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955" yWindow="-15" windowWidth="6000" windowHeight="6195" tabRatio="589"/>
  </bookViews>
  <sheets>
    <sheet name="Salle" sheetId="1" r:id="rId1"/>
    <sheet name="Federal" sheetId="4" r:id="rId2"/>
    <sheet name="FITA" sheetId="2" r:id="rId3"/>
    <sheet name="Field" sheetId="3" r:id="rId4"/>
    <sheet name="Beursault" sheetId="5" r:id="rId5"/>
    <sheet name="3D" sheetId="6" r:id="rId6"/>
    <sheet name="Nature" sheetId="10" r:id="rId7"/>
    <sheet name="RecordsH" sheetId="7" r:id="rId8"/>
    <sheet name="RecordsF" sheetId="8" r:id="rId9"/>
    <sheet name="Palmarés" sheetId="9" r:id="rId10"/>
  </sheets>
  <definedNames>
    <definedName name="_xlnm.Print_Titles" localSheetId="0">Salle!#REF!</definedName>
    <definedName name="_xlnm.Print_Area" localSheetId="5">'3D'!$A$1:$AX$75</definedName>
    <definedName name="_xlnm.Print_Area" localSheetId="4">Beursault!$A$1:$AP$77</definedName>
    <definedName name="_xlnm.Print_Area" localSheetId="1">Federal!$A$1:$AK$86</definedName>
    <definedName name="_xlnm.Print_Area" localSheetId="3">Field!$A$1:$BE$66</definedName>
    <definedName name="_xlnm.Print_Area" localSheetId="2">FITA!$A$1:$BB$64</definedName>
    <definedName name="_xlnm.Print_Area" localSheetId="9">Palmarés!$A$1:$I$97</definedName>
    <definedName name="_xlnm.Print_Area" localSheetId="8">RecordsF!$A$1:$M$26</definedName>
    <definedName name="_xlnm.Print_Area" localSheetId="7">RecordsH!$A$1:$P$32</definedName>
    <definedName name="_xlnm.Print_Area" localSheetId="0">Salle!$A$1:$BP$108</definedName>
  </definedNames>
  <calcPr calcId="145621"/>
</workbook>
</file>

<file path=xl/calcChain.xml><?xml version="1.0" encoding="utf-8"?>
<calcChain xmlns="http://schemas.openxmlformats.org/spreadsheetml/2006/main">
  <c r="AO73" i="6" l="1"/>
  <c r="AP73" i="6"/>
  <c r="AQ73" i="6"/>
  <c r="AN73" i="6"/>
  <c r="AJ40" i="4" l="1"/>
  <c r="AI40" i="4"/>
  <c r="AH40" i="4"/>
  <c r="AG40" i="4"/>
  <c r="AD40" i="4"/>
  <c r="AC40" i="4"/>
  <c r="AB40" i="4"/>
  <c r="AE40" i="4" s="1"/>
  <c r="AJ66" i="5" l="1"/>
  <c r="AI66" i="5"/>
  <c r="AH66" i="5"/>
  <c r="AG66" i="5"/>
  <c r="AJ37" i="5"/>
  <c r="AI37" i="5"/>
  <c r="AH37" i="5"/>
  <c r="AG37" i="5"/>
  <c r="AH28" i="5" l="1"/>
  <c r="AG28" i="5"/>
  <c r="AI28" i="5" l="1"/>
  <c r="AJ28" i="5" s="1"/>
  <c r="AD8" i="4"/>
  <c r="AC8" i="4"/>
  <c r="AB8" i="4"/>
  <c r="AE8" i="4" s="1"/>
  <c r="Z8" i="4"/>
  <c r="AA8" i="4" s="1"/>
  <c r="Z12" i="4"/>
  <c r="AA12" i="4" s="1"/>
  <c r="AJ46" i="4" l="1"/>
  <c r="AI46" i="4"/>
  <c r="AH46" i="4"/>
  <c r="AD46" i="4"/>
  <c r="AC46" i="4"/>
  <c r="AB46" i="4"/>
  <c r="AE46" i="4" s="1"/>
  <c r="Z46" i="4"/>
  <c r="AA46" i="4" s="1"/>
  <c r="AH35" i="4" l="1"/>
  <c r="AG35" i="4"/>
  <c r="AF35" i="4"/>
  <c r="AD41" i="4"/>
  <c r="AC41" i="4"/>
  <c r="AB41" i="4"/>
  <c r="AJ42" i="4"/>
  <c r="AI42" i="4"/>
  <c r="AH42" i="4"/>
  <c r="AG42" i="4"/>
  <c r="AF42" i="4"/>
  <c r="AD42" i="4"/>
  <c r="AC42" i="4"/>
  <c r="AB42" i="4"/>
  <c r="Z42" i="4"/>
  <c r="AA42" i="4" s="1"/>
  <c r="AE42" i="4" l="1"/>
  <c r="AE41" i="4"/>
  <c r="AY9" i="2"/>
  <c r="AX9" i="2"/>
  <c r="AW9" i="2"/>
  <c r="BB16" i="2"/>
  <c r="BA16" i="2"/>
  <c r="AZ16" i="2"/>
  <c r="AU16" i="2"/>
  <c r="AT16" i="2"/>
  <c r="AS16" i="2"/>
  <c r="AV16" i="2" s="1"/>
  <c r="AQ16" i="2"/>
  <c r="AR16" i="2" s="1"/>
  <c r="AL48" i="6" l="1"/>
  <c r="AM48" i="6" s="1"/>
  <c r="AL56" i="6" l="1"/>
  <c r="AM56" i="6" s="1"/>
  <c r="AN56" i="6"/>
  <c r="AO56" i="6"/>
  <c r="AP56" i="6"/>
  <c r="AU56" i="6"/>
  <c r="AV56" i="6"/>
  <c r="AW56" i="6"/>
  <c r="AQ56" i="6" l="1"/>
  <c r="AH55" i="5"/>
  <c r="AG55" i="5"/>
  <c r="AI55" i="5" s="1"/>
  <c r="AJ55" i="5" l="1"/>
  <c r="AW59" i="3"/>
  <c r="AV59" i="3"/>
  <c r="AU59" i="3"/>
  <c r="AX59" i="3" s="1"/>
  <c r="BA59" i="3"/>
  <c r="AY59" i="3"/>
  <c r="AZ59" i="3"/>
  <c r="BD59" i="3"/>
  <c r="BC59" i="3"/>
  <c r="BB59" i="3"/>
  <c r="J84" i="4" l="1"/>
  <c r="AJ80" i="4"/>
  <c r="AI80" i="4"/>
  <c r="AH80" i="4"/>
  <c r="AG80" i="4"/>
  <c r="AD80" i="4"/>
  <c r="AC80" i="4"/>
  <c r="AB80" i="4"/>
  <c r="AE80" i="4" s="1"/>
  <c r="Z80" i="4"/>
  <c r="AA80" i="4" s="1"/>
  <c r="AJ52" i="4"/>
  <c r="AH30" i="5" l="1"/>
  <c r="AG30" i="5"/>
  <c r="AH35" i="5"/>
  <c r="AG35" i="5"/>
  <c r="AI35" i="5" l="1"/>
  <c r="AJ35" i="5" s="1"/>
  <c r="AI30" i="5"/>
  <c r="AJ30" i="5" s="1"/>
  <c r="AJ70" i="5"/>
  <c r="AI70" i="5"/>
  <c r="AH70" i="5"/>
  <c r="AG70" i="5"/>
  <c r="AH38" i="5"/>
  <c r="AG38" i="5"/>
  <c r="AI38" i="5" l="1"/>
  <c r="AJ38" i="5" s="1"/>
  <c r="BB46" i="3"/>
  <c r="BD46" i="3"/>
  <c r="BC46" i="3"/>
  <c r="AW46" i="3"/>
  <c r="AV46" i="3"/>
  <c r="AU46" i="3"/>
  <c r="AX46" i="3" s="1"/>
  <c r="AS46" i="3"/>
  <c r="AT46" i="3" s="1"/>
  <c r="AW45" i="3"/>
  <c r="AV45" i="3"/>
  <c r="AS45" i="3"/>
  <c r="AT45" i="3" s="1"/>
  <c r="AW61" i="6"/>
  <c r="AW62" i="6"/>
  <c r="AV61" i="6"/>
  <c r="AV62" i="6"/>
  <c r="AU60" i="6"/>
  <c r="AT61" i="6"/>
  <c r="AT62" i="6"/>
  <c r="AS61" i="6"/>
  <c r="AS62" i="6"/>
  <c r="AR62" i="6"/>
  <c r="AR61" i="6"/>
  <c r="AP62" i="6"/>
  <c r="AP61" i="6"/>
  <c r="AO62" i="6"/>
  <c r="AO61" i="6"/>
  <c r="AN62" i="6"/>
  <c r="AQ62" i="6" s="1"/>
  <c r="AL62" i="6"/>
  <c r="AL61" i="6"/>
  <c r="AN61" i="6"/>
  <c r="AQ61" i="6" s="1"/>
  <c r="BD36" i="3" l="1"/>
  <c r="BC36" i="3"/>
  <c r="BB36" i="3"/>
  <c r="BA36" i="3"/>
  <c r="AZ36" i="3"/>
  <c r="AY36" i="3"/>
  <c r="AW36" i="3"/>
  <c r="AV36" i="3"/>
  <c r="AU36" i="3"/>
  <c r="AX36" i="3" s="1"/>
  <c r="AS36" i="3"/>
  <c r="AT36" i="3" s="1"/>
  <c r="BD34" i="3" l="1"/>
  <c r="AS25" i="3"/>
  <c r="AT25" i="3" s="1"/>
  <c r="AW26" i="3"/>
  <c r="AV26" i="3"/>
  <c r="AU26" i="3"/>
  <c r="AX26" i="3" s="1"/>
  <c r="AW25" i="3"/>
  <c r="AV25" i="3"/>
  <c r="AU25" i="3"/>
  <c r="AX25" i="3" s="1"/>
  <c r="AW24" i="3"/>
  <c r="AV24" i="3"/>
  <c r="AU24" i="3"/>
  <c r="AX24" i="3" s="1"/>
  <c r="BC25" i="3"/>
  <c r="BB25" i="3"/>
  <c r="BA25" i="3"/>
  <c r="AZ25" i="3"/>
  <c r="AY25" i="3"/>
  <c r="BP103" i="1" l="1"/>
  <c r="BO103" i="1"/>
  <c r="BN103" i="1"/>
  <c r="BM103" i="1"/>
  <c r="BK103" i="1"/>
  <c r="BJ103" i="1"/>
  <c r="BI103" i="1"/>
  <c r="BL103" i="1" s="1"/>
  <c r="BG103" i="1"/>
  <c r="BH103" i="1" s="1"/>
  <c r="AL106" i="1" l="1"/>
  <c r="BN50" i="1"/>
  <c r="BM50" i="1"/>
  <c r="BM46" i="1"/>
  <c r="BP37" i="1"/>
  <c r="BP36" i="1"/>
  <c r="BO37" i="1"/>
  <c r="BO36" i="1"/>
  <c r="BN37" i="1"/>
  <c r="BN36" i="1"/>
  <c r="BM37" i="1"/>
  <c r="BM36" i="1"/>
  <c r="BK36" i="1"/>
  <c r="BJ36" i="1"/>
  <c r="BI36" i="1"/>
  <c r="BL36" i="1" s="1"/>
  <c r="BG36" i="1"/>
  <c r="BH36" i="1" s="1"/>
  <c r="BK37" i="1"/>
  <c r="BJ37" i="1"/>
  <c r="BI37" i="1"/>
  <c r="BL37" i="1" s="1"/>
  <c r="BG37" i="1"/>
  <c r="BH37" i="1" s="1"/>
  <c r="BG9" i="1"/>
  <c r="BH9" i="1" s="1"/>
  <c r="BK9" i="1"/>
  <c r="BJ9" i="1"/>
  <c r="BI9" i="1"/>
  <c r="BM9" i="1"/>
  <c r="BN9" i="1"/>
  <c r="BO9" i="1"/>
  <c r="BP9" i="1"/>
  <c r="BP10" i="1"/>
  <c r="BO10" i="1"/>
  <c r="BN10" i="1"/>
  <c r="BM10" i="1"/>
  <c r="BK10" i="1"/>
  <c r="BJ10" i="1"/>
  <c r="BI10" i="1"/>
  <c r="BG10" i="1"/>
  <c r="BH10" i="1" s="1"/>
  <c r="BP12" i="1"/>
  <c r="BO12" i="1"/>
  <c r="BN12" i="1"/>
  <c r="BM12" i="1"/>
  <c r="BK12" i="1"/>
  <c r="BJ12" i="1"/>
  <c r="BI12" i="1"/>
  <c r="BL12" i="1" s="1"/>
  <c r="BG12" i="1"/>
  <c r="BH12" i="1" s="1"/>
  <c r="BL10" i="1" l="1"/>
  <c r="BL9" i="1"/>
  <c r="BO68" i="1"/>
  <c r="BN68" i="1"/>
  <c r="BM68" i="1"/>
  <c r="BP57" i="1" l="1"/>
  <c r="BO57" i="1"/>
  <c r="BK57" i="1"/>
  <c r="BJ57" i="1"/>
  <c r="BI57" i="1"/>
  <c r="BG57" i="1"/>
  <c r="BH57" i="1" s="1"/>
  <c r="BN67" i="1"/>
  <c r="BP67" i="1"/>
  <c r="BO67" i="1"/>
  <c r="BP61" i="1"/>
  <c r="BO61" i="1"/>
  <c r="BN61" i="1"/>
  <c r="BM61" i="1"/>
  <c r="BK61" i="1"/>
  <c r="BJ61" i="1"/>
  <c r="BI61" i="1"/>
  <c r="BG61" i="1"/>
  <c r="BH61" i="1" s="1"/>
  <c r="BL61" i="1" l="1"/>
  <c r="BL57" i="1"/>
  <c r="AW48" i="6"/>
  <c r="AV48" i="6"/>
  <c r="AU48" i="6"/>
  <c r="AP48" i="6"/>
  <c r="AO48" i="6"/>
  <c r="AN48" i="6"/>
  <c r="AQ48" i="6" l="1"/>
  <c r="AV40" i="6"/>
  <c r="AU40" i="6"/>
  <c r="AT40" i="6"/>
  <c r="AS40" i="6"/>
  <c r="AR40" i="6"/>
  <c r="AK62" i="10" l="1"/>
  <c r="AJ62" i="10"/>
  <c r="AI62" i="10"/>
  <c r="AH62" i="10"/>
  <c r="AG62" i="10"/>
  <c r="AF62" i="10"/>
  <c r="AK61" i="10"/>
  <c r="AJ61" i="10"/>
  <c r="AI61" i="10"/>
  <c r="AH61" i="10"/>
  <c r="AG61" i="10"/>
  <c r="AF61" i="10"/>
  <c r="AK58" i="10"/>
  <c r="AJ58" i="10"/>
  <c r="AI58" i="10"/>
  <c r="AH58" i="10"/>
  <c r="AG58" i="10"/>
  <c r="AF58" i="10"/>
  <c r="AK57" i="10"/>
  <c r="AJ57" i="10"/>
  <c r="AI57" i="10"/>
  <c r="AH57" i="10"/>
  <c r="AG57" i="10"/>
  <c r="AF57" i="10"/>
  <c r="AK55" i="10"/>
  <c r="AJ55" i="10"/>
  <c r="AI55" i="10"/>
  <c r="AH55" i="10"/>
  <c r="AG55" i="10"/>
  <c r="AF55" i="10"/>
  <c r="AK54" i="10"/>
  <c r="AJ54" i="10"/>
  <c r="AI54" i="10"/>
  <c r="AH54" i="10"/>
  <c r="AG54" i="10"/>
  <c r="AF54" i="10"/>
  <c r="AK51" i="10"/>
  <c r="AJ51" i="10"/>
  <c r="AI51" i="10"/>
  <c r="AH51" i="10"/>
  <c r="AG51" i="10"/>
  <c r="AF51" i="10"/>
  <c r="AK48" i="10"/>
  <c r="AJ48" i="10"/>
  <c r="AI48" i="10"/>
  <c r="AH48" i="10"/>
  <c r="AG48" i="10"/>
  <c r="AF48" i="10"/>
  <c r="AK45" i="10"/>
  <c r="AJ45" i="10"/>
  <c r="AI45" i="10"/>
  <c r="AH45" i="10"/>
  <c r="AG45" i="10"/>
  <c r="AF45" i="10"/>
  <c r="AK44" i="10"/>
  <c r="AJ44" i="10"/>
  <c r="AI44" i="10"/>
  <c r="AH44" i="10"/>
  <c r="AG44" i="10"/>
  <c r="AF44" i="10"/>
  <c r="AK41" i="10"/>
  <c r="AJ41" i="10"/>
  <c r="AI41" i="10"/>
  <c r="AH41" i="10"/>
  <c r="AG41" i="10"/>
  <c r="AF41" i="10"/>
  <c r="AK38" i="10"/>
  <c r="AJ38" i="10"/>
  <c r="AI38" i="10"/>
  <c r="AH38" i="10"/>
  <c r="AG38" i="10"/>
  <c r="AF38" i="10"/>
  <c r="AK37" i="10"/>
  <c r="AJ37" i="10"/>
  <c r="AI37" i="10"/>
  <c r="AH37" i="10"/>
  <c r="AG37" i="10"/>
  <c r="AF37" i="10"/>
  <c r="AK34" i="10"/>
  <c r="AJ34" i="10"/>
  <c r="AI34" i="10"/>
  <c r="AH34" i="10"/>
  <c r="AG34" i="10"/>
  <c r="AF34" i="10"/>
  <c r="AK33" i="10"/>
  <c r="AJ33" i="10"/>
  <c r="AI33" i="10"/>
  <c r="AH33" i="10"/>
  <c r="AG33" i="10"/>
  <c r="AF33" i="10"/>
  <c r="AK30" i="10"/>
  <c r="AJ30" i="10"/>
  <c r="AI30" i="10"/>
  <c r="AH30" i="10"/>
  <c r="AG30" i="10"/>
  <c r="AF30" i="10"/>
  <c r="AK26" i="10"/>
  <c r="AJ26" i="10"/>
  <c r="AI26" i="10"/>
  <c r="AK25" i="10"/>
  <c r="AJ25" i="10"/>
  <c r="AI25" i="10"/>
  <c r="AH25" i="10"/>
  <c r="AG25" i="10"/>
  <c r="AF25" i="10"/>
  <c r="AK22" i="10"/>
  <c r="AJ22" i="10"/>
  <c r="AI22" i="10"/>
  <c r="AH22" i="10"/>
  <c r="AG22" i="10"/>
  <c r="AF22" i="10"/>
  <c r="AK19" i="10"/>
  <c r="AJ19" i="10"/>
  <c r="AI19" i="10"/>
  <c r="AH19" i="10"/>
  <c r="AG19" i="10"/>
  <c r="AF19" i="10"/>
  <c r="AH15" i="10"/>
  <c r="AG15" i="10"/>
  <c r="AF15" i="10"/>
  <c r="AH13" i="10"/>
  <c r="AG13" i="10"/>
  <c r="AF13" i="10"/>
  <c r="AH12" i="10"/>
  <c r="AG12" i="10"/>
  <c r="AF12" i="10"/>
  <c r="AH10" i="10"/>
  <c r="AG10" i="10"/>
  <c r="AF10" i="10"/>
  <c r="AH8" i="10"/>
  <c r="AG8" i="10"/>
  <c r="AF8" i="10"/>
  <c r="AW67" i="6"/>
  <c r="AV67" i="6"/>
  <c r="AU67" i="6"/>
  <c r="AT67" i="6"/>
  <c r="AS67" i="6"/>
  <c r="AR67" i="6"/>
  <c r="AW60" i="6"/>
  <c r="AV60" i="6"/>
  <c r="AT60" i="6"/>
  <c r="AS60" i="6"/>
  <c r="AR60" i="6"/>
  <c r="AW53" i="6"/>
  <c r="AV53" i="6"/>
  <c r="AU53" i="6"/>
  <c r="AT53" i="6"/>
  <c r="AS53" i="6"/>
  <c r="AR53" i="6"/>
  <c r="AW52" i="6"/>
  <c r="AW49" i="6"/>
  <c r="AV49" i="6"/>
  <c r="AU49" i="6"/>
  <c r="AW47" i="6"/>
  <c r="AV47" i="6"/>
  <c r="AU47" i="6"/>
  <c r="AW44" i="6"/>
  <c r="AV44" i="6"/>
  <c r="AW43" i="6"/>
  <c r="AV43" i="6"/>
  <c r="AU43" i="6"/>
  <c r="AT43" i="6"/>
  <c r="AS43" i="6"/>
  <c r="AR43" i="6"/>
  <c r="AW40" i="6"/>
  <c r="AW39" i="6"/>
  <c r="AV39" i="6"/>
  <c r="AU39" i="6"/>
  <c r="AT39" i="6"/>
  <c r="AS39" i="6"/>
  <c r="AR39" i="6"/>
  <c r="AW36" i="6"/>
  <c r="AV36" i="6"/>
  <c r="AU36" i="6"/>
  <c r="AT36" i="6"/>
  <c r="AS36" i="6"/>
  <c r="AR36" i="6"/>
  <c r="AW35" i="6"/>
  <c r="AV35" i="6"/>
  <c r="AU35" i="6"/>
  <c r="AT35" i="6"/>
  <c r="AS35" i="6"/>
  <c r="AR35" i="6"/>
  <c r="AW32" i="6"/>
  <c r="AV32" i="6"/>
  <c r="AU32" i="6"/>
  <c r="AW31" i="6"/>
  <c r="AV31" i="6"/>
  <c r="AU31" i="6"/>
  <c r="AT31" i="6"/>
  <c r="AS31" i="6"/>
  <c r="AR31" i="6"/>
  <c r="AW28" i="6"/>
  <c r="AV28" i="6"/>
  <c r="AU28" i="6"/>
  <c r="AT28" i="6"/>
  <c r="AS28" i="6"/>
  <c r="AW24" i="6"/>
  <c r="AV24" i="6"/>
  <c r="AU24" i="6"/>
  <c r="AT24" i="6"/>
  <c r="AS24" i="6"/>
  <c r="AR24" i="6"/>
  <c r="AW23" i="6"/>
  <c r="AV23" i="6"/>
  <c r="AU23" i="6"/>
  <c r="AT23" i="6"/>
  <c r="AS23" i="6"/>
  <c r="AR23" i="6"/>
  <c r="AW20" i="6"/>
  <c r="AV20" i="6"/>
  <c r="AU20" i="6"/>
  <c r="AT20" i="6"/>
  <c r="AS20" i="6"/>
  <c r="AR20" i="6"/>
  <c r="AW18" i="6"/>
  <c r="AV18" i="6"/>
  <c r="AU18" i="6"/>
  <c r="AT18" i="6"/>
  <c r="AS18" i="6"/>
  <c r="AR18" i="6"/>
  <c r="AW15" i="6"/>
  <c r="AV15" i="6"/>
  <c r="AU15" i="6"/>
  <c r="AT15" i="6"/>
  <c r="AS15" i="6"/>
  <c r="AR15" i="6"/>
  <c r="AW13" i="6"/>
  <c r="AV13" i="6"/>
  <c r="AU13" i="6"/>
  <c r="AT13" i="6"/>
  <c r="AS13" i="6"/>
  <c r="AR13" i="6"/>
  <c r="AW12" i="6"/>
  <c r="AV12" i="6"/>
  <c r="AU12" i="6"/>
  <c r="AT12" i="6"/>
  <c r="AS12" i="6"/>
  <c r="AW10" i="6"/>
  <c r="AV10" i="6"/>
  <c r="AU10" i="6"/>
  <c r="AT10" i="6"/>
  <c r="AS10" i="6"/>
  <c r="AR10" i="6"/>
  <c r="AW8" i="6"/>
  <c r="AV8" i="6"/>
  <c r="AU8" i="6"/>
  <c r="AT8" i="6"/>
  <c r="AS8" i="6"/>
  <c r="AR8" i="6"/>
  <c r="BB57" i="2"/>
  <c r="BA57" i="2"/>
  <c r="AZ57" i="2"/>
  <c r="AY57" i="2"/>
  <c r="AX57" i="2"/>
  <c r="AW57" i="2"/>
  <c r="BB56" i="2"/>
  <c r="BA56" i="2"/>
  <c r="AZ56" i="2"/>
  <c r="BB55" i="2"/>
  <c r="BA55" i="2"/>
  <c r="BB52" i="2"/>
  <c r="BA52" i="2"/>
  <c r="AZ52" i="2"/>
  <c r="AY52" i="2"/>
  <c r="AX52" i="2"/>
  <c r="AW52" i="2"/>
  <c r="BB51" i="2"/>
  <c r="BA51" i="2"/>
  <c r="AZ51" i="2"/>
  <c r="AY51" i="2"/>
  <c r="BB47" i="2"/>
  <c r="BA47" i="2"/>
  <c r="AZ47" i="2"/>
  <c r="AY47" i="2"/>
  <c r="AX47" i="2"/>
  <c r="AW47" i="2"/>
  <c r="BB46" i="2"/>
  <c r="BA46" i="2"/>
  <c r="AZ46" i="2"/>
  <c r="AY46" i="2"/>
  <c r="AX46" i="2"/>
  <c r="AW46" i="2"/>
  <c r="BB43" i="2"/>
  <c r="BA43" i="2"/>
  <c r="AZ43" i="2"/>
  <c r="AY43" i="2"/>
  <c r="AX43" i="2"/>
  <c r="AW43" i="2"/>
  <c r="BB42" i="2"/>
  <c r="BA42" i="2"/>
  <c r="AZ42" i="2"/>
  <c r="BB41" i="2"/>
  <c r="BA41" i="2"/>
  <c r="AZ41" i="2"/>
  <c r="BB39" i="2"/>
  <c r="BA39" i="2"/>
  <c r="AZ39" i="2"/>
  <c r="AY39" i="2"/>
  <c r="AX39" i="2"/>
  <c r="AW39" i="2"/>
  <c r="BB38" i="2"/>
  <c r="BA38" i="2"/>
  <c r="AZ38" i="2"/>
  <c r="AY38" i="2"/>
  <c r="AX38" i="2"/>
  <c r="AW38" i="2"/>
  <c r="BB35" i="2"/>
  <c r="BB34" i="2"/>
  <c r="BA34" i="2"/>
  <c r="BB33" i="2"/>
  <c r="BA33" i="2"/>
  <c r="AZ33" i="2"/>
  <c r="BB30" i="2"/>
  <c r="BA30" i="2"/>
  <c r="AZ30" i="2"/>
  <c r="AY30" i="2"/>
  <c r="AX30" i="2"/>
  <c r="AW30" i="2"/>
  <c r="BB29" i="2"/>
  <c r="BB25" i="2"/>
  <c r="BA25" i="2"/>
  <c r="AZ25" i="2"/>
  <c r="AY25" i="2"/>
  <c r="AX25" i="2"/>
  <c r="BB24" i="2"/>
  <c r="BA24" i="2"/>
  <c r="AZ24" i="2"/>
  <c r="AY24" i="2"/>
  <c r="BB21" i="2"/>
  <c r="BA21" i="2"/>
  <c r="AZ21" i="2"/>
  <c r="AY21" i="2"/>
  <c r="AX21" i="2"/>
  <c r="AW21" i="2"/>
  <c r="BB20" i="2"/>
  <c r="BA20" i="2"/>
  <c r="AZ20" i="2"/>
  <c r="AY20" i="2"/>
  <c r="AX20" i="2"/>
  <c r="AW20" i="2"/>
  <c r="BB19" i="2"/>
  <c r="BA19" i="2"/>
  <c r="AZ19" i="2"/>
  <c r="AY19" i="2"/>
  <c r="BB13" i="2"/>
  <c r="BA13" i="2"/>
  <c r="AZ13" i="2"/>
  <c r="AY13" i="2"/>
  <c r="BB10" i="2"/>
  <c r="BA10" i="2"/>
  <c r="AZ10" i="2"/>
  <c r="AY10" i="2"/>
  <c r="AX10" i="2"/>
  <c r="AW10" i="2"/>
  <c r="BB9" i="2"/>
  <c r="BA9" i="2"/>
  <c r="AZ9" i="2"/>
  <c r="AJ81" i="4"/>
  <c r="AI81" i="4"/>
  <c r="AH81" i="4"/>
  <c r="AJ79" i="4"/>
  <c r="AJ75" i="4"/>
  <c r="AI75" i="4"/>
  <c r="AJ74" i="4"/>
  <c r="AI74" i="4"/>
  <c r="AH74" i="4"/>
  <c r="AJ73" i="4"/>
  <c r="AI73" i="4"/>
  <c r="AH73" i="4"/>
  <c r="AG73" i="4"/>
  <c r="AF73" i="4"/>
  <c r="AJ72" i="4"/>
  <c r="AJ69" i="4"/>
  <c r="AI69" i="4"/>
  <c r="AH69" i="4"/>
  <c r="AG69" i="4"/>
  <c r="AF69" i="4"/>
  <c r="AJ68" i="4"/>
  <c r="AI68" i="4"/>
  <c r="AH68" i="4"/>
  <c r="AG68" i="4"/>
  <c r="AF68" i="4"/>
  <c r="AJ65" i="4"/>
  <c r="AI65" i="4"/>
  <c r="AH65" i="4"/>
  <c r="AG65" i="4"/>
  <c r="AF65" i="4"/>
  <c r="AJ64" i="4"/>
  <c r="AJ61" i="4"/>
  <c r="AI61" i="4"/>
  <c r="AH61" i="4"/>
  <c r="AJ60" i="4"/>
  <c r="AJ59" i="4"/>
  <c r="AJ56" i="4"/>
  <c r="AI56" i="4"/>
  <c r="AJ55" i="4"/>
  <c r="AI55" i="4"/>
  <c r="AH55" i="4"/>
  <c r="AJ49" i="4"/>
  <c r="AI49" i="4"/>
  <c r="AJ43" i="4"/>
  <c r="AI43" i="4"/>
  <c r="AH43" i="4"/>
  <c r="AJ41" i="4"/>
  <c r="AI41" i="4"/>
  <c r="AH41" i="4"/>
  <c r="AG41" i="4"/>
  <c r="AJ39" i="4"/>
  <c r="AI39" i="4"/>
  <c r="AJ36" i="4"/>
  <c r="AI36" i="4"/>
  <c r="AH36" i="4"/>
  <c r="AG36" i="4"/>
  <c r="AF36" i="4"/>
  <c r="AJ35" i="4"/>
  <c r="AI35" i="4"/>
  <c r="AJ34" i="4"/>
  <c r="AI34" i="4"/>
  <c r="AH34" i="4"/>
  <c r="AG34" i="4"/>
  <c r="AF34" i="4"/>
  <c r="AJ31" i="4"/>
  <c r="AI31" i="4"/>
  <c r="AH31" i="4"/>
  <c r="AG31" i="4"/>
  <c r="AF31" i="4"/>
  <c r="AJ28" i="4"/>
  <c r="AI28" i="4"/>
  <c r="AH28" i="4"/>
  <c r="AG28" i="4"/>
  <c r="AF28" i="4"/>
  <c r="AJ27" i="4"/>
  <c r="AI27" i="4"/>
  <c r="AJ26" i="4"/>
  <c r="AI26" i="4"/>
  <c r="AH26" i="4"/>
  <c r="AG26" i="4"/>
  <c r="AF26" i="4"/>
  <c r="AJ23" i="4"/>
  <c r="AI23" i="4"/>
  <c r="AH23" i="4"/>
  <c r="AG23" i="4"/>
  <c r="AF23" i="4"/>
  <c r="AJ20" i="4"/>
  <c r="AI20" i="4"/>
  <c r="AH20" i="4"/>
  <c r="AJ17" i="4"/>
  <c r="AI17" i="4"/>
  <c r="AH17" i="4"/>
  <c r="AG17" i="4"/>
  <c r="AF17" i="4"/>
  <c r="AJ16" i="4"/>
  <c r="AI16" i="4"/>
  <c r="AH16" i="4"/>
  <c r="AG16" i="4"/>
  <c r="AF16" i="4"/>
  <c r="AJ13" i="4"/>
  <c r="AI13" i="4"/>
  <c r="AH13" i="4"/>
  <c r="AG13" i="4"/>
  <c r="AJ12" i="4"/>
  <c r="AI12" i="4"/>
  <c r="AH12" i="4"/>
  <c r="AG12" i="4"/>
  <c r="AJ11" i="4"/>
  <c r="AJ8" i="4"/>
  <c r="AI8" i="4"/>
  <c r="AH8" i="4"/>
  <c r="AG8" i="4"/>
  <c r="AF8" i="4"/>
  <c r="AW30" i="3"/>
  <c r="AV30" i="3"/>
  <c r="AU30" i="3"/>
  <c r="AX30" i="3" s="1"/>
  <c r="AS30" i="3"/>
  <c r="BB24" i="3"/>
  <c r="AT30" i="3" l="1"/>
  <c r="BD30" i="3" s="1"/>
  <c r="BD65" i="3"/>
  <c r="BC65" i="3"/>
  <c r="BB65" i="3"/>
  <c r="BA65" i="3"/>
  <c r="AZ65" i="3"/>
  <c r="AY65" i="3"/>
  <c r="BD64" i="3"/>
  <c r="BC64" i="3"/>
  <c r="BB64" i="3"/>
  <c r="BA64" i="3"/>
  <c r="AZ64" i="3"/>
  <c r="AY64" i="3"/>
  <c r="BD63" i="3"/>
  <c r="BC63" i="3"/>
  <c r="BB63" i="3"/>
  <c r="BA63" i="3"/>
  <c r="AZ63" i="3"/>
  <c r="AY63" i="3"/>
  <c r="BD62" i="3"/>
  <c r="BC62" i="3"/>
  <c r="BB62" i="3"/>
  <c r="BD58" i="3"/>
  <c r="BC58" i="3"/>
  <c r="BB58" i="3"/>
  <c r="BD52" i="3"/>
  <c r="BC52" i="3"/>
  <c r="BB52" i="3"/>
  <c r="BA52" i="3"/>
  <c r="BD49" i="3"/>
  <c r="BC49" i="3"/>
  <c r="AZ43" i="3"/>
  <c r="AY43" i="3"/>
  <c r="AZ42" i="3"/>
  <c r="AY42" i="3"/>
  <c r="AZ41" i="3"/>
  <c r="AY41" i="3"/>
  <c r="BD37" i="3"/>
  <c r="BD26" i="3"/>
  <c r="BC26" i="3"/>
  <c r="BB26" i="3"/>
  <c r="BA26" i="3"/>
  <c r="AZ26" i="3"/>
  <c r="BD25" i="3"/>
  <c r="BC24" i="3"/>
  <c r="BD23" i="3"/>
  <c r="BC23" i="3"/>
  <c r="BB23" i="3"/>
  <c r="BA23" i="3"/>
  <c r="AZ23" i="3"/>
  <c r="AY23" i="3"/>
  <c r="BD20" i="3"/>
  <c r="BC20" i="3"/>
  <c r="BB20" i="3"/>
  <c r="BA20" i="3"/>
  <c r="AZ20" i="3"/>
  <c r="AY20" i="3"/>
  <c r="BD19" i="3"/>
  <c r="BC19" i="3"/>
  <c r="BB19" i="3"/>
  <c r="BA19" i="3"/>
  <c r="AZ19" i="3"/>
  <c r="BB16" i="3"/>
  <c r="BA16" i="3"/>
  <c r="BB13" i="3"/>
  <c r="BA13" i="3"/>
  <c r="AZ13" i="3"/>
  <c r="AY13" i="3"/>
  <c r="BB12" i="3"/>
  <c r="BB9" i="3"/>
  <c r="BA9" i="3"/>
  <c r="AZ9" i="3"/>
  <c r="AY9" i="3"/>
  <c r="BB8" i="3"/>
  <c r="BA8" i="3"/>
  <c r="AZ8" i="3"/>
  <c r="AY8" i="3"/>
  <c r="AW43" i="3"/>
  <c r="AV43" i="3"/>
  <c r="AU43" i="3"/>
  <c r="AX43" i="3" s="1"/>
  <c r="AW42" i="3"/>
  <c r="AV42" i="3"/>
  <c r="AU42" i="3"/>
  <c r="AW41" i="3"/>
  <c r="AV41" i="3"/>
  <c r="AU41" i="3"/>
  <c r="AX41" i="3" s="1"/>
  <c r="AW40" i="3"/>
  <c r="AV40" i="3"/>
  <c r="AU40" i="3"/>
  <c r="AX40" i="3" s="1"/>
  <c r="AS43" i="3"/>
  <c r="AT43" i="3" s="1"/>
  <c r="AS42" i="3"/>
  <c r="AT42" i="3" s="1"/>
  <c r="AS41" i="3"/>
  <c r="AT41" i="3" s="1"/>
  <c r="AS40" i="3"/>
  <c r="AT40" i="3" s="1"/>
  <c r="AS32" i="3"/>
  <c r="AT32" i="3" s="1"/>
  <c r="AV32" i="3"/>
  <c r="AW32" i="3"/>
  <c r="AS33" i="3"/>
  <c r="AT33" i="3" s="1"/>
  <c r="AU33" i="3"/>
  <c r="AV33" i="3"/>
  <c r="AW33" i="3"/>
  <c r="AS34" i="3"/>
  <c r="AT34" i="3" s="1"/>
  <c r="AU34" i="3"/>
  <c r="AV34" i="3"/>
  <c r="AW34" i="3"/>
  <c r="AS47" i="3"/>
  <c r="AT47" i="3" s="1"/>
  <c r="AV47" i="3"/>
  <c r="AW47" i="3"/>
  <c r="BA41" i="3" l="1"/>
  <c r="BC41" i="3"/>
  <c r="BA42" i="3"/>
  <c r="BC42" i="3"/>
  <c r="BA43" i="3"/>
  <c r="BC43" i="3"/>
  <c r="AX42" i="3"/>
  <c r="BB41" i="3"/>
  <c r="BD41" i="3"/>
  <c r="BB42" i="3"/>
  <c r="BD42" i="3"/>
  <c r="BB43" i="3"/>
  <c r="BD43" i="3"/>
  <c r="AX34" i="3"/>
  <c r="AX33" i="3"/>
  <c r="BP104" i="1"/>
  <c r="BP101" i="1"/>
  <c r="BO101" i="1"/>
  <c r="BP98" i="1"/>
  <c r="BO98" i="1"/>
  <c r="BN98" i="1"/>
  <c r="BM98" i="1"/>
  <c r="BP97" i="1"/>
  <c r="BO97" i="1"/>
  <c r="BN97" i="1"/>
  <c r="BM97" i="1"/>
  <c r="BP94" i="1"/>
  <c r="BP93" i="1"/>
  <c r="BO93" i="1"/>
  <c r="BN93" i="1"/>
  <c r="BM93" i="1"/>
  <c r="BP92" i="1"/>
  <c r="BO92" i="1"/>
  <c r="BN92" i="1"/>
  <c r="BP91" i="1"/>
  <c r="BO91" i="1"/>
  <c r="BN91" i="1"/>
  <c r="BM91" i="1"/>
  <c r="BP90" i="1"/>
  <c r="BO90" i="1"/>
  <c r="BN90" i="1"/>
  <c r="BM90" i="1"/>
  <c r="BP89" i="1"/>
  <c r="BO89" i="1"/>
  <c r="BP88" i="1"/>
  <c r="BO88" i="1"/>
  <c r="BP85" i="1"/>
  <c r="BO85" i="1"/>
  <c r="BN85" i="1"/>
  <c r="BM85" i="1"/>
  <c r="BP84" i="1"/>
  <c r="BO84" i="1"/>
  <c r="BP81" i="1"/>
  <c r="BP77" i="1"/>
  <c r="BP76" i="1"/>
  <c r="BO76" i="1"/>
  <c r="BN76" i="1"/>
  <c r="BM76" i="1"/>
  <c r="BP73" i="1"/>
  <c r="BP72" i="1"/>
  <c r="BO72" i="1"/>
  <c r="BN72" i="1"/>
  <c r="BM72" i="1"/>
  <c r="BP71" i="1"/>
  <c r="BO71" i="1"/>
  <c r="BP68" i="1"/>
  <c r="BP62" i="1"/>
  <c r="BO62" i="1"/>
  <c r="BP58" i="1"/>
  <c r="BO58" i="1"/>
  <c r="BN58" i="1"/>
  <c r="BP56" i="1"/>
  <c r="BO56" i="1"/>
  <c r="BP53" i="1"/>
  <c r="BO53" i="1"/>
  <c r="BN53" i="1"/>
  <c r="BP52" i="1"/>
  <c r="BO52" i="1"/>
  <c r="BN52" i="1"/>
  <c r="BM52" i="1"/>
  <c r="BP51" i="1"/>
  <c r="BO51" i="1"/>
  <c r="BN51" i="1"/>
  <c r="BP50" i="1"/>
  <c r="BO50" i="1"/>
  <c r="BP49" i="1"/>
  <c r="BO49" i="1"/>
  <c r="BN49" i="1"/>
  <c r="BP48" i="1"/>
  <c r="BP46" i="1"/>
  <c r="BO46" i="1"/>
  <c r="BN46" i="1"/>
  <c r="BP43" i="1"/>
  <c r="BO43" i="1"/>
  <c r="BN43" i="1"/>
  <c r="BM43" i="1"/>
  <c r="BP40" i="1"/>
  <c r="BO40" i="1"/>
  <c r="BN40" i="1"/>
  <c r="BM40" i="1"/>
  <c r="BP35" i="1"/>
  <c r="BO35" i="1"/>
  <c r="BN35" i="1"/>
  <c r="BM35" i="1"/>
  <c r="BP34" i="1"/>
  <c r="BO34" i="1"/>
  <c r="BP31" i="1"/>
  <c r="BO31" i="1"/>
  <c r="BN31" i="1"/>
  <c r="BM31" i="1"/>
  <c r="BP29" i="1"/>
  <c r="BO29" i="1"/>
  <c r="BN29" i="1"/>
  <c r="BM29" i="1"/>
  <c r="BP27" i="1"/>
  <c r="BO27" i="1"/>
  <c r="BN27" i="1"/>
  <c r="BM27" i="1"/>
  <c r="BP26" i="1"/>
  <c r="BO26" i="1"/>
  <c r="BN26" i="1"/>
  <c r="BP25" i="1"/>
  <c r="BO25" i="1"/>
  <c r="BN25" i="1"/>
  <c r="BM25" i="1"/>
  <c r="BP23" i="1"/>
  <c r="BO23" i="1"/>
  <c r="BN23" i="1"/>
  <c r="BP22" i="1"/>
  <c r="BO22" i="1"/>
  <c r="BN22" i="1"/>
  <c r="BM22" i="1"/>
  <c r="BP20" i="1"/>
  <c r="BO20" i="1"/>
  <c r="BN20" i="1"/>
  <c r="BM20" i="1"/>
  <c r="BP18" i="1"/>
  <c r="BO18" i="1"/>
  <c r="BN18" i="1"/>
  <c r="BM18" i="1"/>
  <c r="BP17" i="1"/>
  <c r="BO17" i="1"/>
  <c r="BN17" i="1"/>
  <c r="BM17" i="1"/>
  <c r="BP16" i="1"/>
  <c r="BP14" i="1"/>
  <c r="BO14" i="1"/>
  <c r="BN14" i="1"/>
  <c r="BM14" i="1"/>
  <c r="BP8" i="1"/>
  <c r="BO8" i="1"/>
  <c r="BN8" i="1"/>
  <c r="BM8" i="1"/>
  <c r="BK92" i="1"/>
  <c r="BJ92" i="1"/>
  <c r="BG92" i="1"/>
  <c r="BH92" i="1" s="1"/>
  <c r="BK52" i="1"/>
  <c r="BJ52" i="1"/>
  <c r="BI52" i="1"/>
  <c r="BG52" i="1"/>
  <c r="BH52" i="1" s="1"/>
  <c r="BK51" i="1"/>
  <c r="BJ51" i="1"/>
  <c r="BI51" i="1"/>
  <c r="BG51" i="1"/>
  <c r="BH51" i="1" s="1"/>
  <c r="BK26" i="1"/>
  <c r="BJ26" i="1"/>
  <c r="BI26" i="1"/>
  <c r="BG26" i="1"/>
  <c r="BH26" i="1" s="1"/>
  <c r="AP67" i="6"/>
  <c r="AO67" i="6"/>
  <c r="AN67" i="6"/>
  <c r="AL67" i="6"/>
  <c r="AM67" i="6" s="1"/>
  <c r="AP66" i="6"/>
  <c r="AO66" i="6"/>
  <c r="AN66" i="6"/>
  <c r="AL66" i="6"/>
  <c r="AM66" i="6" s="1"/>
  <c r="AP60" i="6"/>
  <c r="AO60" i="6"/>
  <c r="AN60" i="6"/>
  <c r="AL60" i="6"/>
  <c r="AM60" i="6" s="1"/>
  <c r="BK49" i="1"/>
  <c r="BJ49" i="1"/>
  <c r="BI49" i="1"/>
  <c r="BG49" i="1"/>
  <c r="BH49" i="1" s="1"/>
  <c r="AF64" i="10"/>
  <c r="N64" i="10"/>
  <c r="AD62" i="10"/>
  <c r="AC62" i="10"/>
  <c r="AB62" i="10"/>
  <c r="Z62" i="10"/>
  <c r="AA62" i="10" s="1"/>
  <c r="AD58" i="10"/>
  <c r="AC58" i="10"/>
  <c r="AB58" i="10"/>
  <c r="Z58" i="10"/>
  <c r="AA58" i="10" s="1"/>
  <c r="AD57" i="10"/>
  <c r="AC57" i="10"/>
  <c r="AB57" i="10"/>
  <c r="Z57" i="10"/>
  <c r="AA57" i="10" s="1"/>
  <c r="AD51" i="10"/>
  <c r="AC51" i="10"/>
  <c r="AB51" i="10"/>
  <c r="AE51" i="10" s="1"/>
  <c r="Z51" i="10"/>
  <c r="AA51" i="10" s="1"/>
  <c r="AD45" i="10"/>
  <c r="AC45" i="10"/>
  <c r="AB45" i="10"/>
  <c r="AE45" i="10" s="1"/>
  <c r="Z45" i="10"/>
  <c r="AA45" i="10" s="1"/>
  <c r="AD44" i="10"/>
  <c r="AC44" i="10"/>
  <c r="AB44" i="10"/>
  <c r="Z44" i="10"/>
  <c r="AA44" i="10" s="1"/>
  <c r="AA43" i="10"/>
  <c r="AD34" i="10"/>
  <c r="AC34" i="10"/>
  <c r="AB34" i="10"/>
  <c r="Z34" i="10"/>
  <c r="AA34" i="10" s="1"/>
  <c r="AD33" i="10"/>
  <c r="AB33" i="10"/>
  <c r="Z33" i="10"/>
  <c r="AC33" i="10" s="1"/>
  <c r="AA32" i="10"/>
  <c r="AD26" i="10"/>
  <c r="AC26" i="10"/>
  <c r="AB26" i="10"/>
  <c r="Z26" i="10"/>
  <c r="AA26" i="10" s="1"/>
  <c r="AD25" i="10"/>
  <c r="AC25" i="10"/>
  <c r="AB25" i="10"/>
  <c r="AA24" i="10"/>
  <c r="AD41" i="10"/>
  <c r="AC41" i="10"/>
  <c r="AA41" i="10"/>
  <c r="AA40" i="10"/>
  <c r="AA39" i="10"/>
  <c r="AD38" i="10"/>
  <c r="AC38" i="10"/>
  <c r="AB38" i="10"/>
  <c r="Z38" i="10"/>
  <c r="AA38" i="10" s="1"/>
  <c r="AD37" i="10"/>
  <c r="AC37" i="10"/>
  <c r="AB37" i="10"/>
  <c r="Z37" i="10"/>
  <c r="AA37" i="10" s="1"/>
  <c r="AA36" i="10"/>
  <c r="AD30" i="10"/>
  <c r="AB30" i="10"/>
  <c r="Z30" i="10"/>
  <c r="AC30" i="10" s="1"/>
  <c r="AA29" i="10"/>
  <c r="AA28" i="10"/>
  <c r="AD22" i="10"/>
  <c r="AC22" i="10"/>
  <c r="AB22" i="10"/>
  <c r="Z22" i="10"/>
  <c r="AA22" i="10" s="1"/>
  <c r="AA21" i="10"/>
  <c r="AD55" i="10"/>
  <c r="AC55" i="10"/>
  <c r="AB55" i="10"/>
  <c r="Z55" i="10"/>
  <c r="AD54" i="10"/>
  <c r="AC54" i="10"/>
  <c r="AB54" i="10"/>
  <c r="Z54" i="10"/>
  <c r="AA55" i="10" s="1"/>
  <c r="AA53" i="10"/>
  <c r="AD19" i="10"/>
  <c r="AC19" i="10"/>
  <c r="AB19" i="10"/>
  <c r="Z19" i="10"/>
  <c r="AA19" i="10" s="1"/>
  <c r="AA18" i="10"/>
  <c r="AD48" i="10"/>
  <c r="AC48" i="10"/>
  <c r="AB48" i="10"/>
  <c r="Z48" i="10"/>
  <c r="AA48" i="10" s="1"/>
  <c r="AA17" i="10"/>
  <c r="AA16" i="10"/>
  <c r="AD15" i="10"/>
  <c r="AC15" i="10"/>
  <c r="AB15" i="10"/>
  <c r="Z15" i="10"/>
  <c r="AA15" i="10" s="1"/>
  <c r="AD13" i="10"/>
  <c r="AC13" i="10"/>
  <c r="AB13" i="10"/>
  <c r="Z13" i="10"/>
  <c r="AA13" i="10" s="1"/>
  <c r="AD12" i="10"/>
  <c r="AC12" i="10"/>
  <c r="AB12" i="10"/>
  <c r="Z12" i="10"/>
  <c r="AA12" i="10" s="1"/>
  <c r="AD10" i="10"/>
  <c r="AC10" i="10"/>
  <c r="AB10" i="10"/>
  <c r="Z10" i="10"/>
  <c r="AA10" i="10" s="1"/>
  <c r="AD8" i="10"/>
  <c r="AC8" i="10"/>
  <c r="AB8" i="10"/>
  <c r="Z8" i="10"/>
  <c r="AA8" i="10" s="1"/>
  <c r="AO49" i="6"/>
  <c r="AO44" i="6"/>
  <c r="AO36" i="6"/>
  <c r="AO35" i="6"/>
  <c r="AO28" i="6"/>
  <c r="AO27" i="6"/>
  <c r="AW65" i="3"/>
  <c r="AV65" i="3"/>
  <c r="AU65" i="3"/>
  <c r="AW64" i="3"/>
  <c r="AV64" i="3"/>
  <c r="AU64" i="3"/>
  <c r="AW63" i="3"/>
  <c r="AV63" i="3"/>
  <c r="AU63" i="3"/>
  <c r="AW62" i="3"/>
  <c r="AV62" i="3"/>
  <c r="AU62" i="3"/>
  <c r="AW61" i="3"/>
  <c r="AV61" i="3"/>
  <c r="AW58" i="3"/>
  <c r="AV58" i="3"/>
  <c r="AU58" i="3"/>
  <c r="AW57" i="3"/>
  <c r="AV57" i="3"/>
  <c r="AW56" i="3"/>
  <c r="AV56" i="3"/>
  <c r="AW55" i="3"/>
  <c r="AV55" i="3"/>
  <c r="AU55" i="3"/>
  <c r="AW54" i="3"/>
  <c r="AV54" i="3"/>
  <c r="AW53" i="3"/>
  <c r="AV53" i="3"/>
  <c r="AW52" i="3"/>
  <c r="AV52" i="3"/>
  <c r="AU52" i="3"/>
  <c r="AW51" i="3"/>
  <c r="AV51" i="3"/>
  <c r="AW50" i="3"/>
  <c r="AV50" i="3"/>
  <c r="AW49" i="3"/>
  <c r="AV49" i="3"/>
  <c r="AU49" i="3"/>
  <c r="AW48" i="3"/>
  <c r="AV48" i="3"/>
  <c r="AW37" i="3"/>
  <c r="AV37" i="3"/>
  <c r="AU37" i="3"/>
  <c r="AW35" i="3"/>
  <c r="AV35" i="3"/>
  <c r="AU35" i="3"/>
  <c r="AW31" i="3"/>
  <c r="AV31" i="3"/>
  <c r="AW28" i="3"/>
  <c r="AV28" i="3"/>
  <c r="AW27" i="3"/>
  <c r="AV27" i="3"/>
  <c r="AW23" i="3"/>
  <c r="AV23" i="3"/>
  <c r="AU23" i="3"/>
  <c r="AW22" i="3"/>
  <c r="AV22" i="3"/>
  <c r="AW21" i="3"/>
  <c r="AV21" i="3"/>
  <c r="AW20" i="3"/>
  <c r="AV20" i="3"/>
  <c r="AU20" i="3"/>
  <c r="AW19" i="3"/>
  <c r="AV19" i="3"/>
  <c r="AU19" i="3"/>
  <c r="AW18" i="3"/>
  <c r="AV18" i="3"/>
  <c r="AW17" i="3"/>
  <c r="AV17" i="3"/>
  <c r="AW16" i="3"/>
  <c r="AV16" i="3"/>
  <c r="AU16" i="3"/>
  <c r="AW15" i="3"/>
  <c r="AV15" i="3"/>
  <c r="AW14" i="3"/>
  <c r="AV14" i="3"/>
  <c r="AW13" i="3"/>
  <c r="AV13" i="3"/>
  <c r="AU13" i="3"/>
  <c r="AW12" i="3"/>
  <c r="AV12" i="3"/>
  <c r="AU12" i="3"/>
  <c r="AW11" i="3"/>
  <c r="AV11" i="3"/>
  <c r="AW10" i="3"/>
  <c r="AV10" i="3"/>
  <c r="AW9" i="3"/>
  <c r="AV9" i="3"/>
  <c r="AU9" i="3"/>
  <c r="AW8" i="3"/>
  <c r="AV8" i="3"/>
  <c r="AU8" i="3"/>
  <c r="AW29" i="3"/>
  <c r="AV29" i="3"/>
  <c r="AU29" i="3"/>
  <c r="AB64" i="10"/>
  <c r="AC64" i="10"/>
  <c r="AD64" i="10"/>
  <c r="AE48" i="10" l="1"/>
  <c r="AE54" i="10"/>
  <c r="AE55" i="10"/>
  <c r="AQ60" i="6"/>
  <c r="AQ66" i="6"/>
  <c r="AQ67" i="6"/>
  <c r="BL51" i="1"/>
  <c r="BL92" i="1"/>
  <c r="BL52" i="1"/>
  <c r="AE34" i="10"/>
  <c r="BL26" i="1"/>
  <c r="BL49" i="1"/>
  <c r="AE13" i="10"/>
  <c r="AE15" i="10"/>
  <c r="AE30" i="10"/>
  <c r="AE22" i="10"/>
  <c r="AE57" i="10"/>
  <c r="AE8" i="10"/>
  <c r="AE10" i="10"/>
  <c r="AE12" i="10"/>
  <c r="AE19" i="10"/>
  <c r="AA30" i="10"/>
  <c r="AE37" i="10"/>
  <c r="AE38" i="10"/>
  <c r="AE41" i="10"/>
  <c r="AE25" i="10"/>
  <c r="AE26" i="10"/>
  <c r="AE44" i="10"/>
  <c r="AE58" i="10"/>
  <c r="AE62" i="10"/>
  <c r="AE33" i="10"/>
  <c r="Z64" i="10"/>
  <c r="AA33" i="10"/>
  <c r="AE64" i="10" l="1"/>
  <c r="J60" i="2"/>
  <c r="BM106" i="1"/>
  <c r="BK104" i="1"/>
  <c r="BJ104" i="1"/>
  <c r="BI104" i="1"/>
  <c r="BG104" i="1"/>
  <c r="BH104" i="1" s="1"/>
  <c r="BK102" i="1"/>
  <c r="BJ102" i="1"/>
  <c r="BI102" i="1"/>
  <c r="BG102" i="1"/>
  <c r="BH102" i="1" s="1"/>
  <c r="BK101" i="1"/>
  <c r="BJ101" i="1"/>
  <c r="BI101" i="1"/>
  <c r="BG101" i="1"/>
  <c r="BH101" i="1" s="1"/>
  <c r="BK98" i="1"/>
  <c r="BJ98" i="1"/>
  <c r="BI98" i="1"/>
  <c r="BG98" i="1"/>
  <c r="BH98" i="1" s="1"/>
  <c r="BK97" i="1"/>
  <c r="BJ97" i="1"/>
  <c r="BI97" i="1"/>
  <c r="BG97" i="1"/>
  <c r="BH97" i="1" s="1"/>
  <c r="BK94" i="1"/>
  <c r="BJ94" i="1"/>
  <c r="BI94" i="1"/>
  <c r="BG94" i="1"/>
  <c r="BH94" i="1" s="1"/>
  <c r="BK93" i="1"/>
  <c r="BJ93" i="1"/>
  <c r="BG93" i="1"/>
  <c r="BH93" i="1" s="1"/>
  <c r="BK91" i="1"/>
  <c r="BJ91" i="1"/>
  <c r="BG91" i="1"/>
  <c r="BH91" i="1" s="1"/>
  <c r="BK90" i="1"/>
  <c r="BJ90" i="1"/>
  <c r="BI90" i="1"/>
  <c r="BG90" i="1"/>
  <c r="BH90" i="1" s="1"/>
  <c r="BK89" i="1"/>
  <c r="BJ89" i="1"/>
  <c r="BI89" i="1"/>
  <c r="BG89" i="1"/>
  <c r="BH89" i="1" s="1"/>
  <c r="BK88" i="1"/>
  <c r="BJ88" i="1"/>
  <c r="BI88" i="1"/>
  <c r="BG88" i="1"/>
  <c r="BH88" i="1" s="1"/>
  <c r="BK85" i="1"/>
  <c r="BJ85" i="1"/>
  <c r="BI85" i="1"/>
  <c r="BG85" i="1"/>
  <c r="BH85" i="1" s="1"/>
  <c r="BK84" i="1"/>
  <c r="BJ84" i="1"/>
  <c r="BI84" i="1"/>
  <c r="BG84" i="1"/>
  <c r="BH84" i="1" s="1"/>
  <c r="BK81" i="1"/>
  <c r="BJ81" i="1"/>
  <c r="BI81" i="1"/>
  <c r="BG81" i="1"/>
  <c r="BH81" i="1" s="1"/>
  <c r="BK80" i="1"/>
  <c r="BJ80" i="1"/>
  <c r="BI80" i="1"/>
  <c r="BG80" i="1"/>
  <c r="BH80" i="1" s="1"/>
  <c r="BK77" i="1"/>
  <c r="BJ77" i="1"/>
  <c r="BI77" i="1"/>
  <c r="BG77" i="1"/>
  <c r="BH77" i="1" s="1"/>
  <c r="BK76" i="1"/>
  <c r="BJ76" i="1"/>
  <c r="BI76" i="1"/>
  <c r="BG76" i="1"/>
  <c r="BK73" i="1"/>
  <c r="BJ73" i="1"/>
  <c r="BI73" i="1"/>
  <c r="BG73" i="1"/>
  <c r="BK72" i="1"/>
  <c r="BJ72" i="1"/>
  <c r="BI72" i="1"/>
  <c r="BG72" i="1"/>
  <c r="BH72" i="1" s="1"/>
  <c r="BK71" i="1"/>
  <c r="BJ71" i="1"/>
  <c r="BI71" i="1"/>
  <c r="BG71" i="1"/>
  <c r="BH71" i="1" s="1"/>
  <c r="BK68" i="1"/>
  <c r="BJ68" i="1"/>
  <c r="BI68" i="1"/>
  <c r="BG68" i="1"/>
  <c r="BH68" i="1" s="1"/>
  <c r="BK67" i="1"/>
  <c r="BJ67" i="1"/>
  <c r="BI67" i="1"/>
  <c r="BG67" i="1"/>
  <c r="BH67" i="1" s="1"/>
  <c r="BK66" i="1"/>
  <c r="BJ66" i="1"/>
  <c r="BI66" i="1"/>
  <c r="BG66" i="1"/>
  <c r="BH66" i="1" s="1"/>
  <c r="BK65" i="1"/>
  <c r="BJ65" i="1"/>
  <c r="BI65" i="1"/>
  <c r="BG65" i="1"/>
  <c r="BH65" i="1" s="1"/>
  <c r="BK62" i="1"/>
  <c r="BJ62" i="1"/>
  <c r="BI62" i="1"/>
  <c r="BG62" i="1"/>
  <c r="BH62" i="1" s="1"/>
  <c r="BK58" i="1"/>
  <c r="BJ58" i="1"/>
  <c r="BI58" i="1"/>
  <c r="BG58" i="1"/>
  <c r="BH58" i="1" s="1"/>
  <c r="BK56" i="1"/>
  <c r="BJ56" i="1"/>
  <c r="BI56" i="1"/>
  <c r="BG56" i="1"/>
  <c r="BH56" i="1" s="1"/>
  <c r="BK53" i="1"/>
  <c r="BJ53" i="1"/>
  <c r="BI53" i="1"/>
  <c r="BG53" i="1"/>
  <c r="BH53" i="1" s="1"/>
  <c r="BK50" i="1"/>
  <c r="BJ50" i="1"/>
  <c r="BI50" i="1"/>
  <c r="BG50" i="1"/>
  <c r="BH50" i="1" s="1"/>
  <c r="BK48" i="1"/>
  <c r="BJ48" i="1"/>
  <c r="BI48" i="1"/>
  <c r="BG48" i="1"/>
  <c r="BH48" i="1" s="1"/>
  <c r="BK47" i="1"/>
  <c r="BJ47" i="1"/>
  <c r="BI47" i="1"/>
  <c r="BG47" i="1"/>
  <c r="BH47" i="1" s="1"/>
  <c r="BK46" i="1"/>
  <c r="BJ46" i="1"/>
  <c r="BI46" i="1"/>
  <c r="BG46" i="1"/>
  <c r="BH46" i="1" s="1"/>
  <c r="BK43" i="1"/>
  <c r="BJ43" i="1"/>
  <c r="BI43" i="1"/>
  <c r="BG43" i="1"/>
  <c r="BH43" i="1" s="1"/>
  <c r="BK40" i="1"/>
  <c r="BJ40" i="1"/>
  <c r="BI40" i="1"/>
  <c r="BG40" i="1"/>
  <c r="BH40" i="1" s="1"/>
  <c r="BK35" i="1"/>
  <c r="BJ35" i="1"/>
  <c r="BI35" i="1"/>
  <c r="BL35" i="1" s="1"/>
  <c r="BG35" i="1"/>
  <c r="BH35" i="1" s="1"/>
  <c r="BK34" i="1"/>
  <c r="BJ34" i="1"/>
  <c r="BI34" i="1"/>
  <c r="BL34" i="1" s="1"/>
  <c r="BG34" i="1"/>
  <c r="BH34" i="1" s="1"/>
  <c r="BK31" i="1"/>
  <c r="BJ31" i="1"/>
  <c r="BI31" i="1"/>
  <c r="BG31" i="1"/>
  <c r="BH31" i="1" s="1"/>
  <c r="BK29" i="1"/>
  <c r="BJ29" i="1"/>
  <c r="BI29" i="1"/>
  <c r="BG29" i="1"/>
  <c r="BH29" i="1" s="1"/>
  <c r="BK27" i="1"/>
  <c r="BJ27" i="1"/>
  <c r="BI27" i="1"/>
  <c r="BG27" i="1"/>
  <c r="BH27" i="1" s="1"/>
  <c r="BK25" i="1"/>
  <c r="BJ25" i="1"/>
  <c r="BI25" i="1"/>
  <c r="BG25" i="1"/>
  <c r="BH25" i="1" s="1"/>
  <c r="BK23" i="1"/>
  <c r="BJ23" i="1"/>
  <c r="BI23" i="1"/>
  <c r="BG23" i="1"/>
  <c r="BH23" i="1" s="1"/>
  <c r="BK22" i="1"/>
  <c r="BJ22" i="1"/>
  <c r="BI22" i="1"/>
  <c r="BG22" i="1"/>
  <c r="BH22" i="1" s="1"/>
  <c r="BK20" i="1"/>
  <c r="BJ20" i="1"/>
  <c r="BI20" i="1"/>
  <c r="BG20" i="1"/>
  <c r="BH20" i="1" s="1"/>
  <c r="BK18" i="1"/>
  <c r="BJ18" i="1"/>
  <c r="BI18" i="1"/>
  <c r="BG18" i="1"/>
  <c r="BH18" i="1" s="1"/>
  <c r="BK17" i="1"/>
  <c r="BJ17" i="1"/>
  <c r="BI17" i="1"/>
  <c r="BG17" i="1"/>
  <c r="BH17" i="1" s="1"/>
  <c r="BK16" i="1"/>
  <c r="BJ16" i="1"/>
  <c r="BI16" i="1"/>
  <c r="BG16" i="1"/>
  <c r="BH16" i="1" s="1"/>
  <c r="BK14" i="1"/>
  <c r="BJ14" i="1"/>
  <c r="BI14" i="1"/>
  <c r="BG14" i="1"/>
  <c r="BH14" i="1" s="1"/>
  <c r="BK8" i="1"/>
  <c r="BJ8" i="1"/>
  <c r="BI8" i="1"/>
  <c r="BG8" i="1"/>
  <c r="BL104" i="1" l="1"/>
  <c r="BL84" i="1"/>
  <c r="BL88" i="1"/>
  <c r="BL97" i="1"/>
  <c r="BL98" i="1"/>
  <c r="BL20" i="1"/>
  <c r="BL22" i="1"/>
  <c r="BL81" i="1"/>
  <c r="BL101" i="1"/>
  <c r="BL102" i="1"/>
  <c r="BL25" i="1"/>
  <c r="BL93" i="1"/>
  <c r="BL18" i="1"/>
  <c r="BL27" i="1"/>
  <c r="BL29" i="1"/>
  <c r="BL31" i="1"/>
  <c r="BL40" i="1"/>
  <c r="BL43" i="1"/>
  <c r="BL62" i="1"/>
  <c r="BL46" i="1"/>
  <c r="BL23" i="1"/>
  <c r="BI106" i="1"/>
  <c r="BK106" i="1"/>
  <c r="BL85" i="1"/>
  <c r="BG106" i="1"/>
  <c r="BJ106" i="1"/>
  <c r="BL71" i="1"/>
  <c r="BL94" i="1"/>
  <c r="BL89" i="1"/>
  <c r="BL76" i="1"/>
  <c r="BL56" i="1"/>
  <c r="BL90" i="1"/>
  <c r="BL14" i="1"/>
  <c r="BL65" i="1"/>
  <c r="BL72" i="1"/>
  <c r="BL77" i="1"/>
  <c r="BL67" i="1"/>
  <c r="BL91" i="1"/>
  <c r="BH8" i="1"/>
  <c r="BL16" i="1"/>
  <c r="BL17" i="1"/>
  <c r="BL47" i="1"/>
  <c r="BL50" i="1"/>
  <c r="BL48" i="1"/>
  <c r="BL53" i="1"/>
  <c r="BL58" i="1"/>
  <c r="BL66" i="1"/>
  <c r="BL68" i="1"/>
  <c r="BL73" i="1"/>
  <c r="BL80" i="1"/>
  <c r="BL8" i="1"/>
  <c r="BL106" i="1" l="1"/>
  <c r="AX23" i="3"/>
  <c r="S68" i="3"/>
  <c r="BA68" i="3"/>
  <c r="AU68" i="3"/>
  <c r="AX65" i="3"/>
  <c r="AS65" i="3"/>
  <c r="AT65" i="3" s="1"/>
  <c r="AS64" i="3"/>
  <c r="AT64" i="3" s="1"/>
  <c r="AS63" i="3"/>
  <c r="AT63" i="3" s="1"/>
  <c r="AS62" i="3"/>
  <c r="AT62" i="3" s="1"/>
  <c r="AS61" i="3"/>
  <c r="AT61" i="3" s="1"/>
  <c r="AD11" i="4"/>
  <c r="AC11" i="4"/>
  <c r="AB11" i="4"/>
  <c r="AE11" i="4" s="1"/>
  <c r="Z11" i="4"/>
  <c r="AA11" i="4" s="1"/>
  <c r="AD12" i="4"/>
  <c r="AC12" i="4"/>
  <c r="AB12" i="4"/>
  <c r="P74" i="5"/>
  <c r="N73" i="6"/>
  <c r="AC73" i="4"/>
  <c r="AC74" i="4"/>
  <c r="AC75" i="4"/>
  <c r="AD50" i="4"/>
  <c r="AC50" i="4"/>
  <c r="AB50" i="4"/>
  <c r="Z50" i="4"/>
  <c r="AA50" i="4" s="1"/>
  <c r="AD27" i="4"/>
  <c r="AC27" i="4"/>
  <c r="AB27" i="4"/>
  <c r="Z27" i="4"/>
  <c r="AA27" i="4" s="1"/>
  <c r="AP71" i="6"/>
  <c r="AO71" i="6"/>
  <c r="AN71" i="6"/>
  <c r="AL71" i="6"/>
  <c r="AM71" i="6" s="1"/>
  <c r="AX35" i="3"/>
  <c r="AS35" i="3"/>
  <c r="AT35" i="3" s="1"/>
  <c r="AE12" i="4" l="1"/>
  <c r="AE27" i="4"/>
  <c r="AE50" i="4"/>
  <c r="AX64" i="3"/>
  <c r="AX63" i="3"/>
  <c r="AX62" i="3"/>
  <c r="AQ71" i="6"/>
  <c r="AS9" i="3" l="1"/>
  <c r="AT9" i="3" s="1"/>
  <c r="AS10" i="3"/>
  <c r="AT10" i="3" s="1"/>
  <c r="AS11" i="3"/>
  <c r="AT11" i="3" s="1"/>
  <c r="AS12" i="3"/>
  <c r="AT12" i="3" s="1"/>
  <c r="AS13" i="3"/>
  <c r="AT13" i="3" s="1"/>
  <c r="AS14" i="3"/>
  <c r="AT14" i="3" s="1"/>
  <c r="AS15" i="3"/>
  <c r="AT15" i="3" s="1"/>
  <c r="AS16" i="3"/>
  <c r="AT16" i="3" s="1"/>
  <c r="AS17" i="3"/>
  <c r="AT17" i="3" s="1"/>
  <c r="AS18" i="3"/>
  <c r="AT18" i="3" s="1"/>
  <c r="AS19" i="3"/>
  <c r="AT19" i="3" s="1"/>
  <c r="AS20" i="3"/>
  <c r="AT20" i="3" s="1"/>
  <c r="AS21" i="3"/>
  <c r="AT21" i="3" s="1"/>
  <c r="AS22" i="3"/>
  <c r="AT22" i="3" s="1"/>
  <c r="AS23" i="3"/>
  <c r="AT23" i="3" s="1"/>
  <c r="AS24" i="3"/>
  <c r="AT24" i="3" s="1"/>
  <c r="AS26" i="3"/>
  <c r="AT26" i="3" s="1"/>
  <c r="AS27" i="3"/>
  <c r="AT27" i="3" s="1"/>
  <c r="AS28" i="3"/>
  <c r="AT28" i="3" s="1"/>
  <c r="AS29" i="3"/>
  <c r="AS31" i="3"/>
  <c r="AT31" i="3" s="1"/>
  <c r="AS37" i="3"/>
  <c r="AT37" i="3" s="1"/>
  <c r="AS48" i="3"/>
  <c r="AT48" i="3" s="1"/>
  <c r="AS49" i="3"/>
  <c r="AT49" i="3" s="1"/>
  <c r="AS50" i="3"/>
  <c r="AT50" i="3" s="1"/>
  <c r="AS51" i="3"/>
  <c r="AT51" i="3" s="1"/>
  <c r="AS52" i="3"/>
  <c r="AT52" i="3" s="1"/>
  <c r="AS53" i="3"/>
  <c r="AT53" i="3" s="1"/>
  <c r="AS54" i="3"/>
  <c r="AT54" i="3" s="1"/>
  <c r="AS55" i="3"/>
  <c r="AT55" i="3" s="1"/>
  <c r="AS56" i="3"/>
  <c r="AT56" i="3" s="1"/>
  <c r="AS57" i="3"/>
  <c r="AT57" i="3" s="1"/>
  <c r="AS58" i="3"/>
  <c r="AT58" i="3" s="1"/>
  <c r="AS8" i="3"/>
  <c r="AT29" i="3" l="1"/>
  <c r="BD29" i="3" s="1"/>
  <c r="AT8" i="3"/>
  <c r="AS68" i="3"/>
  <c r="BC29" i="3" l="1"/>
  <c r="AX52" i="3"/>
  <c r="AY68" i="3" l="1"/>
  <c r="AX68" i="3"/>
  <c r="AW68" i="3"/>
  <c r="AX16" i="3"/>
  <c r="AX29" i="3"/>
  <c r="AX9" i="3"/>
  <c r="AX13" i="3"/>
  <c r="AX19" i="3"/>
  <c r="AX37" i="3"/>
  <c r="AX49" i="3"/>
  <c r="AX58" i="3"/>
  <c r="AX12" i="3"/>
  <c r="AX20" i="3"/>
  <c r="AX55" i="3"/>
  <c r="AX8" i="3"/>
  <c r="AZ68" i="3" l="1"/>
  <c r="AU39" i="2" l="1"/>
  <c r="AT39" i="2"/>
  <c r="AS39" i="2"/>
  <c r="AQ39" i="2"/>
  <c r="AR39" i="2" s="1"/>
  <c r="AU38" i="2"/>
  <c r="AT38" i="2"/>
  <c r="AS38" i="2"/>
  <c r="AQ38" i="2"/>
  <c r="AR38" i="2" s="1"/>
  <c r="AH29" i="5"/>
  <c r="AG29" i="5"/>
  <c r="AI29" i="5" s="1"/>
  <c r="AH34" i="5"/>
  <c r="AG34" i="5"/>
  <c r="AI34" i="5" s="1"/>
  <c r="AH9" i="5"/>
  <c r="AH12" i="5"/>
  <c r="AG9" i="5"/>
  <c r="AI9" i="5" s="1"/>
  <c r="AJ9" i="5" s="1"/>
  <c r="AP47" i="6"/>
  <c r="AN47" i="6"/>
  <c r="AL47" i="6"/>
  <c r="AO47" i="6" s="1"/>
  <c r="AD56" i="4"/>
  <c r="AC56" i="4"/>
  <c r="AB56" i="4"/>
  <c r="Z56" i="4"/>
  <c r="AA56" i="4" s="1"/>
  <c r="AP43" i="6"/>
  <c r="AO43" i="6"/>
  <c r="AN43" i="6"/>
  <c r="AP28" i="6"/>
  <c r="AN28" i="6"/>
  <c r="AL28" i="6"/>
  <c r="AM28" i="6" s="1"/>
  <c r="AP49" i="6"/>
  <c r="AN49" i="6"/>
  <c r="AL49" i="6"/>
  <c r="AM49" i="6" s="1"/>
  <c r="AM46" i="6"/>
  <c r="AP44" i="6"/>
  <c r="AN44" i="6"/>
  <c r="AL44" i="6"/>
  <c r="AM44" i="6" s="1"/>
  <c r="AM42" i="6"/>
  <c r="AH46" i="5"/>
  <c r="AG46" i="5"/>
  <c r="AI46" i="5" s="1"/>
  <c r="AU30" i="2"/>
  <c r="AT30" i="2"/>
  <c r="AS30" i="2"/>
  <c r="AQ30" i="2"/>
  <c r="AR30" i="2" s="1"/>
  <c r="AU29" i="2"/>
  <c r="AT29" i="2"/>
  <c r="AS29" i="2"/>
  <c r="AQ29" i="2"/>
  <c r="AR29" i="2" s="1"/>
  <c r="AD39" i="4"/>
  <c r="AC39" i="4"/>
  <c r="AB39" i="4"/>
  <c r="Z39" i="4"/>
  <c r="AD78" i="4"/>
  <c r="AC78" i="4"/>
  <c r="AB78" i="4"/>
  <c r="Z78" i="4"/>
  <c r="AA78" i="4" s="1"/>
  <c r="AU55" i="2"/>
  <c r="AT55" i="2"/>
  <c r="AS55" i="2"/>
  <c r="AV55" i="2" s="1"/>
  <c r="AQ55" i="2"/>
  <c r="AR55" i="2" s="1"/>
  <c r="AH71" i="5"/>
  <c r="AG71" i="5"/>
  <c r="AI71" i="5" s="1"/>
  <c r="AH43" i="5"/>
  <c r="AG43" i="5"/>
  <c r="AI43" i="5" s="1"/>
  <c r="AU57" i="2"/>
  <c r="AT57" i="2"/>
  <c r="AS57" i="2"/>
  <c r="AQ57" i="2"/>
  <c r="AR57" i="2" s="1"/>
  <c r="Z81" i="4"/>
  <c r="AU10" i="2"/>
  <c r="AU9" i="2"/>
  <c r="AT10" i="2"/>
  <c r="AT9" i="2"/>
  <c r="AS10" i="2"/>
  <c r="AV10" i="2" s="1"/>
  <c r="AS9" i="2"/>
  <c r="AV9" i="2" s="1"/>
  <c r="AQ10" i="2"/>
  <c r="AR10" i="2" s="1"/>
  <c r="AQ9" i="2"/>
  <c r="AR9" i="2" s="1"/>
  <c r="AQ20" i="2"/>
  <c r="AQ21" i="2"/>
  <c r="AR21" i="2" s="1"/>
  <c r="AQ42" i="2"/>
  <c r="AR42" i="2" s="1"/>
  <c r="AQ24" i="2"/>
  <c r="AQ25" i="2"/>
  <c r="AR25" i="2" s="1"/>
  <c r="AQ33" i="2"/>
  <c r="AR33" i="2" s="1"/>
  <c r="AQ34" i="2"/>
  <c r="AR34" i="2" s="1"/>
  <c r="AQ35" i="2"/>
  <c r="AQ41" i="2"/>
  <c r="AR41" i="2" s="1"/>
  <c r="AQ43" i="2"/>
  <c r="AR43" i="2" s="1"/>
  <c r="AQ46" i="2"/>
  <c r="AR46" i="2" s="1"/>
  <c r="AQ47" i="2"/>
  <c r="AR47" i="2" s="1"/>
  <c r="AQ51" i="2"/>
  <c r="AR51" i="2" s="1"/>
  <c r="AQ52" i="2"/>
  <c r="AR52" i="2" s="1"/>
  <c r="AQ56" i="2"/>
  <c r="AR56" i="2" s="1"/>
  <c r="AQ19" i="2"/>
  <c r="AR19" i="2" s="1"/>
  <c r="AP32" i="6"/>
  <c r="AN32" i="6"/>
  <c r="AL32" i="6"/>
  <c r="AO32" i="6" s="1"/>
  <c r="AR35" i="2"/>
  <c r="AR24" i="2"/>
  <c r="AQ13" i="2"/>
  <c r="AR13" i="2" s="1"/>
  <c r="AP36" i="6"/>
  <c r="AP35" i="6"/>
  <c r="AP31" i="6"/>
  <c r="AP27" i="6"/>
  <c r="Z79" i="4"/>
  <c r="AA79" i="4" s="1"/>
  <c r="AL52" i="6"/>
  <c r="AM52" i="6" s="1"/>
  <c r="AL53" i="6"/>
  <c r="AM53" i="6" s="1"/>
  <c r="Z60" i="4"/>
  <c r="AA60" i="4" s="1"/>
  <c r="AD60" i="4"/>
  <c r="AC60" i="4"/>
  <c r="AB60" i="4"/>
  <c r="AD26" i="4"/>
  <c r="AC26" i="4"/>
  <c r="AB26" i="4"/>
  <c r="Z26" i="4"/>
  <c r="AA26" i="4" s="1"/>
  <c r="AH15" i="5"/>
  <c r="AG15" i="5"/>
  <c r="AI15" i="5" s="1"/>
  <c r="AG12" i="5"/>
  <c r="AI12" i="5" s="1"/>
  <c r="Z17" i="4"/>
  <c r="AA17" i="4" s="1"/>
  <c r="AB17" i="4"/>
  <c r="AC17" i="4"/>
  <c r="AD17" i="4"/>
  <c r="AU56" i="2"/>
  <c r="AT56" i="2"/>
  <c r="AS56" i="2"/>
  <c r="AV56" i="2" s="1"/>
  <c r="AU51" i="2"/>
  <c r="AT51" i="2"/>
  <c r="AS51" i="2"/>
  <c r="AU47" i="2"/>
  <c r="AT47" i="2"/>
  <c r="AS47" i="2"/>
  <c r="AU46" i="2"/>
  <c r="AT46" i="2"/>
  <c r="AS46" i="2"/>
  <c r="AU43" i="2"/>
  <c r="AT43" i="2"/>
  <c r="AS43" i="2"/>
  <c r="AU41" i="2"/>
  <c r="AT41" i="2"/>
  <c r="AS41" i="2"/>
  <c r="AU35" i="2"/>
  <c r="AT35" i="2"/>
  <c r="AS35" i="2"/>
  <c r="AU34" i="2"/>
  <c r="AT34" i="2"/>
  <c r="AS34" i="2"/>
  <c r="AU33" i="2"/>
  <c r="AT33" i="2"/>
  <c r="AS33" i="2"/>
  <c r="AU25" i="2"/>
  <c r="AT25" i="2"/>
  <c r="AS25" i="2"/>
  <c r="AU24" i="2"/>
  <c r="AT24" i="2"/>
  <c r="AS24" i="2"/>
  <c r="AU42" i="2"/>
  <c r="AT42" i="2"/>
  <c r="AS42" i="2"/>
  <c r="AU21" i="2"/>
  <c r="AT21" i="2"/>
  <c r="AS21" i="2"/>
  <c r="AU20" i="2"/>
  <c r="AT20" i="2"/>
  <c r="AS20" i="2"/>
  <c r="AU19" i="2"/>
  <c r="AT19" i="2"/>
  <c r="AS19" i="2"/>
  <c r="AU13" i="2"/>
  <c r="AT13" i="2"/>
  <c r="AS13" i="2"/>
  <c r="AR20" i="2"/>
  <c r="AD81" i="4"/>
  <c r="AC81" i="4"/>
  <c r="AB81" i="4"/>
  <c r="AD79" i="4"/>
  <c r="AC79" i="4"/>
  <c r="AB79" i="4"/>
  <c r="AD75" i="4"/>
  <c r="AB75" i="4"/>
  <c r="AD74" i="4"/>
  <c r="AB74" i="4"/>
  <c r="AD73" i="4"/>
  <c r="AB73" i="4"/>
  <c r="AD72" i="4"/>
  <c r="AC72" i="4"/>
  <c r="AB72" i="4"/>
  <c r="AD69" i="4"/>
  <c r="AC69" i="4"/>
  <c r="AB69" i="4"/>
  <c r="AD68" i="4"/>
  <c r="AC68" i="4"/>
  <c r="AB68" i="4"/>
  <c r="AD65" i="4"/>
  <c r="AC65" i="4"/>
  <c r="AB65" i="4"/>
  <c r="AD64" i="4"/>
  <c r="AC64" i="4"/>
  <c r="AB64" i="4"/>
  <c r="AD61" i="4"/>
  <c r="AC61" i="4"/>
  <c r="AB61" i="4"/>
  <c r="AD59" i="4"/>
  <c r="AC59" i="4"/>
  <c r="AB59" i="4"/>
  <c r="AD55" i="4"/>
  <c r="AC55" i="4"/>
  <c r="AB55" i="4"/>
  <c r="AD52" i="4"/>
  <c r="AC52" i="4"/>
  <c r="AB52" i="4"/>
  <c r="AC51" i="4"/>
  <c r="AB51" i="4"/>
  <c r="AD49" i="4"/>
  <c r="AC49" i="4"/>
  <c r="AB49" i="4"/>
  <c r="AD43" i="4"/>
  <c r="AC43" i="4"/>
  <c r="AB43" i="4"/>
  <c r="AD36" i="4"/>
  <c r="AC36" i="4"/>
  <c r="AB36" i="4"/>
  <c r="AD35" i="4"/>
  <c r="AC35" i="4"/>
  <c r="AB35" i="4"/>
  <c r="AD34" i="4"/>
  <c r="AC34" i="4"/>
  <c r="AB34" i="4"/>
  <c r="AD31" i="4"/>
  <c r="AC31" i="4"/>
  <c r="AB31" i="4"/>
  <c r="AD28" i="4"/>
  <c r="AC28" i="4"/>
  <c r="AB28" i="4"/>
  <c r="AD23" i="4"/>
  <c r="AC23" i="4"/>
  <c r="AB23" i="4"/>
  <c r="AD20" i="4"/>
  <c r="AC20" i="4"/>
  <c r="AB20" i="4"/>
  <c r="AD16" i="4"/>
  <c r="AC16" i="4"/>
  <c r="AB16" i="4"/>
  <c r="AD13" i="4"/>
  <c r="AC13" i="4"/>
  <c r="AB13" i="4"/>
  <c r="AP63" i="6"/>
  <c r="AO63" i="6"/>
  <c r="AN63" i="6"/>
  <c r="AP59" i="6"/>
  <c r="AO59" i="6"/>
  <c r="AN59" i="6"/>
  <c r="AP53" i="6"/>
  <c r="AN53" i="6"/>
  <c r="AP52" i="6"/>
  <c r="AO52" i="6"/>
  <c r="AN52" i="6"/>
  <c r="AP40" i="6"/>
  <c r="AO40" i="6"/>
  <c r="AN40" i="6"/>
  <c r="AP39" i="6"/>
  <c r="AO39" i="6"/>
  <c r="AN36" i="6"/>
  <c r="AN35" i="6"/>
  <c r="AN31" i="6"/>
  <c r="AM39" i="6"/>
  <c r="AN27" i="6"/>
  <c r="AM51" i="6"/>
  <c r="AM50" i="6"/>
  <c r="AM38" i="6"/>
  <c r="AM37" i="6"/>
  <c r="AM34" i="6"/>
  <c r="AM30" i="6"/>
  <c r="AM29" i="6"/>
  <c r="AM26" i="6"/>
  <c r="AM25" i="6"/>
  <c r="AM22" i="6"/>
  <c r="AM19" i="6"/>
  <c r="AM17" i="6"/>
  <c r="AM16" i="6"/>
  <c r="AL63" i="6"/>
  <c r="AL59" i="6"/>
  <c r="AM59" i="6" s="1"/>
  <c r="AL40" i="6"/>
  <c r="AM40" i="6" s="1"/>
  <c r="AL36" i="6"/>
  <c r="AM36" i="6" s="1"/>
  <c r="AL35" i="6"/>
  <c r="AM35" i="6" s="1"/>
  <c r="AL31" i="6"/>
  <c r="AO31" i="6" s="1"/>
  <c r="AL27" i="6"/>
  <c r="AM27" i="6" s="1"/>
  <c r="AL24" i="6"/>
  <c r="AL23" i="6"/>
  <c r="AM24" i="6" s="1"/>
  <c r="AL20" i="6"/>
  <c r="AM20" i="6" s="1"/>
  <c r="AL18" i="6"/>
  <c r="AM18" i="6" s="1"/>
  <c r="AL15" i="6"/>
  <c r="AM15" i="6" s="1"/>
  <c r="AL13" i="6"/>
  <c r="AM13" i="6" s="1"/>
  <c r="AL12" i="6"/>
  <c r="AM12" i="6" s="1"/>
  <c r="AL10" i="6"/>
  <c r="AM10" i="6" s="1"/>
  <c r="AL8" i="6"/>
  <c r="AM8" i="6" s="1"/>
  <c r="Z75" i="4"/>
  <c r="AA75" i="4" s="1"/>
  <c r="Z74" i="4"/>
  <c r="AA74" i="4" s="1"/>
  <c r="Z73" i="4"/>
  <c r="AA73" i="4" s="1"/>
  <c r="Z72" i="4"/>
  <c r="AA72" i="4" s="1"/>
  <c r="Z69" i="4"/>
  <c r="AA69" i="4" s="1"/>
  <c r="Z68" i="4"/>
  <c r="AA68" i="4" s="1"/>
  <c r="Z65" i="4"/>
  <c r="AA65" i="4" s="1"/>
  <c r="Z64" i="4"/>
  <c r="AA64" i="4" s="1"/>
  <c r="Z61" i="4"/>
  <c r="AA61" i="4" s="1"/>
  <c r="Z59" i="4"/>
  <c r="AA59" i="4" s="1"/>
  <c r="Z55" i="4"/>
  <c r="AA55" i="4" s="1"/>
  <c r="Z52" i="4"/>
  <c r="AA52" i="4" s="1"/>
  <c r="Z51" i="4"/>
  <c r="AA51" i="4" s="1"/>
  <c r="Z49" i="4"/>
  <c r="AA49" i="4" s="1"/>
  <c r="AA48" i="4"/>
  <c r="AA44" i="4"/>
  <c r="Z43" i="4"/>
  <c r="AA43" i="4" s="1"/>
  <c r="AA38" i="4"/>
  <c r="AA37" i="4"/>
  <c r="Z36" i="4"/>
  <c r="AA36" i="4" s="1"/>
  <c r="Z35" i="4"/>
  <c r="AA35" i="4" s="1"/>
  <c r="Z34" i="4"/>
  <c r="AA33" i="4"/>
  <c r="AA32" i="4"/>
  <c r="Z31" i="4"/>
  <c r="AA31" i="4" s="1"/>
  <c r="Z16" i="4"/>
  <c r="AA81" i="4"/>
  <c r="AA58" i="4"/>
  <c r="AA57" i="4"/>
  <c r="AA54" i="4"/>
  <c r="AA53" i="4"/>
  <c r="AA34" i="4"/>
  <c r="AA28" i="4"/>
  <c r="AA23" i="4"/>
  <c r="AA20" i="4"/>
  <c r="AA16" i="4"/>
  <c r="AO53" i="6"/>
  <c r="AW60" i="2"/>
  <c r="AH20" i="5"/>
  <c r="AG20" i="5"/>
  <c r="AI20" i="5" s="1"/>
  <c r="AH65" i="5"/>
  <c r="AG65" i="5"/>
  <c r="AE73" i="4"/>
  <c r="AG54" i="5"/>
  <c r="AI54" i="5" s="1"/>
  <c r="AD51" i="4"/>
  <c r="AE51" i="4" s="1"/>
  <c r="Z13" i="4"/>
  <c r="AA13" i="4" s="1"/>
  <c r="AP20" i="6"/>
  <c r="AO20" i="6"/>
  <c r="AN20" i="6"/>
  <c r="AQ20" i="6" s="1"/>
  <c r="AP12" i="6"/>
  <c r="AO12" i="6"/>
  <c r="AN12" i="6"/>
  <c r="AP13" i="6"/>
  <c r="AO13" i="6"/>
  <c r="AN13" i="6"/>
  <c r="AP10" i="6"/>
  <c r="AO10" i="6"/>
  <c r="AN10" i="6"/>
  <c r="AN8" i="6"/>
  <c r="AO8" i="6"/>
  <c r="AP8" i="6"/>
  <c r="AN15" i="6"/>
  <c r="AO15" i="6"/>
  <c r="AP15" i="6"/>
  <c r="AN18" i="6"/>
  <c r="AO18" i="6"/>
  <c r="AP18" i="6"/>
  <c r="AN23" i="6"/>
  <c r="AO23" i="6"/>
  <c r="AQ23" i="6" s="1"/>
  <c r="AP23" i="6"/>
  <c r="AN24" i="6"/>
  <c r="AO24" i="6"/>
  <c r="AP24" i="6"/>
  <c r="AR73" i="6"/>
  <c r="AG16" i="5"/>
  <c r="AH16" i="5"/>
  <c r="AI16" i="5"/>
  <c r="AG19" i="5"/>
  <c r="AH19" i="5"/>
  <c r="AI19" i="5"/>
  <c r="AG23" i="5"/>
  <c r="AH23" i="5"/>
  <c r="AI23" i="5"/>
  <c r="AG24" i="5"/>
  <c r="AH24" i="5"/>
  <c r="AI24" i="5"/>
  <c r="AG27" i="5"/>
  <c r="AI27" i="5" s="1"/>
  <c r="AH27" i="5"/>
  <c r="AG31" i="5"/>
  <c r="AI31" i="5" s="1"/>
  <c r="AH31" i="5"/>
  <c r="AG36" i="5"/>
  <c r="AH36" i="5"/>
  <c r="AI36" i="5"/>
  <c r="AG42" i="5"/>
  <c r="AH42" i="5"/>
  <c r="AI42" i="5"/>
  <c r="AG47" i="5"/>
  <c r="AH47" i="5"/>
  <c r="AI47" i="5"/>
  <c r="AG50" i="5"/>
  <c r="AH50" i="5"/>
  <c r="AI50" i="5"/>
  <c r="AH54" i="5"/>
  <c r="AG58" i="5"/>
  <c r="AI58" i="5" s="1"/>
  <c r="AH58" i="5"/>
  <c r="AG59" i="5"/>
  <c r="AI59" i="5" s="1"/>
  <c r="AH59" i="5"/>
  <c r="AG62" i="5"/>
  <c r="AH62" i="5"/>
  <c r="AG63" i="5"/>
  <c r="AI63" i="5" s="1"/>
  <c r="AH63" i="5"/>
  <c r="AG64" i="5"/>
  <c r="AH64" i="5"/>
  <c r="AI64" i="5"/>
  <c r="AG69" i="5"/>
  <c r="AH69" i="5"/>
  <c r="AI69" i="5"/>
  <c r="AG72" i="5"/>
  <c r="AI72" i="5" s="1"/>
  <c r="AH72" i="5"/>
  <c r="AK74" i="5"/>
  <c r="AI65" i="5"/>
  <c r="AJ65" i="5" s="1"/>
  <c r="AE34" i="4"/>
  <c r="AQ36" i="6"/>
  <c r="AQ35" i="6"/>
  <c r="AE13" i="4"/>
  <c r="AE74" i="4"/>
  <c r="AE43" i="4"/>
  <c r="AQ40" i="6"/>
  <c r="AV43" i="2"/>
  <c r="AQ32" i="6"/>
  <c r="AV47" i="2"/>
  <c r="AE65" i="4"/>
  <c r="AJ12" i="5"/>
  <c r="AE79" i="4"/>
  <c r="AV51" i="2"/>
  <c r="AE75" i="4"/>
  <c r="AQ59" i="6"/>
  <c r="AJ50" i="5"/>
  <c r="AJ19" i="5"/>
  <c r="AQ31" i="6"/>
  <c r="AE49" i="4" l="1"/>
  <c r="AE55" i="4"/>
  <c r="AE69" i="4"/>
  <c r="AE17" i="4"/>
  <c r="AE26" i="4"/>
  <c r="AV57" i="2"/>
  <c r="AV24" i="2"/>
  <c r="AV25" i="2"/>
  <c r="AE64" i="4"/>
  <c r="AE68" i="4"/>
  <c r="AE81" i="4"/>
  <c r="AE60" i="4"/>
  <c r="AE52" i="4"/>
  <c r="AJ27" i="5"/>
  <c r="AJ23" i="5"/>
  <c r="AJ15" i="5"/>
  <c r="AJ59" i="5"/>
  <c r="AM31" i="6"/>
  <c r="AJ69" i="5"/>
  <c r="AJ63" i="5"/>
  <c r="AJ31" i="5"/>
  <c r="AQ10" i="6"/>
  <c r="AQ39" i="6"/>
  <c r="AQ63" i="6"/>
  <c r="AV13" i="2"/>
  <c r="AT60" i="2"/>
  <c r="AV21" i="2"/>
  <c r="AV33" i="2"/>
  <c r="AV34" i="2"/>
  <c r="AV35" i="2"/>
  <c r="AV41" i="2"/>
  <c r="AV46" i="2"/>
  <c r="AE78" i="4"/>
  <c r="AQ28" i="6"/>
  <c r="AV39" i="2"/>
  <c r="AM47" i="6"/>
  <c r="AQ24" i="6"/>
  <c r="AQ18" i="6"/>
  <c r="AQ15" i="6"/>
  <c r="AQ8" i="6"/>
  <c r="AQ13" i="6"/>
  <c r="AQ12" i="6"/>
  <c r="AJ64" i="5"/>
  <c r="AJ54" i="5"/>
  <c r="AJ36" i="5"/>
  <c r="AJ24" i="5"/>
  <c r="AJ16" i="5"/>
  <c r="AB84" i="4"/>
  <c r="AV19" i="2"/>
  <c r="AV20" i="2"/>
  <c r="AE36" i="4"/>
  <c r="AE59" i="4"/>
  <c r="AE61" i="4"/>
  <c r="AE72" i="4"/>
  <c r="AC84" i="4"/>
  <c r="AE39" i="4"/>
  <c r="AJ72" i="5"/>
  <c r="AG74" i="5"/>
  <c r="AI62" i="5"/>
  <c r="AJ62" i="5" s="1"/>
  <c r="AJ47" i="5"/>
  <c r="AJ42" i="5"/>
  <c r="AV38" i="2"/>
  <c r="AU60" i="2"/>
  <c r="AQ60" i="2"/>
  <c r="AV42" i="2"/>
  <c r="AD84" i="4"/>
  <c r="AE20" i="4"/>
  <c r="AE23" i="4"/>
  <c r="AE28" i="4"/>
  <c r="AE31" i="4"/>
  <c r="AE35" i="4"/>
  <c r="AV30" i="2"/>
  <c r="AS60" i="2"/>
  <c r="AV29" i="2"/>
  <c r="AQ49" i="6"/>
  <c r="AQ53" i="6"/>
  <c r="AQ44" i="6"/>
  <c r="AL73" i="6"/>
  <c r="AQ47" i="6"/>
  <c r="AQ52" i="6"/>
  <c r="Z84" i="4"/>
  <c r="AH74" i="5"/>
  <c r="AJ58" i="5"/>
  <c r="AQ27" i="6"/>
  <c r="AJ43" i="5"/>
  <c r="AJ71" i="5"/>
  <c r="AQ43" i="6"/>
  <c r="AE56" i="4"/>
  <c r="AJ34" i="5"/>
  <c r="AJ46" i="5"/>
  <c r="AJ20" i="5"/>
  <c r="AE16" i="4"/>
  <c r="AJ29" i="5"/>
  <c r="AV60" i="2" l="1"/>
  <c r="AI74" i="5"/>
  <c r="AE84" i="4"/>
  <c r="AJ74" i="5"/>
</calcChain>
</file>

<file path=xl/comments1.xml><?xml version="1.0" encoding="utf-8"?>
<comments xmlns="http://schemas.openxmlformats.org/spreadsheetml/2006/main">
  <authors>
    <author>Norbert PERREUX</author>
  </authors>
  <commentList>
    <comment ref="AW8" authorId="0">
      <text>
        <r>
          <rPr>
            <b/>
            <sz val="8"/>
            <color indexed="8"/>
            <rFont val="Tahoma"/>
            <family val="2"/>
          </rPr>
          <t>Fita Rouge fond Blanc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AX8" authorId="0">
      <text>
        <r>
          <rPr>
            <b/>
            <sz val="8"/>
            <color indexed="8"/>
            <rFont val="Tahoma"/>
            <family val="2"/>
          </rPr>
          <t>Fita Or fond Noir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AY8" authorId="0">
      <text>
        <r>
          <rPr>
            <b/>
            <sz val="8"/>
            <color indexed="8"/>
            <rFont val="Tahoma"/>
            <family val="2"/>
          </rPr>
          <t>Fita Or fond Bleu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AZ8" authorId="0">
      <text>
        <r>
          <rPr>
            <b/>
            <sz val="8"/>
            <color indexed="8"/>
            <rFont val="Tahoma"/>
            <family val="2"/>
          </rPr>
          <t>Fita Or fond Rouge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A8" authorId="0">
      <text>
        <r>
          <rPr>
            <b/>
            <sz val="8"/>
            <color indexed="8"/>
            <rFont val="Tahoma"/>
            <family val="2"/>
          </rPr>
          <t>Fita rouge fond Jaune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B8" authorId="0">
      <text>
        <r>
          <rPr>
            <b/>
            <sz val="8"/>
            <color indexed="8"/>
            <rFont val="Tahoma"/>
            <family val="2"/>
          </rPr>
          <t>Fita Or fond Pourpre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BUZZ</author>
  </authors>
  <commentList>
    <comment ref="BB7" authorId="0">
      <text>
        <r>
          <rPr>
            <sz val="10"/>
            <color indexed="8"/>
            <rFont val="Tahoma"/>
            <family val="2"/>
          </rPr>
          <t>Jusqu'à Cadet : MARCASSIN
Vert fond Blanc
Argent fond Vert
Or fond Blanc
Or fond Noir</t>
        </r>
      </text>
    </comment>
  </commentList>
</comments>
</file>

<file path=xl/comments3.xml><?xml version="1.0" encoding="utf-8"?>
<comments xmlns="http://schemas.openxmlformats.org/spreadsheetml/2006/main">
  <authors>
    <author>BUZZ</author>
  </authors>
  <commentList>
    <comment ref="AW5" authorId="0">
      <text>
        <r>
          <rPr>
            <sz val="8"/>
            <color indexed="8"/>
            <rFont val="Tahoma"/>
            <family val="2"/>
          </rPr>
          <t>BROCARD
Vert / Blanc
Argent / Vert
Or / Blanc
Or / Noir
Or / Bleu
Or / Rouge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BUZZ</author>
    <author>Norbert</author>
  </authors>
  <commentList>
    <comment ref="AK5" authorId="0">
      <text>
        <r>
          <rPr>
            <sz val="8"/>
            <color indexed="8"/>
            <rFont val="Tahoma"/>
            <family val="2"/>
          </rPr>
          <t xml:space="preserve">Marcassins
Noir sur fond orange
Argent sur fond orange
Or sur fond orange
</t>
        </r>
      </text>
    </comment>
    <comment ref="AJ15" authorId="1">
      <text>
        <r>
          <rPr>
            <sz val="9"/>
            <color indexed="81"/>
            <rFont val="Tahoma"/>
            <family val="2"/>
          </rPr>
          <t xml:space="preserve">Sangliers:
Vert sur fond blanc  
Argent sur fond vert
Or sur fond blanc
Or sur fond noir
Or sur fond bleu
Or sur fond rouge
</t>
        </r>
      </text>
    </comment>
  </commentList>
</comments>
</file>

<file path=xl/sharedStrings.xml><?xml version="1.0" encoding="utf-8"?>
<sst xmlns="http://schemas.openxmlformats.org/spreadsheetml/2006/main" count="1537" uniqueCount="509">
  <si>
    <t>Nb</t>
  </si>
  <si>
    <t>Moy</t>
  </si>
  <si>
    <t>Podiums</t>
  </si>
  <si>
    <t>Ecussons FFTA</t>
  </si>
  <si>
    <t>/3</t>
  </si>
  <si>
    <t>Or</t>
  </si>
  <si>
    <t>Ag</t>
  </si>
  <si>
    <t>Br</t>
  </si>
  <si>
    <t>Tt</t>
  </si>
  <si>
    <t>Benjamin Homme</t>
  </si>
  <si>
    <t>Minimme Femme</t>
  </si>
  <si>
    <t>Minimme Homme</t>
  </si>
  <si>
    <t>Compound Minimes Homme</t>
  </si>
  <si>
    <t>Cadette Femme</t>
  </si>
  <si>
    <t>03</t>
  </si>
  <si>
    <t>Cadet Homme</t>
  </si>
  <si>
    <t>Compound Jeune Femme</t>
  </si>
  <si>
    <t>Compound Jeune Homme</t>
  </si>
  <si>
    <t>02</t>
  </si>
  <si>
    <t>01</t>
  </si>
  <si>
    <t>00</t>
  </si>
  <si>
    <t>Compound Homme</t>
  </si>
  <si>
    <t>TORLET Teddy</t>
  </si>
  <si>
    <t>VALENTIN Grégory</t>
  </si>
  <si>
    <t>Vétéran Femme</t>
  </si>
  <si>
    <t>Vétéran Homme</t>
  </si>
  <si>
    <t>BEDUCHAUD Bernard</t>
  </si>
  <si>
    <t>PERREUX Norbert</t>
  </si>
  <si>
    <t>Vétéran Homme Compound</t>
  </si>
  <si>
    <t>Super Vétérante Femme</t>
  </si>
  <si>
    <t>Super Vétéran Homme</t>
  </si>
  <si>
    <t>RICHEZ André</t>
  </si>
  <si>
    <t>Super Vétérante Femme Compound</t>
  </si>
  <si>
    <t>Super Vétéran Homme Compound</t>
  </si>
  <si>
    <t>CHAIRON Daniel</t>
  </si>
  <si>
    <t>Nombre d'Archer participants aux concours FFTA :</t>
  </si>
  <si>
    <t>2 X 70m</t>
  </si>
  <si>
    <t>Senior Femme Classique</t>
  </si>
  <si>
    <t>Senior Homme Classique</t>
  </si>
  <si>
    <t>LEBORGNE Yannick</t>
  </si>
  <si>
    <t>Senior  Homme Compound</t>
  </si>
  <si>
    <t>Vétéran  Homme Compound</t>
  </si>
  <si>
    <t>Vétéran Femme Classique</t>
  </si>
  <si>
    <t>Vétéran Homme Classique</t>
  </si>
  <si>
    <t>Cadet Homme classique</t>
  </si>
  <si>
    <t>Cadette Femme classique</t>
  </si>
  <si>
    <t>Junior Femme classique</t>
  </si>
  <si>
    <t>Junior Homme classique</t>
  </si>
  <si>
    <t>Jeune Homme Compound</t>
  </si>
  <si>
    <t>Senior Femme</t>
  </si>
  <si>
    <t>Vétérante Femme Classique</t>
  </si>
  <si>
    <t>Veteran  Homme Compound</t>
  </si>
  <si>
    <t>Super Veterante femme classique</t>
  </si>
  <si>
    <t>Super Veterant homme classique</t>
  </si>
  <si>
    <t>04</t>
  </si>
  <si>
    <t>Vétérante Femme</t>
  </si>
  <si>
    <t>Benjamin Homme Arc Nu</t>
  </si>
  <si>
    <t>Junior Femme Arc Libre</t>
  </si>
  <si>
    <t>Senior Homme Arc Chasse</t>
  </si>
  <si>
    <t>Senior Homme Arc Droit</t>
  </si>
  <si>
    <t>Senior Homme Arc Nu</t>
  </si>
  <si>
    <t>Senior Femme Arc Libre</t>
  </si>
  <si>
    <t>Senior Homme Arc Libre</t>
  </si>
  <si>
    <t>SVH</t>
  </si>
  <si>
    <t>VH</t>
  </si>
  <si>
    <t>SH</t>
  </si>
  <si>
    <t>JH</t>
  </si>
  <si>
    <t>CH</t>
  </si>
  <si>
    <t>MH</t>
  </si>
  <si>
    <t>BH</t>
  </si>
  <si>
    <t>COH</t>
  </si>
  <si>
    <t>JP.ODIENNE</t>
  </si>
  <si>
    <t>B.BEDUCHAUD</t>
  </si>
  <si>
    <t>F.SCHNEIDER</t>
  </si>
  <si>
    <t>FITA</t>
  </si>
  <si>
    <t>FITA
2 x 70 m</t>
  </si>
  <si>
    <t>B,BEDUCHAUD</t>
  </si>
  <si>
    <t>FEDERAL</t>
  </si>
  <si>
    <t>SALLE</t>
  </si>
  <si>
    <t>T,TORLET</t>
  </si>
  <si>
    <t>17.10.99</t>
  </si>
  <si>
    <t>FIELD</t>
  </si>
  <si>
    <t>E.MEYER</t>
  </si>
  <si>
    <t>30.04.00</t>
  </si>
  <si>
    <t>20.07.03</t>
  </si>
  <si>
    <t>PERFORMANCE PAR EQUIPE DE CLUB</t>
  </si>
  <si>
    <t>SALLE Cl</t>
  </si>
  <si>
    <t>23,10,2004</t>
  </si>
  <si>
    <t>SALLE CO</t>
  </si>
  <si>
    <t>SVF</t>
  </si>
  <si>
    <t>VF</t>
  </si>
  <si>
    <t>SF</t>
  </si>
  <si>
    <t>JF</t>
  </si>
  <si>
    <t>CF</t>
  </si>
  <si>
    <t>MF</t>
  </si>
  <si>
    <t>BF</t>
  </si>
  <si>
    <t>CVF</t>
  </si>
  <si>
    <t>COF</t>
  </si>
  <si>
    <t>CJF</t>
  </si>
  <si>
    <t>BBF</t>
  </si>
  <si>
    <t>M.LEON</t>
  </si>
  <si>
    <t>H.DESJARDINS</t>
  </si>
  <si>
    <t>S.ALAVOINE</t>
  </si>
  <si>
    <t>J.LAURENT</t>
  </si>
  <si>
    <t>E.DUCROS</t>
  </si>
  <si>
    <t>J,MARTIN</t>
  </si>
  <si>
    <t>G.CHOPIN</t>
  </si>
  <si>
    <t>M.WEINREICH</t>
  </si>
  <si>
    <t>06.12.03</t>
  </si>
  <si>
    <t>13.10.96</t>
  </si>
  <si>
    <t>12.10.02</t>
  </si>
  <si>
    <t>09.02.98</t>
  </si>
  <si>
    <t>15.10.00</t>
  </si>
  <si>
    <t>11.10.98</t>
  </si>
  <si>
    <t>12.05.96</t>
  </si>
  <si>
    <t>13.05.02</t>
  </si>
  <si>
    <t>BEURSAULT</t>
  </si>
  <si>
    <t>3 D</t>
  </si>
  <si>
    <t>FEDERAL 2x50m</t>
  </si>
  <si>
    <t>3D</t>
  </si>
  <si>
    <t>FEDERAL 2X50m</t>
  </si>
  <si>
    <t>Junior Homme Arc Libre</t>
  </si>
  <si>
    <t>S,DUBOS</t>
  </si>
  <si>
    <t>09,04,05</t>
  </si>
  <si>
    <t>JF  libre</t>
  </si>
  <si>
    <t>20,03,05</t>
  </si>
  <si>
    <t>JH  libre</t>
  </si>
  <si>
    <t>A,RAVEAUX</t>
  </si>
  <si>
    <t>SH  chasse</t>
  </si>
  <si>
    <t>G,VALENTIN</t>
  </si>
  <si>
    <t>SH arc droit</t>
  </si>
  <si>
    <t>SH  libre</t>
  </si>
  <si>
    <t>05</t>
  </si>
  <si>
    <t>Junior Homme Compound</t>
  </si>
  <si>
    <t>19.06.05</t>
  </si>
  <si>
    <t>GUILLOT Gilles</t>
  </si>
  <si>
    <t>GOGIBUS Alain</t>
  </si>
  <si>
    <t>HUCHARD Claude</t>
  </si>
  <si>
    <t>VOLVERT Claudette</t>
  </si>
  <si>
    <t>G.GUILLOT</t>
  </si>
  <si>
    <t>A.GOGIBUS</t>
  </si>
  <si>
    <t xml:space="preserve">Junior  Femme </t>
  </si>
  <si>
    <t>Junior Homme</t>
  </si>
  <si>
    <t>26,11,05</t>
  </si>
  <si>
    <t>Super Vétéran Homme Classique</t>
  </si>
  <si>
    <t>06</t>
  </si>
  <si>
    <t>T.TORLET</t>
  </si>
  <si>
    <t>VHCO</t>
  </si>
  <si>
    <t>SVHCO</t>
  </si>
  <si>
    <t>JHCO</t>
  </si>
  <si>
    <t>MHCO</t>
  </si>
  <si>
    <t>20.05.06</t>
  </si>
  <si>
    <t>05.10.97</t>
  </si>
  <si>
    <t>M.DELAPLACE</t>
  </si>
  <si>
    <t>20.11.99</t>
  </si>
  <si>
    <t>D;DELVAUX</t>
  </si>
  <si>
    <t>20.07.97</t>
  </si>
  <si>
    <t>L.BADER</t>
  </si>
  <si>
    <t>21.06.98</t>
  </si>
  <si>
    <t xml:space="preserve">Super Vétéran Homme </t>
  </si>
  <si>
    <t>MARTIN Cédric</t>
  </si>
  <si>
    <t>Super Veterant homme Compound</t>
  </si>
  <si>
    <t>2X50-CO</t>
  </si>
  <si>
    <t xml:space="preserve">Senior Femme </t>
  </si>
  <si>
    <t xml:space="preserve"> Senior Homme</t>
  </si>
  <si>
    <t>28.10.06</t>
  </si>
  <si>
    <t>SVFCO</t>
  </si>
  <si>
    <t>MROZINSKI Jacqueline</t>
  </si>
  <si>
    <t>07</t>
  </si>
  <si>
    <t>99</t>
  </si>
  <si>
    <t>97</t>
  </si>
  <si>
    <t>Senior Homme Compound</t>
  </si>
  <si>
    <t xml:space="preserve"> GUILLOT Gilles</t>
  </si>
  <si>
    <t>27,06,05</t>
  </si>
  <si>
    <t>C.VOLVERT</t>
  </si>
  <si>
    <t>J.MROZINSKI</t>
  </si>
  <si>
    <t>Cadet Homme Arc Nu</t>
  </si>
  <si>
    <t>Senior Femme Arc Nu</t>
  </si>
  <si>
    <t>A.WATKINS</t>
  </si>
  <si>
    <t>W.WATKINS</t>
  </si>
  <si>
    <t>M.WATKINS</t>
  </si>
  <si>
    <t>06.05.06</t>
  </si>
  <si>
    <t>Senior Femme Compound</t>
  </si>
  <si>
    <t>11.06.06</t>
  </si>
  <si>
    <t>SH BB</t>
  </si>
  <si>
    <t>SF Libre</t>
  </si>
  <si>
    <t>S.BOULET</t>
  </si>
  <si>
    <t>SF Arc nu</t>
  </si>
  <si>
    <t>27.05.07</t>
  </si>
  <si>
    <t>BH Arc nu</t>
  </si>
  <si>
    <t>CH Arc nu</t>
  </si>
  <si>
    <t>BRASSEUR Arnaud</t>
  </si>
  <si>
    <t>MAFFAT Sylviane</t>
  </si>
  <si>
    <t>MARTIN Cyrille</t>
  </si>
  <si>
    <t>MOINE Maxence</t>
  </si>
  <si>
    <t>PETIT Jocelyne</t>
  </si>
  <si>
    <t>PARIZOT Raphaël</t>
  </si>
  <si>
    <t>DUBOS Sarah</t>
  </si>
  <si>
    <t>23.03.08</t>
  </si>
  <si>
    <t>08</t>
  </si>
  <si>
    <t>Minime Femme Arc Nu</t>
  </si>
  <si>
    <t>Minime Homme Arc Nu</t>
  </si>
  <si>
    <t>Senior Femme Arc Chasse</t>
  </si>
  <si>
    <t>MF Arc nu</t>
  </si>
  <si>
    <t>R.HERBELOT</t>
  </si>
  <si>
    <t>20.04.08</t>
  </si>
  <si>
    <t>SF Arc chasse</t>
  </si>
  <si>
    <t>MH Arc nu</t>
  </si>
  <si>
    <t>C.MARTIN</t>
  </si>
  <si>
    <t>18.05.08</t>
  </si>
  <si>
    <t>2X50-CL</t>
  </si>
  <si>
    <t>04.05.2008</t>
  </si>
  <si>
    <t>SALLE Jeunes</t>
  </si>
  <si>
    <t>28.10.2007</t>
  </si>
  <si>
    <t>3D Jeunes</t>
  </si>
  <si>
    <t>20.04.2008</t>
  </si>
  <si>
    <t>M.VAN DERCAMERE</t>
  </si>
  <si>
    <t>Minime Homme classique</t>
  </si>
  <si>
    <t>FITA 2X70 CL</t>
  </si>
  <si>
    <t>15.06.2008</t>
  </si>
  <si>
    <t>18.06.2006</t>
  </si>
  <si>
    <t>F.GAWLOWIEZ</t>
  </si>
  <si>
    <t>01.11.08</t>
  </si>
  <si>
    <t>23.11.08</t>
  </si>
  <si>
    <t>SALLE Mixte</t>
  </si>
  <si>
    <t>09</t>
  </si>
  <si>
    <t>03.05.09</t>
  </si>
  <si>
    <t>M.VANDERCAMERE</t>
  </si>
  <si>
    <t>10.05.09</t>
  </si>
  <si>
    <t>09.05.09</t>
  </si>
  <si>
    <t>12.04.09</t>
  </si>
  <si>
    <t>Super Vétéran  Homme Compound</t>
  </si>
  <si>
    <t>Vétéran Homme Arc Nu</t>
  </si>
  <si>
    <t>14.06.09</t>
  </si>
  <si>
    <t>Cadets Homme Classique</t>
  </si>
  <si>
    <t>BALLAN Jean</t>
  </si>
  <si>
    <t>05.07.09</t>
  </si>
  <si>
    <t>(1)</t>
  </si>
  <si>
    <t>24.10.09</t>
  </si>
  <si>
    <t>VH BB</t>
  </si>
  <si>
    <t>J.DEBRUYNE</t>
  </si>
  <si>
    <t>02.05.10</t>
  </si>
  <si>
    <t>Minime Homme</t>
  </si>
  <si>
    <t>LE BORGNE Yannick</t>
  </si>
  <si>
    <t>10.10.2010</t>
  </si>
  <si>
    <t>mars</t>
  </si>
  <si>
    <t>REMOLU Jean-Michel</t>
  </si>
  <si>
    <t>24.10.10</t>
  </si>
  <si>
    <t>SHBB</t>
  </si>
  <si>
    <t>VHBB</t>
  </si>
  <si>
    <t>G.VALENTIN</t>
  </si>
  <si>
    <t>PRIN Jean-Charles</t>
  </si>
  <si>
    <t>22.05.11</t>
  </si>
  <si>
    <t>J.BALLAN</t>
  </si>
  <si>
    <t xml:space="preserve">TIR EN SALLE </t>
  </si>
  <si>
    <t>VH arc droit</t>
  </si>
  <si>
    <t>BOILEAU Julien</t>
  </si>
  <si>
    <t>J.BOILEAU</t>
  </si>
  <si>
    <t>09.10.11</t>
  </si>
  <si>
    <t>(3)</t>
  </si>
  <si>
    <t>09.04.05</t>
  </si>
  <si>
    <t>RICHEZ Jacqueline</t>
  </si>
  <si>
    <t>STASKIEWICZ Noé</t>
  </si>
  <si>
    <t>ROLIN Isabelle</t>
  </si>
  <si>
    <t>STASKIEWICZ Patrick</t>
  </si>
  <si>
    <t>18.12.11</t>
  </si>
  <si>
    <t>13.11.2011</t>
  </si>
  <si>
    <t>FITA -CO</t>
  </si>
  <si>
    <t>J.PETIT</t>
  </si>
  <si>
    <t>11.03.12</t>
  </si>
  <si>
    <t>Ecussons</t>
  </si>
  <si>
    <t>Junior  Homme Compound</t>
  </si>
  <si>
    <t>06.05.12</t>
  </si>
  <si>
    <t>Vétéran Homme Arc Chasse</t>
  </si>
  <si>
    <t>Vétéran Homme Arc Droit</t>
  </si>
  <si>
    <t>Charleville</t>
  </si>
  <si>
    <t>LECOUFFE Yoan</t>
  </si>
  <si>
    <t>GHYLLEBERT Christophe</t>
  </si>
  <si>
    <t>POMMENOF Tony</t>
  </si>
  <si>
    <t>01.07.12</t>
  </si>
  <si>
    <t>17.06.12</t>
  </si>
  <si>
    <t>VH  chasse</t>
  </si>
  <si>
    <t>JC.PRIN</t>
  </si>
  <si>
    <t>N.STASKIEWICZ</t>
  </si>
  <si>
    <t>29.07.2012</t>
  </si>
  <si>
    <t>2x50 Mixte</t>
  </si>
  <si>
    <t>B.BEDUCHAUD - J.BOILEAU - G.GUILLOT</t>
  </si>
  <si>
    <t>A.GOGIBUS - G.GUILLOT - M.VAN DERCAMERE</t>
  </si>
  <si>
    <t>G.GUILLOT - M.VAN DERCAMERE - Y.LE BORGNE.</t>
  </si>
  <si>
    <t>Y.LE BORGNE - B.BEDUCHAUD - T.TORLET</t>
  </si>
  <si>
    <t>G.GUILLOT - A.BRASSEUR - M.VAN DERCAMERE</t>
  </si>
  <si>
    <t>T.TORLET - G.VALENTIN - M.MUZELET</t>
  </si>
  <si>
    <t>B.BEDUCHAUD - P.STASKIEWICZ - N.PERREUX</t>
  </si>
  <si>
    <t>T.TORLET - G.VALENTIN - A.GOGIBUS</t>
  </si>
  <si>
    <t>B.MARTIN KLEISCH - D.BERGEON - G.HERBIN</t>
  </si>
  <si>
    <t>R.HERBELOT - C.MARTIN - B.MARTIN KLEISCH</t>
  </si>
  <si>
    <t>S. MAFFAT - M. LEON - S. DUBOS</t>
  </si>
  <si>
    <t>CHAMPY Nathalie</t>
  </si>
  <si>
    <t>CABANETOS Sophie</t>
  </si>
  <si>
    <t>27.10.12</t>
  </si>
  <si>
    <t>S.DUBOS</t>
  </si>
  <si>
    <t>03.11.12</t>
  </si>
  <si>
    <t>HARAUT Raphaël</t>
  </si>
  <si>
    <t>CHAMPY Luka</t>
  </si>
  <si>
    <t>09.12.12</t>
  </si>
  <si>
    <t>Y.LE BORGNE</t>
  </si>
  <si>
    <t>20.04.13</t>
  </si>
  <si>
    <t>SH CO</t>
  </si>
  <si>
    <t>28.04.13</t>
  </si>
  <si>
    <t>BELMEDJAHED Badredine</t>
  </si>
  <si>
    <t>29.07.12</t>
  </si>
  <si>
    <t>SIMON Lisa</t>
  </si>
  <si>
    <t>12.05.2013</t>
  </si>
  <si>
    <t>19.05.13</t>
  </si>
  <si>
    <t>26.05.13</t>
  </si>
  <si>
    <t>Minime Homme Classique</t>
  </si>
  <si>
    <t>09.06.13</t>
  </si>
  <si>
    <t>Field Vétérans</t>
  </si>
  <si>
    <t>CF Jeunes</t>
  </si>
  <si>
    <t>AUBRY Jennifer</t>
  </si>
  <si>
    <t>AC</t>
  </si>
  <si>
    <t>BELMEDJAHED Badrédine</t>
  </si>
  <si>
    <t>(2)</t>
  </si>
  <si>
    <t>LEMEILLE Philippe</t>
  </si>
  <si>
    <t>SALAUN Hervé</t>
  </si>
  <si>
    <t>Scratch Homme Bare Bow</t>
  </si>
  <si>
    <t>Senior Femme Bare Bow</t>
  </si>
  <si>
    <t>Senior Homme Bare Bow</t>
  </si>
  <si>
    <t>Vétéran Homme Bare Bow</t>
  </si>
  <si>
    <t>Vétéran Homme Arc Libre</t>
  </si>
  <si>
    <t>CADIOU Guillaume</t>
  </si>
  <si>
    <t>LARVOR Iris</t>
  </si>
  <si>
    <t>STRYJEK Julien</t>
  </si>
  <si>
    <t>EDOT Nicolas</t>
  </si>
  <si>
    <t>TETART Philippe</t>
  </si>
  <si>
    <t>16.11.13</t>
  </si>
  <si>
    <t>H.SALAUN</t>
  </si>
  <si>
    <t>30.11.13</t>
  </si>
  <si>
    <t>T. TORLET - J. BOILEAU - A.GOGIBUS</t>
  </si>
  <si>
    <t>16.02.2014</t>
  </si>
  <si>
    <t>NATURE</t>
  </si>
  <si>
    <t>Sedan</t>
  </si>
  <si>
    <r>
      <t>PALMARES DE LA C</t>
    </r>
    <r>
      <rPr>
        <vertAlign val="superscript"/>
        <sz val="22"/>
        <color indexed="9"/>
        <rFont val="Copperplate Gothic Bold"/>
        <family val="2"/>
      </rPr>
      <t>ie</t>
    </r>
    <r>
      <rPr>
        <sz val="22"/>
        <color indexed="9"/>
        <rFont val="Copperplate Gothic Bold"/>
        <family val="2"/>
      </rPr>
      <t xml:space="preserve"> D'ARC DE REIMS (Septembre 2014 à Septembre 2015)</t>
    </r>
  </si>
  <si>
    <t>Vrigne</t>
  </si>
  <si>
    <t>(6)</t>
  </si>
  <si>
    <t>GIMEL Vincent</t>
  </si>
  <si>
    <t>(8)</t>
  </si>
  <si>
    <t>Flabas</t>
  </si>
  <si>
    <t>août</t>
  </si>
  <si>
    <t>(4)</t>
  </si>
  <si>
    <t>Ech /Azelte</t>
  </si>
  <si>
    <t>5 Nations</t>
  </si>
  <si>
    <t>Ville / La Ferté</t>
  </si>
  <si>
    <t>septembre</t>
  </si>
  <si>
    <t>VALENTIN Angélique</t>
  </si>
  <si>
    <t>04.05.14</t>
  </si>
  <si>
    <t>22.06.14</t>
  </si>
  <si>
    <t>18.05.14</t>
  </si>
  <si>
    <t>VH libre</t>
  </si>
  <si>
    <t>06.04.14</t>
  </si>
  <si>
    <t>L.SIMON</t>
  </si>
  <si>
    <t>01.06.14</t>
  </si>
  <si>
    <t>I.LARVOR</t>
  </si>
  <si>
    <t>A.VALENTIN</t>
  </si>
  <si>
    <t>Longwy</t>
  </si>
  <si>
    <t>Pessis B</t>
  </si>
  <si>
    <t>octobre</t>
  </si>
  <si>
    <t>(9)</t>
  </si>
  <si>
    <t>Gueux</t>
  </si>
  <si>
    <t>(10)</t>
  </si>
  <si>
    <t>Compound Senior Femme</t>
  </si>
  <si>
    <t>DRACHE Jérémy</t>
  </si>
  <si>
    <t>(7)</t>
  </si>
  <si>
    <t>Chalons</t>
  </si>
  <si>
    <t>novembre</t>
  </si>
  <si>
    <t>(5)</t>
  </si>
  <si>
    <t>Rethel</t>
  </si>
  <si>
    <t>(15)</t>
  </si>
  <si>
    <t>Benjamin Dames</t>
  </si>
  <si>
    <t>HENNECHART Emma</t>
  </si>
  <si>
    <t>Reims</t>
  </si>
  <si>
    <t>LE BRAS Armelle</t>
  </si>
  <si>
    <t>GIMEL Manon</t>
  </si>
  <si>
    <t>COLLIGNON Quentin</t>
  </si>
  <si>
    <t>(12)</t>
  </si>
  <si>
    <t>NICAISE Caroline</t>
  </si>
  <si>
    <t>VANDERBISTE Carole</t>
  </si>
  <si>
    <t>LE BRAS Dominique</t>
  </si>
  <si>
    <t>(14)</t>
  </si>
  <si>
    <t>NOGENT Eric</t>
  </si>
  <si>
    <t>(11)</t>
  </si>
  <si>
    <t>Fismes</t>
  </si>
  <si>
    <t>(20)</t>
  </si>
  <si>
    <t>Seringes</t>
  </si>
  <si>
    <t>Chauny</t>
  </si>
  <si>
    <t>décembre</t>
  </si>
  <si>
    <t>TARGET</t>
  </si>
  <si>
    <t>(34)</t>
  </si>
  <si>
    <t>Epernay</t>
  </si>
  <si>
    <t>2ème tir</t>
  </si>
  <si>
    <t>Vertus</t>
  </si>
  <si>
    <t>Mareuil</t>
  </si>
  <si>
    <t>janvier</t>
  </si>
  <si>
    <t>SteMenehould</t>
  </si>
  <si>
    <t>Suippes</t>
  </si>
  <si>
    <t>Braine</t>
  </si>
  <si>
    <t>18</t>
  </si>
  <si>
    <t>février</t>
  </si>
  <si>
    <t>CD 51</t>
  </si>
  <si>
    <t>CL 28</t>
  </si>
  <si>
    <t>(21)</t>
  </si>
  <si>
    <t>(22)</t>
  </si>
  <si>
    <t>Bettancourt</t>
  </si>
  <si>
    <t>Trophée MA</t>
  </si>
  <si>
    <t>Vittel</t>
  </si>
  <si>
    <t>19</t>
  </si>
  <si>
    <t>Teddy TORLET</t>
  </si>
  <si>
    <t>Nanteuil</t>
  </si>
  <si>
    <t>(17)</t>
  </si>
  <si>
    <t>575 - 17ème</t>
  </si>
  <si>
    <t>Noyon</t>
  </si>
  <si>
    <t>(13)</t>
  </si>
  <si>
    <t>Super Vétéran  Homme Sans Viseur</t>
  </si>
  <si>
    <t>Béthisy</t>
  </si>
  <si>
    <t>Ermenonville</t>
  </si>
  <si>
    <t>(23)</t>
  </si>
  <si>
    <t>Ville S LF</t>
  </si>
  <si>
    <t>avril</t>
  </si>
  <si>
    <t>Rethondes</t>
  </si>
  <si>
    <t>Senior Honne  Homme Sans Viseur</t>
  </si>
  <si>
    <t>12.04.15</t>
  </si>
  <si>
    <t>Meaux</t>
  </si>
  <si>
    <t>Bergues</t>
  </si>
  <si>
    <t>19.04.15</t>
  </si>
  <si>
    <t>10.04.11</t>
  </si>
  <si>
    <t>SVHBB</t>
  </si>
  <si>
    <t>26.04.15</t>
  </si>
  <si>
    <t>Vivières</t>
  </si>
  <si>
    <t>mai</t>
  </si>
  <si>
    <t>Chalons 1ère</t>
  </si>
  <si>
    <t>13 et 20 juin</t>
  </si>
  <si>
    <t>Vailly</t>
  </si>
  <si>
    <t xml:space="preserve"> LE BORGNE Yannick</t>
  </si>
  <si>
    <t>Champ Ligue</t>
  </si>
  <si>
    <t>Champ.Ligue</t>
  </si>
  <si>
    <t>24.05.15</t>
  </si>
  <si>
    <t>LECOUFFE Yoann</t>
  </si>
  <si>
    <t>Cadettes Femme Classique</t>
  </si>
  <si>
    <t>Benjamin Femme classique</t>
  </si>
  <si>
    <t>Livry-Louv</t>
  </si>
  <si>
    <t>PROVINS</t>
  </si>
  <si>
    <t>Bouquet</t>
  </si>
  <si>
    <t>juin</t>
  </si>
  <si>
    <t>PRIN J-Charles</t>
  </si>
  <si>
    <t>Bourbonne</t>
  </si>
  <si>
    <t>Ch.Ligue</t>
  </si>
  <si>
    <t>Guise</t>
  </si>
  <si>
    <t>07.06.15</t>
  </si>
  <si>
    <t xml:space="preserve"> </t>
  </si>
  <si>
    <t>(16)</t>
  </si>
  <si>
    <t>Maizieres</t>
  </si>
  <si>
    <t>CL</t>
  </si>
  <si>
    <t>(19)</t>
  </si>
  <si>
    <t>(29)</t>
  </si>
  <si>
    <t>(31)</t>
  </si>
  <si>
    <t>Ste Menehould</t>
  </si>
  <si>
    <t>juillet</t>
  </si>
  <si>
    <t>Sarcelles</t>
  </si>
  <si>
    <t>Yeuze</t>
  </si>
  <si>
    <t>CL2015</t>
  </si>
  <si>
    <t>LAURENT-RAVETIER Olivier</t>
  </si>
  <si>
    <t>Veuilly</t>
  </si>
  <si>
    <t>Vivieres</t>
  </si>
  <si>
    <t>Rives</t>
  </si>
  <si>
    <t>CF Vétérans</t>
  </si>
  <si>
    <t>Yannick LE BORGNE</t>
  </si>
  <si>
    <t>599 - 5ème</t>
  </si>
  <si>
    <t>VICHY</t>
  </si>
  <si>
    <t>23</t>
  </si>
  <si>
    <t>Noé STASKIEWICZ</t>
  </si>
  <si>
    <t>625 - 9ème</t>
  </si>
  <si>
    <t>Ressons</t>
  </si>
  <si>
    <t>CF Equipes de Ligue</t>
  </si>
  <si>
    <t>Lisa SIMON</t>
  </si>
  <si>
    <t>11ème</t>
  </si>
  <si>
    <t>14ème</t>
  </si>
  <si>
    <t>CF 3D</t>
  </si>
  <si>
    <t>Hervé SALAUN</t>
  </si>
  <si>
    <t>774 - 3ème</t>
  </si>
  <si>
    <t>Grégory VALENTIN</t>
  </si>
  <si>
    <t>475 - 19ème</t>
  </si>
  <si>
    <t>Sully /Loire</t>
  </si>
  <si>
    <t>aout</t>
  </si>
  <si>
    <t>Ch.FRANCE</t>
  </si>
  <si>
    <t>Fédéral</t>
  </si>
  <si>
    <t>684 - 46ème</t>
  </si>
  <si>
    <t xml:space="preserve">Yoan  LECOUFFE </t>
  </si>
  <si>
    <t>Hagetmau</t>
  </si>
  <si>
    <t>CF 2015</t>
  </si>
  <si>
    <t>(46)</t>
  </si>
  <si>
    <t>Alain GOGIBUS</t>
  </si>
  <si>
    <t>Gilles GUILLOT</t>
  </si>
  <si>
    <t>39 - 86 -6ème</t>
  </si>
  <si>
    <t>40 - 133 - 1er</t>
  </si>
  <si>
    <t>Champion de France</t>
  </si>
  <si>
    <t>GAGNY</t>
  </si>
  <si>
    <t>Champ. France</t>
  </si>
  <si>
    <t>Médaille de Bronze</t>
  </si>
  <si>
    <t>40 - 112 - 4ème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</si>
</sst>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&lt;36526]mm/dd/yy;mm/dd/yyyy"/>
    <numFmt numFmtId="165" formatCode="#,##0\ &quot;F&quot;;[Red]\-#,##0\ &quot;F&quot;"/>
    <numFmt numFmtId="166" formatCode="0.0"/>
  </numFmts>
  <fonts count="8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color indexed="15"/>
      <name val="Arial"/>
      <family val="2"/>
    </font>
    <font>
      <sz val="10"/>
      <color indexed="15"/>
      <name val="Arial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b/>
      <sz val="8"/>
      <color indexed="13"/>
      <name val="Arial"/>
      <family val="2"/>
    </font>
    <font>
      <sz val="8"/>
      <color indexed="9"/>
      <name val="Arial"/>
      <family val="2"/>
    </font>
    <font>
      <b/>
      <sz val="8"/>
      <color indexed="15"/>
      <name val="Arial"/>
      <family val="2"/>
    </font>
    <font>
      <sz val="8"/>
      <color indexed="15"/>
      <name val="Arial"/>
      <family val="2"/>
    </font>
    <font>
      <b/>
      <i/>
      <u/>
      <sz val="8"/>
      <color indexed="15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b/>
      <i/>
      <u/>
      <sz val="8"/>
      <color indexed="10"/>
      <name val="Arial"/>
      <family val="2"/>
    </font>
    <font>
      <sz val="8"/>
      <color indexed="13"/>
      <name val="Arial"/>
      <family val="2"/>
    </font>
    <font>
      <sz val="8"/>
      <color indexed="10"/>
      <name val="Arial"/>
      <family val="2"/>
    </font>
    <font>
      <b/>
      <sz val="8"/>
      <color indexed="20"/>
      <name val="Arial"/>
      <family val="2"/>
    </font>
    <font>
      <sz val="8"/>
      <color indexed="20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sz val="7"/>
      <name val="Arial"/>
      <family val="2"/>
    </font>
    <font>
      <b/>
      <sz val="8"/>
      <color indexed="13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8"/>
      <color indexed="13"/>
      <name val="Times New Roman"/>
      <family val="1"/>
    </font>
    <font>
      <sz val="8"/>
      <color indexed="12"/>
      <name val="Times New Roman"/>
      <family val="1"/>
    </font>
    <font>
      <sz val="8"/>
      <color indexed="9"/>
      <name val="Times New Roman"/>
      <family val="1"/>
    </font>
    <font>
      <b/>
      <sz val="8"/>
      <name val="Times New Roman"/>
      <family val="1"/>
    </font>
    <font>
      <b/>
      <sz val="8"/>
      <color indexed="13"/>
      <name val="Times New Roman"/>
      <family val="1"/>
    </font>
    <font>
      <sz val="8"/>
      <color indexed="15"/>
      <name val="Times New Roman"/>
      <family val="1"/>
    </font>
    <font>
      <b/>
      <i/>
      <sz val="8"/>
      <name val="Times New Roman"/>
      <family val="1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u/>
      <sz val="8"/>
      <name val="Times New Roman"/>
      <family val="1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1"/>
      <color indexed="49"/>
      <name val="Arial"/>
      <family val="2"/>
    </font>
    <font>
      <b/>
      <sz val="11"/>
      <color indexed="14"/>
      <name val="Arial"/>
      <family val="2"/>
    </font>
    <font>
      <b/>
      <sz val="11"/>
      <color indexed="12"/>
      <name val="Arial"/>
      <family val="2"/>
    </font>
    <font>
      <b/>
      <sz val="11"/>
      <color indexed="61"/>
      <name val="Arial"/>
      <family val="2"/>
    </font>
    <font>
      <sz val="11"/>
      <color indexed="14"/>
      <name val="Arial"/>
      <family val="2"/>
    </font>
    <font>
      <sz val="22"/>
      <color indexed="9"/>
      <name val="Copperplate Gothic Bold"/>
      <family val="2"/>
    </font>
    <font>
      <vertAlign val="superscript"/>
      <sz val="22"/>
      <color indexed="9"/>
      <name val="Copperplate Gothic Bold"/>
      <family val="2"/>
    </font>
    <font>
      <sz val="2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2"/>
      <color indexed="9"/>
      <name val="Copperplate Gothic Bold"/>
      <family val="2"/>
    </font>
    <font>
      <b/>
      <sz val="8"/>
      <color rgb="FFFF0000"/>
      <name val="Arial"/>
      <family val="2"/>
    </font>
    <font>
      <b/>
      <sz val="14"/>
      <color rgb="FFFFFF00"/>
      <name val="Arial"/>
      <family val="2"/>
    </font>
    <font>
      <b/>
      <sz val="14"/>
      <color rgb="FFFF0000"/>
      <name val="Arial"/>
      <family val="2"/>
    </font>
    <font>
      <b/>
      <sz val="8"/>
      <color rgb="FFFFFF00"/>
      <name val="Arial"/>
      <family val="2"/>
    </font>
    <font>
      <sz val="8"/>
      <color rgb="FFFFFF00"/>
      <name val="Arial"/>
      <family val="2"/>
    </font>
    <font>
      <b/>
      <sz val="6"/>
      <color theme="2" tint="-0.89999084444715716"/>
      <name val="Arial"/>
      <family val="2"/>
    </font>
    <font>
      <sz val="8"/>
      <color theme="2" tint="-0.89999084444715716"/>
      <name val="Arial"/>
      <family val="2"/>
    </font>
    <font>
      <b/>
      <sz val="8"/>
      <color rgb="FFFFFF00"/>
      <name val="Times New Roman"/>
      <family val="1"/>
    </font>
    <font>
      <sz val="8"/>
      <color rgb="FFFFFF00"/>
      <name val="Times New Roman"/>
      <family val="1"/>
    </font>
    <font>
      <sz val="10"/>
      <color rgb="FFFFFF00"/>
      <name val="Arial"/>
      <family val="2"/>
    </font>
    <font>
      <b/>
      <sz val="10"/>
      <color rgb="FFFFFF00"/>
      <name val="Arial"/>
      <family val="2"/>
    </font>
    <font>
      <b/>
      <sz val="8"/>
      <color indexed="11"/>
      <name val="Arial"/>
      <family val="2"/>
    </font>
    <font>
      <sz val="8"/>
      <color indexed="11"/>
      <name val="Arial"/>
      <family val="2"/>
    </font>
    <font>
      <b/>
      <i/>
      <u/>
      <sz val="8"/>
      <color indexed="11"/>
      <name val="Arial"/>
      <family val="2"/>
    </font>
    <font>
      <sz val="7"/>
      <color rgb="FFFFFF00"/>
      <name val="Arial"/>
      <family val="2"/>
    </font>
    <font>
      <sz val="10"/>
      <color indexed="9"/>
      <name val="Arial"/>
      <family val="2"/>
    </font>
    <font>
      <b/>
      <sz val="10"/>
      <color indexed="13"/>
      <name val="Arial"/>
      <family val="2"/>
    </font>
    <font>
      <sz val="9"/>
      <color indexed="81"/>
      <name val="Tahoma"/>
      <family val="2"/>
    </font>
    <font>
      <b/>
      <sz val="8"/>
      <color rgb="FFFF0000"/>
      <name val="Times New Roman"/>
      <family val="1"/>
    </font>
    <font>
      <sz val="8"/>
      <color theme="0"/>
      <name val="Arial"/>
      <family val="2"/>
    </font>
    <font>
      <b/>
      <sz val="9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indexed="13"/>
        <bgColor indexed="18"/>
      </patternFill>
    </fill>
    <fill>
      <patternFill patternType="solid">
        <fgColor indexed="47"/>
        <bgColor indexed="18"/>
      </patternFill>
    </fill>
    <fill>
      <patternFill patternType="solid">
        <fgColor indexed="53"/>
        <bgColor indexed="18"/>
      </patternFill>
    </fill>
    <fill>
      <patternFill patternType="solid">
        <fgColor indexed="56"/>
        <bgColor indexed="18"/>
      </patternFill>
    </fill>
    <fill>
      <patternFill patternType="solid">
        <fgColor indexed="10"/>
        <bgColor indexed="18"/>
      </patternFill>
    </fill>
    <fill>
      <patternFill patternType="solid">
        <fgColor indexed="12"/>
        <bgColor indexed="18"/>
      </patternFill>
    </fill>
    <fill>
      <patternFill patternType="solid">
        <fgColor indexed="22"/>
        <bgColor indexed="18"/>
      </patternFill>
    </fill>
    <fill>
      <patternFill patternType="solid">
        <fgColor indexed="21"/>
        <bgColor indexed="18"/>
      </patternFill>
    </fill>
    <fill>
      <patternFill patternType="solid">
        <fgColor indexed="60"/>
        <bgColor indexed="18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1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18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3"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</cellStyleXfs>
  <cellXfs count="1631">
    <xf numFmtId="0" fontId="0" fillId="0" borderId="0" xfId="0"/>
    <xf numFmtId="0" fontId="2" fillId="0" borderId="0" xfId="1" applyAlignment="1">
      <alignment horizontal="center"/>
    </xf>
    <xf numFmtId="0" fontId="0" fillId="0" borderId="0" xfId="1" applyFont="1"/>
    <xf numFmtId="0" fontId="0" fillId="0" borderId="0" xfId="1" applyFont="1" applyAlignment="1">
      <alignment horizontal="center"/>
    </xf>
    <xf numFmtId="0" fontId="0" fillId="0" borderId="0" xfId="1" applyFont="1" applyBorder="1"/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Continuous" vertical="center"/>
    </xf>
    <xf numFmtId="0" fontId="4" fillId="0" borderId="3" xfId="1" applyFont="1" applyBorder="1" applyAlignment="1">
      <alignment horizontal="centerContinuous" vertical="center"/>
    </xf>
    <xf numFmtId="0" fontId="4" fillId="0" borderId="4" xfId="1" applyFont="1" applyBorder="1" applyAlignment="1">
      <alignment horizontal="centerContinuous" vertical="center"/>
    </xf>
    <xf numFmtId="0" fontId="4" fillId="0" borderId="0" xfId="1" quotePrefix="1" applyFont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5" fillId="4" borderId="6" xfId="1" applyFont="1" applyFill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4" fillId="0" borderId="0" xfId="1" applyFont="1" applyAlignment="1">
      <alignment horizontal="centerContinuous" vertical="center"/>
    </xf>
    <xf numFmtId="0" fontId="4" fillId="0" borderId="8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9" fillId="0" borderId="0" xfId="1" applyFont="1" applyBorder="1" applyAlignment="1">
      <alignment horizontal="centerContinuous" vertical="center"/>
    </xf>
    <xf numFmtId="0" fontId="6" fillId="0" borderId="0" xfId="1" applyFont="1" applyAlignment="1">
      <alignment horizontal="center" vertical="center"/>
    </xf>
    <xf numFmtId="0" fontId="4" fillId="0" borderId="0" xfId="1" applyFont="1" applyBorder="1" applyAlignment="1">
      <alignment vertical="center"/>
    </xf>
    <xf numFmtId="164" fontId="7" fillId="0" borderId="8" xfId="1" applyNumberFormat="1" applyFont="1" applyBorder="1" applyAlignment="1">
      <alignment vertical="center"/>
    </xf>
    <xf numFmtId="1" fontId="4" fillId="0" borderId="0" xfId="1" applyNumberFormat="1" applyFont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0" fillId="0" borderId="6" xfId="1" applyFont="1" applyBorder="1"/>
    <xf numFmtId="0" fontId="0" fillId="0" borderId="1" xfId="1" applyFont="1" applyBorder="1"/>
    <xf numFmtId="0" fontId="0" fillId="0" borderId="0" xfId="1" applyFont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3" fillId="0" borderId="6" xfId="1" applyFont="1" applyBorder="1"/>
    <xf numFmtId="0" fontId="3" fillId="0" borderId="0" xfId="1" applyFont="1" applyBorder="1"/>
    <xf numFmtId="0" fontId="3" fillId="0" borderId="1" xfId="1" applyFont="1" applyBorder="1"/>
    <xf numFmtId="0" fontId="0" fillId="0" borderId="0" xfId="1" applyFont="1" applyBorder="1" applyAlignment="1">
      <alignment horizontal="centerContinuous" vertical="center"/>
    </xf>
    <xf numFmtId="0" fontId="3" fillId="0" borderId="8" xfId="1" applyFont="1" applyBorder="1"/>
    <xf numFmtId="0" fontId="0" fillId="0" borderId="0" xfId="1" applyFont="1" applyAlignment="1">
      <alignment horizontal="centerContinuous"/>
    </xf>
    <xf numFmtId="0" fontId="3" fillId="0" borderId="9" xfId="1" applyFont="1" applyBorder="1"/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horizontal="center"/>
    </xf>
    <xf numFmtId="1" fontId="19" fillId="0" borderId="0" xfId="0" applyNumberFormat="1" applyFont="1" applyAlignment="1">
      <alignment horizontal="center" vertical="center"/>
    </xf>
    <xf numFmtId="0" fontId="19" fillId="0" borderId="0" xfId="1" applyFont="1"/>
    <xf numFmtId="0" fontId="19" fillId="0" borderId="0" xfId="1" applyFont="1" applyAlignment="1">
      <alignment horizontal="center"/>
    </xf>
    <xf numFmtId="0" fontId="22" fillId="5" borderId="1" xfId="1" applyFont="1" applyFill="1" applyBorder="1" applyAlignment="1">
      <alignment horizontal="centerContinuous" vertical="center"/>
    </xf>
    <xf numFmtId="0" fontId="19" fillId="0" borderId="0" xfId="1" applyFont="1" applyAlignment="1">
      <alignment horizontal="center" vertical="center"/>
    </xf>
    <xf numFmtId="0" fontId="19" fillId="0" borderId="0" xfId="1" applyFont="1" applyAlignment="1">
      <alignment vertical="center" textRotation="90"/>
    </xf>
    <xf numFmtId="0" fontId="19" fillId="0" borderId="0" xfId="1" applyFont="1" applyBorder="1"/>
    <xf numFmtId="0" fontId="19" fillId="0" borderId="2" xfId="1" applyFont="1" applyBorder="1" applyAlignment="1">
      <alignment horizontal="centerContinuous" vertical="center"/>
    </xf>
    <xf numFmtId="0" fontId="19" fillId="0" borderId="3" xfId="1" applyFont="1" applyBorder="1" applyAlignment="1">
      <alignment horizontal="centerContinuous" vertical="center"/>
    </xf>
    <xf numFmtId="0" fontId="19" fillId="0" borderId="4" xfId="1" applyFont="1" applyBorder="1" applyAlignment="1">
      <alignment horizontal="centerContinuous" vertical="center"/>
    </xf>
    <xf numFmtId="0" fontId="23" fillId="5" borderId="1" xfId="1" applyFont="1" applyFill="1" applyBorder="1" applyAlignment="1">
      <alignment horizontal="centerContinuous" vertical="center"/>
    </xf>
    <xf numFmtId="0" fontId="19" fillId="0" borderId="0" xfId="1" quotePrefix="1" applyFont="1" applyAlignment="1">
      <alignment horizontal="center" vertical="center"/>
    </xf>
    <xf numFmtId="0" fontId="19" fillId="2" borderId="5" xfId="1" applyFont="1" applyFill="1" applyBorder="1" applyAlignment="1">
      <alignment horizontal="center" vertical="center"/>
    </xf>
    <xf numFmtId="0" fontId="19" fillId="3" borderId="6" xfId="1" applyFont="1" applyFill="1" applyBorder="1" applyAlignment="1">
      <alignment horizontal="center" vertical="center"/>
    </xf>
    <xf numFmtId="0" fontId="25" fillId="0" borderId="7" xfId="1" applyFont="1" applyBorder="1" applyAlignment="1">
      <alignment horizontal="center" vertical="center"/>
    </xf>
    <xf numFmtId="0" fontId="19" fillId="0" borderId="0" xfId="1" applyFont="1" applyAlignment="1">
      <alignment horizontal="centerContinuous" vertical="center"/>
    </xf>
    <xf numFmtId="0" fontId="19" fillId="0" borderId="8" xfId="1" applyFont="1" applyBorder="1" applyAlignment="1">
      <alignment horizontal="center" vertical="center"/>
    </xf>
    <xf numFmtId="0" fontId="19" fillId="0" borderId="6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23" fillId="0" borderId="0" xfId="1" applyFont="1" applyBorder="1" applyAlignment="1">
      <alignment horizontal="centerContinuous" vertical="center"/>
    </xf>
    <xf numFmtId="0" fontId="25" fillId="0" borderId="0" xfId="1" applyFont="1" applyAlignment="1">
      <alignment horizontal="center" vertical="center"/>
    </xf>
    <xf numFmtId="0" fontId="19" fillId="0" borderId="0" xfId="1" applyFont="1" applyBorder="1" applyAlignment="1">
      <alignment vertical="center"/>
    </xf>
    <xf numFmtId="164" fontId="26" fillId="0" borderId="8" xfId="1" applyNumberFormat="1" applyFont="1" applyBorder="1" applyAlignment="1">
      <alignment vertical="center"/>
    </xf>
    <xf numFmtId="1" fontId="19" fillId="0" borderId="0" xfId="1" applyNumberFormat="1" applyFont="1" applyAlignment="1">
      <alignment horizontal="center" vertical="center"/>
    </xf>
    <xf numFmtId="0" fontId="25" fillId="0" borderId="8" xfId="1" applyFont="1" applyBorder="1" applyAlignment="1">
      <alignment horizontal="center" vertical="center"/>
    </xf>
    <xf numFmtId="0" fontId="19" fillId="0" borderId="1" xfId="1" applyFont="1" applyBorder="1"/>
    <xf numFmtId="0" fontId="19" fillId="0" borderId="6" xfId="1" applyFont="1" applyBorder="1"/>
    <xf numFmtId="0" fontId="19" fillId="0" borderId="2" xfId="1" applyFont="1" applyBorder="1" applyAlignment="1">
      <alignment horizontal="center" vertical="center"/>
    </xf>
    <xf numFmtId="0" fontId="19" fillId="0" borderId="9" xfId="1" applyFont="1" applyBorder="1"/>
    <xf numFmtId="0" fontId="19" fillId="0" borderId="0" xfId="1" applyFont="1" applyBorder="1" applyAlignment="1">
      <alignment horizontal="center"/>
    </xf>
    <xf numFmtId="166" fontId="19" fillId="0" borderId="0" xfId="1" applyNumberFormat="1" applyFont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0" fontId="25" fillId="0" borderId="4" xfId="1" applyFont="1" applyBorder="1" applyAlignment="1">
      <alignment horizontal="center" vertical="center"/>
    </xf>
    <xf numFmtId="0" fontId="19" fillId="2" borderId="2" xfId="1" applyFont="1" applyFill="1" applyBorder="1" applyAlignment="1">
      <alignment horizontal="center" vertical="center"/>
    </xf>
    <xf numFmtId="0" fontId="19" fillId="3" borderId="3" xfId="1" applyFont="1" applyFill="1" applyBorder="1" applyAlignment="1">
      <alignment horizontal="center" vertical="center"/>
    </xf>
    <xf numFmtId="0" fontId="25" fillId="0" borderId="3" xfId="1" applyFont="1" applyBorder="1" applyAlignment="1">
      <alignment horizontal="center" vertical="center"/>
    </xf>
    <xf numFmtId="0" fontId="19" fillId="0" borderId="0" xfId="1" applyFont="1" applyBorder="1" applyAlignment="1">
      <alignment horizontal="centerContinuous" vertical="center"/>
    </xf>
    <xf numFmtId="0" fontId="19" fillId="0" borderId="8" xfId="1" applyFont="1" applyBorder="1" applyAlignment="1">
      <alignment horizontal="center"/>
    </xf>
    <xf numFmtId="0" fontId="19" fillId="0" borderId="9" xfId="1" applyFont="1" applyBorder="1" applyAlignment="1">
      <alignment horizontal="center"/>
    </xf>
    <xf numFmtId="0" fontId="19" fillId="0" borderId="10" xfId="1" applyFont="1" applyBorder="1" applyAlignment="1">
      <alignment horizontal="center"/>
    </xf>
    <xf numFmtId="0" fontId="19" fillId="0" borderId="5" xfId="1" applyFont="1" applyBorder="1" applyAlignment="1">
      <alignment horizontal="center"/>
    </xf>
    <xf numFmtId="0" fontId="23" fillId="0" borderId="0" xfId="1" applyFont="1" applyBorder="1" applyAlignment="1">
      <alignment horizontal="center" vertical="center"/>
    </xf>
    <xf numFmtId="0" fontId="22" fillId="6" borderId="1" xfId="1" applyFont="1" applyFill="1" applyBorder="1" applyAlignment="1">
      <alignment horizontal="centerContinuous" vertical="center"/>
    </xf>
    <xf numFmtId="0" fontId="23" fillId="6" borderId="1" xfId="1" applyFont="1" applyFill="1" applyBorder="1" applyAlignment="1">
      <alignment horizontal="centerContinuous" vertical="center"/>
    </xf>
    <xf numFmtId="0" fontId="19" fillId="0" borderId="0" xfId="1" applyFont="1" applyAlignment="1">
      <alignment vertical="center"/>
    </xf>
    <xf numFmtId="1" fontId="19" fillId="0" borderId="0" xfId="1" applyNumberFormat="1" applyFont="1" applyAlignment="1">
      <alignment vertical="center"/>
    </xf>
    <xf numFmtId="0" fontId="25" fillId="0" borderId="0" xfId="0" applyFont="1"/>
    <xf numFmtId="164" fontId="26" fillId="0" borderId="8" xfId="0" applyNumberFormat="1" applyFont="1" applyBorder="1" applyAlignment="1">
      <alignment vertical="center"/>
    </xf>
    <xf numFmtId="0" fontId="19" fillId="0" borderId="0" xfId="0" applyFont="1" applyBorder="1"/>
    <xf numFmtId="164" fontId="7" fillId="0" borderId="0" xfId="1" applyNumberFormat="1" applyFont="1" applyBorder="1" applyAlignment="1">
      <alignment vertical="center"/>
    </xf>
    <xf numFmtId="0" fontId="3" fillId="0" borderId="3" xfId="1" applyFont="1" applyBorder="1"/>
    <xf numFmtId="0" fontId="6" fillId="0" borderId="0" xfId="1" applyFont="1" applyBorder="1" applyAlignment="1">
      <alignment horizontal="center" vertical="center"/>
    </xf>
    <xf numFmtId="0" fontId="19" fillId="0" borderId="2" xfId="1" applyFont="1" applyBorder="1"/>
    <xf numFmtId="0" fontId="25" fillId="0" borderId="0" xfId="1" applyFont="1" applyBorder="1" applyAlignment="1">
      <alignment horizontal="center" vertical="center"/>
    </xf>
    <xf numFmtId="164" fontId="4" fillId="0" borderId="8" xfId="1" applyNumberFormat="1" applyFont="1" applyBorder="1" applyAlignment="1">
      <alignment vertical="center"/>
    </xf>
    <xf numFmtId="0" fontId="19" fillId="0" borderId="3" xfId="1" applyFont="1" applyBorder="1"/>
    <xf numFmtId="0" fontId="19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19" fillId="0" borderId="2" xfId="0" applyFont="1" applyBorder="1"/>
    <xf numFmtId="0" fontId="19" fillId="0" borderId="0" xfId="1" applyFont="1" applyFill="1" applyBorder="1"/>
    <xf numFmtId="0" fontId="6" fillId="0" borderId="5" xfId="1" quotePrefix="1" applyFont="1" applyFill="1" applyBorder="1" applyAlignment="1">
      <alignment horizontal="center" vertical="center"/>
    </xf>
    <xf numFmtId="0" fontId="6" fillId="0" borderId="2" xfId="1" quotePrefix="1" applyFont="1" applyFill="1" applyBorder="1" applyAlignment="1">
      <alignment horizontal="center" vertical="center"/>
    </xf>
    <xf numFmtId="0" fontId="6" fillId="0" borderId="5" xfId="1" quotePrefix="1" applyFont="1" applyBorder="1" applyAlignment="1">
      <alignment horizontal="center" vertical="center"/>
    </xf>
    <xf numFmtId="0" fontId="6" fillId="0" borderId="6" xfId="1" quotePrefix="1" applyFont="1" applyBorder="1" applyAlignment="1">
      <alignment horizontal="center" vertical="center"/>
    </xf>
    <xf numFmtId="164" fontId="26" fillId="0" borderId="0" xfId="1" applyNumberFormat="1" applyFont="1" applyBorder="1" applyAlignment="1">
      <alignment vertical="center"/>
    </xf>
    <xf numFmtId="0" fontId="6" fillId="0" borderId="2" xfId="1" quotePrefix="1" applyFont="1" applyBorder="1" applyAlignment="1">
      <alignment horizontal="center" vertical="center"/>
    </xf>
    <xf numFmtId="0" fontId="6" fillId="0" borderId="3" xfId="1" quotePrefix="1" applyFont="1" applyBorder="1" applyAlignment="1">
      <alignment horizontal="center" vertical="center"/>
    </xf>
    <xf numFmtId="0" fontId="19" fillId="0" borderId="11" xfId="0" applyFont="1" applyBorder="1"/>
    <xf numFmtId="0" fontId="6" fillId="0" borderId="6" xfId="1" applyFont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quotePrefix="1" applyFont="1" applyFill="1" applyBorder="1" applyAlignment="1">
      <alignment horizontal="center" vertical="center"/>
    </xf>
    <xf numFmtId="0" fontId="4" fillId="0" borderId="6" xfId="1" quotePrefix="1" applyFont="1" applyFill="1" applyBorder="1" applyAlignment="1">
      <alignment horizontal="center" vertical="center"/>
    </xf>
    <xf numFmtId="164" fontId="26" fillId="0" borderId="0" xfId="0" applyNumberFormat="1" applyFont="1" applyBorder="1" applyAlignment="1">
      <alignment vertical="center"/>
    </xf>
    <xf numFmtId="0" fontId="25" fillId="0" borderId="2" xfId="1" applyFont="1" applyBorder="1" applyAlignment="1">
      <alignment horizontal="center" vertical="center"/>
    </xf>
    <xf numFmtId="0" fontId="1" fillId="0" borderId="0" xfId="1" applyFont="1"/>
    <xf numFmtId="0" fontId="19" fillId="0" borderId="2" xfId="1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4" fillId="0" borderId="2" xfId="1" applyFont="1" applyFill="1" applyBorder="1" applyAlignment="1">
      <alignment horizontal="center" vertical="center"/>
    </xf>
    <xf numFmtId="0" fontId="4" fillId="0" borderId="0" xfId="1" applyFont="1"/>
    <xf numFmtId="0" fontId="6" fillId="0" borderId="2" xfId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quotePrefix="1" applyFont="1" applyFill="1" applyBorder="1" applyAlignment="1">
      <alignment horizontal="center" vertical="center"/>
    </xf>
    <xf numFmtId="0" fontId="4" fillId="0" borderId="5" xfId="1" applyFont="1" applyBorder="1"/>
    <xf numFmtId="0" fontId="4" fillId="0" borderId="6" xfId="1" applyFont="1" applyBorder="1"/>
    <xf numFmtId="0" fontId="38" fillId="11" borderId="0" xfId="0" applyFont="1" applyFill="1" applyBorder="1"/>
    <xf numFmtId="0" fontId="4" fillId="11" borderId="2" xfId="0" applyFont="1" applyFill="1" applyBorder="1"/>
    <xf numFmtId="0" fontId="6" fillId="0" borderId="4" xfId="1" applyFont="1" applyBorder="1" applyAlignment="1">
      <alignment horizontal="center" vertical="center"/>
    </xf>
    <xf numFmtId="0" fontId="4" fillId="0" borderId="2" xfId="1" applyFont="1" applyBorder="1"/>
    <xf numFmtId="0" fontId="4" fillId="0" borderId="1" xfId="1" applyFont="1" applyBorder="1"/>
    <xf numFmtId="0" fontId="27" fillId="6" borderId="0" xfId="1" applyFont="1" applyFill="1" applyAlignment="1">
      <alignment horizontal="center" vertical="center"/>
    </xf>
    <xf numFmtId="0" fontId="23" fillId="6" borderId="0" xfId="1" applyFont="1" applyFill="1" applyAlignment="1">
      <alignment horizontal="center" vertical="center"/>
    </xf>
    <xf numFmtId="0" fontId="28" fillId="6" borderId="0" xfId="1" applyFont="1" applyFill="1" applyAlignment="1">
      <alignment horizontal="center" vertical="center"/>
    </xf>
    <xf numFmtId="0" fontId="4" fillId="0" borderId="2" xfId="0" applyFont="1" applyBorder="1"/>
    <xf numFmtId="0" fontId="4" fillId="11" borderId="3" xfId="1" quotePrefix="1" applyFont="1" applyFill="1" applyBorder="1" applyAlignment="1">
      <alignment horizontal="center" vertical="center"/>
    </xf>
    <xf numFmtId="0" fontId="19" fillId="11" borderId="3" xfId="1" applyFont="1" applyFill="1" applyBorder="1" applyAlignment="1">
      <alignment horizontal="center" vertical="center"/>
    </xf>
    <xf numFmtId="0" fontId="4" fillId="11" borderId="20" xfId="1" quotePrefix="1" applyFont="1" applyFill="1" applyBorder="1" applyAlignment="1">
      <alignment horizontal="center" vertical="center"/>
    </xf>
    <xf numFmtId="0" fontId="4" fillId="11" borderId="21" xfId="1" quotePrefix="1" applyFont="1" applyFill="1" applyBorder="1" applyAlignment="1">
      <alignment horizontal="center" vertical="center"/>
    </xf>
    <xf numFmtId="0" fontId="4" fillId="11" borderId="11" xfId="1" quotePrefix="1" applyFont="1" applyFill="1" applyBorder="1" applyAlignment="1">
      <alignment horizontal="center" vertical="center"/>
    </xf>
    <xf numFmtId="0" fontId="19" fillId="11" borderId="20" xfId="1" quotePrefix="1" applyFont="1" applyFill="1" applyBorder="1" applyAlignment="1">
      <alignment horizontal="center" vertical="center"/>
    </xf>
    <xf numFmtId="0" fontId="19" fillId="11" borderId="20" xfId="1" applyFont="1" applyFill="1" applyBorder="1" applyAlignment="1">
      <alignment horizontal="center" vertical="center"/>
    </xf>
    <xf numFmtId="0" fontId="4" fillId="0" borderId="0" xfId="0" applyFont="1"/>
    <xf numFmtId="0" fontId="6" fillId="0" borderId="0" xfId="0" applyFont="1"/>
    <xf numFmtId="0" fontId="4" fillId="0" borderId="3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quotePrefix="1" applyFont="1" applyBorder="1" applyAlignment="1">
      <alignment horizontal="center" vertical="center"/>
    </xf>
    <xf numFmtId="0" fontId="6" fillId="0" borderId="6" xfId="0" quotePrefix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5" xfId="0" quotePrefix="1" applyFont="1" applyBorder="1" applyAlignment="1">
      <alignment horizontal="center" vertical="center"/>
    </xf>
    <xf numFmtId="0" fontId="6" fillId="0" borderId="3" xfId="0" quotePrefix="1" applyFont="1" applyBorder="1" applyAlignment="1">
      <alignment horizontal="center" vertical="center"/>
    </xf>
    <xf numFmtId="0" fontId="6" fillId="0" borderId="6" xfId="0" quotePrefix="1" applyFont="1" applyFill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0" fontId="6" fillId="0" borderId="11" xfId="0" quotePrefix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4" fillId="0" borderId="0" xfId="0" applyNumberFormat="1" applyFont="1" applyAlignment="1">
      <alignment horizontal="centerContinuous" vertical="center"/>
    </xf>
    <xf numFmtId="14" fontId="6" fillId="0" borderId="0" xfId="0" applyNumberFormat="1" applyFont="1" applyAlignment="1">
      <alignment horizontal="centerContinuous" vertical="center"/>
    </xf>
    <xf numFmtId="0" fontId="4" fillId="0" borderId="6" xfId="0" applyFont="1" applyBorder="1"/>
    <xf numFmtId="0" fontId="4" fillId="0" borderId="1" xfId="0" applyFont="1" applyBorder="1"/>
    <xf numFmtId="0" fontId="4" fillId="11" borderId="0" xfId="0" quotePrefix="1" applyFont="1" applyFill="1" applyAlignment="1">
      <alignment horizontal="center" vertical="center"/>
    </xf>
    <xf numFmtId="165" fontId="4" fillId="11" borderId="1" xfId="0" quotePrefix="1" applyNumberFormat="1" applyFont="1" applyFill="1" applyBorder="1" applyAlignment="1">
      <alignment horizontal="center" vertical="center"/>
    </xf>
    <xf numFmtId="0" fontId="4" fillId="11" borderId="1" xfId="0" quotePrefix="1" applyFont="1" applyFill="1" applyBorder="1" applyAlignment="1">
      <alignment horizontal="center" vertical="center"/>
    </xf>
    <xf numFmtId="0" fontId="4" fillId="11" borderId="6" xfId="0" quotePrefix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11" borderId="24" xfId="0" quotePrefix="1" applyFont="1" applyFill="1" applyBorder="1" applyAlignment="1">
      <alignment horizontal="center" vertical="center"/>
    </xf>
    <xf numFmtId="165" fontId="4" fillId="11" borderId="21" xfId="0" quotePrefix="1" applyNumberFormat="1" applyFont="1" applyFill="1" applyBorder="1" applyAlignment="1">
      <alignment horizontal="center" vertical="center"/>
    </xf>
    <xf numFmtId="165" fontId="4" fillId="11" borderId="11" xfId="0" quotePrefix="1" applyNumberFormat="1" applyFont="1" applyFill="1" applyBorder="1" applyAlignment="1">
      <alignment horizontal="center" vertical="center"/>
    </xf>
    <xf numFmtId="0" fontId="4" fillId="11" borderId="21" xfId="0" quotePrefix="1" applyFont="1" applyFill="1" applyBorder="1" applyAlignment="1">
      <alignment horizontal="center" vertical="center"/>
    </xf>
    <xf numFmtId="0" fontId="4" fillId="11" borderId="11" xfId="0" quotePrefix="1" applyFont="1" applyFill="1" applyBorder="1" applyAlignment="1">
      <alignment horizontal="center" vertical="center"/>
    </xf>
    <xf numFmtId="0" fontId="32" fillId="7" borderId="0" xfId="0" applyFont="1" applyFill="1" applyAlignment="1">
      <alignment horizontal="center" vertical="center"/>
    </xf>
    <xf numFmtId="0" fontId="4" fillId="11" borderId="6" xfId="0" quotePrefix="1" applyFont="1" applyFill="1" applyBorder="1" applyAlignment="1">
      <alignment horizontal="center"/>
    </xf>
    <xf numFmtId="0" fontId="4" fillId="11" borderId="1" xfId="0" quotePrefix="1" applyFont="1" applyFill="1" applyBorder="1" applyAlignment="1">
      <alignment horizontal="center"/>
    </xf>
    <xf numFmtId="0" fontId="4" fillId="11" borderId="3" xfId="0" quotePrefix="1" applyFont="1" applyFill="1" applyBorder="1" applyAlignment="1">
      <alignment horizontal="center"/>
    </xf>
    <xf numFmtId="0" fontId="4" fillId="0" borderId="0" xfId="0" applyFont="1" applyBorder="1"/>
    <xf numFmtId="0" fontId="4" fillId="11" borderId="0" xfId="0" quotePrefix="1" applyFont="1" applyFill="1" applyBorder="1" applyAlignment="1">
      <alignment horizontal="center" vertical="center"/>
    </xf>
    <xf numFmtId="0" fontId="31" fillId="7" borderId="0" xfId="0" applyFont="1" applyFill="1" applyBorder="1" applyAlignment="1">
      <alignment horizontal="centerContinuous" vertical="center"/>
    </xf>
    <xf numFmtId="0" fontId="32" fillId="7" borderId="0" xfId="0" applyFont="1" applyFill="1" applyBorder="1" applyAlignment="1">
      <alignment horizontal="centerContinuous" vertical="center"/>
    </xf>
    <xf numFmtId="0" fontId="40" fillId="0" borderId="0" xfId="1" applyFont="1"/>
    <xf numFmtId="0" fontId="40" fillId="0" borderId="0" xfId="1" applyFont="1" applyAlignment="1">
      <alignment horizontal="center"/>
    </xf>
    <xf numFmtId="0" fontId="40" fillId="0" borderId="0" xfId="0" applyFont="1"/>
    <xf numFmtId="0" fontId="41" fillId="8" borderId="1" xfId="1" applyFont="1" applyFill="1" applyBorder="1" applyAlignment="1">
      <alignment horizontal="centerContinuous" vertical="center"/>
    </xf>
    <xf numFmtId="0" fontId="40" fillId="0" borderId="0" xfId="1" applyFont="1" applyBorder="1"/>
    <xf numFmtId="0" fontId="40" fillId="0" borderId="2" xfId="1" applyFont="1" applyBorder="1" applyAlignment="1">
      <alignment horizontal="centerContinuous" vertical="center"/>
    </xf>
    <xf numFmtId="0" fontId="40" fillId="0" borderId="3" xfId="1" applyFont="1" applyBorder="1" applyAlignment="1">
      <alignment horizontal="centerContinuous" vertical="center"/>
    </xf>
    <xf numFmtId="0" fontId="40" fillId="0" borderId="4" xfId="1" applyFont="1" applyBorder="1" applyAlignment="1">
      <alignment horizontal="centerContinuous" vertical="center"/>
    </xf>
    <xf numFmtId="0" fontId="40" fillId="0" borderId="25" xfId="1" applyFont="1" applyBorder="1" applyAlignment="1">
      <alignment vertical="center"/>
    </xf>
    <xf numFmtId="0" fontId="40" fillId="0" borderId="26" xfId="1" applyFont="1" applyBorder="1" applyAlignment="1">
      <alignment vertical="center"/>
    </xf>
    <xf numFmtId="0" fontId="43" fillId="8" borderId="1" xfId="1" applyFont="1" applyFill="1" applyBorder="1" applyAlignment="1">
      <alignment horizontal="centerContinuous" vertical="center"/>
    </xf>
    <xf numFmtId="0" fontId="40" fillId="2" borderId="5" xfId="1" applyFont="1" applyFill="1" applyBorder="1" applyAlignment="1">
      <alignment horizontal="center" vertical="center"/>
    </xf>
    <xf numFmtId="0" fontId="40" fillId="3" borderId="6" xfId="1" applyFont="1" applyFill="1" applyBorder="1" applyAlignment="1">
      <alignment horizontal="center" vertical="center"/>
    </xf>
    <xf numFmtId="0" fontId="44" fillId="4" borderId="6" xfId="1" applyFont="1" applyFill="1" applyBorder="1" applyAlignment="1">
      <alignment horizontal="center" vertical="center"/>
    </xf>
    <xf numFmtId="0" fontId="45" fillId="0" borderId="7" xfId="1" applyFont="1" applyBorder="1" applyAlignment="1">
      <alignment horizontal="center" vertical="center"/>
    </xf>
    <xf numFmtId="0" fontId="40" fillId="0" borderId="27" xfId="1" applyFont="1" applyBorder="1" applyAlignment="1">
      <alignment horizontal="centerContinuous" vertical="center"/>
    </xf>
    <xf numFmtId="0" fontId="40" fillId="0" borderId="0" xfId="1" applyFont="1" applyBorder="1" applyAlignment="1">
      <alignment horizontal="centerContinuous" vertical="center"/>
    </xf>
    <xf numFmtId="0" fontId="40" fillId="0" borderId="28" xfId="1" applyFont="1" applyBorder="1" applyAlignment="1">
      <alignment horizontal="centerContinuous" vertical="center"/>
    </xf>
    <xf numFmtId="0" fontId="40" fillId="0" borderId="5" xfId="1" applyFont="1" applyBorder="1" applyAlignment="1">
      <alignment horizontal="center" vertical="center"/>
    </xf>
    <xf numFmtId="0" fontId="40" fillId="0" borderId="6" xfId="1" applyFont="1" applyBorder="1" applyAlignment="1">
      <alignment horizontal="center" vertical="center"/>
    </xf>
    <xf numFmtId="0" fontId="40" fillId="0" borderId="29" xfId="1" applyFont="1" applyBorder="1" applyAlignment="1">
      <alignment vertical="center"/>
    </xf>
    <xf numFmtId="0" fontId="40" fillId="0" borderId="17" xfId="1" applyFont="1" applyBorder="1" applyAlignment="1">
      <alignment vertical="center"/>
    </xf>
    <xf numFmtId="0" fontId="47" fillId="0" borderId="0" xfId="1" applyFont="1" applyBorder="1" applyAlignment="1">
      <alignment horizontal="centerContinuous" vertical="center"/>
    </xf>
    <xf numFmtId="0" fontId="40" fillId="0" borderId="0" xfId="1" applyFont="1" applyBorder="1" applyAlignment="1">
      <alignment horizontal="center"/>
    </xf>
    <xf numFmtId="0" fontId="40" fillId="0" borderId="0" xfId="1" applyFont="1" applyAlignment="1">
      <alignment horizontal="center" vertical="center"/>
    </xf>
    <xf numFmtId="0" fontId="40" fillId="0" borderId="0" xfId="1" applyFont="1" applyBorder="1" applyAlignment="1">
      <alignment horizontal="center" vertical="center"/>
    </xf>
    <xf numFmtId="0" fontId="45" fillId="0" borderId="0" xfId="1" applyFont="1" applyAlignment="1">
      <alignment horizontal="center" vertical="center"/>
    </xf>
    <xf numFmtId="0" fontId="40" fillId="0" borderId="0" xfId="1" applyFont="1" applyBorder="1" applyAlignment="1">
      <alignment vertical="center"/>
    </xf>
    <xf numFmtId="164" fontId="48" fillId="0" borderId="8" xfId="1" applyNumberFormat="1" applyFont="1" applyBorder="1" applyAlignment="1">
      <alignment vertical="center"/>
    </xf>
    <xf numFmtId="0" fontId="40" fillId="0" borderId="8" xfId="1" applyFont="1" applyBorder="1" applyAlignment="1">
      <alignment horizontal="center"/>
    </xf>
    <xf numFmtId="0" fontId="40" fillId="0" borderId="8" xfId="1" applyFont="1" applyBorder="1" applyAlignment="1">
      <alignment horizontal="center" vertical="center"/>
    </xf>
    <xf numFmtId="0" fontId="45" fillId="0" borderId="8" xfId="1" applyFont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40" fillId="0" borderId="1" xfId="1" applyFont="1" applyBorder="1"/>
    <xf numFmtId="0" fontId="40" fillId="0" borderId="3" xfId="1" applyFont="1" applyBorder="1" applyAlignment="1">
      <alignment horizontal="center" vertical="center"/>
    </xf>
    <xf numFmtId="0" fontId="40" fillId="0" borderId="9" xfId="1" applyFont="1" applyBorder="1" applyAlignment="1">
      <alignment horizontal="center"/>
    </xf>
    <xf numFmtId="0" fontId="40" fillId="0" borderId="9" xfId="1" applyFont="1" applyBorder="1"/>
    <xf numFmtId="0" fontId="40" fillId="0" borderId="10" xfId="1" applyFont="1" applyBorder="1" applyAlignment="1">
      <alignment horizontal="center"/>
    </xf>
    <xf numFmtId="0" fontId="40" fillId="0" borderId="5" xfId="1" applyFont="1" applyBorder="1" applyAlignment="1">
      <alignment horizontal="center"/>
    </xf>
    <xf numFmtId="0" fontId="40" fillId="0" borderId="6" xfId="1" applyFont="1" applyBorder="1"/>
    <xf numFmtId="0" fontId="40" fillId="0" borderId="8" xfId="1" applyFont="1" applyBorder="1"/>
    <xf numFmtId="0" fontId="45" fillId="0" borderId="23" xfId="1" quotePrefix="1" applyFont="1" applyFill="1" applyBorder="1" applyAlignment="1">
      <alignment horizontal="center" vertical="center"/>
    </xf>
    <xf numFmtId="0" fontId="45" fillId="0" borderId="6" xfId="1" quotePrefix="1" applyFont="1" applyFill="1" applyBorder="1" applyAlignment="1">
      <alignment horizontal="center" vertical="center"/>
    </xf>
    <xf numFmtId="0" fontId="45" fillId="0" borderId="0" xfId="1" quotePrefix="1" applyFont="1" applyFill="1" applyBorder="1" applyAlignment="1">
      <alignment horizontal="center" vertical="center"/>
    </xf>
    <xf numFmtId="0" fontId="45" fillId="0" borderId="8" xfId="1" quotePrefix="1" applyFont="1" applyFill="1" applyBorder="1" applyAlignment="1">
      <alignment horizontal="center" vertical="center"/>
    </xf>
    <xf numFmtId="0" fontId="40" fillId="0" borderId="22" xfId="1" applyFont="1" applyBorder="1"/>
    <xf numFmtId="0" fontId="45" fillId="0" borderId="3" xfId="1" quotePrefix="1" applyFont="1" applyFill="1" applyBorder="1" applyAlignment="1">
      <alignment horizontal="center" vertical="center"/>
    </xf>
    <xf numFmtId="0" fontId="45" fillId="0" borderId="23" xfId="1" quotePrefix="1" applyFont="1" applyBorder="1" applyAlignment="1">
      <alignment horizontal="center" vertical="center"/>
    </xf>
    <xf numFmtId="0" fontId="45" fillId="0" borderId="6" xfId="1" quotePrefix="1" applyFont="1" applyBorder="1" applyAlignment="1">
      <alignment horizontal="center" vertical="center"/>
    </xf>
    <xf numFmtId="0" fontId="40" fillId="11" borderId="21" xfId="1" quotePrefix="1" applyFont="1" applyFill="1" applyBorder="1" applyAlignment="1">
      <alignment horizontal="center" vertical="center"/>
    </xf>
    <xf numFmtId="0" fontId="40" fillId="11" borderId="9" xfId="1" quotePrefix="1" applyFont="1" applyFill="1" applyBorder="1" applyAlignment="1">
      <alignment horizontal="center" vertical="center"/>
    </xf>
    <xf numFmtId="0" fontId="40" fillId="11" borderId="11" xfId="1" quotePrefix="1" applyFont="1" applyFill="1" applyBorder="1" applyAlignment="1">
      <alignment horizontal="center" vertical="center"/>
    </xf>
    <xf numFmtId="0" fontId="40" fillId="11" borderId="20" xfId="1" quotePrefix="1" applyFont="1" applyFill="1" applyBorder="1" applyAlignment="1">
      <alignment horizontal="center" vertical="center"/>
    </xf>
    <xf numFmtId="0" fontId="40" fillId="11" borderId="22" xfId="1" quotePrefix="1" applyFont="1" applyFill="1" applyBorder="1" applyAlignment="1">
      <alignment horizontal="center" vertical="center"/>
    </xf>
    <xf numFmtId="0" fontId="40" fillId="11" borderId="3" xfId="1" quotePrefix="1" applyFont="1" applyFill="1" applyBorder="1" applyAlignment="1">
      <alignment horizontal="center" vertical="center"/>
    </xf>
    <xf numFmtId="0" fontId="40" fillId="11" borderId="20" xfId="1" applyFont="1" applyFill="1" applyBorder="1" applyAlignment="1">
      <alignment horizontal="center" vertical="center"/>
    </xf>
    <xf numFmtId="0" fontId="40" fillId="11" borderId="22" xfId="1" applyFont="1" applyFill="1" applyBorder="1" applyAlignment="1">
      <alignment horizontal="center" vertical="center"/>
    </xf>
    <xf numFmtId="0" fontId="40" fillId="11" borderId="3" xfId="1" applyFont="1" applyFill="1" applyBorder="1" applyAlignment="1">
      <alignment horizontal="center" vertical="center"/>
    </xf>
    <xf numFmtId="0" fontId="40" fillId="0" borderId="0" xfId="0" applyFont="1" applyBorder="1"/>
    <xf numFmtId="0" fontId="40" fillId="0" borderId="8" xfId="0" applyFont="1" applyBorder="1" applyAlignment="1">
      <alignment horizontal="center"/>
    </xf>
    <xf numFmtId="1" fontId="40" fillId="0" borderId="0" xfId="1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166" fontId="40" fillId="0" borderId="0" xfId="1" applyNumberFormat="1" applyFont="1" applyAlignment="1">
      <alignment horizontal="center" vertical="center"/>
    </xf>
    <xf numFmtId="0" fontId="45" fillId="0" borderId="3" xfId="1" quotePrefix="1" applyFont="1" applyBorder="1" applyAlignment="1">
      <alignment horizontal="center" vertical="center"/>
    </xf>
    <xf numFmtId="0" fontId="40" fillId="11" borderId="24" xfId="1" quotePrefix="1" applyFont="1" applyFill="1" applyBorder="1" applyAlignment="1">
      <alignment horizontal="center" vertical="center"/>
    </xf>
    <xf numFmtId="0" fontId="40" fillId="11" borderId="0" xfId="1" quotePrefix="1" applyFont="1" applyFill="1" applyBorder="1" applyAlignment="1">
      <alignment horizontal="center" vertical="center"/>
    </xf>
    <xf numFmtId="0" fontId="40" fillId="11" borderId="1" xfId="1" quotePrefix="1" applyFont="1" applyFill="1" applyBorder="1" applyAlignment="1">
      <alignment horizontal="center" vertical="center"/>
    </xf>
    <xf numFmtId="0" fontId="45" fillId="0" borderId="30" xfId="1" quotePrefix="1" applyFont="1" applyBorder="1" applyAlignment="1">
      <alignment horizontal="center" vertical="center"/>
    </xf>
    <xf numFmtId="0" fontId="40" fillId="0" borderId="5" xfId="0" applyFont="1" applyBorder="1" applyAlignment="1">
      <alignment horizontal="center"/>
    </xf>
    <xf numFmtId="0" fontId="40" fillId="11" borderId="31" xfId="1" quotePrefix="1" applyFont="1" applyFill="1" applyBorder="1" applyAlignment="1">
      <alignment horizontal="center" vertical="center"/>
    </xf>
    <xf numFmtId="0" fontId="40" fillId="11" borderId="8" xfId="1" quotePrefix="1" applyFont="1" applyFill="1" applyBorder="1" applyAlignment="1">
      <alignment horizontal="center" vertical="center"/>
    </xf>
    <xf numFmtId="0" fontId="40" fillId="11" borderId="6" xfId="1" quotePrefix="1" applyFont="1" applyFill="1" applyBorder="1" applyAlignment="1">
      <alignment horizontal="center" vertical="center"/>
    </xf>
    <xf numFmtId="0" fontId="45" fillId="0" borderId="30" xfId="1" applyFont="1" applyBorder="1" applyAlignment="1">
      <alignment horizontal="center" vertical="center"/>
    </xf>
    <xf numFmtId="0" fontId="45" fillId="0" borderId="6" xfId="1" applyFont="1" applyBorder="1" applyAlignment="1">
      <alignment horizontal="center" vertical="center"/>
    </xf>
    <xf numFmtId="0" fontId="45" fillId="0" borderId="3" xfId="1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164" fontId="48" fillId="0" borderId="0" xfId="1" applyNumberFormat="1" applyFont="1" applyBorder="1" applyAlignment="1">
      <alignment vertical="center"/>
    </xf>
    <xf numFmtId="0" fontId="40" fillId="0" borderId="15" xfId="0" applyFont="1" applyBorder="1" applyAlignment="1">
      <alignment horizontal="center"/>
    </xf>
    <xf numFmtId="0" fontId="45" fillId="0" borderId="2" xfId="1" quotePrefix="1" applyFont="1" applyBorder="1" applyAlignment="1">
      <alignment horizontal="center" vertical="center"/>
    </xf>
    <xf numFmtId="0" fontId="40" fillId="0" borderId="2" xfId="1" applyFont="1" applyBorder="1" applyAlignment="1">
      <alignment horizontal="center" vertical="center"/>
    </xf>
    <xf numFmtId="14" fontId="40" fillId="0" borderId="0" xfId="1" applyNumberFormat="1" applyFont="1" applyBorder="1" applyAlignment="1">
      <alignment horizontal="centerContinuous" vertical="center"/>
    </xf>
    <xf numFmtId="0" fontId="4" fillId="11" borderId="11" xfId="0" quotePrefix="1" applyFont="1" applyFill="1" applyBorder="1"/>
    <xf numFmtId="0" fontId="4" fillId="11" borderId="8" xfId="0" quotePrefix="1" applyFont="1" applyFill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0" xfId="1" applyFont="1" applyBorder="1"/>
    <xf numFmtId="0" fontId="4" fillId="0" borderId="25" xfId="1" applyFont="1" applyBorder="1" applyAlignment="1">
      <alignment vertical="center"/>
    </xf>
    <xf numFmtId="0" fontId="4" fillId="0" borderId="26" xfId="1" applyFont="1" applyBorder="1" applyAlignment="1">
      <alignment vertical="center"/>
    </xf>
    <xf numFmtId="0" fontId="4" fillId="0" borderId="27" xfId="1" applyFont="1" applyBorder="1" applyAlignment="1">
      <alignment horizontal="left" vertical="center"/>
    </xf>
    <xf numFmtId="0" fontId="4" fillId="0" borderId="32" xfId="1" applyFont="1" applyBorder="1" applyAlignment="1">
      <alignment horizontal="centerContinuous" vertical="center"/>
    </xf>
    <xf numFmtId="0" fontId="4" fillId="0" borderId="29" xfId="1" applyFont="1" applyBorder="1" applyAlignment="1">
      <alignment vertical="center"/>
    </xf>
    <xf numFmtId="0" fontId="4" fillId="0" borderId="17" xfId="1" applyFont="1" applyBorder="1" applyAlignment="1">
      <alignment vertical="center"/>
    </xf>
    <xf numFmtId="0" fontId="4" fillId="0" borderId="10" xfId="1" applyFont="1" applyBorder="1" applyAlignment="1">
      <alignment horizontal="center" vertical="center"/>
    </xf>
    <xf numFmtId="14" fontId="4" fillId="0" borderId="0" xfId="1" applyNumberFormat="1" applyFont="1" applyBorder="1" applyAlignment="1">
      <alignment horizontal="centerContinuous" vertical="center"/>
    </xf>
    <xf numFmtId="0" fontId="6" fillId="0" borderId="23" xfId="1" quotePrefix="1" applyFont="1" applyBorder="1" applyAlignment="1">
      <alignment horizontal="center" vertical="center"/>
    </xf>
    <xf numFmtId="0" fontId="6" fillId="0" borderId="1" xfId="1" quotePrefix="1" applyFont="1" applyBorder="1" applyAlignment="1">
      <alignment horizontal="center" vertical="center"/>
    </xf>
    <xf numFmtId="0" fontId="19" fillId="11" borderId="0" xfId="1" applyFont="1" applyFill="1" applyAlignment="1">
      <alignment horizontal="center"/>
    </xf>
    <xf numFmtId="0" fontId="19" fillId="11" borderId="31" xfId="1" applyFont="1" applyFill="1" applyBorder="1" applyAlignment="1">
      <alignment horizontal="center" vertical="center"/>
    </xf>
    <xf numFmtId="0" fontId="19" fillId="11" borderId="6" xfId="1" quotePrefix="1" applyFont="1" applyFill="1" applyBorder="1" applyAlignment="1">
      <alignment horizontal="center" vertical="center"/>
    </xf>
    <xf numFmtId="0" fontId="19" fillId="11" borderId="1" xfId="1" quotePrefix="1" applyFont="1" applyFill="1" applyBorder="1" applyAlignment="1">
      <alignment horizontal="center" vertical="center"/>
    </xf>
    <xf numFmtId="0" fontId="4" fillId="11" borderId="1" xfId="1" quotePrefix="1" applyFont="1" applyFill="1" applyBorder="1" applyAlignment="1">
      <alignment horizontal="center" vertical="center"/>
    </xf>
    <xf numFmtId="0" fontId="19" fillId="11" borderId="21" xfId="1" applyFont="1" applyFill="1" applyBorder="1" applyAlignment="1">
      <alignment horizontal="center" vertical="center"/>
    </xf>
    <xf numFmtId="0" fontId="19" fillId="11" borderId="0" xfId="1" quotePrefix="1" applyFont="1" applyFill="1" applyAlignment="1">
      <alignment horizontal="center" vertical="center"/>
    </xf>
    <xf numFmtId="0" fontId="19" fillId="11" borderId="24" xfId="1" quotePrefix="1" applyFont="1" applyFill="1" applyBorder="1" applyAlignment="1">
      <alignment horizontal="center" vertical="center"/>
    </xf>
    <xf numFmtId="0" fontId="19" fillId="11" borderId="0" xfId="1" quotePrefix="1" applyFont="1" applyFill="1" applyBorder="1" applyAlignment="1">
      <alignment horizontal="center" vertical="center"/>
    </xf>
    <xf numFmtId="0" fontId="4" fillId="11" borderId="0" xfId="1" quotePrefix="1" applyFont="1" applyFill="1" applyAlignment="1">
      <alignment horizontal="center" vertical="center"/>
    </xf>
    <xf numFmtId="0" fontId="4" fillId="11" borderId="0" xfId="1" quotePrefix="1" applyFont="1" applyFill="1" applyBorder="1" applyAlignment="1">
      <alignment horizontal="center" vertical="center"/>
    </xf>
    <xf numFmtId="0" fontId="19" fillId="11" borderId="11" xfId="1" quotePrefix="1" applyFont="1" applyFill="1" applyBorder="1" applyAlignment="1">
      <alignment horizontal="center" vertical="center"/>
    </xf>
    <xf numFmtId="0" fontId="4" fillId="11" borderId="6" xfId="1" quotePrefix="1" applyFont="1" applyFill="1" applyBorder="1" applyAlignment="1">
      <alignment horizontal="center" vertical="center"/>
    </xf>
    <xf numFmtId="0" fontId="19" fillId="11" borderId="0" xfId="1" applyFont="1" applyFill="1" applyBorder="1" applyAlignment="1">
      <alignment horizontal="center"/>
    </xf>
    <xf numFmtId="0" fontId="4" fillId="11" borderId="8" xfId="1" quotePrefix="1" applyFont="1" applyFill="1" applyBorder="1" applyAlignment="1">
      <alignment horizontal="center" vertical="center"/>
    </xf>
    <xf numFmtId="0" fontId="19" fillId="11" borderId="8" xfId="1" quotePrefix="1" applyFont="1" applyFill="1" applyBorder="1" applyAlignment="1">
      <alignment horizontal="center" vertical="center"/>
    </xf>
    <xf numFmtId="0" fontId="19" fillId="11" borderId="6" xfId="1" quotePrefix="1" applyFont="1" applyFill="1" applyBorder="1" applyAlignment="1">
      <alignment horizontal="center"/>
    </xf>
    <xf numFmtId="0" fontId="19" fillId="11" borderId="8" xfId="1" applyFont="1" applyFill="1" applyBorder="1" applyAlignment="1">
      <alignment horizontal="center"/>
    </xf>
    <xf numFmtId="0" fontId="19" fillId="11" borderId="31" xfId="1" quotePrefix="1" applyFont="1" applyFill="1" applyBorder="1" applyAlignment="1">
      <alignment horizontal="center" vertical="center"/>
    </xf>
    <xf numFmtId="0" fontId="4" fillId="11" borderId="31" xfId="1" quotePrefix="1" applyFont="1" applyFill="1" applyBorder="1" applyAlignment="1">
      <alignment horizontal="center" vertical="center"/>
    </xf>
    <xf numFmtId="0" fontId="19" fillId="11" borderId="21" xfId="1" applyFont="1" applyFill="1" applyBorder="1" applyAlignment="1">
      <alignment horizontal="center"/>
    </xf>
    <xf numFmtId="0" fontId="4" fillId="11" borderId="0" xfId="1" quotePrefix="1" applyFont="1" applyFill="1" applyAlignment="1">
      <alignment horizontal="center"/>
    </xf>
    <xf numFmtId="0" fontId="4" fillId="11" borderId="11" xfId="1" quotePrefix="1" applyFont="1" applyFill="1" applyBorder="1" applyAlignment="1">
      <alignment horizontal="center"/>
    </xf>
    <xf numFmtId="0" fontId="19" fillId="11" borderId="9" xfId="1" quotePrefix="1" applyFont="1" applyFill="1" applyBorder="1" applyAlignment="1">
      <alignment horizontal="center"/>
    </xf>
    <xf numFmtId="0" fontId="19" fillId="11" borderId="21" xfId="1" quotePrefix="1" applyFont="1" applyFill="1" applyBorder="1" applyAlignment="1">
      <alignment horizontal="center"/>
    </xf>
    <xf numFmtId="0" fontId="19" fillId="11" borderId="21" xfId="1" quotePrefix="1" applyFont="1" applyFill="1" applyBorder="1" applyAlignment="1">
      <alignment horizontal="center" vertical="center"/>
    </xf>
    <xf numFmtId="0" fontId="19" fillId="11" borderId="3" xfId="1" quotePrefix="1" applyFont="1" applyFill="1" applyBorder="1" applyAlignment="1">
      <alignment horizontal="center" vertical="center"/>
    </xf>
    <xf numFmtId="0" fontId="19" fillId="11" borderId="22" xfId="1" applyFont="1" applyFill="1" applyBorder="1" applyAlignment="1">
      <alignment horizontal="center" vertical="center"/>
    </xf>
    <xf numFmtId="0" fontId="4" fillId="11" borderId="22" xfId="1" quotePrefix="1" applyFont="1" applyFill="1" applyBorder="1" applyAlignment="1">
      <alignment horizontal="center" vertical="center"/>
    </xf>
    <xf numFmtId="0" fontId="19" fillId="11" borderId="9" xfId="1" quotePrefix="1" applyFont="1" applyFill="1" applyBorder="1" applyAlignment="1">
      <alignment horizontal="center" vertical="center"/>
    </xf>
    <xf numFmtId="0" fontId="4" fillId="11" borderId="9" xfId="1" quotePrefix="1" applyFont="1" applyFill="1" applyBorder="1" applyAlignment="1">
      <alignment horizontal="center" vertical="center"/>
    </xf>
    <xf numFmtId="0" fontId="19" fillId="11" borderId="22" xfId="1" quotePrefix="1" applyFont="1" applyFill="1" applyBorder="1" applyAlignment="1">
      <alignment horizontal="center" vertical="center"/>
    </xf>
    <xf numFmtId="0" fontId="1" fillId="0" borderId="0" xfId="1" applyFont="1" applyBorder="1"/>
    <xf numFmtId="14" fontId="1" fillId="0" borderId="0" xfId="1" applyNumberFormat="1" applyFont="1" applyBorder="1" applyAlignment="1">
      <alignment horizontal="centerContinuous" vertical="center"/>
    </xf>
    <xf numFmtId="0" fontId="1" fillId="0" borderId="0" xfId="0" applyFont="1"/>
    <xf numFmtId="0" fontId="3" fillId="11" borderId="0" xfId="1" applyFont="1" applyFill="1" applyAlignment="1">
      <alignment horizontal="center"/>
    </xf>
    <xf numFmtId="0" fontId="39" fillId="11" borderId="0" xfId="1" applyFont="1" applyFill="1" applyAlignment="1">
      <alignment horizontal="center" vertical="center"/>
    </xf>
    <xf numFmtId="0" fontId="3" fillId="11" borderId="8" xfId="1" applyFont="1" applyFill="1" applyBorder="1" applyAlignment="1">
      <alignment horizontal="center"/>
    </xf>
    <xf numFmtId="0" fontId="3" fillId="11" borderId="24" xfId="1" applyFont="1" applyFill="1" applyBorder="1" applyAlignment="1">
      <alignment horizontal="center"/>
    </xf>
    <xf numFmtId="0" fontId="3" fillId="11" borderId="31" xfId="1" applyFont="1" applyFill="1" applyBorder="1" applyAlignment="1">
      <alignment horizontal="center"/>
    </xf>
    <xf numFmtId="0" fontId="3" fillId="11" borderId="24" xfId="1" applyFont="1" applyFill="1" applyBorder="1" applyAlignment="1">
      <alignment horizontal="center" vertical="center"/>
    </xf>
    <xf numFmtId="0" fontId="4" fillId="11" borderId="21" xfId="1" quotePrefix="1" applyFont="1" applyFill="1" applyBorder="1" applyAlignment="1">
      <alignment horizontal="center"/>
    </xf>
    <xf numFmtId="0" fontId="3" fillId="11" borderId="31" xfId="1" applyFont="1" applyFill="1" applyBorder="1" applyAlignment="1">
      <alignment horizontal="center" vertical="center"/>
    </xf>
    <xf numFmtId="0" fontId="3" fillId="11" borderId="8" xfId="1" applyFont="1" applyFill="1" applyBorder="1" applyAlignment="1">
      <alignment horizontal="center" vertical="center"/>
    </xf>
    <xf numFmtId="0" fontId="3" fillId="11" borderId="0" xfId="1" applyFont="1" applyFill="1" applyBorder="1" applyAlignment="1">
      <alignment horizontal="center"/>
    </xf>
    <xf numFmtId="0" fontId="3" fillId="11" borderId="0" xfId="1" applyFont="1" applyFill="1" applyBorder="1" applyAlignment="1">
      <alignment horizontal="center" vertical="center"/>
    </xf>
    <xf numFmtId="0" fontId="3" fillId="11" borderId="0" xfId="1" applyFont="1" applyFill="1" applyAlignment="1">
      <alignment horizontal="center" vertical="center"/>
    </xf>
    <xf numFmtId="0" fontId="4" fillId="11" borderId="3" xfId="1" applyFont="1" applyFill="1" applyBorder="1" applyAlignment="1">
      <alignment horizontal="center" vertical="center"/>
    </xf>
    <xf numFmtId="0" fontId="3" fillId="11" borderId="22" xfId="1" applyFont="1" applyFill="1" applyBorder="1" applyAlignment="1">
      <alignment horizontal="center" vertical="center"/>
    </xf>
    <xf numFmtId="0" fontId="4" fillId="11" borderId="22" xfId="1" applyFont="1" applyFill="1" applyBorder="1" applyAlignment="1">
      <alignment horizontal="center" vertical="center"/>
    </xf>
    <xf numFmtId="0" fontId="3" fillId="11" borderId="20" xfId="1" applyFont="1" applyFill="1" applyBorder="1" applyAlignment="1">
      <alignment horizontal="center" vertical="center"/>
    </xf>
    <xf numFmtId="14" fontId="4" fillId="0" borderId="0" xfId="1" applyNumberFormat="1" applyFont="1" applyAlignment="1">
      <alignment horizontal="centerContinuous" vertical="center"/>
    </xf>
    <xf numFmtId="0" fontId="19" fillId="11" borderId="20" xfId="1" applyFont="1" applyFill="1" applyBorder="1" applyAlignment="1">
      <alignment horizontal="center"/>
    </xf>
    <xf numFmtId="0" fontId="40" fillId="11" borderId="0" xfId="1" applyFont="1" applyFill="1" applyBorder="1" applyAlignment="1">
      <alignment horizontal="center"/>
    </xf>
    <xf numFmtId="0" fontId="40" fillId="11" borderId="0" xfId="1" applyFont="1" applyFill="1" applyAlignment="1">
      <alignment horizontal="center"/>
    </xf>
    <xf numFmtId="0" fontId="40" fillId="11" borderId="8" xfId="1" applyFont="1" applyFill="1" applyBorder="1" applyAlignment="1">
      <alignment horizontal="center" vertical="center"/>
    </xf>
    <xf numFmtId="0" fontId="44" fillId="11" borderId="1" xfId="1" applyFont="1" applyFill="1" applyBorder="1" applyAlignment="1">
      <alignment horizontal="center" vertical="center"/>
    </xf>
    <xf numFmtId="0" fontId="40" fillId="11" borderId="9" xfId="1" applyFont="1" applyFill="1" applyBorder="1" applyAlignment="1">
      <alignment horizontal="center"/>
    </xf>
    <xf numFmtId="0" fontId="40" fillId="11" borderId="1" xfId="1" applyFont="1" applyFill="1" applyBorder="1" applyAlignment="1">
      <alignment horizontal="center" vertical="center"/>
    </xf>
    <xf numFmtId="0" fontId="40" fillId="11" borderId="6" xfId="1" applyFont="1" applyFill="1" applyBorder="1" applyAlignment="1">
      <alignment horizontal="center" vertical="center"/>
    </xf>
    <xf numFmtId="0" fontId="40" fillId="11" borderId="31" xfId="1" applyFont="1" applyFill="1" applyBorder="1" applyAlignment="1">
      <alignment horizontal="center" vertical="center"/>
    </xf>
    <xf numFmtId="0" fontId="40" fillId="11" borderId="11" xfId="1" applyFont="1" applyFill="1" applyBorder="1" applyAlignment="1">
      <alignment horizontal="center" vertical="center"/>
    </xf>
    <xf numFmtId="0" fontId="40" fillId="11" borderId="31" xfId="1" applyFont="1" applyFill="1" applyBorder="1" applyAlignment="1">
      <alignment horizontal="center"/>
    </xf>
    <xf numFmtId="0" fontId="40" fillId="11" borderId="6" xfId="1" applyFont="1" applyFill="1" applyBorder="1" applyAlignment="1">
      <alignment horizontal="center"/>
    </xf>
    <xf numFmtId="0" fontId="1" fillId="0" borderId="25" xfId="1" applyFont="1" applyBorder="1" applyAlignment="1">
      <alignment vertical="center"/>
    </xf>
    <xf numFmtId="0" fontId="4" fillId="0" borderId="26" xfId="1" applyFont="1" applyBorder="1"/>
    <xf numFmtId="0" fontId="4" fillId="0" borderId="27" xfId="1" applyFont="1" applyBorder="1" applyAlignment="1">
      <alignment horizontal="centerContinuous" vertical="center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 applyAlignment="1">
      <alignment vertical="center"/>
    </xf>
    <xf numFmtId="0" fontId="4" fillId="0" borderId="32" xfId="1" applyFont="1" applyBorder="1"/>
    <xf numFmtId="0" fontId="4" fillId="0" borderId="17" xfId="1" applyFont="1" applyBorder="1"/>
    <xf numFmtId="164" fontId="7" fillId="11" borderId="8" xfId="1" applyNumberFormat="1" applyFont="1" applyFill="1" applyBorder="1" applyAlignment="1">
      <alignment vertical="center"/>
    </xf>
    <xf numFmtId="0" fontId="3" fillId="11" borderId="3" xfId="1" applyFont="1" applyFill="1" applyBorder="1" applyAlignment="1">
      <alignment horizontal="center" vertical="center"/>
    </xf>
    <xf numFmtId="0" fontId="3" fillId="11" borderId="3" xfId="1" quotePrefix="1" applyFont="1" applyFill="1" applyBorder="1" applyAlignment="1">
      <alignment horizontal="center" vertical="center"/>
    </xf>
    <xf numFmtId="0" fontId="3" fillId="11" borderId="20" xfId="1" applyFont="1" applyFill="1" applyBorder="1" applyAlignment="1">
      <alignment horizontal="center"/>
    </xf>
    <xf numFmtId="0" fontId="3" fillId="11" borderId="21" xfId="1" applyFont="1" applyFill="1" applyBorder="1" applyAlignment="1">
      <alignment horizontal="center" vertical="center"/>
    </xf>
    <xf numFmtId="0" fontId="3" fillId="11" borderId="11" xfId="1" applyFont="1" applyFill="1" applyBorder="1" applyAlignment="1">
      <alignment horizontal="center" vertical="center"/>
    </xf>
    <xf numFmtId="0" fontId="3" fillId="11" borderId="6" xfId="1" applyFont="1" applyFill="1" applyBorder="1" applyAlignment="1">
      <alignment horizontal="center" vertical="center"/>
    </xf>
    <xf numFmtId="0" fontId="3" fillId="11" borderId="9" xfId="1" applyFont="1" applyFill="1" applyBorder="1" applyAlignment="1">
      <alignment horizontal="center" vertical="center"/>
    </xf>
    <xf numFmtId="0" fontId="3" fillId="11" borderId="6" xfId="1" quotePrefix="1" applyFont="1" applyFill="1" applyBorder="1" applyAlignment="1">
      <alignment horizontal="center" vertical="center"/>
    </xf>
    <xf numFmtId="0" fontId="3" fillId="11" borderId="1" xfId="1" applyFont="1" applyFill="1" applyBorder="1" applyAlignment="1">
      <alignment horizontal="center" vertical="center"/>
    </xf>
    <xf numFmtId="0" fontId="3" fillId="11" borderId="1" xfId="1" quotePrefix="1" applyFont="1" applyFill="1" applyBorder="1" applyAlignment="1">
      <alignment horizontal="center" vertical="center"/>
    </xf>
    <xf numFmtId="0" fontId="1" fillId="11" borderId="0" xfId="1" quotePrefix="1" applyFont="1" applyFill="1" applyBorder="1" applyAlignment="1">
      <alignment horizontal="center" vertical="center"/>
    </xf>
    <xf numFmtId="0" fontId="10" fillId="11" borderId="1" xfId="2" applyFont="1" applyFill="1" applyBorder="1" applyAlignment="1">
      <alignment horizontal="center" vertical="center"/>
    </xf>
    <xf numFmtId="0" fontId="4" fillId="11" borderId="1" xfId="2" applyFont="1" applyFill="1" applyBorder="1" applyAlignment="1">
      <alignment horizontal="center" vertical="center"/>
    </xf>
    <xf numFmtId="0" fontId="16" fillId="11" borderId="1" xfId="2" applyFont="1" applyFill="1" applyBorder="1" applyAlignment="1">
      <alignment horizontal="center" vertical="center"/>
    </xf>
    <xf numFmtId="0" fontId="10" fillId="11" borderId="35" xfId="2" applyFont="1" applyFill="1" applyBorder="1" applyAlignment="1">
      <alignment horizontal="center" vertical="center"/>
    </xf>
    <xf numFmtId="0" fontId="10" fillId="11" borderId="36" xfId="2" applyFont="1" applyFill="1" applyBorder="1" applyAlignment="1">
      <alignment horizontal="center" vertical="center"/>
    </xf>
    <xf numFmtId="0" fontId="10" fillId="11" borderId="26" xfId="2" applyFont="1" applyFill="1" applyBorder="1" applyAlignment="1">
      <alignment horizontal="center" vertical="center"/>
    </xf>
    <xf numFmtId="0" fontId="4" fillId="11" borderId="38" xfId="2" applyFont="1" applyFill="1" applyBorder="1" applyAlignment="1">
      <alignment horizontal="center" vertical="center"/>
    </xf>
    <xf numFmtId="0" fontId="4" fillId="11" borderId="32" xfId="2" applyFont="1" applyFill="1" applyBorder="1" applyAlignment="1">
      <alignment horizontal="center" vertical="center"/>
    </xf>
    <xf numFmtId="0" fontId="1" fillId="11" borderId="33" xfId="2" applyFont="1" applyFill="1" applyBorder="1" applyAlignment="1">
      <alignment horizontal="center" vertical="center"/>
    </xf>
    <xf numFmtId="0" fontId="1" fillId="11" borderId="17" xfId="2" applyFont="1" applyFill="1" applyBorder="1" applyAlignment="1">
      <alignment horizontal="center" vertical="center"/>
    </xf>
    <xf numFmtId="0" fontId="10" fillId="11" borderId="25" xfId="2" applyFont="1" applyFill="1" applyBorder="1" applyAlignment="1">
      <alignment horizontal="center" vertical="center"/>
    </xf>
    <xf numFmtId="0" fontId="1" fillId="11" borderId="27" xfId="2" applyFont="1" applyFill="1" applyBorder="1" applyAlignment="1">
      <alignment horizontal="center"/>
    </xf>
    <xf numFmtId="0" fontId="1" fillId="11" borderId="0" xfId="2" applyFont="1" applyFill="1" applyBorder="1" applyAlignment="1">
      <alignment horizontal="center"/>
    </xf>
    <xf numFmtId="0" fontId="1" fillId="11" borderId="0" xfId="2" applyFont="1" applyFill="1" applyBorder="1"/>
    <xf numFmtId="0" fontId="4" fillId="11" borderId="29" xfId="2" applyFont="1" applyFill="1" applyBorder="1"/>
    <xf numFmtId="0" fontId="4" fillId="11" borderId="17" xfId="2" applyFont="1" applyFill="1" applyBorder="1"/>
    <xf numFmtId="0" fontId="10" fillId="11" borderId="39" xfId="0" applyFont="1" applyFill="1" applyBorder="1"/>
    <xf numFmtId="0" fontId="10" fillId="11" borderId="1" xfId="2" applyFont="1" applyFill="1" applyBorder="1" applyAlignment="1">
      <alignment vertical="center"/>
    </xf>
    <xf numFmtId="0" fontId="10" fillId="11" borderId="32" xfId="2" applyFont="1" applyFill="1" applyBorder="1" applyAlignment="1">
      <alignment horizontal="center" vertical="center"/>
    </xf>
    <xf numFmtId="0" fontId="4" fillId="11" borderId="25" xfId="2" applyFont="1" applyFill="1" applyBorder="1"/>
    <xf numFmtId="0" fontId="4" fillId="11" borderId="41" xfId="2" applyFont="1" applyFill="1" applyBorder="1"/>
    <xf numFmtId="0" fontId="10" fillId="11" borderId="0" xfId="0" applyFont="1" applyFill="1"/>
    <xf numFmtId="0" fontId="6" fillId="11" borderId="42" xfId="0" applyFont="1" applyFill="1" applyBorder="1"/>
    <xf numFmtId="0" fontId="10" fillId="11" borderId="42" xfId="0" applyFont="1" applyFill="1" applyBorder="1" applyAlignment="1">
      <alignment horizontal="center"/>
    </xf>
    <xf numFmtId="0" fontId="10" fillId="11" borderId="42" xfId="0" applyFont="1" applyFill="1" applyBorder="1"/>
    <xf numFmtId="0" fontId="1" fillId="11" borderId="11" xfId="1" quotePrefix="1" applyFont="1" applyFill="1" applyBorder="1" applyAlignment="1">
      <alignment horizontal="center" vertical="center"/>
    </xf>
    <xf numFmtId="0" fontId="3" fillId="11" borderId="0" xfId="1" quotePrefix="1" applyFont="1" applyFill="1" applyBorder="1" applyAlignment="1">
      <alignment horizontal="center" vertical="center"/>
    </xf>
    <xf numFmtId="0" fontId="1" fillId="0" borderId="1" xfId="1" applyFont="1" applyBorder="1"/>
    <xf numFmtId="0" fontId="1" fillId="11" borderId="1" xfId="1" quotePrefix="1" applyFont="1" applyFill="1" applyBorder="1" applyAlignment="1">
      <alignment horizontal="center" vertical="center"/>
    </xf>
    <xf numFmtId="0" fontId="19" fillId="0" borderId="15" xfId="1" applyFont="1" applyBorder="1" applyAlignment="1">
      <alignment horizontal="center"/>
    </xf>
    <xf numFmtId="0" fontId="45" fillId="0" borderId="0" xfId="1" applyFont="1" applyBorder="1" applyAlignment="1">
      <alignment horizontal="center" vertical="center"/>
    </xf>
    <xf numFmtId="0" fontId="45" fillId="0" borderId="4" xfId="1" applyFont="1" applyBorder="1" applyAlignment="1">
      <alignment horizontal="center" vertical="center"/>
    </xf>
    <xf numFmtId="0" fontId="3" fillId="11" borderId="8" xfId="1" quotePrefix="1" applyFont="1" applyFill="1" applyBorder="1" applyAlignment="1">
      <alignment horizontal="center" vertical="center"/>
    </xf>
    <xf numFmtId="0" fontId="19" fillId="11" borderId="31" xfId="1" applyFont="1" applyFill="1" applyBorder="1" applyAlignment="1">
      <alignment horizontal="center"/>
    </xf>
    <xf numFmtId="0" fontId="6" fillId="0" borderId="10" xfId="1" quotePrefix="1" applyFont="1" applyBorder="1" applyAlignment="1">
      <alignment horizontal="center" vertical="center"/>
    </xf>
    <xf numFmtId="0" fontId="19" fillId="11" borderId="0" xfId="1" applyFont="1" applyFill="1" applyBorder="1" applyAlignment="1"/>
    <xf numFmtId="0" fontId="39" fillId="11" borderId="0" xfId="1" applyFont="1" applyFill="1" applyBorder="1" applyAlignment="1">
      <alignment horizontal="center"/>
    </xf>
    <xf numFmtId="0" fontId="39" fillId="11" borderId="0" xfId="1" applyFont="1" applyFill="1" applyAlignment="1">
      <alignment horizontal="center"/>
    </xf>
    <xf numFmtId="0" fontId="2" fillId="11" borderId="0" xfId="1" applyFill="1" applyAlignment="1">
      <alignment horizontal="center"/>
    </xf>
    <xf numFmtId="0" fontId="45" fillId="0" borderId="2" xfId="1" quotePrefix="1" applyFont="1" applyFill="1" applyBorder="1" applyAlignment="1">
      <alignment horizontal="center" vertical="center"/>
    </xf>
    <xf numFmtId="0" fontId="40" fillId="11" borderId="6" xfId="1" quotePrefix="1" applyFont="1" applyFill="1" applyBorder="1" applyAlignment="1">
      <alignment horizontal="center"/>
    </xf>
    <xf numFmtId="0" fontId="40" fillId="11" borderId="0" xfId="1" applyFont="1" applyFill="1" applyBorder="1" applyAlignment="1"/>
    <xf numFmtId="2" fontId="4" fillId="11" borderId="1" xfId="1" quotePrefix="1" applyNumberFormat="1" applyFont="1" applyFill="1" applyBorder="1" applyAlignment="1">
      <alignment horizontal="center" vertical="center"/>
    </xf>
    <xf numFmtId="0" fontId="39" fillId="11" borderId="0" xfId="1" applyFont="1" applyFill="1" applyBorder="1" applyAlignment="1"/>
    <xf numFmtId="0" fontId="39" fillId="11" borderId="0" xfId="1" applyFont="1" applyFill="1" applyAlignment="1"/>
    <xf numFmtId="14" fontId="1" fillId="11" borderId="33" xfId="2" applyNumberFormat="1" applyFont="1" applyFill="1" applyBorder="1" applyAlignment="1">
      <alignment horizontal="center" vertical="center"/>
    </xf>
    <xf numFmtId="0" fontId="1" fillId="11" borderId="37" xfId="2" applyFont="1" applyFill="1" applyBorder="1" applyAlignment="1">
      <alignment horizontal="center" vertical="center"/>
    </xf>
    <xf numFmtId="0" fontId="1" fillId="11" borderId="0" xfId="2" applyFont="1" applyFill="1" applyAlignment="1">
      <alignment vertical="center"/>
    </xf>
    <xf numFmtId="0" fontId="1" fillId="11" borderId="29" xfId="2" applyFont="1" applyFill="1" applyBorder="1" applyAlignment="1">
      <alignment vertical="center"/>
    </xf>
    <xf numFmtId="0" fontId="1" fillId="11" borderId="25" xfId="2" applyFont="1" applyFill="1" applyBorder="1" applyAlignment="1">
      <alignment vertical="center"/>
    </xf>
    <xf numFmtId="0" fontId="1" fillId="11" borderId="0" xfId="2" applyFont="1" applyFill="1" applyBorder="1" applyAlignment="1">
      <alignment vertical="center"/>
    </xf>
    <xf numFmtId="0" fontId="1" fillId="11" borderId="29" xfId="2" applyFont="1" applyFill="1" applyBorder="1" applyAlignment="1">
      <alignment horizontal="center" vertical="center"/>
    </xf>
    <xf numFmtId="0" fontId="1" fillId="11" borderId="43" xfId="2" applyFont="1" applyFill="1" applyBorder="1" applyAlignment="1">
      <alignment horizontal="center"/>
    </xf>
    <xf numFmtId="0" fontId="1" fillId="11" borderId="25" xfId="2" applyFont="1" applyFill="1" applyBorder="1"/>
    <xf numFmtId="0" fontId="1" fillId="11" borderId="25" xfId="2" applyFont="1" applyFill="1" applyBorder="1" applyAlignment="1">
      <alignment horizontal="center"/>
    </xf>
    <xf numFmtId="0" fontId="1" fillId="11" borderId="26" xfId="2" applyFont="1" applyFill="1" applyBorder="1"/>
    <xf numFmtId="0" fontId="1" fillId="11" borderId="32" xfId="2" applyFont="1" applyFill="1" applyBorder="1"/>
    <xf numFmtId="0" fontId="14" fillId="11" borderId="0" xfId="2" applyFont="1" applyFill="1" applyBorder="1"/>
    <xf numFmtId="0" fontId="1" fillId="11" borderId="0" xfId="2" quotePrefix="1" applyFont="1" applyFill="1" applyBorder="1" applyAlignment="1">
      <alignment horizontal="center"/>
    </xf>
    <xf numFmtId="0" fontId="1" fillId="11" borderId="44" xfId="2" applyFont="1" applyFill="1" applyBorder="1" applyAlignment="1">
      <alignment horizontal="center"/>
    </xf>
    <xf numFmtId="0" fontId="1" fillId="11" borderId="29" xfId="2" applyFont="1" applyFill="1" applyBorder="1"/>
    <xf numFmtId="0" fontId="1" fillId="11" borderId="29" xfId="2" applyFont="1" applyFill="1" applyBorder="1" applyAlignment="1">
      <alignment horizontal="center"/>
    </xf>
    <xf numFmtId="0" fontId="1" fillId="11" borderId="32" xfId="2" applyFont="1" applyFill="1" applyBorder="1" applyAlignment="1">
      <alignment horizontal="center" vertical="center"/>
    </xf>
    <xf numFmtId="0" fontId="4" fillId="11" borderId="9" xfId="0" quotePrefix="1" applyFont="1" applyFill="1" applyBorder="1" applyAlignment="1">
      <alignment horizontal="center" vertical="center"/>
    </xf>
    <xf numFmtId="0" fontId="19" fillId="0" borderId="31" xfId="1" applyFont="1" applyBorder="1"/>
    <xf numFmtId="0" fontId="4" fillId="0" borderId="3" xfId="0" applyFont="1" applyBorder="1"/>
    <xf numFmtId="164" fontId="7" fillId="11" borderId="8" xfId="1" applyNumberFormat="1" applyFont="1" applyFill="1" applyBorder="1" applyAlignment="1">
      <alignment horizontal="center" vertical="center"/>
    </xf>
    <xf numFmtId="0" fontId="51" fillId="0" borderId="0" xfId="0" applyFont="1"/>
    <xf numFmtId="0" fontId="51" fillId="0" borderId="0" xfId="0" applyFont="1" applyAlignment="1">
      <alignment horizontal="center"/>
    </xf>
    <xf numFmtId="0" fontId="0" fillId="0" borderId="8" xfId="1" applyFont="1" applyBorder="1" applyAlignment="1">
      <alignment horizontal="center"/>
    </xf>
    <xf numFmtId="0" fontId="0" fillId="0" borderId="10" xfId="1" applyFont="1" applyBorder="1" applyAlignment="1">
      <alignment horizontal="center"/>
    </xf>
    <xf numFmtId="0" fontId="0" fillId="0" borderId="5" xfId="1" applyFont="1" applyBorder="1" applyAlignment="1">
      <alignment horizontal="center"/>
    </xf>
    <xf numFmtId="0" fontId="0" fillId="0" borderId="2" xfId="1" applyFont="1" applyBorder="1" applyAlignment="1">
      <alignment horizontal="center"/>
    </xf>
    <xf numFmtId="0" fontId="0" fillId="0" borderId="0" xfId="0" applyAlignment="1">
      <alignment horizontal="center"/>
    </xf>
    <xf numFmtId="0" fontId="1" fillId="11" borderId="6" xfId="1" quotePrefix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0" fillId="0" borderId="9" xfId="1" applyFont="1" applyBorder="1" applyAlignment="1">
      <alignment horizontal="center"/>
    </xf>
    <xf numFmtId="0" fontId="1" fillId="0" borderId="6" xfId="1" applyFont="1" applyBorder="1"/>
    <xf numFmtId="0" fontId="22" fillId="5" borderId="0" xfId="1" applyFont="1" applyFill="1" applyAlignment="1">
      <alignment horizontal="center" vertical="center"/>
    </xf>
    <xf numFmtId="0" fontId="23" fillId="5" borderId="0" xfId="1" applyFont="1" applyFill="1" applyAlignment="1">
      <alignment horizontal="center" vertical="center"/>
    </xf>
    <xf numFmtId="0" fontId="24" fillId="5" borderId="0" xfId="1" applyFont="1" applyFill="1" applyAlignment="1">
      <alignment horizontal="center" vertical="center"/>
    </xf>
    <xf numFmtId="0" fontId="48" fillId="0" borderId="0" xfId="1" applyFont="1" applyBorder="1" applyAlignment="1">
      <alignment horizontal="left" vertical="center"/>
    </xf>
    <xf numFmtId="0" fontId="47" fillId="0" borderId="0" xfId="1" applyFont="1" applyBorder="1" applyAlignment="1">
      <alignment horizontal="left" vertical="center"/>
    </xf>
    <xf numFmtId="0" fontId="40" fillId="11" borderId="22" xfId="1" applyFont="1" applyFill="1" applyBorder="1" applyAlignment="1">
      <alignment horizontal="center"/>
    </xf>
    <xf numFmtId="0" fontId="40" fillId="11" borderId="20" xfId="1" applyFont="1" applyFill="1" applyBorder="1" applyAlignment="1">
      <alignment horizontal="center"/>
    </xf>
    <xf numFmtId="0" fontId="40" fillId="0" borderId="2" xfId="1" applyFont="1" applyBorder="1" applyAlignment="1">
      <alignment vertical="center"/>
    </xf>
    <xf numFmtId="0" fontId="45" fillId="8" borderId="0" xfId="1" applyFont="1" applyFill="1" applyAlignment="1">
      <alignment horizontal="centerContinuous" vertical="center"/>
    </xf>
    <xf numFmtId="0" fontId="40" fillId="8" borderId="0" xfId="1" applyFont="1" applyFill="1" applyAlignment="1">
      <alignment horizontal="centerContinuous" vertical="center"/>
    </xf>
    <xf numFmtId="0" fontId="53" fillId="8" borderId="0" xfId="1" applyFont="1" applyFill="1" applyAlignment="1">
      <alignment horizontal="centerContinuous" vertical="center"/>
    </xf>
    <xf numFmtId="0" fontId="40" fillId="0" borderId="2" xfId="1" applyFont="1" applyBorder="1" applyAlignment="1">
      <alignment horizontal="left" vertical="center"/>
    </xf>
    <xf numFmtId="0" fontId="1" fillId="11" borderId="0" xfId="1" applyFont="1" applyFill="1" applyAlignment="1">
      <alignment horizontal="center"/>
    </xf>
    <xf numFmtId="0" fontId="1" fillId="11" borderId="8" xfId="1" applyFont="1" applyFill="1" applyBorder="1" applyAlignment="1">
      <alignment horizontal="center" vertical="center"/>
    </xf>
    <xf numFmtId="0" fontId="1" fillId="11" borderId="20" xfId="1" applyFont="1" applyFill="1" applyBorder="1" applyAlignment="1">
      <alignment horizontal="center" vertical="center"/>
    </xf>
    <xf numFmtId="0" fontId="1" fillId="11" borderId="3" xfId="1" applyFont="1" applyFill="1" applyBorder="1" applyAlignment="1">
      <alignment horizontal="center" vertical="center"/>
    </xf>
    <xf numFmtId="0" fontId="1" fillId="11" borderId="22" xfId="1" applyFont="1" applyFill="1" applyBorder="1" applyAlignment="1">
      <alignment horizontal="center" vertical="center"/>
    </xf>
    <xf numFmtId="0" fontId="1" fillId="11" borderId="0" xfId="1" applyFont="1" applyFill="1" applyAlignment="1">
      <alignment horizontal="center" vertical="center"/>
    </xf>
    <xf numFmtId="0" fontId="1" fillId="11" borderId="21" xfId="1" quotePrefix="1" applyFont="1" applyFill="1" applyBorder="1" applyAlignment="1">
      <alignment horizontal="center" vertical="center"/>
    </xf>
    <xf numFmtId="0" fontId="1" fillId="11" borderId="31" xfId="1" applyFont="1" applyFill="1" applyBorder="1" applyAlignment="1">
      <alignment horizontal="center" vertical="center"/>
    </xf>
    <xf numFmtId="0" fontId="1" fillId="11" borderId="6" xfId="1" applyFont="1" applyFill="1" applyBorder="1" applyAlignment="1">
      <alignment horizontal="center" vertical="center"/>
    </xf>
    <xf numFmtId="0" fontId="1" fillId="11" borderId="21" xfId="1" applyFont="1" applyFill="1" applyBorder="1" applyAlignment="1">
      <alignment horizontal="center" vertical="center"/>
    </xf>
    <xf numFmtId="0" fontId="1" fillId="11" borderId="11" xfId="1" applyFont="1" applyFill="1" applyBorder="1" applyAlignment="1">
      <alignment horizontal="center" vertical="center"/>
    </xf>
    <xf numFmtId="0" fontId="1" fillId="11" borderId="24" xfId="1" quotePrefix="1" applyFont="1" applyFill="1" applyBorder="1" applyAlignment="1">
      <alignment horizontal="center" vertical="center"/>
    </xf>
    <xf numFmtId="0" fontId="1" fillId="11" borderId="31" xfId="1" quotePrefix="1" applyFont="1" applyFill="1" applyBorder="1" applyAlignment="1">
      <alignment horizontal="center" vertical="center"/>
    </xf>
    <xf numFmtId="0" fontId="1" fillId="11" borderId="20" xfId="1" quotePrefix="1" applyFont="1" applyFill="1" applyBorder="1" applyAlignment="1">
      <alignment horizontal="center" vertical="center"/>
    </xf>
    <xf numFmtId="0" fontId="1" fillId="11" borderId="3" xfId="1" quotePrefix="1" applyFont="1" applyFill="1" applyBorder="1" applyAlignment="1">
      <alignment horizontal="center" vertical="center"/>
    </xf>
    <xf numFmtId="0" fontId="1" fillId="11" borderId="0" xfId="1" applyFont="1" applyFill="1" applyBorder="1" applyAlignment="1">
      <alignment horizontal="center"/>
    </xf>
    <xf numFmtId="0" fontId="15" fillId="11" borderId="12" xfId="2" applyFont="1" applyFill="1" applyBorder="1" applyAlignment="1">
      <alignment horizontal="centerContinuous" vertical="center"/>
    </xf>
    <xf numFmtId="0" fontId="15" fillId="11" borderId="13" xfId="2" applyFont="1" applyFill="1" applyBorder="1" applyAlignment="1">
      <alignment horizontal="center" vertical="center"/>
    </xf>
    <xf numFmtId="0" fontId="15" fillId="11" borderId="13" xfId="2" applyFont="1" applyFill="1" applyBorder="1" applyAlignment="1">
      <alignment horizontal="centerContinuous" vertical="center"/>
    </xf>
    <xf numFmtId="0" fontId="15" fillId="11" borderId="14" xfId="2" applyFont="1" applyFill="1" applyBorder="1" applyAlignment="1">
      <alignment horizontal="centerContinuous" vertical="center"/>
    </xf>
    <xf numFmtId="0" fontId="0" fillId="11" borderId="0" xfId="0" applyFill="1" applyBorder="1"/>
    <xf numFmtId="0" fontId="6" fillId="11" borderId="16" xfId="2" applyFont="1" applyFill="1" applyBorder="1" applyAlignment="1">
      <alignment horizontal="center"/>
    </xf>
    <xf numFmtId="0" fontId="10" fillId="11" borderId="17" xfId="2" applyFont="1" applyFill="1" applyBorder="1" applyAlignment="1">
      <alignment horizontal="center"/>
    </xf>
    <xf numFmtId="0" fontId="10" fillId="11" borderId="18" xfId="2" applyFont="1" applyFill="1" applyBorder="1"/>
    <xf numFmtId="0" fontId="10" fillId="11" borderId="19" xfId="2" applyFont="1" applyFill="1" applyBorder="1"/>
    <xf numFmtId="0" fontId="10" fillId="11" borderId="16" xfId="2" applyFont="1" applyFill="1" applyBorder="1"/>
    <xf numFmtId="0" fontId="10" fillId="11" borderId="0" xfId="0" applyFont="1" applyFill="1" applyBorder="1"/>
    <xf numFmtId="0" fontId="0" fillId="11" borderId="0" xfId="0" applyFill="1" applyBorder="1" applyAlignment="1">
      <alignment horizontal="center"/>
    </xf>
    <xf numFmtId="0" fontId="1" fillId="11" borderId="0" xfId="1" quotePrefix="1" applyFont="1" applyFill="1" applyAlignment="1">
      <alignment horizontal="center" vertical="center"/>
    </xf>
    <xf numFmtId="0" fontId="4" fillId="4" borderId="3" xfId="1" applyFont="1" applyFill="1" applyBorder="1" applyAlignment="1">
      <alignment horizontal="center" vertical="center"/>
    </xf>
    <xf numFmtId="0" fontId="4" fillId="11" borderId="0" xfId="2" applyFont="1" applyFill="1" applyBorder="1" applyAlignment="1">
      <alignment horizontal="center" vertical="center"/>
    </xf>
    <xf numFmtId="0" fontId="10" fillId="11" borderId="29" xfId="2" applyFont="1" applyFill="1" applyBorder="1" applyAlignment="1">
      <alignment horizontal="center"/>
    </xf>
    <xf numFmtId="0" fontId="1" fillId="11" borderId="32" xfId="2" applyFont="1" applyFill="1" applyBorder="1" applyAlignment="1">
      <alignment vertical="center"/>
    </xf>
    <xf numFmtId="0" fontId="1" fillId="11" borderId="17" xfId="2" applyFont="1" applyFill="1" applyBorder="1" applyAlignment="1">
      <alignment vertical="center"/>
    </xf>
    <xf numFmtId="0" fontId="1" fillId="11" borderId="26" xfId="2" applyFont="1" applyFill="1" applyBorder="1" applyAlignment="1">
      <alignment vertical="center"/>
    </xf>
    <xf numFmtId="0" fontId="10" fillId="11" borderId="45" xfId="2" applyFont="1" applyFill="1" applyBorder="1" applyAlignment="1">
      <alignment horizontal="center"/>
    </xf>
    <xf numFmtId="0" fontId="1" fillId="11" borderId="19" xfId="2" applyFont="1" applyFill="1" applyBorder="1" applyAlignment="1">
      <alignment vertical="center"/>
    </xf>
    <xf numFmtId="0" fontId="1" fillId="11" borderId="16" xfId="2" applyFont="1" applyFill="1" applyBorder="1" applyAlignment="1">
      <alignment vertical="center"/>
    </xf>
    <xf numFmtId="0" fontId="1" fillId="11" borderId="18" xfId="2" applyFont="1" applyFill="1" applyBorder="1" applyAlignment="1">
      <alignment vertical="center"/>
    </xf>
    <xf numFmtId="0" fontId="4" fillId="11" borderId="19" xfId="2" applyFont="1" applyFill="1" applyBorder="1" applyAlignment="1">
      <alignment horizontal="center" vertical="center"/>
    </xf>
    <xf numFmtId="0" fontId="1" fillId="11" borderId="16" xfId="2" applyFont="1" applyFill="1" applyBorder="1" applyAlignment="1">
      <alignment horizontal="center" vertical="center"/>
    </xf>
    <xf numFmtId="0" fontId="10" fillId="11" borderId="14" xfId="0" applyFont="1" applyFill="1" applyBorder="1"/>
    <xf numFmtId="0" fontId="4" fillId="11" borderId="0" xfId="2" applyFont="1" applyFill="1" applyBorder="1"/>
    <xf numFmtId="0" fontId="10" fillId="11" borderId="45" xfId="0" applyFont="1" applyFill="1" applyBorder="1"/>
    <xf numFmtId="0" fontId="10" fillId="11" borderId="13" xfId="0" applyFont="1" applyFill="1" applyBorder="1" applyAlignment="1">
      <alignment horizontal="center"/>
    </xf>
    <xf numFmtId="0" fontId="10" fillId="11" borderId="18" xfId="2" applyFont="1" applyFill="1" applyBorder="1" applyAlignment="1">
      <alignment horizontal="center"/>
    </xf>
    <xf numFmtId="0" fontId="10" fillId="11" borderId="45" xfId="0" applyFont="1" applyFill="1" applyBorder="1" applyAlignment="1">
      <alignment horizontal="center"/>
    </xf>
    <xf numFmtId="0" fontId="10" fillId="11" borderId="13" xfId="0" applyFont="1" applyFill="1" applyBorder="1"/>
    <xf numFmtId="0" fontId="49" fillId="11" borderId="18" xfId="2" applyFont="1" applyFill="1" applyBorder="1" applyAlignment="1">
      <alignment horizontal="center" vertical="center"/>
    </xf>
    <xf numFmtId="0" fontId="50" fillId="11" borderId="19" xfId="2" applyFont="1" applyFill="1" applyBorder="1" applyAlignment="1">
      <alignment horizontal="center" vertical="center"/>
    </xf>
    <xf numFmtId="0" fontId="37" fillId="11" borderId="16" xfId="2" applyFont="1" applyFill="1" applyBorder="1" applyAlignment="1">
      <alignment horizontal="center" vertical="center"/>
    </xf>
    <xf numFmtId="0" fontId="26" fillId="0" borderId="0" xfId="0" applyFont="1"/>
    <xf numFmtId="0" fontId="4" fillId="0" borderId="2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/>
    </xf>
    <xf numFmtId="0" fontId="40" fillId="11" borderId="31" xfId="1" quotePrefix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 vertical="center"/>
    </xf>
    <xf numFmtId="0" fontId="0" fillId="0" borderId="24" xfId="1" applyFont="1" applyBorder="1" applyAlignment="1">
      <alignment horizontal="center"/>
    </xf>
    <xf numFmtId="0" fontId="3" fillId="0" borderId="15" xfId="1" applyFont="1" applyBorder="1"/>
    <xf numFmtId="0" fontId="3" fillId="0" borderId="5" xfId="1" applyFont="1" applyBorder="1"/>
    <xf numFmtId="0" fontId="40" fillId="11" borderId="0" xfId="1" applyFont="1" applyFill="1" applyBorder="1" applyAlignment="1">
      <alignment horizontal="center" vertical="center"/>
    </xf>
    <xf numFmtId="0" fontId="40" fillId="11" borderId="8" xfId="1" applyFont="1" applyFill="1" applyBorder="1" applyAlignment="1">
      <alignment horizontal="center"/>
    </xf>
    <xf numFmtId="0" fontId="40" fillId="11" borderId="0" xfId="1" applyFont="1" applyFill="1" applyAlignment="1">
      <alignment horizontal="center" vertical="center"/>
    </xf>
    <xf numFmtId="0" fontId="40" fillId="11" borderId="9" xfId="1" applyFont="1" applyFill="1" applyBorder="1" applyAlignment="1">
      <alignment horizontal="center" vertical="center"/>
    </xf>
    <xf numFmtId="0" fontId="4" fillId="4" borderId="6" xfId="1" applyFont="1" applyFill="1" applyBorder="1" applyAlignment="1">
      <alignment horizontal="center" vertical="center"/>
    </xf>
    <xf numFmtId="0" fontId="4" fillId="11" borderId="9" xfId="1" quotePrefix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 vertical="center"/>
    </xf>
    <xf numFmtId="0" fontId="19" fillId="0" borderId="11" xfId="1" applyFont="1" applyBorder="1"/>
    <xf numFmtId="0" fontId="19" fillId="11" borderId="9" xfId="1" applyFont="1" applyFill="1" applyBorder="1" applyAlignment="1">
      <alignment horizontal="center"/>
    </xf>
    <xf numFmtId="0" fontId="4" fillId="0" borderId="8" xfId="0" applyFont="1" applyBorder="1"/>
    <xf numFmtId="165" fontId="4" fillId="11" borderId="24" xfId="0" quotePrefix="1" applyNumberFormat="1" applyFont="1" applyFill="1" applyBorder="1" applyAlignment="1">
      <alignment horizontal="center" vertical="center"/>
    </xf>
    <xf numFmtId="165" fontId="4" fillId="11" borderId="0" xfId="0" quotePrefix="1" applyNumberFormat="1" applyFont="1" applyFill="1" applyBorder="1" applyAlignment="1">
      <alignment horizontal="center" vertical="center"/>
    </xf>
    <xf numFmtId="0" fontId="4" fillId="11" borderId="0" xfId="0" quotePrefix="1" applyNumberFormat="1" applyFont="1" applyFill="1" applyBorder="1" applyAlignment="1">
      <alignment horizontal="center" vertical="center"/>
    </xf>
    <xf numFmtId="0" fontId="4" fillId="11" borderId="3" xfId="0" quotePrefix="1" applyFont="1" applyFill="1" applyBorder="1"/>
    <xf numFmtId="0" fontId="54" fillId="0" borderId="0" xfId="0" applyFont="1"/>
    <xf numFmtId="0" fontId="54" fillId="0" borderId="0" xfId="0" applyFont="1" applyAlignment="1">
      <alignment horizontal="center"/>
    </xf>
    <xf numFmtId="0" fontId="54" fillId="0" borderId="46" xfId="0" applyFont="1" applyBorder="1" applyAlignment="1">
      <alignment horizontal="center"/>
    </xf>
    <xf numFmtId="0" fontId="55" fillId="0" borderId="47" xfId="0" applyFont="1" applyBorder="1" applyAlignment="1">
      <alignment horizontal="center"/>
    </xf>
    <xf numFmtId="0" fontId="54" fillId="0" borderId="47" xfId="0" applyFont="1" applyBorder="1" applyAlignment="1">
      <alignment horizontal="center"/>
    </xf>
    <xf numFmtId="0" fontId="56" fillId="0" borderId="46" xfId="0" applyFont="1" applyBorder="1" applyAlignment="1">
      <alignment horizontal="center"/>
    </xf>
    <xf numFmtId="0" fontId="54" fillId="0" borderId="48" xfId="0" applyFont="1" applyBorder="1" applyAlignment="1">
      <alignment horizontal="center"/>
    </xf>
    <xf numFmtId="0" fontId="56" fillId="0" borderId="49" xfId="0" applyFont="1" applyBorder="1" applyAlignment="1">
      <alignment horizontal="center"/>
    </xf>
    <xf numFmtId="0" fontId="57" fillId="0" borderId="47" xfId="0" applyFont="1" applyBorder="1" applyAlignment="1">
      <alignment horizontal="center"/>
    </xf>
    <xf numFmtId="0" fontId="57" fillId="0" borderId="48" xfId="0" applyFont="1" applyBorder="1" applyAlignment="1">
      <alignment horizontal="center"/>
    </xf>
    <xf numFmtId="0" fontId="58" fillId="0" borderId="47" xfId="0" applyFont="1" applyBorder="1" applyAlignment="1">
      <alignment horizontal="center"/>
    </xf>
    <xf numFmtId="0" fontId="56" fillId="0" borderId="47" xfId="0" applyFont="1" applyBorder="1" applyAlignment="1">
      <alignment horizontal="center"/>
    </xf>
    <xf numFmtId="0" fontId="56" fillId="0" borderId="50" xfId="0" applyFont="1" applyBorder="1" applyAlignment="1">
      <alignment horizontal="center"/>
    </xf>
    <xf numFmtId="0" fontId="54" fillId="0" borderId="50" xfId="0" applyFont="1" applyBorder="1" applyAlignment="1">
      <alignment horizontal="center"/>
    </xf>
    <xf numFmtId="0" fontId="59" fillId="0" borderId="47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9" fillId="0" borderId="50" xfId="0" applyFont="1" applyBorder="1" applyAlignment="1">
      <alignment horizontal="center"/>
    </xf>
    <xf numFmtId="0" fontId="60" fillId="0" borderId="47" xfId="0" applyFont="1" applyBorder="1" applyAlignment="1">
      <alignment horizontal="center"/>
    </xf>
    <xf numFmtId="0" fontId="60" fillId="0" borderId="48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1" fillId="0" borderId="47" xfId="0" applyFont="1" applyBorder="1" applyAlignment="1">
      <alignment horizontal="center"/>
    </xf>
    <xf numFmtId="0" fontId="54" fillId="0" borderId="51" xfId="0" applyFont="1" applyBorder="1" applyAlignment="1">
      <alignment horizontal="center"/>
    </xf>
    <xf numFmtId="0" fontId="54" fillId="0" borderId="52" xfId="0" applyFont="1" applyBorder="1" applyAlignment="1">
      <alignment horizontal="center"/>
    </xf>
    <xf numFmtId="0" fontId="62" fillId="6" borderId="0" xfId="0" applyFont="1" applyFill="1" applyAlignment="1">
      <alignment horizontal="left" vertical="center"/>
    </xf>
    <xf numFmtId="0" fontId="62" fillId="6" borderId="0" xfId="0" applyFont="1" applyFill="1" applyAlignment="1">
      <alignment horizontal="centerContinuous" vertical="center"/>
    </xf>
    <xf numFmtId="0" fontId="62" fillId="6" borderId="0" xfId="0" applyFont="1" applyFill="1" applyAlignment="1">
      <alignment horizontal="center" vertical="center"/>
    </xf>
    <xf numFmtId="0" fontId="64" fillId="0" borderId="0" xfId="0" applyFont="1"/>
    <xf numFmtId="0" fontId="19" fillId="11" borderId="0" xfId="1" applyNumberFormat="1" applyFont="1" applyFill="1" applyAlignment="1">
      <alignment horizontal="center"/>
    </xf>
    <xf numFmtId="0" fontId="19" fillId="11" borderId="8" xfId="1" applyNumberFormat="1" applyFont="1" applyFill="1" applyBorder="1" applyAlignment="1">
      <alignment horizontal="center" vertical="center"/>
    </xf>
    <xf numFmtId="0" fontId="19" fillId="11" borderId="0" xfId="1" applyNumberFormat="1" applyFont="1" applyFill="1" applyAlignment="1">
      <alignment horizontal="center" vertical="center"/>
    </xf>
    <xf numFmtId="0" fontId="26" fillId="11" borderId="8" xfId="1" applyNumberFormat="1" applyFont="1" applyFill="1" applyBorder="1" applyAlignment="1">
      <alignment vertical="center"/>
    </xf>
    <xf numFmtId="0" fontId="26" fillId="11" borderId="31" xfId="1" applyNumberFormat="1" applyFont="1" applyFill="1" applyBorder="1" applyAlignment="1">
      <alignment vertical="center"/>
    </xf>
    <xf numFmtId="0" fontId="19" fillId="11" borderId="31" xfId="1" applyNumberFormat="1" applyFont="1" applyFill="1" applyBorder="1" applyAlignment="1">
      <alignment horizontal="center" vertical="center"/>
    </xf>
    <xf numFmtId="0" fontId="19" fillId="11" borderId="24" xfId="1" applyNumberFormat="1" applyFont="1" applyFill="1" applyBorder="1" applyAlignment="1">
      <alignment horizontal="center" vertical="center"/>
    </xf>
    <xf numFmtId="0" fontId="19" fillId="11" borderId="9" xfId="1" applyNumberFormat="1" applyFont="1" applyFill="1" applyBorder="1" applyAlignment="1">
      <alignment horizontal="center" vertical="center"/>
    </xf>
    <xf numFmtId="0" fontId="26" fillId="11" borderId="0" xfId="1" applyNumberFormat="1" applyFont="1" applyFill="1" applyBorder="1" applyAlignment="1">
      <alignment vertical="center"/>
    </xf>
    <xf numFmtId="0" fontId="19" fillId="11" borderId="21" xfId="1" applyNumberFormat="1" applyFont="1" applyFill="1" applyBorder="1" applyAlignment="1">
      <alignment horizontal="center" vertical="center"/>
    </xf>
    <xf numFmtId="0" fontId="19" fillId="11" borderId="0" xfId="1" applyNumberFormat="1" applyFont="1" applyFill="1" applyBorder="1" applyAlignment="1">
      <alignment horizontal="center" vertical="center"/>
    </xf>
    <xf numFmtId="0" fontId="30" fillId="11" borderId="0" xfId="1" applyNumberFormat="1" applyFont="1" applyFill="1" applyAlignment="1">
      <alignment horizontal="center" vertical="center"/>
    </xf>
    <xf numFmtId="0" fontId="19" fillId="11" borderId="0" xfId="1" applyNumberFormat="1" applyFont="1" applyFill="1" applyBorder="1" applyAlignment="1"/>
    <xf numFmtId="0" fontId="19" fillId="11" borderId="0" xfId="1" applyNumberFormat="1" applyFont="1" applyFill="1" applyBorder="1" applyAlignment="1">
      <alignment horizontal="center"/>
    </xf>
    <xf numFmtId="0" fontId="6" fillId="0" borderId="0" xfId="1" quotePrefix="1" applyFont="1" applyBorder="1" applyAlignment="1">
      <alignment horizontal="center" vertical="center"/>
    </xf>
    <xf numFmtId="1" fontId="19" fillId="0" borderId="0" xfId="1" applyNumberFormat="1" applyFont="1" applyBorder="1" applyAlignment="1">
      <alignment horizontal="center" vertical="center"/>
    </xf>
    <xf numFmtId="0" fontId="4" fillId="0" borderId="11" xfId="1" applyFont="1" applyBorder="1"/>
    <xf numFmtId="0" fontId="19" fillId="11" borderId="9" xfId="1" applyNumberFormat="1" applyFont="1" applyFill="1" applyBorder="1" applyAlignment="1">
      <alignment horizontal="center"/>
    </xf>
    <xf numFmtId="0" fontId="19" fillId="0" borderId="24" xfId="1" applyFont="1" applyBorder="1"/>
    <xf numFmtId="1" fontId="19" fillId="0" borderId="1" xfId="1" applyNumberFormat="1" applyFont="1" applyBorder="1" applyAlignment="1">
      <alignment horizontal="center" vertical="center"/>
    </xf>
    <xf numFmtId="0" fontId="40" fillId="0" borderId="9" xfId="1" applyFont="1" applyBorder="1" applyAlignment="1">
      <alignment horizontal="center" vertical="center"/>
    </xf>
    <xf numFmtId="0" fontId="45" fillId="0" borderId="9" xfId="1" applyFont="1" applyBorder="1" applyAlignment="1">
      <alignment horizontal="center" vertical="center"/>
    </xf>
    <xf numFmtId="0" fontId="40" fillId="11" borderId="0" xfId="1" applyFont="1" applyFill="1" applyBorder="1" applyAlignment="1">
      <alignment horizontal="center" vertical="center"/>
    </xf>
    <xf numFmtId="0" fontId="40" fillId="11" borderId="9" xfId="1" applyFont="1" applyFill="1" applyBorder="1" applyAlignment="1">
      <alignment horizontal="center" vertical="center"/>
    </xf>
    <xf numFmtId="0" fontId="40" fillId="11" borderId="0" xfId="1" applyFont="1" applyFill="1" applyAlignment="1">
      <alignment horizontal="center" vertical="center"/>
    </xf>
    <xf numFmtId="0" fontId="40" fillId="11" borderId="8" xfId="1" applyFont="1" applyFill="1" applyBorder="1" applyAlignment="1">
      <alignment horizontal="center"/>
    </xf>
    <xf numFmtId="0" fontId="19" fillId="11" borderId="0" xfId="1" applyFont="1" applyFill="1" applyAlignment="1">
      <alignment horizontal="center" vertical="center"/>
    </xf>
    <xf numFmtId="0" fontId="1" fillId="11" borderId="9" xfId="1" applyFont="1" applyFill="1" applyBorder="1" applyAlignment="1">
      <alignment horizontal="center" vertical="center"/>
    </xf>
    <xf numFmtId="0" fontId="1" fillId="11" borderId="0" xfId="1" applyFont="1" applyFill="1" applyBorder="1" applyAlignment="1">
      <alignment horizontal="center" vertical="center"/>
    </xf>
    <xf numFmtId="0" fontId="40" fillId="11" borderId="8" xfId="1" quotePrefix="1" applyFont="1" applyFill="1" applyBorder="1" applyAlignment="1">
      <alignment horizontal="center"/>
    </xf>
    <xf numFmtId="0" fontId="39" fillId="11" borderId="0" xfId="1" applyFont="1" applyFill="1"/>
    <xf numFmtId="0" fontId="39" fillId="11" borderId="10" xfId="1" applyFont="1" applyFill="1" applyBorder="1" applyAlignment="1">
      <alignment horizontal="center"/>
    </xf>
    <xf numFmtId="0" fontId="3" fillId="11" borderId="1" xfId="1" applyFont="1" applyFill="1" applyBorder="1"/>
    <xf numFmtId="1" fontId="4" fillId="11" borderId="0" xfId="1" applyNumberFormat="1" applyFont="1" applyFill="1" applyAlignment="1">
      <alignment horizontal="center" vertical="center"/>
    </xf>
    <xf numFmtId="0" fontId="0" fillId="11" borderId="0" xfId="0" applyFill="1"/>
    <xf numFmtId="0" fontId="39" fillId="11" borderId="5" xfId="1" applyFont="1" applyFill="1" applyBorder="1" applyAlignment="1">
      <alignment horizontal="center"/>
    </xf>
    <xf numFmtId="0" fontId="1" fillId="11" borderId="6" xfId="1" applyFont="1" applyFill="1" applyBorder="1"/>
    <xf numFmtId="0" fontId="1" fillId="0" borderId="9" xfId="1" applyFont="1" applyBorder="1"/>
    <xf numFmtId="0" fontId="1" fillId="11" borderId="9" xfId="1" quotePrefix="1" applyFont="1" applyFill="1" applyBorder="1" applyAlignment="1">
      <alignment horizontal="center" vertical="center"/>
    </xf>
    <xf numFmtId="0" fontId="3" fillId="11" borderId="9" xfId="1" applyFont="1" applyFill="1" applyBorder="1" applyAlignment="1">
      <alignment horizontal="center"/>
    </xf>
    <xf numFmtId="0" fontId="6" fillId="0" borderId="9" xfId="1" applyFont="1" applyBorder="1" applyAlignment="1">
      <alignment horizontal="center" vertical="center"/>
    </xf>
    <xf numFmtId="1" fontId="4" fillId="0" borderId="0" xfId="1" applyNumberFormat="1" applyFont="1" applyBorder="1" applyAlignment="1">
      <alignment horizontal="center" vertical="center"/>
    </xf>
    <xf numFmtId="0" fontId="4" fillId="0" borderId="8" xfId="1" applyFont="1" applyBorder="1"/>
    <xf numFmtId="0" fontId="4" fillId="11" borderId="3" xfId="1" quotePrefix="1" applyFont="1" applyFill="1" applyBorder="1" applyAlignment="1">
      <alignment horizontal="center"/>
    </xf>
    <xf numFmtId="0" fontId="19" fillId="11" borderId="0" xfId="1" quotePrefix="1" applyFont="1" applyFill="1" applyBorder="1" applyAlignment="1">
      <alignment horizontal="center"/>
    </xf>
    <xf numFmtId="0" fontId="6" fillId="0" borderId="0" xfId="1" quotePrefix="1" applyFont="1" applyFill="1" applyBorder="1" applyAlignment="1">
      <alignment horizontal="center" vertical="center"/>
    </xf>
    <xf numFmtId="0" fontId="51" fillId="0" borderId="47" xfId="0" applyFont="1" applyBorder="1" applyAlignment="1">
      <alignment horizontal="center"/>
    </xf>
    <xf numFmtId="0" fontId="65" fillId="0" borderId="0" xfId="0" applyFont="1"/>
    <xf numFmtId="0" fontId="66" fillId="0" borderId="0" xfId="0" applyFont="1"/>
    <xf numFmtId="0" fontId="66" fillId="0" borderId="0" xfId="0" applyFont="1" applyAlignment="1">
      <alignment horizontal="center"/>
    </xf>
    <xf numFmtId="0" fontId="66" fillId="7" borderId="0" xfId="0" applyFont="1" applyFill="1" applyAlignment="1">
      <alignment horizontal="center"/>
    </xf>
    <xf numFmtId="0" fontId="65" fillId="0" borderId="0" xfId="0" applyFont="1" applyAlignment="1">
      <alignment horizontal="center"/>
    </xf>
    <xf numFmtId="0" fontId="66" fillId="6" borderId="0" xfId="0" applyFont="1" applyFill="1" applyAlignment="1">
      <alignment horizontal="center"/>
    </xf>
    <xf numFmtId="0" fontId="65" fillId="7" borderId="0" xfId="0" applyFont="1" applyFill="1" applyAlignment="1">
      <alignment horizontal="center"/>
    </xf>
    <xf numFmtId="0" fontId="69" fillId="7" borderId="0" xfId="0" applyFont="1" applyFill="1" applyAlignment="1">
      <alignment horizontal="center"/>
    </xf>
    <xf numFmtId="0" fontId="69" fillId="6" borderId="0" xfId="0" applyFont="1" applyFill="1" applyAlignment="1">
      <alignment horizontal="center"/>
    </xf>
    <xf numFmtId="0" fontId="70" fillId="0" borderId="0" xfId="0" applyFont="1"/>
    <xf numFmtId="0" fontId="65" fillId="0" borderId="0" xfId="0" applyFont="1" applyBorder="1" applyAlignment="1">
      <alignment horizontal="center"/>
    </xf>
    <xf numFmtId="0" fontId="18" fillId="7" borderId="0" xfId="0" applyFont="1" applyFill="1" applyAlignment="1">
      <alignment horizontal="center"/>
    </xf>
    <xf numFmtId="0" fontId="67" fillId="6" borderId="0" xfId="0" applyFont="1" applyFill="1" applyAlignment="1">
      <alignment horizontal="center" vertical="center"/>
    </xf>
    <xf numFmtId="0" fontId="56" fillId="0" borderId="0" xfId="0" applyFont="1"/>
    <xf numFmtId="0" fontId="56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70" fillId="0" borderId="0" xfId="0" quotePrefix="1" applyFont="1"/>
    <xf numFmtId="0" fontId="52" fillId="0" borderId="0" xfId="0" applyFont="1"/>
    <xf numFmtId="0" fontId="4" fillId="11" borderId="11" xfId="1" applyFont="1" applyFill="1" applyBorder="1" applyAlignment="1">
      <alignment horizontal="center" vertical="center"/>
    </xf>
    <xf numFmtId="0" fontId="4" fillId="11" borderId="1" xfId="1" applyFont="1" applyFill="1" applyBorder="1" applyAlignment="1">
      <alignment horizontal="center" vertical="center"/>
    </xf>
    <xf numFmtId="0" fontId="4" fillId="11" borderId="0" xfId="1" applyFont="1" applyFill="1" applyBorder="1" applyAlignment="1">
      <alignment horizontal="center" vertical="center"/>
    </xf>
    <xf numFmtId="0" fontId="4" fillId="11" borderId="8" xfId="1" applyFont="1" applyFill="1" applyBorder="1" applyAlignment="1">
      <alignment horizontal="center" vertical="center"/>
    </xf>
    <xf numFmtId="0" fontId="4" fillId="11" borderId="6" xfId="1" applyFont="1" applyFill="1" applyBorder="1" applyAlignment="1">
      <alignment horizontal="center" vertical="center"/>
    </xf>
    <xf numFmtId="0" fontId="4" fillId="11" borderId="9" xfId="1" applyFont="1" applyFill="1" applyBorder="1" applyAlignment="1">
      <alignment horizontal="center" vertical="center"/>
    </xf>
    <xf numFmtId="0" fontId="4" fillId="11" borderId="0" xfId="1" applyFont="1" applyFill="1" applyAlignment="1">
      <alignment horizontal="center" vertical="center"/>
    </xf>
    <xf numFmtId="0" fontId="40" fillId="11" borderId="0" xfId="1" applyFont="1" applyFill="1" applyBorder="1" applyAlignment="1">
      <alignment horizontal="center" vertical="center"/>
    </xf>
    <xf numFmtId="0" fontId="40" fillId="11" borderId="24" xfId="1" applyFont="1" applyFill="1" applyBorder="1" applyAlignment="1">
      <alignment horizontal="center" vertical="center"/>
    </xf>
    <xf numFmtId="0" fontId="40" fillId="11" borderId="9" xfId="1" applyFont="1" applyFill="1" applyBorder="1" applyAlignment="1">
      <alignment horizontal="center" vertical="center"/>
    </xf>
    <xf numFmtId="0" fontId="40" fillId="11" borderId="0" xfId="1" applyFont="1" applyFill="1" applyAlignment="1">
      <alignment horizontal="center" vertical="center"/>
    </xf>
    <xf numFmtId="0" fontId="40" fillId="11" borderId="8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11" borderId="0" xfId="0" applyFont="1" applyFill="1" applyAlignment="1">
      <alignment horizontal="center"/>
    </xf>
    <xf numFmtId="0" fontId="4" fillId="0" borderId="0" xfId="0" applyFont="1" applyAlignment="1">
      <alignment vertical="center" textRotation="90"/>
    </xf>
    <xf numFmtId="0" fontId="4" fillId="0" borderId="2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2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11" borderId="8" xfId="0" applyFont="1" applyFill="1" applyBorder="1" applyAlignment="1">
      <alignment horizontal="center"/>
    </xf>
    <xf numFmtId="1" fontId="4" fillId="11" borderId="8" xfId="0" applyNumberFormat="1" applyFont="1" applyFill="1" applyBorder="1" applyAlignment="1">
      <alignment horizontal="center"/>
    </xf>
    <xf numFmtId="0" fontId="4" fillId="11" borderId="8" xfId="0" applyNumberFormat="1" applyFont="1" applyFill="1" applyBorder="1" applyAlignment="1">
      <alignment horizontal="center" vertical="center"/>
    </xf>
    <xf numFmtId="0" fontId="4" fillId="11" borderId="8" xfId="0" applyFont="1" applyFill="1" applyBorder="1"/>
    <xf numFmtId="0" fontId="4" fillId="0" borderId="2" xfId="0" applyFont="1" applyBorder="1" applyAlignment="1">
      <alignment horizontal="center"/>
    </xf>
    <xf numFmtId="0" fontId="4" fillId="11" borderId="20" xfId="0" applyFont="1" applyFill="1" applyBorder="1" applyAlignment="1">
      <alignment horizontal="center"/>
    </xf>
    <xf numFmtId="0" fontId="4" fillId="11" borderId="3" xfId="0" applyFont="1" applyFill="1" applyBorder="1" applyAlignment="1">
      <alignment horizontal="center"/>
    </xf>
    <xf numFmtId="0" fontId="4" fillId="11" borderId="22" xfId="0" applyFont="1" applyFill="1" applyBorder="1" applyAlignment="1">
      <alignment horizontal="center"/>
    </xf>
    <xf numFmtId="1" fontId="4" fillId="11" borderId="22" xfId="0" applyNumberFormat="1" applyFont="1" applyFill="1" applyBorder="1" applyAlignment="1">
      <alignment horizontal="center"/>
    </xf>
    <xf numFmtId="0" fontId="4" fillId="11" borderId="22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4" fillId="11" borderId="22" xfId="0" applyNumberFormat="1" applyFont="1" applyFill="1" applyBorder="1" applyAlignment="1">
      <alignment horizontal="center" vertical="center"/>
    </xf>
    <xf numFmtId="0" fontId="4" fillId="11" borderId="22" xfId="0" quotePrefix="1" applyFont="1" applyFill="1" applyBorder="1" applyAlignment="1">
      <alignment horizontal="center" vertical="center"/>
    </xf>
    <xf numFmtId="0" fontId="4" fillId="11" borderId="3" xfId="0" quotePrefix="1" applyFont="1" applyFill="1" applyBorder="1" applyAlignment="1">
      <alignment horizontal="center" vertical="center"/>
    </xf>
    <xf numFmtId="0" fontId="4" fillId="11" borderId="22" xfId="0" applyFont="1" applyFill="1" applyBorder="1"/>
    <xf numFmtId="0" fontId="4" fillId="11" borderId="22" xfId="0" quotePrefix="1" applyFont="1" applyFill="1" applyBorder="1"/>
    <xf numFmtId="0" fontId="4" fillId="11" borderId="21" xfId="0" applyFont="1" applyFill="1" applyBorder="1"/>
    <xf numFmtId="0" fontId="4" fillId="11" borderId="20" xfId="0" applyFont="1" applyFill="1" applyBorder="1"/>
    <xf numFmtId="1" fontId="4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11" borderId="0" xfId="0" applyFont="1" applyFill="1"/>
    <xf numFmtId="0" fontId="4" fillId="0" borderId="5" xfId="0" applyFont="1" applyBorder="1" applyAlignment="1">
      <alignment horizontal="center"/>
    </xf>
    <xf numFmtId="0" fontId="4" fillId="11" borderId="20" xfId="0" applyFont="1" applyFill="1" applyBorder="1" applyAlignment="1">
      <alignment horizontal="center" vertical="center"/>
    </xf>
    <xf numFmtId="0" fontId="4" fillId="11" borderId="6" xfId="0" applyFont="1" applyFill="1" applyBorder="1"/>
    <xf numFmtId="0" fontId="4" fillId="11" borderId="31" xfId="0" applyFont="1" applyFill="1" applyBorder="1"/>
    <xf numFmtId="0" fontId="4" fillId="11" borderId="3" xfId="0" applyFont="1" applyFill="1" applyBorder="1"/>
    <xf numFmtId="165" fontId="4" fillId="11" borderId="3" xfId="0" applyNumberFormat="1" applyFont="1" applyFill="1" applyBorder="1" applyAlignment="1">
      <alignment horizontal="center"/>
    </xf>
    <xf numFmtId="165" fontId="4" fillId="11" borderId="20" xfId="0" applyNumberFormat="1" applyFont="1" applyFill="1" applyBorder="1" applyAlignment="1">
      <alignment horizontal="center"/>
    </xf>
    <xf numFmtId="165" fontId="4" fillId="11" borderId="22" xfId="0" applyNumberFormat="1" applyFont="1" applyFill="1" applyBorder="1" applyAlignment="1">
      <alignment horizontal="center"/>
    </xf>
    <xf numFmtId="165" fontId="4" fillId="11" borderId="20" xfId="0" applyNumberFormat="1" applyFont="1" applyFill="1" applyBorder="1" applyAlignment="1">
      <alignment horizontal="center" vertical="center"/>
    </xf>
    <xf numFmtId="165" fontId="4" fillId="11" borderId="3" xfId="0" applyNumberFormat="1" applyFont="1" applyFill="1" applyBorder="1" applyAlignment="1">
      <alignment horizontal="center" vertical="center"/>
    </xf>
    <xf numFmtId="165" fontId="4" fillId="11" borderId="22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11" borderId="0" xfId="0" applyFont="1" applyFill="1" applyAlignment="1">
      <alignment horizontal="center" vertical="center"/>
    </xf>
    <xf numFmtId="1" fontId="4" fillId="11" borderId="0" xfId="0" applyNumberFormat="1" applyFont="1" applyFill="1" applyAlignment="1">
      <alignment horizontal="center"/>
    </xf>
    <xf numFmtId="0" fontId="4" fillId="11" borderId="0" xfId="0" applyNumberFormat="1" applyFont="1" applyFill="1" applyBorder="1" applyAlignment="1">
      <alignment horizontal="center" vertical="center"/>
    </xf>
    <xf numFmtId="0" fontId="4" fillId="11" borderId="1" xfId="0" applyFont="1" applyFill="1" applyBorder="1"/>
    <xf numFmtId="0" fontId="4" fillId="11" borderId="0" xfId="0" applyFont="1" applyFill="1" applyBorder="1"/>
    <xf numFmtId="0" fontId="4" fillId="11" borderId="11" xfId="0" applyFont="1" applyFill="1" applyBorder="1"/>
    <xf numFmtId="1" fontId="4" fillId="11" borderId="8" xfId="0" applyNumberFormat="1" applyFont="1" applyFill="1" applyBorder="1" applyAlignment="1">
      <alignment horizontal="center" vertical="center"/>
    </xf>
    <xf numFmtId="0" fontId="4" fillId="11" borderId="21" xfId="0" quotePrefix="1" applyFont="1" applyFill="1" applyBorder="1" applyAlignment="1">
      <alignment horizontal="center"/>
    </xf>
    <xf numFmtId="0" fontId="4" fillId="11" borderId="11" xfId="0" quotePrefix="1" applyFont="1" applyFill="1" applyBorder="1" applyAlignment="1">
      <alignment horizontal="center"/>
    </xf>
    <xf numFmtId="0" fontId="4" fillId="11" borderId="21" xfId="0" quotePrefix="1" applyFont="1" applyFill="1" applyBorder="1"/>
    <xf numFmtId="0" fontId="4" fillId="11" borderId="8" xfId="0" quotePrefix="1" applyFont="1" applyFill="1" applyBorder="1" applyAlignment="1">
      <alignment horizontal="center"/>
    </xf>
    <xf numFmtId="0" fontId="4" fillId="11" borderId="0" xfId="0" applyNumberFormat="1" applyFont="1" applyFill="1" applyAlignment="1">
      <alignment horizontal="center" vertical="center"/>
    </xf>
    <xf numFmtId="1" fontId="4" fillId="11" borderId="0" xfId="0" applyNumberFormat="1" applyFont="1" applyFill="1" applyBorder="1" applyAlignment="1">
      <alignment horizontal="center"/>
    </xf>
    <xf numFmtId="0" fontId="4" fillId="0" borderId="21" xfId="0" applyFont="1" applyBorder="1"/>
    <xf numFmtId="1" fontId="4" fillId="11" borderId="9" xfId="0" applyNumberFormat="1" applyFont="1" applyFill="1" applyBorder="1" applyAlignment="1">
      <alignment horizontal="center" vertical="center"/>
    </xf>
    <xf numFmtId="0" fontId="4" fillId="11" borderId="9" xfId="0" applyNumberFormat="1" applyFont="1" applyFill="1" applyBorder="1" applyAlignment="1">
      <alignment horizontal="center" vertical="center"/>
    </xf>
    <xf numFmtId="1" fontId="4" fillId="11" borderId="0" xfId="0" applyNumberFormat="1" applyFont="1" applyFill="1" applyBorder="1" applyAlignment="1">
      <alignment horizontal="center" vertical="center"/>
    </xf>
    <xf numFmtId="0" fontId="4" fillId="11" borderId="31" xfId="0" quotePrefix="1" applyFont="1" applyFill="1" applyBorder="1" applyAlignment="1">
      <alignment horizontal="center" vertical="center"/>
    </xf>
    <xf numFmtId="1" fontId="4" fillId="11" borderId="2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" fontId="4" fillId="11" borderId="0" xfId="0" applyNumberFormat="1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/>
    <xf numFmtId="165" fontId="4" fillId="11" borderId="0" xfId="0" applyNumberFormat="1" applyFont="1" applyFill="1" applyBorder="1" applyAlignment="1">
      <alignment horizontal="center" vertical="center"/>
    </xf>
    <xf numFmtId="165" fontId="4" fillId="11" borderId="21" xfId="0" applyNumberFormat="1" applyFont="1" applyFill="1" applyBorder="1" applyAlignment="1">
      <alignment horizontal="center" vertical="center"/>
    </xf>
    <xf numFmtId="165" fontId="4" fillId="11" borderId="11" xfId="0" applyNumberFormat="1" applyFont="1" applyFill="1" applyBorder="1" applyAlignment="1">
      <alignment horizontal="center" vertical="center"/>
    </xf>
    <xf numFmtId="165" fontId="4" fillId="11" borderId="1" xfId="0" applyNumberFormat="1" applyFont="1" applyFill="1" applyBorder="1" applyAlignment="1">
      <alignment horizontal="center" vertical="center"/>
    </xf>
    <xf numFmtId="1" fontId="4" fillId="11" borderId="21" xfId="0" applyNumberFormat="1" applyFont="1" applyFill="1" applyBorder="1" applyAlignment="1">
      <alignment horizontal="center" vertical="center"/>
    </xf>
    <xf numFmtId="165" fontId="4" fillId="11" borderId="24" xfId="0" applyNumberFormat="1" applyFont="1" applyFill="1" applyBorder="1" applyAlignment="1">
      <alignment horizontal="center" vertical="center"/>
    </xf>
    <xf numFmtId="1" fontId="4" fillId="11" borderId="24" xfId="0" applyNumberFormat="1" applyFont="1" applyFill="1" applyBorder="1" applyAlignment="1">
      <alignment horizontal="center" vertical="center"/>
    </xf>
    <xf numFmtId="1" fontId="4" fillId="11" borderId="31" xfId="0" applyNumberFormat="1" applyFont="1" applyFill="1" applyBorder="1" applyAlignment="1">
      <alignment horizontal="center" vertical="center"/>
    </xf>
    <xf numFmtId="0" fontId="4" fillId="11" borderId="24" xfId="0" applyNumberFormat="1" applyFont="1" applyFill="1" applyBorder="1" applyAlignment="1">
      <alignment horizontal="center" vertical="center"/>
    </xf>
    <xf numFmtId="0" fontId="4" fillId="11" borderId="20" xfId="0" quotePrefix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11" borderId="21" xfId="0" applyNumberFormat="1" applyFont="1" applyFill="1" applyBorder="1" applyAlignment="1">
      <alignment horizontal="center"/>
    </xf>
    <xf numFmtId="0" fontId="4" fillId="11" borderId="31" xfId="0" applyNumberFormat="1" applyFont="1" applyFill="1" applyBorder="1" applyAlignment="1">
      <alignment horizontal="center" vertical="center"/>
    </xf>
    <xf numFmtId="0" fontId="4" fillId="0" borderId="11" xfId="0" applyFont="1" applyBorder="1"/>
    <xf numFmtId="0" fontId="4" fillId="0" borderId="5" xfId="0" applyFont="1" applyBorder="1"/>
    <xf numFmtId="0" fontId="4" fillId="11" borderId="0" xfId="0" applyNumberFormat="1" applyFont="1" applyFill="1" applyAlignment="1">
      <alignment horizontal="center"/>
    </xf>
    <xf numFmtId="0" fontId="4" fillId="11" borderId="2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11" borderId="0" xfId="1" applyFont="1" applyFill="1" applyAlignment="1">
      <alignment horizontal="center"/>
    </xf>
    <xf numFmtId="0" fontId="6" fillId="0" borderId="23" xfId="1" applyFont="1" applyBorder="1" applyAlignment="1">
      <alignment horizontal="center" vertical="center"/>
    </xf>
    <xf numFmtId="0" fontId="45" fillId="0" borderId="2" xfId="1" applyFont="1" applyBorder="1" applyAlignment="1">
      <alignment horizontal="center" vertical="center"/>
    </xf>
    <xf numFmtId="0" fontId="45" fillId="0" borderId="2" xfId="1" applyFont="1" applyBorder="1" applyAlignment="1">
      <alignment vertical="center"/>
    </xf>
    <xf numFmtId="0" fontId="45" fillId="0" borderId="1" xfId="1" quotePrefix="1" applyFont="1" applyBorder="1" applyAlignment="1">
      <alignment horizontal="center" vertical="center"/>
    </xf>
    <xf numFmtId="0" fontId="45" fillId="0" borderId="38" xfId="1" quotePrefix="1" applyFont="1" applyBorder="1" applyAlignment="1">
      <alignment horizontal="center" vertical="center"/>
    </xf>
    <xf numFmtId="0" fontId="35" fillId="11" borderId="1" xfId="2" applyFont="1" applyFill="1" applyBorder="1" applyAlignment="1">
      <alignment horizontal="center" vertical="center"/>
    </xf>
    <xf numFmtId="0" fontId="4" fillId="11" borderId="33" xfId="2" applyFont="1" applyFill="1" applyBorder="1" applyAlignment="1">
      <alignment horizontal="center" vertical="center"/>
    </xf>
    <xf numFmtId="0" fontId="10" fillId="11" borderId="18" xfId="0" applyFont="1" applyFill="1" applyBorder="1" applyAlignment="1">
      <alignment horizontal="center"/>
    </xf>
    <xf numFmtId="0" fontId="4" fillId="11" borderId="8" xfId="0" applyNumberFormat="1" applyFont="1" applyFill="1" applyBorder="1" applyAlignment="1">
      <alignment horizontal="center"/>
    </xf>
    <xf numFmtId="0" fontId="4" fillId="11" borderId="22" xfId="0" applyNumberFormat="1" applyFont="1" applyFill="1" applyBorder="1" applyAlignment="1">
      <alignment horizontal="center"/>
    </xf>
    <xf numFmtId="0" fontId="4" fillId="11" borderId="0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0" xfId="0" quotePrefix="1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11" borderId="2" xfId="0" applyFont="1" applyFill="1" applyBorder="1" applyAlignment="1">
      <alignment horizontal="center"/>
    </xf>
    <xf numFmtId="0" fontId="4" fillId="11" borderId="22" xfId="0" quotePrefix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4" fillId="11" borderId="31" xfId="0" quotePrefix="1" applyFont="1" applyFill="1" applyBorder="1" applyAlignment="1">
      <alignment horizontal="center"/>
    </xf>
    <xf numFmtId="0" fontId="4" fillId="11" borderId="9" xfId="0" applyNumberFormat="1" applyFont="1" applyFill="1" applyBorder="1" applyAlignment="1">
      <alignment horizontal="center"/>
    </xf>
    <xf numFmtId="1" fontId="4" fillId="11" borderId="9" xfId="0" applyNumberFormat="1" applyFont="1" applyFill="1" applyBorder="1" applyAlignment="1">
      <alignment horizontal="center"/>
    </xf>
    <xf numFmtId="0" fontId="4" fillId="11" borderId="9" xfId="0" applyFont="1" applyFill="1" applyBorder="1"/>
    <xf numFmtId="0" fontId="4" fillId="11" borderId="9" xfId="0" quotePrefix="1" applyFont="1" applyFill="1" applyBorder="1"/>
    <xf numFmtId="0" fontId="4" fillId="11" borderId="8" xfId="0" quotePrefix="1" applyFont="1" applyFill="1" applyBorder="1"/>
    <xf numFmtId="0" fontId="4" fillId="11" borderId="20" xfId="0" quotePrefix="1" applyFont="1" applyFill="1" applyBorder="1"/>
    <xf numFmtId="0" fontId="4" fillId="11" borderId="31" xfId="0" quotePrefix="1" applyFont="1" applyFill="1" applyBorder="1"/>
    <xf numFmtId="0" fontId="4" fillId="11" borderId="6" xfId="0" quotePrefix="1" applyFont="1" applyFill="1" applyBorder="1"/>
    <xf numFmtId="0" fontId="69" fillId="6" borderId="0" xfId="0" applyFont="1" applyFill="1" applyBorder="1" applyAlignment="1">
      <alignment horizontal="center"/>
    </xf>
    <xf numFmtId="0" fontId="79" fillId="9" borderId="0" xfId="1" applyFont="1" applyFill="1" applyAlignment="1">
      <alignment horizontal="center" vertical="center"/>
    </xf>
    <xf numFmtId="0" fontId="79" fillId="9" borderId="1" xfId="1" applyFont="1" applyFill="1" applyBorder="1" applyAlignment="1">
      <alignment horizontal="centerContinuous" vertical="center"/>
    </xf>
    <xf numFmtId="0" fontId="80" fillId="9" borderId="0" xfId="1" applyFont="1" applyFill="1" applyAlignment="1">
      <alignment horizontal="center" vertical="center"/>
    </xf>
    <xf numFmtId="0" fontId="81" fillId="9" borderId="0" xfId="1" applyFont="1" applyFill="1" applyAlignment="1">
      <alignment horizontal="center" vertical="center"/>
    </xf>
    <xf numFmtId="0" fontId="4" fillId="0" borderId="9" xfId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80" fillId="9" borderId="1" xfId="1" applyFont="1" applyFill="1" applyBorder="1" applyAlignment="1">
      <alignment horizontal="centerContinuous" vertical="center"/>
    </xf>
    <xf numFmtId="0" fontId="4" fillId="0" borderId="0" xfId="1" applyFont="1" applyAlignment="1">
      <alignment horizontal="left" vertical="center"/>
    </xf>
    <xf numFmtId="0" fontId="4" fillId="0" borderId="1" xfId="1" applyFont="1" applyBorder="1" applyAlignment="1">
      <alignment horizontal="centerContinuous" vertical="center"/>
    </xf>
    <xf numFmtId="0" fontId="32" fillId="9" borderId="0" xfId="1" applyFont="1" applyFill="1" applyAlignment="1">
      <alignment horizontal="center" vertical="center"/>
    </xf>
    <xf numFmtId="0" fontId="32" fillId="9" borderId="1" xfId="1" applyFont="1" applyFill="1" applyBorder="1" applyAlignment="1">
      <alignment horizontal="centerContinuous" vertical="center"/>
    </xf>
    <xf numFmtId="0" fontId="4" fillId="0" borderId="8" xfId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0" fontId="32" fillId="0" borderId="0" xfId="1" applyFont="1" applyBorder="1" applyAlignment="1">
      <alignment horizontal="center" vertical="center"/>
    </xf>
    <xf numFmtId="0" fontId="32" fillId="0" borderId="0" xfId="1" applyFont="1" applyBorder="1" applyAlignment="1">
      <alignment horizontal="centerContinuous" vertical="center"/>
    </xf>
    <xf numFmtId="0" fontId="4" fillId="0" borderId="8" xfId="1" applyFont="1" applyBorder="1" applyAlignment="1">
      <alignment horizontal="center"/>
    </xf>
    <xf numFmtId="0" fontId="4" fillId="11" borderId="0" xfId="1" applyFont="1" applyFill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11" borderId="31" xfId="1" applyFont="1" applyFill="1" applyBorder="1" applyAlignment="1">
      <alignment horizontal="center"/>
    </xf>
    <xf numFmtId="0" fontId="4" fillId="11" borderId="6" xfId="1" applyFont="1" applyFill="1" applyBorder="1" applyAlignment="1">
      <alignment horizontal="center"/>
    </xf>
    <xf numFmtId="0" fontId="4" fillId="11" borderId="20" xfId="1" applyFont="1" applyFill="1" applyBorder="1" applyAlignment="1">
      <alignment horizontal="center"/>
    </xf>
    <xf numFmtId="0" fontId="4" fillId="11" borderId="3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4" fillId="11" borderId="20" xfId="1" applyFont="1" applyFill="1" applyBorder="1" applyAlignment="1">
      <alignment horizontal="center" vertical="center"/>
    </xf>
    <xf numFmtId="0" fontId="6" fillId="0" borderId="8" xfId="1" quotePrefix="1" applyFont="1" applyFill="1" applyBorder="1" applyAlignment="1">
      <alignment horizontal="center" vertical="center"/>
    </xf>
    <xf numFmtId="0" fontId="4" fillId="0" borderId="22" xfId="1" applyFont="1" applyBorder="1"/>
    <xf numFmtId="0" fontId="5" fillId="11" borderId="0" xfId="1" applyFont="1" applyFill="1" applyBorder="1" applyAlignment="1">
      <alignment horizontal="center" vertical="center"/>
    </xf>
    <xf numFmtId="0" fontId="4" fillId="0" borderId="3" xfId="1" quotePrefix="1" applyFont="1" applyBorder="1" applyAlignment="1">
      <alignment horizontal="center" vertical="center"/>
    </xf>
    <xf numFmtId="0" fontId="4" fillId="0" borderId="2" xfId="1" quotePrefix="1" applyFont="1" applyBorder="1" applyAlignment="1">
      <alignment horizontal="center" vertical="center"/>
    </xf>
    <xf numFmtId="0" fontId="32" fillId="11" borderId="0" xfId="1" applyFont="1" applyFill="1" applyBorder="1" applyAlignment="1">
      <alignment horizontal="centerContinuous" vertical="center"/>
    </xf>
    <xf numFmtId="164" fontId="26" fillId="11" borderId="0" xfId="1" applyNumberFormat="1" applyFont="1" applyFill="1" applyBorder="1" applyAlignment="1">
      <alignment vertical="center"/>
    </xf>
    <xf numFmtId="0" fontId="4" fillId="11" borderId="0" xfId="1" applyFont="1" applyFill="1" applyBorder="1"/>
    <xf numFmtId="0" fontId="4" fillId="11" borderId="0" xfId="1" applyFont="1" applyFill="1"/>
    <xf numFmtId="164" fontId="26" fillId="11" borderId="8" xfId="1" applyNumberFormat="1" applyFont="1" applyFill="1" applyBorder="1" applyAlignment="1">
      <alignment vertical="center"/>
    </xf>
    <xf numFmtId="0" fontId="4" fillId="11" borderId="31" xfId="1" applyFont="1" applyFill="1" applyBorder="1"/>
    <xf numFmtId="0" fontId="4" fillId="11" borderId="6" xfId="1" applyFont="1" applyFill="1" applyBorder="1"/>
    <xf numFmtId="0" fontId="4" fillId="11" borderId="21" xfId="1" applyFont="1" applyFill="1" applyBorder="1"/>
    <xf numFmtId="0" fontId="4" fillId="11" borderId="11" xfId="1" applyFont="1" applyFill="1" applyBorder="1"/>
    <xf numFmtId="0" fontId="4" fillId="11" borderId="20" xfId="1" applyFont="1" applyFill="1" applyBorder="1"/>
    <xf numFmtId="0" fontId="4" fillId="11" borderId="3" xfId="1" applyFont="1" applyFill="1" applyBorder="1"/>
    <xf numFmtId="0" fontId="4" fillId="11" borderId="24" xfId="1" applyFont="1" applyFill="1" applyBorder="1"/>
    <xf numFmtId="0" fontId="4" fillId="11" borderId="1" xfId="1" applyFont="1" applyFill="1" applyBorder="1"/>
    <xf numFmtId="0" fontId="4" fillId="11" borderId="11" xfId="1" quotePrefix="1" applyFont="1" applyFill="1" applyBorder="1"/>
    <xf numFmtId="0" fontId="4" fillId="0" borderId="0" xfId="1" applyFont="1" applyAlignment="1">
      <alignment vertical="center" textRotation="90"/>
    </xf>
    <xf numFmtId="0" fontId="6" fillId="11" borderId="8" xfId="1" applyFont="1" applyFill="1" applyBorder="1" applyAlignment="1">
      <alignment horizontal="center"/>
    </xf>
    <xf numFmtId="0" fontId="4" fillId="11" borderId="9" xfId="1" applyFont="1" applyFill="1" applyBorder="1" applyAlignment="1">
      <alignment horizontal="center"/>
    </xf>
    <xf numFmtId="0" fontId="4" fillId="11" borderId="8" xfId="1" applyFont="1" applyFill="1" applyBorder="1" applyAlignment="1">
      <alignment horizontal="center"/>
    </xf>
    <xf numFmtId="0" fontId="4" fillId="11" borderId="22" xfId="1" applyFont="1" applyFill="1" applyBorder="1" applyAlignment="1">
      <alignment horizontal="center"/>
    </xf>
    <xf numFmtId="0" fontId="0" fillId="0" borderId="15" xfId="1" applyFont="1" applyBorder="1" applyAlignment="1">
      <alignment horizontal="center"/>
    </xf>
    <xf numFmtId="0" fontId="3" fillId="0" borderId="11" xfId="1" applyFont="1" applyBorder="1"/>
    <xf numFmtId="0" fontId="3" fillId="11" borderId="21" xfId="1" applyFont="1" applyFill="1" applyBorder="1" applyAlignment="1">
      <alignment horizontal="center"/>
    </xf>
    <xf numFmtId="0" fontId="1" fillId="11" borderId="8" xfId="1" quotePrefix="1" applyFont="1" applyFill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0" fontId="6" fillId="0" borderId="10" xfId="1" quotePrefix="1" applyFont="1" applyFill="1" applyBorder="1" applyAlignment="1">
      <alignment horizontal="center" vertical="center"/>
    </xf>
    <xf numFmtId="0" fontId="6" fillId="0" borderId="11" xfId="1" quotePrefix="1" applyFont="1" applyFill="1" applyBorder="1" applyAlignment="1">
      <alignment horizontal="center" vertical="center"/>
    </xf>
    <xf numFmtId="0" fontId="6" fillId="0" borderId="1" xfId="1" quotePrefix="1" applyFont="1" applyFill="1" applyBorder="1" applyAlignment="1">
      <alignment horizontal="center" vertical="center"/>
    </xf>
    <xf numFmtId="0" fontId="6" fillId="0" borderId="9" xfId="1" quotePrefix="1" applyFont="1" applyFill="1" applyBorder="1" applyAlignment="1">
      <alignment horizontal="center" vertical="center"/>
    </xf>
    <xf numFmtId="0" fontId="4" fillId="11" borderId="21" xfId="1" applyNumberFormat="1" applyFont="1" applyFill="1" applyBorder="1" applyAlignment="1">
      <alignment vertical="center"/>
    </xf>
    <xf numFmtId="0" fontId="6" fillId="11" borderId="2" xfId="1" quotePrefix="1" applyFont="1" applyFill="1" applyBorder="1" applyAlignment="1">
      <alignment horizontal="center" vertical="center"/>
    </xf>
    <xf numFmtId="0" fontId="40" fillId="11" borderId="0" xfId="1" applyFont="1" applyFill="1" applyBorder="1" applyAlignment="1">
      <alignment horizontal="center" vertical="center"/>
    </xf>
    <xf numFmtId="0" fontId="40" fillId="11" borderId="24" xfId="1" applyFont="1" applyFill="1" applyBorder="1" applyAlignment="1">
      <alignment horizontal="center" vertical="center"/>
    </xf>
    <xf numFmtId="0" fontId="40" fillId="11" borderId="21" xfId="1" applyFont="1" applyFill="1" applyBorder="1" applyAlignment="1">
      <alignment horizontal="center" vertical="center"/>
    </xf>
    <xf numFmtId="0" fontId="40" fillId="11" borderId="9" xfId="1" applyFont="1" applyFill="1" applyBorder="1" applyAlignment="1">
      <alignment horizontal="center" vertical="center"/>
    </xf>
    <xf numFmtId="0" fontId="40" fillId="11" borderId="8" xfId="1" applyFont="1" applyFill="1" applyBorder="1" applyAlignment="1">
      <alignment horizontal="center"/>
    </xf>
    <xf numFmtId="0" fontId="4" fillId="0" borderId="31" xfId="1" applyFont="1" applyBorder="1"/>
    <xf numFmtId="0" fontId="19" fillId="11" borderId="2" xfId="1" applyFont="1" applyFill="1" applyBorder="1" applyAlignment="1">
      <alignment horizontal="center"/>
    </xf>
    <xf numFmtId="164" fontId="4" fillId="0" borderId="24" xfId="1" applyNumberFormat="1" applyFont="1" applyBorder="1" applyAlignment="1">
      <alignment vertical="center"/>
    </xf>
    <xf numFmtId="0" fontId="4" fillId="0" borderId="9" xfId="1" applyFont="1" applyBorder="1" applyAlignment="1">
      <alignment horizontal="center"/>
    </xf>
    <xf numFmtId="0" fontId="4" fillId="0" borderId="9" xfId="1" applyFont="1" applyBorder="1"/>
    <xf numFmtId="0" fontId="4" fillId="0" borderId="9" xfId="1" quotePrefix="1" applyFont="1" applyBorder="1" applyAlignment="1">
      <alignment horizontal="center" vertical="center"/>
    </xf>
    <xf numFmtId="0" fontId="4" fillId="11" borderId="10" xfId="1" applyFont="1" applyFill="1" applyBorder="1" applyAlignment="1">
      <alignment horizontal="center"/>
    </xf>
    <xf numFmtId="0" fontId="4" fillId="11" borderId="5" xfId="1" applyFont="1" applyFill="1" applyBorder="1" applyAlignment="1">
      <alignment horizontal="center"/>
    </xf>
    <xf numFmtId="0" fontId="1" fillId="0" borderId="0" xfId="1" applyFont="1" applyAlignment="1">
      <alignment horizontal="center"/>
    </xf>
    <xf numFmtId="0" fontId="1" fillId="11" borderId="0" xfId="1" applyFont="1" applyFill="1"/>
    <xf numFmtId="0" fontId="10" fillId="11" borderId="0" xfId="1" applyFont="1" applyFill="1" applyBorder="1" applyAlignment="1">
      <alignment horizontal="center"/>
    </xf>
    <xf numFmtId="0" fontId="1" fillId="0" borderId="0" xfId="1" applyFont="1" applyAlignment="1">
      <alignment horizontal="center" vertical="center"/>
    </xf>
    <xf numFmtId="1" fontId="1" fillId="0" borderId="0" xfId="1" applyNumberFormat="1" applyFont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3" borderId="3" xfId="1" applyFont="1" applyFill="1" applyBorder="1" applyAlignment="1">
      <alignment horizontal="center" vertical="center"/>
    </xf>
    <xf numFmtId="0" fontId="1" fillId="4" borderId="3" xfId="1" applyFont="1" applyFill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68" fillId="0" borderId="2" xfId="1" applyFont="1" applyBorder="1" applyAlignment="1">
      <alignment horizontal="center" vertical="center"/>
    </xf>
    <xf numFmtId="0" fontId="4" fillId="11" borderId="8" xfId="1" applyFont="1" applyFill="1" applyBorder="1" applyAlignment="1">
      <alignment horizontal="center" vertical="center"/>
    </xf>
    <xf numFmtId="0" fontId="4" fillId="11" borderId="11" xfId="1" applyFont="1" applyFill="1" applyBorder="1" applyAlignment="1">
      <alignment horizontal="center"/>
    </xf>
    <xf numFmtId="0" fontId="4" fillId="11" borderId="0" xfId="0" applyFont="1" applyFill="1" applyBorder="1" applyAlignment="1">
      <alignment horizontal="center"/>
    </xf>
    <xf numFmtId="0" fontId="20" fillId="7" borderId="0" xfId="0" applyFont="1" applyFill="1" applyAlignment="1">
      <alignment horizontal="center" vertical="center"/>
    </xf>
    <xf numFmtId="0" fontId="19" fillId="11" borderId="0" xfId="1" applyFont="1" applyFill="1" applyBorder="1" applyAlignment="1">
      <alignment horizontal="center" vertical="center"/>
    </xf>
    <xf numFmtId="0" fontId="19" fillId="11" borderId="1" xfId="1" applyFont="1" applyFill="1" applyBorder="1" applyAlignment="1">
      <alignment horizontal="center"/>
    </xf>
    <xf numFmtId="0" fontId="4" fillId="11" borderId="24" xfId="1" applyFont="1" applyFill="1" applyBorder="1" applyAlignment="1">
      <alignment horizontal="center" vertical="center"/>
    </xf>
    <xf numFmtId="0" fontId="4" fillId="11" borderId="1" xfId="1" applyFont="1" applyFill="1" applyBorder="1" applyAlignment="1">
      <alignment horizontal="center" vertical="center"/>
    </xf>
    <xf numFmtId="0" fontId="19" fillId="11" borderId="6" xfId="1" applyFont="1" applyFill="1" applyBorder="1" applyAlignment="1">
      <alignment horizontal="center" vertical="center"/>
    </xf>
    <xf numFmtId="0" fontId="19" fillId="11" borderId="11" xfId="1" applyFont="1" applyFill="1" applyBorder="1" applyAlignment="1">
      <alignment horizontal="center" vertical="center"/>
    </xf>
    <xf numFmtId="0" fontId="19" fillId="11" borderId="24" xfId="1" applyFont="1" applyFill="1" applyBorder="1" applyAlignment="1">
      <alignment horizontal="center" vertical="center"/>
    </xf>
    <xf numFmtId="0" fontId="19" fillId="11" borderId="1" xfId="1" applyFont="1" applyFill="1" applyBorder="1" applyAlignment="1">
      <alignment horizontal="center" vertical="center"/>
    </xf>
    <xf numFmtId="0" fontId="4" fillId="11" borderId="9" xfId="1" applyFont="1" applyFill="1" applyBorder="1" applyAlignment="1">
      <alignment horizontal="center" vertical="center"/>
    </xf>
    <xf numFmtId="0" fontId="19" fillId="11" borderId="9" xfId="1" applyFont="1" applyFill="1" applyBorder="1" applyAlignment="1">
      <alignment horizontal="center" vertical="center"/>
    </xf>
    <xf numFmtId="0" fontId="19" fillId="11" borderId="24" xfId="1" applyFont="1" applyFill="1" applyBorder="1" applyAlignment="1">
      <alignment horizontal="center"/>
    </xf>
    <xf numFmtId="0" fontId="4" fillId="11" borderId="0" xfId="1" quotePrefix="1" applyFont="1" applyFill="1" applyBorder="1" applyAlignment="1">
      <alignment horizontal="center" vertical="center"/>
    </xf>
    <xf numFmtId="0" fontId="4" fillId="11" borderId="0" xfId="1" applyFont="1" applyFill="1" applyBorder="1" applyAlignment="1">
      <alignment horizontal="center" vertical="center"/>
    </xf>
    <xf numFmtId="0" fontId="4" fillId="11" borderId="31" xfId="1" applyFont="1" applyFill="1" applyBorder="1" applyAlignment="1">
      <alignment horizontal="center" vertical="center"/>
    </xf>
    <xf numFmtId="0" fontId="4" fillId="11" borderId="6" xfId="1" applyFont="1" applyFill="1" applyBorder="1" applyAlignment="1">
      <alignment horizontal="center" vertical="center"/>
    </xf>
    <xf numFmtId="0" fontId="19" fillId="11" borderId="8" xfId="1" applyFont="1" applyFill="1" applyBorder="1" applyAlignment="1">
      <alignment horizontal="center" vertical="center"/>
    </xf>
    <xf numFmtId="0" fontId="4" fillId="11" borderId="21" xfId="1" applyFont="1" applyFill="1" applyBorder="1" applyAlignment="1">
      <alignment horizontal="center"/>
    </xf>
    <xf numFmtId="0" fontId="4" fillId="11" borderId="0" xfId="1" applyFont="1" applyFill="1" applyAlignment="1">
      <alignment horizontal="center" vertical="center"/>
    </xf>
    <xf numFmtId="0" fontId="19" fillId="11" borderId="0" xfId="1" applyFont="1" applyFill="1" applyAlignment="1">
      <alignment horizontal="center" vertical="center"/>
    </xf>
    <xf numFmtId="0" fontId="4" fillId="11" borderId="24" xfId="1" quotePrefix="1" applyFont="1" applyFill="1" applyBorder="1" applyAlignment="1">
      <alignment horizontal="center" vertical="center"/>
    </xf>
    <xf numFmtId="0" fontId="6" fillId="11" borderId="31" xfId="1" applyFont="1" applyFill="1" applyBorder="1" applyAlignment="1">
      <alignment horizontal="center"/>
    </xf>
    <xf numFmtId="0" fontId="6" fillId="11" borderId="6" xfId="1" applyFont="1" applyFill="1" applyBorder="1" applyAlignment="1">
      <alignment horizontal="center"/>
    </xf>
    <xf numFmtId="0" fontId="40" fillId="11" borderId="0" xfId="1" applyFont="1" applyFill="1" applyBorder="1" applyAlignment="1">
      <alignment horizontal="center" vertical="center"/>
    </xf>
    <xf numFmtId="0" fontId="40" fillId="11" borderId="0" xfId="1" applyFont="1" applyFill="1" applyAlignment="1">
      <alignment horizontal="center" vertical="center"/>
    </xf>
    <xf numFmtId="0" fontId="40" fillId="11" borderId="8" xfId="1" applyFont="1" applyFill="1" applyBorder="1" applyAlignment="1">
      <alignment horizontal="center"/>
    </xf>
    <xf numFmtId="0" fontId="40" fillId="11" borderId="9" xfId="1" applyFont="1" applyFill="1" applyBorder="1" applyAlignment="1">
      <alignment horizontal="center" vertical="center"/>
    </xf>
    <xf numFmtId="0" fontId="40" fillId="11" borderId="21" xfId="1" applyFont="1" applyFill="1" applyBorder="1" applyAlignment="1">
      <alignment horizontal="center" vertical="center"/>
    </xf>
    <xf numFmtId="0" fontId="4" fillId="11" borderId="0" xfId="0" applyFont="1" applyFill="1" applyAlignment="1">
      <alignment horizontal="left"/>
    </xf>
    <xf numFmtId="0" fontId="6" fillId="11" borderId="0" xfId="0" applyFont="1" applyFill="1"/>
    <xf numFmtId="0" fontId="4" fillId="11" borderId="0" xfId="0" applyNumberFormat="1" applyFont="1" applyFill="1"/>
    <xf numFmtId="1" fontId="4" fillId="11" borderId="0" xfId="0" applyNumberFormat="1" applyFont="1" applyFill="1"/>
    <xf numFmtId="0" fontId="4" fillId="11" borderId="1" xfId="1" quotePrefix="1" applyFont="1" applyFill="1" applyBorder="1" applyAlignment="1">
      <alignment horizontal="center"/>
    </xf>
    <xf numFmtId="0" fontId="0" fillId="11" borderId="33" xfId="2" applyFont="1" applyFill="1" applyBorder="1" applyAlignment="1">
      <alignment horizontal="center" vertical="center"/>
    </xf>
    <xf numFmtId="14" fontId="1" fillId="11" borderId="1" xfId="2" applyNumberFormat="1" applyFont="1" applyFill="1" applyBorder="1" applyAlignment="1">
      <alignment horizontal="center" vertical="center"/>
    </xf>
    <xf numFmtId="0" fontId="4" fillId="11" borderId="3" xfId="1" quotePrefix="1" applyFont="1" applyFill="1" applyBorder="1"/>
    <xf numFmtId="0" fontId="4" fillId="11" borderId="11" xfId="1" applyFont="1" applyFill="1" applyBorder="1" applyAlignment="1">
      <alignment horizontal="center" vertical="center"/>
    </xf>
    <xf numFmtId="0" fontId="4" fillId="11" borderId="1" xfId="1" applyFont="1" applyFill="1" applyBorder="1" applyAlignment="1">
      <alignment horizontal="center" vertical="center"/>
    </xf>
    <xf numFmtId="0" fontId="4" fillId="11" borderId="0" xfId="1" applyFont="1" applyFill="1" applyBorder="1" applyAlignment="1">
      <alignment horizontal="center" vertical="center"/>
    </xf>
    <xf numFmtId="0" fontId="4" fillId="11" borderId="6" xfId="1" applyFont="1" applyFill="1" applyBorder="1" applyAlignment="1">
      <alignment horizontal="center" vertical="center"/>
    </xf>
    <xf numFmtId="0" fontId="4" fillId="11" borderId="9" xfId="1" applyFont="1" applyFill="1" applyBorder="1" applyAlignment="1">
      <alignment horizontal="center" vertical="center"/>
    </xf>
    <xf numFmtId="0" fontId="4" fillId="11" borderId="0" xfId="1" quotePrefix="1" applyFont="1" applyFill="1" applyBorder="1" applyAlignment="1">
      <alignment horizontal="center" vertical="center"/>
    </xf>
    <xf numFmtId="0" fontId="4" fillId="11" borderId="0" xfId="1" applyFont="1" applyFill="1" applyAlignment="1">
      <alignment horizontal="center" vertical="center"/>
    </xf>
    <xf numFmtId="0" fontId="1" fillId="0" borderId="3" xfId="1" applyFont="1" applyBorder="1"/>
    <xf numFmtId="0" fontId="3" fillId="11" borderId="22" xfId="1" quotePrefix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2" xfId="1" applyFont="1" applyBorder="1" applyAlignment="1">
      <alignment horizontal="centerContinuous" vertical="center"/>
    </xf>
    <xf numFmtId="0" fontId="1" fillId="0" borderId="3" xfId="1" applyFont="1" applyBorder="1" applyAlignment="1">
      <alignment horizontal="centerContinuous" vertical="center"/>
    </xf>
    <xf numFmtId="0" fontId="1" fillId="0" borderId="4" xfId="1" applyFont="1" applyBorder="1" applyAlignment="1">
      <alignment horizontal="centerContinuous" vertical="center"/>
    </xf>
    <xf numFmtId="0" fontId="1" fillId="0" borderId="43" xfId="1" applyFont="1" applyBorder="1" applyAlignment="1">
      <alignment vertical="center"/>
    </xf>
    <xf numFmtId="0" fontId="1" fillId="0" borderId="26" xfId="1" applyFont="1" applyBorder="1"/>
    <xf numFmtId="0" fontId="1" fillId="0" borderId="0" xfId="1" quotePrefix="1" applyFont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0" fontId="1" fillId="3" borderId="6" xfId="1" applyFont="1" applyFill="1" applyBorder="1" applyAlignment="1">
      <alignment horizontal="center" vertical="center"/>
    </xf>
    <xf numFmtId="0" fontId="83" fillId="4" borderId="6" xfId="1" applyFont="1" applyFill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" fillId="0" borderId="27" xfId="1" applyFont="1" applyBorder="1" applyAlignment="1">
      <alignment horizontal="centerContinuous" vertical="center"/>
    </xf>
    <xf numFmtId="0" fontId="1" fillId="0" borderId="0" xfId="1" applyFont="1" applyBorder="1" applyAlignment="1">
      <alignment horizontal="centerContinuous" vertical="center"/>
    </xf>
    <xf numFmtId="0" fontId="1" fillId="0" borderId="0" xfId="1" applyFont="1" applyBorder="1" applyAlignment="1">
      <alignment vertical="center"/>
    </xf>
    <xf numFmtId="0" fontId="1" fillId="0" borderId="32" xfId="1" applyFont="1" applyBorder="1"/>
    <xf numFmtId="0" fontId="1" fillId="0" borderId="5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44" xfId="1" applyFont="1" applyBorder="1" applyAlignment="1">
      <alignment vertical="center"/>
    </xf>
    <xf numFmtId="0" fontId="1" fillId="0" borderId="29" xfId="1" applyFont="1" applyBorder="1" applyAlignment="1">
      <alignment vertical="center"/>
    </xf>
    <xf numFmtId="0" fontId="1" fillId="0" borderId="17" xfId="1" applyFont="1" applyBorder="1"/>
    <xf numFmtId="0" fontId="1" fillId="0" borderId="8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1" fontId="1" fillId="0" borderId="0" xfId="1" applyNumberFormat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0" xfId="1" quotePrefix="1" applyFont="1" applyBorder="1" applyAlignment="1">
      <alignment horizontal="center" vertical="center"/>
    </xf>
    <xf numFmtId="1" fontId="1" fillId="11" borderId="0" xfId="1" applyNumberFormat="1" applyFont="1" applyFill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0" fontId="10" fillId="0" borderId="9" xfId="1" quotePrefix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"/>
    </xf>
    <xf numFmtId="0" fontId="83" fillId="4" borderId="3" xfId="1" applyFont="1" applyFill="1" applyBorder="1" applyAlignment="1">
      <alignment horizontal="center" vertical="center"/>
    </xf>
    <xf numFmtId="0" fontId="4" fillId="11" borderId="1" xfId="1" applyFont="1" applyFill="1" applyBorder="1" applyAlignment="1">
      <alignment horizontal="center" vertical="center"/>
    </xf>
    <xf numFmtId="0" fontId="4" fillId="11" borderId="0" xfId="1" applyFont="1" applyFill="1" applyBorder="1" applyAlignment="1">
      <alignment horizontal="center" vertical="center"/>
    </xf>
    <xf numFmtId="0" fontId="4" fillId="11" borderId="0" xfId="1" quotePrefix="1" applyFont="1" applyFill="1" applyBorder="1" applyAlignment="1">
      <alignment horizontal="center" vertical="center"/>
    </xf>
    <xf numFmtId="0" fontId="1" fillId="11" borderId="24" xfId="1" applyFont="1" applyFill="1" applyBorder="1" applyAlignment="1">
      <alignment horizontal="center" vertical="center"/>
    </xf>
    <xf numFmtId="0" fontId="1" fillId="11" borderId="1" xfId="1" applyFont="1" applyFill="1" applyBorder="1" applyAlignment="1">
      <alignment horizontal="center" vertical="center"/>
    </xf>
    <xf numFmtId="0" fontId="4" fillId="11" borderId="0" xfId="1" applyFont="1" applyFill="1" applyBorder="1" applyAlignment="1">
      <alignment horizontal="center" vertical="center"/>
    </xf>
    <xf numFmtId="0" fontId="4" fillId="11" borderId="1" xfId="1" applyFont="1" applyFill="1" applyBorder="1" applyAlignment="1">
      <alignment horizontal="center" vertical="center"/>
    </xf>
    <xf numFmtId="0" fontId="4" fillId="11" borderId="6" xfId="1" applyFont="1" applyFill="1" applyBorder="1" applyAlignment="1">
      <alignment horizontal="center" vertical="center"/>
    </xf>
    <xf numFmtId="0" fontId="4" fillId="11" borderId="0" xfId="1" quotePrefix="1" applyFont="1" applyFill="1" applyBorder="1" applyAlignment="1">
      <alignment horizontal="center" vertical="center"/>
    </xf>
    <xf numFmtId="0" fontId="1" fillId="11" borderId="24" xfId="1" applyFont="1" applyFill="1" applyBorder="1" applyAlignment="1">
      <alignment horizontal="center" vertical="center"/>
    </xf>
    <xf numFmtId="0" fontId="1" fillId="11" borderId="6" xfId="1" applyFont="1" applyFill="1" applyBorder="1" applyAlignment="1">
      <alignment horizontal="center" vertical="center"/>
    </xf>
    <xf numFmtId="0" fontId="4" fillId="16" borderId="1" xfId="0" quotePrefix="1" applyFont="1" applyFill="1" applyBorder="1" applyAlignment="1">
      <alignment horizontal="center" vertical="center"/>
    </xf>
    <xf numFmtId="0" fontId="0" fillId="0" borderId="11" xfId="1" applyFont="1" applyBorder="1"/>
    <xf numFmtId="0" fontId="68" fillId="0" borderId="3" xfId="1" applyFont="1" applyBorder="1" applyAlignment="1">
      <alignment horizontal="center" vertical="center"/>
    </xf>
    <xf numFmtId="0" fontId="4" fillId="11" borderId="0" xfId="1" applyFont="1" applyFill="1" applyBorder="1" applyAlignment="1">
      <alignment horizontal="center" vertical="center"/>
    </xf>
    <xf numFmtId="0" fontId="4" fillId="11" borderId="9" xfId="1" applyFont="1" applyFill="1" applyBorder="1" applyAlignment="1">
      <alignment horizontal="center" vertical="center"/>
    </xf>
    <xf numFmtId="0" fontId="4" fillId="11" borderId="6" xfId="1" applyFont="1" applyFill="1" applyBorder="1" applyAlignment="1">
      <alignment horizontal="center" vertical="center"/>
    </xf>
    <xf numFmtId="0" fontId="4" fillId="11" borderId="11" xfId="1" applyFont="1" applyFill="1" applyBorder="1" applyAlignment="1">
      <alignment horizontal="center" vertical="center"/>
    </xf>
    <xf numFmtId="0" fontId="4" fillId="11" borderId="0" xfId="1" quotePrefix="1" applyFont="1" applyFill="1" applyBorder="1" applyAlignment="1">
      <alignment horizontal="center" vertical="center"/>
    </xf>
    <xf numFmtId="0" fontId="4" fillId="11" borderId="0" xfId="1" applyFont="1" applyFill="1" applyAlignment="1">
      <alignment horizontal="center" vertical="center"/>
    </xf>
    <xf numFmtId="0" fontId="1" fillId="11" borderId="21" xfId="1" applyFont="1" applyFill="1" applyBorder="1" applyAlignment="1">
      <alignment horizontal="center" vertical="center"/>
    </xf>
    <xf numFmtId="0" fontId="1" fillId="11" borderId="11" xfId="1" applyFont="1" applyFill="1" applyBorder="1" applyAlignment="1">
      <alignment horizontal="center" vertical="center"/>
    </xf>
    <xf numFmtId="0" fontId="1" fillId="11" borderId="0" xfId="1" applyFont="1" applyFill="1" applyBorder="1" applyAlignment="1">
      <alignment horizontal="center" vertical="center"/>
    </xf>
    <xf numFmtId="0" fontId="1" fillId="11" borderId="6" xfId="1" applyFont="1" applyFill="1" applyBorder="1" applyAlignment="1">
      <alignment horizontal="center" vertical="center"/>
    </xf>
    <xf numFmtId="0" fontId="4" fillId="11" borderId="1" xfId="0" quotePrefix="1" applyFont="1" applyFill="1" applyBorder="1"/>
    <xf numFmtId="0" fontId="4" fillId="11" borderId="0" xfId="0" quotePrefix="1" applyFont="1" applyFill="1" applyBorder="1"/>
    <xf numFmtId="0" fontId="4" fillId="11" borderId="24" xfId="0" quotePrefix="1" applyFont="1" applyFill="1" applyBorder="1"/>
    <xf numFmtId="0" fontId="4" fillId="11" borderId="0" xfId="0" quotePrefix="1" applyFont="1" applyFill="1" applyBorder="1" applyAlignment="1">
      <alignment horizontal="center"/>
    </xf>
    <xf numFmtId="0" fontId="4" fillId="11" borderId="24" xfId="0" applyFont="1" applyFill="1" applyBorder="1"/>
    <xf numFmtId="0" fontId="1" fillId="0" borderId="0" xfId="1" applyFont="1" applyFill="1" applyBorder="1" applyAlignment="1">
      <alignment horizontal="center" vertical="center"/>
    </xf>
    <xf numFmtId="164" fontId="7" fillId="11" borderId="0" xfId="1" applyNumberFormat="1" applyFont="1" applyFill="1" applyBorder="1" applyAlignment="1">
      <alignment vertical="center"/>
    </xf>
    <xf numFmtId="164" fontId="7" fillId="11" borderId="0" xfId="1" applyNumberFormat="1" applyFont="1" applyFill="1" applyBorder="1" applyAlignment="1">
      <alignment horizontal="center" vertical="center"/>
    </xf>
    <xf numFmtId="0" fontId="1" fillId="11" borderId="8" xfId="0" applyFont="1" applyFill="1" applyBorder="1"/>
    <xf numFmtId="0" fontId="1" fillId="11" borderId="0" xfId="1" applyFont="1" applyFill="1" applyBorder="1"/>
    <xf numFmtId="0" fontId="20" fillId="11" borderId="31" xfId="0" applyFont="1" applyFill="1" applyBorder="1" applyAlignment="1">
      <alignment horizontal="center" vertical="center"/>
    </xf>
    <xf numFmtId="0" fontId="20" fillId="11" borderId="6" xfId="0" applyFont="1" applyFill="1" applyBorder="1" applyAlignment="1">
      <alignment horizontal="center" vertical="center"/>
    </xf>
    <xf numFmtId="0" fontId="4" fillId="11" borderId="24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11" borderId="24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4" fillId="11" borderId="0" xfId="0" applyFont="1" applyFill="1" applyBorder="1" applyAlignment="1">
      <alignment horizontal="center" vertical="center"/>
    </xf>
    <xf numFmtId="0" fontId="4" fillId="11" borderId="8" xfId="0" applyFont="1" applyFill="1" applyBorder="1" applyAlignment="1">
      <alignment horizontal="center" vertical="center"/>
    </xf>
    <xf numFmtId="0" fontId="4" fillId="11" borderId="31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center"/>
    </xf>
    <xf numFmtId="0" fontId="4" fillId="11" borderId="31" xfId="0" applyFont="1" applyFill="1" applyBorder="1" applyAlignment="1">
      <alignment horizontal="center"/>
    </xf>
    <xf numFmtId="0" fontId="4" fillId="11" borderId="6" xfId="0" applyFont="1" applyFill="1" applyBorder="1" applyAlignment="1">
      <alignment horizontal="center"/>
    </xf>
    <xf numFmtId="0" fontId="4" fillId="11" borderId="2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4" fillId="11" borderId="9" xfId="0" applyFont="1" applyFill="1" applyBorder="1" applyAlignment="1">
      <alignment horizontal="center" vertical="center"/>
    </xf>
    <xf numFmtId="0" fontId="4" fillId="11" borderId="21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/>
    </xf>
    <xf numFmtId="0" fontId="4" fillId="11" borderId="9" xfId="0" applyFont="1" applyFill="1" applyBorder="1" applyAlignment="1">
      <alignment horizontal="center"/>
    </xf>
    <xf numFmtId="0" fontId="33" fillId="11" borderId="0" xfId="1" applyFont="1" applyFill="1" applyBorder="1" applyAlignment="1">
      <alignment horizontal="center"/>
    </xf>
    <xf numFmtId="0" fontId="4" fillId="11" borderId="24" xfId="0" applyFont="1" applyFill="1" applyBorder="1" applyAlignment="1">
      <alignment horizontal="center"/>
    </xf>
    <xf numFmtId="0" fontId="4" fillId="11" borderId="31" xfId="0" applyFont="1" applyFill="1" applyBorder="1" applyAlignment="1">
      <alignment horizontal="center"/>
    </xf>
    <xf numFmtId="0" fontId="4" fillId="11" borderId="6" xfId="0" applyFont="1" applyFill="1" applyBorder="1" applyAlignment="1">
      <alignment horizontal="center"/>
    </xf>
    <xf numFmtId="0" fontId="4" fillId="11" borderId="24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11" borderId="21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/>
    </xf>
    <xf numFmtId="0" fontId="4" fillId="11" borderId="2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4" fillId="11" borderId="9" xfId="0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center"/>
    </xf>
    <xf numFmtId="0" fontId="4" fillId="11" borderId="0" xfId="0" applyFont="1" applyFill="1" applyBorder="1" applyAlignment="1">
      <alignment horizontal="center" vertical="center"/>
    </xf>
    <xf numFmtId="0" fontId="4" fillId="11" borderId="31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4" fillId="11" borderId="8" xfId="0" applyFont="1" applyFill="1" applyBorder="1" applyAlignment="1">
      <alignment horizontal="center" vertical="center"/>
    </xf>
    <xf numFmtId="0" fontId="4" fillId="11" borderId="24" xfId="0" quotePrefix="1" applyFont="1" applyFill="1" applyBorder="1" applyAlignment="1">
      <alignment horizontal="center" vertical="center"/>
    </xf>
    <xf numFmtId="0" fontId="4" fillId="11" borderId="24" xfId="1" applyFont="1" applyFill="1" applyBorder="1" applyAlignment="1">
      <alignment horizontal="center" vertical="center"/>
    </xf>
    <xf numFmtId="0" fontId="4" fillId="11" borderId="1" xfId="1" applyFont="1" applyFill="1" applyBorder="1" applyAlignment="1">
      <alignment horizontal="center" vertical="center"/>
    </xf>
    <xf numFmtId="0" fontId="4" fillId="11" borderId="0" xfId="1" applyFont="1" applyFill="1" applyBorder="1" applyAlignment="1">
      <alignment horizontal="center" vertical="center"/>
    </xf>
    <xf numFmtId="0" fontId="4" fillId="11" borderId="6" xfId="1" applyFont="1" applyFill="1" applyBorder="1" applyAlignment="1">
      <alignment horizontal="center" vertical="center"/>
    </xf>
    <xf numFmtId="0" fontId="4" fillId="11" borderId="0" xfId="1" quotePrefix="1" applyFont="1" applyFill="1" applyBorder="1" applyAlignment="1">
      <alignment horizontal="center" vertical="center"/>
    </xf>
    <xf numFmtId="0" fontId="4" fillId="11" borderId="31" xfId="1" applyFont="1" applyFill="1" applyBorder="1" applyAlignment="1">
      <alignment horizontal="center" vertical="center"/>
    </xf>
    <xf numFmtId="0" fontId="4" fillId="11" borderId="21" xfId="1" applyFont="1" applyFill="1" applyBorder="1" applyAlignment="1">
      <alignment horizontal="center"/>
    </xf>
    <xf numFmtId="0" fontId="4" fillId="11" borderId="24" xfId="1" quotePrefix="1" applyFont="1" applyFill="1" applyBorder="1" applyAlignment="1">
      <alignment horizontal="center" vertical="center"/>
    </xf>
    <xf numFmtId="0" fontId="4" fillId="13" borderId="6" xfId="0" quotePrefix="1" applyFont="1" applyFill="1" applyBorder="1" applyAlignment="1">
      <alignment horizontal="center"/>
    </xf>
    <xf numFmtId="0" fontId="4" fillId="12" borderId="1" xfId="0" quotePrefix="1" applyFont="1" applyFill="1" applyBorder="1" applyAlignment="1">
      <alignment horizontal="center" vertical="center"/>
    </xf>
    <xf numFmtId="0" fontId="4" fillId="12" borderId="11" xfId="0" quotePrefix="1" applyFont="1" applyFill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8" fillId="0" borderId="3" xfId="0" applyFont="1" applyBorder="1" applyAlignment="1">
      <alignment horizontal="center" vertical="center"/>
    </xf>
    <xf numFmtId="0" fontId="1" fillId="12" borderId="8" xfId="1" quotePrefix="1" applyFont="1" applyFill="1" applyBorder="1" applyAlignment="1">
      <alignment horizontal="center" vertical="center"/>
    </xf>
    <xf numFmtId="0" fontId="4" fillId="11" borderId="21" xfId="1" applyFont="1" applyFill="1" applyBorder="1" applyAlignment="1">
      <alignment horizontal="center" vertical="center"/>
    </xf>
    <xf numFmtId="0" fontId="4" fillId="11" borderId="11" xfId="1" applyFont="1" applyFill="1" applyBorder="1" applyAlignment="1">
      <alignment horizontal="center" vertical="center"/>
    </xf>
    <xf numFmtId="0" fontId="4" fillId="11" borderId="24" xfId="1" applyFont="1" applyFill="1" applyBorder="1" applyAlignment="1">
      <alignment horizontal="center" vertical="center"/>
    </xf>
    <xf numFmtId="0" fontId="4" fillId="11" borderId="1" xfId="1" applyFont="1" applyFill="1" applyBorder="1" applyAlignment="1">
      <alignment horizontal="center" vertical="center"/>
    </xf>
    <xf numFmtId="0" fontId="4" fillId="11" borderId="0" xfId="1" applyFont="1" applyFill="1" applyBorder="1" applyAlignment="1">
      <alignment horizontal="center" vertical="center"/>
    </xf>
    <xf numFmtId="0" fontId="4" fillId="11" borderId="6" xfId="1" applyFont="1" applyFill="1" applyBorder="1" applyAlignment="1">
      <alignment horizontal="center" vertical="center"/>
    </xf>
    <xf numFmtId="0" fontId="4" fillId="11" borderId="9" xfId="1" applyFont="1" applyFill="1" applyBorder="1" applyAlignment="1">
      <alignment horizontal="center" vertical="center"/>
    </xf>
    <xf numFmtId="0" fontId="4" fillId="11" borderId="0" xfId="1" quotePrefix="1" applyFont="1" applyFill="1" applyBorder="1" applyAlignment="1">
      <alignment horizontal="center" vertical="center"/>
    </xf>
    <xf numFmtId="0" fontId="4" fillId="11" borderId="31" xfId="1" applyFont="1" applyFill="1" applyBorder="1" applyAlignment="1">
      <alignment horizontal="center" vertical="center"/>
    </xf>
    <xf numFmtId="0" fontId="4" fillId="11" borderId="24" xfId="1" quotePrefix="1" applyFont="1" applyFill="1" applyBorder="1" applyAlignment="1">
      <alignment horizontal="center" vertical="center"/>
    </xf>
    <xf numFmtId="0" fontId="10" fillId="11" borderId="18" xfId="2" applyFont="1" applyFill="1" applyBorder="1" applyAlignment="1">
      <alignment horizontal="center" vertical="center"/>
    </xf>
    <xf numFmtId="0" fontId="10" fillId="11" borderId="19" xfId="2" applyFont="1" applyFill="1" applyBorder="1" applyAlignment="1">
      <alignment horizontal="center" vertical="center"/>
    </xf>
    <xf numFmtId="0" fontId="4" fillId="12" borderId="3" xfId="1" quotePrefix="1" applyFont="1" applyFill="1" applyBorder="1" applyAlignment="1">
      <alignment horizontal="center" vertical="center"/>
    </xf>
    <xf numFmtId="0" fontId="4" fillId="0" borderId="15" xfId="1" applyFont="1" applyBorder="1" applyAlignment="1">
      <alignment horizontal="center"/>
    </xf>
    <xf numFmtId="0" fontId="4" fillId="13" borderId="11" xfId="1" quotePrefix="1" applyFont="1" applyFill="1" applyBorder="1" applyAlignment="1">
      <alignment horizontal="center" vertical="center"/>
    </xf>
    <xf numFmtId="0" fontId="4" fillId="11" borderId="6" xfId="1" quotePrefix="1" applyFont="1" applyFill="1" applyBorder="1"/>
    <xf numFmtId="0" fontId="10" fillId="0" borderId="2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" fillId="11" borderId="1" xfId="2" applyFont="1" applyFill="1" applyBorder="1" applyAlignment="1">
      <alignment vertical="center"/>
    </xf>
    <xf numFmtId="0" fontId="1" fillId="11" borderId="1" xfId="2" applyFont="1" applyFill="1" applyBorder="1" applyAlignment="1">
      <alignment horizontal="center" vertical="center"/>
    </xf>
    <xf numFmtId="0" fontId="1" fillId="11" borderId="33" xfId="2" applyFont="1" applyFill="1" applyBorder="1" applyAlignment="1">
      <alignment vertical="center"/>
    </xf>
    <xf numFmtId="0" fontId="1" fillId="11" borderId="33" xfId="2" quotePrefix="1" applyFont="1" applyFill="1" applyBorder="1" applyAlignment="1">
      <alignment horizontal="center" vertical="center"/>
    </xf>
    <xf numFmtId="0" fontId="1" fillId="11" borderId="40" xfId="2" applyFont="1" applyFill="1" applyBorder="1" applyAlignment="1">
      <alignment horizontal="center" vertical="center"/>
    </xf>
    <xf numFmtId="0" fontId="1" fillId="11" borderId="0" xfId="2" applyFont="1" applyFill="1"/>
    <xf numFmtId="0" fontId="1" fillId="11" borderId="0" xfId="2" applyFont="1" applyFill="1" applyAlignment="1">
      <alignment horizontal="center"/>
    </xf>
    <xf numFmtId="0" fontId="1" fillId="11" borderId="17" xfId="2" applyFont="1" applyFill="1" applyBorder="1"/>
    <xf numFmtId="0" fontId="1" fillId="11" borderId="35" xfId="2" applyFont="1" applyFill="1" applyBorder="1" applyAlignment="1">
      <alignment horizontal="center" vertical="center"/>
    </xf>
    <xf numFmtId="0" fontId="1" fillId="11" borderId="36" xfId="2" applyFont="1" applyFill="1" applyBorder="1" applyAlignment="1">
      <alignment horizontal="center" vertical="center"/>
    </xf>
    <xf numFmtId="0" fontId="1" fillId="11" borderId="38" xfId="2" applyFont="1" applyFill="1" applyBorder="1" applyAlignment="1">
      <alignment horizontal="center" vertical="center"/>
    </xf>
    <xf numFmtId="0" fontId="1" fillId="11" borderId="34" xfId="2" applyFont="1" applyFill="1" applyBorder="1" applyAlignment="1">
      <alignment vertical="center"/>
    </xf>
    <xf numFmtId="0" fontId="17" fillId="11" borderId="12" xfId="2" applyFont="1" applyFill="1" applyBorder="1" applyAlignment="1">
      <alignment horizontal="centerContinuous" vertical="center"/>
    </xf>
    <xf numFmtId="0" fontId="17" fillId="11" borderId="13" xfId="2" applyFont="1" applyFill="1" applyBorder="1" applyAlignment="1">
      <alignment horizontal="centerContinuous" vertical="center"/>
    </xf>
    <xf numFmtId="0" fontId="18" fillId="11" borderId="13" xfId="2" applyFont="1" applyFill="1" applyBorder="1" applyAlignment="1">
      <alignment horizontal="centerContinuous" vertical="center"/>
    </xf>
    <xf numFmtId="0" fontId="17" fillId="11" borderId="14" xfId="2" applyFont="1" applyFill="1" applyBorder="1" applyAlignment="1">
      <alignment horizontal="centerContinuous" vertical="center"/>
    </xf>
    <xf numFmtId="0" fontId="2" fillId="11" borderId="0" xfId="2" applyFill="1" applyAlignment="1">
      <alignment vertical="center"/>
    </xf>
    <xf numFmtId="0" fontId="10" fillId="11" borderId="18" xfId="2" applyFont="1" applyFill="1" applyBorder="1" applyAlignment="1">
      <alignment vertical="center"/>
    </xf>
    <xf numFmtId="0" fontId="10" fillId="11" borderId="16" xfId="2" applyFont="1" applyFill="1" applyBorder="1" applyAlignment="1">
      <alignment vertical="center"/>
    </xf>
    <xf numFmtId="0" fontId="10" fillId="11" borderId="19" xfId="2" applyFont="1" applyFill="1" applyBorder="1" applyAlignment="1">
      <alignment vertical="center"/>
    </xf>
    <xf numFmtId="0" fontId="4" fillId="11" borderId="1" xfId="1" applyFont="1" applyFill="1" applyBorder="1" applyAlignment="1">
      <alignment horizontal="center" vertical="center"/>
    </xf>
    <xf numFmtId="0" fontId="4" fillId="11" borderId="24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11" borderId="24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4" fillId="11" borderId="0" xfId="0" applyFont="1" applyFill="1" applyBorder="1" applyAlignment="1">
      <alignment horizontal="center" vertical="center"/>
    </xf>
    <xf numFmtId="0" fontId="4" fillId="11" borderId="8" xfId="0" applyFont="1" applyFill="1" applyBorder="1" applyAlignment="1">
      <alignment horizontal="center" vertical="center"/>
    </xf>
    <xf numFmtId="0" fontId="4" fillId="11" borderId="31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center"/>
    </xf>
    <xf numFmtId="0" fontId="4" fillId="11" borderId="2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4" fillId="11" borderId="21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/>
    </xf>
    <xf numFmtId="0" fontId="4" fillId="11" borderId="24" xfId="0" quotePrefix="1" applyFont="1" applyFill="1" applyBorder="1" applyAlignment="1">
      <alignment horizontal="center" vertical="center"/>
    </xf>
    <xf numFmtId="0" fontId="4" fillId="13" borderId="1" xfId="0" quotePrefix="1" applyFont="1" applyFill="1" applyBorder="1" applyAlignment="1">
      <alignment horizontal="center" vertical="center"/>
    </xf>
    <xf numFmtId="0" fontId="68" fillId="0" borderId="23" xfId="0" applyFont="1" applyBorder="1" applyAlignment="1">
      <alignment horizontal="center" vertical="center"/>
    </xf>
    <xf numFmtId="0" fontId="4" fillId="11" borderId="0" xfId="0" quotePrefix="1" applyFont="1" applyFill="1" applyAlignment="1">
      <alignment horizontal="center"/>
    </xf>
    <xf numFmtId="0" fontId="68" fillId="0" borderId="2" xfId="0" applyFont="1" applyBorder="1" applyAlignment="1">
      <alignment horizontal="center" vertical="center"/>
    </xf>
    <xf numFmtId="0" fontId="68" fillId="0" borderId="2" xfId="0" quotePrefix="1" applyFont="1" applyBorder="1" applyAlignment="1">
      <alignment horizontal="center" vertical="center"/>
    </xf>
    <xf numFmtId="0" fontId="4" fillId="13" borderId="1" xfId="0" quotePrefix="1" applyFont="1" applyFill="1" applyBorder="1" applyAlignment="1">
      <alignment horizontal="center"/>
    </xf>
    <xf numFmtId="0" fontId="4" fillId="16" borderId="0" xfId="0" quotePrefix="1" applyFont="1" applyFill="1" applyBorder="1" applyAlignment="1">
      <alignment horizontal="center" vertical="center"/>
    </xf>
    <xf numFmtId="0" fontId="10" fillId="18" borderId="26" xfId="2" applyFont="1" applyFill="1" applyBorder="1" applyAlignment="1">
      <alignment horizontal="center" vertical="center"/>
    </xf>
    <xf numFmtId="0" fontId="4" fillId="18" borderId="32" xfId="2" applyFont="1" applyFill="1" applyBorder="1" applyAlignment="1">
      <alignment horizontal="center" vertical="center"/>
    </xf>
    <xf numFmtId="0" fontId="1" fillId="18" borderId="17" xfId="2" applyFont="1" applyFill="1" applyBorder="1" applyAlignment="1">
      <alignment horizontal="center" vertical="center"/>
    </xf>
    <xf numFmtId="0" fontId="1" fillId="18" borderId="32" xfId="2" applyFont="1" applyFill="1" applyBorder="1" applyAlignment="1">
      <alignment vertical="center"/>
    </xf>
    <xf numFmtId="0" fontId="1" fillId="18" borderId="17" xfId="2" applyFont="1" applyFill="1" applyBorder="1" applyAlignment="1">
      <alignment vertical="center"/>
    </xf>
    <xf numFmtId="0" fontId="1" fillId="18" borderId="26" xfId="2" applyFont="1" applyFill="1" applyBorder="1" applyAlignment="1">
      <alignment vertical="center"/>
    </xf>
    <xf numFmtId="0" fontId="4" fillId="19" borderId="6" xfId="0" quotePrefix="1" applyFont="1" applyFill="1" applyBorder="1" applyAlignment="1">
      <alignment horizontal="center" vertical="center"/>
    </xf>
    <xf numFmtId="0" fontId="68" fillId="0" borderId="6" xfId="0" applyFont="1" applyBorder="1" applyAlignment="1">
      <alignment horizontal="center" vertical="center"/>
    </xf>
    <xf numFmtId="0" fontId="4" fillId="13" borderId="0" xfId="0" quotePrefix="1" applyFont="1" applyFill="1" applyBorder="1" applyAlignment="1">
      <alignment horizontal="center" vertical="center"/>
    </xf>
    <xf numFmtId="0" fontId="4" fillId="11" borderId="24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11" borderId="24" xfId="0" applyFont="1" applyFill="1" applyBorder="1" applyAlignment="1">
      <alignment horizontal="center"/>
    </xf>
    <xf numFmtId="0" fontId="4" fillId="11" borderId="0" xfId="0" applyFont="1" applyFill="1" applyBorder="1" applyAlignment="1">
      <alignment horizontal="center" vertical="center"/>
    </xf>
    <xf numFmtId="0" fontId="4" fillId="11" borderId="8" xfId="0" applyFont="1" applyFill="1" applyBorder="1" applyAlignment="1">
      <alignment horizontal="center" vertical="center"/>
    </xf>
    <xf numFmtId="0" fontId="4" fillId="11" borderId="31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center"/>
    </xf>
    <xf numFmtId="0" fontId="4" fillId="11" borderId="31" xfId="0" applyFont="1" applyFill="1" applyBorder="1" applyAlignment="1">
      <alignment horizontal="center"/>
    </xf>
    <xf numFmtId="0" fontId="4" fillId="11" borderId="24" xfId="0" quotePrefix="1" applyFont="1" applyFill="1" applyBorder="1" applyAlignment="1">
      <alignment horizontal="center" vertical="center"/>
    </xf>
    <xf numFmtId="0" fontId="4" fillId="16" borderId="1" xfId="0" quotePrefix="1" applyFont="1" applyFill="1" applyBorder="1" applyAlignment="1">
      <alignment horizontal="center"/>
    </xf>
    <xf numFmtId="0" fontId="4" fillId="12" borderId="6" xfId="0" quotePrefix="1" applyFont="1" applyFill="1" applyBorder="1" applyAlignment="1">
      <alignment horizontal="center" vertical="center"/>
    </xf>
    <xf numFmtId="0" fontId="4" fillId="13" borderId="6" xfId="0" quotePrefix="1" applyFont="1" applyFill="1" applyBorder="1" applyAlignment="1">
      <alignment horizontal="center" vertical="center"/>
    </xf>
    <xf numFmtId="0" fontId="4" fillId="16" borderId="6" xfId="0" quotePrefix="1" applyFont="1" applyFill="1" applyBorder="1" applyAlignment="1">
      <alignment horizontal="center" vertical="center"/>
    </xf>
    <xf numFmtId="0" fontId="4" fillId="12" borderId="1" xfId="0" quotePrefix="1" applyFont="1" applyFill="1" applyBorder="1" applyAlignment="1">
      <alignment horizontal="center"/>
    </xf>
    <xf numFmtId="0" fontId="4" fillId="11" borderId="24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4" fillId="11" borderId="31" xfId="0" applyFont="1" applyFill="1" applyBorder="1" applyAlignment="1">
      <alignment horizontal="center"/>
    </xf>
    <xf numFmtId="0" fontId="4" fillId="11" borderId="6" xfId="0" applyFont="1" applyFill="1" applyBorder="1" applyAlignment="1">
      <alignment horizontal="center"/>
    </xf>
    <xf numFmtId="0" fontId="4" fillId="11" borderId="24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/>
    </xf>
    <xf numFmtId="0" fontId="4" fillId="11" borderId="2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4" fillId="11" borderId="9" xfId="0" applyFont="1" applyFill="1" applyBorder="1" applyAlignment="1">
      <alignment horizontal="center" vertical="center"/>
    </xf>
    <xf numFmtId="0" fontId="4" fillId="11" borderId="9" xfId="0" applyFont="1" applyFill="1" applyBorder="1" applyAlignment="1">
      <alignment horizontal="center"/>
    </xf>
    <xf numFmtId="0" fontId="4" fillId="11" borderId="0" xfId="0" applyFont="1" applyFill="1" applyBorder="1" applyAlignment="1">
      <alignment horizontal="center"/>
    </xf>
    <xf numFmtId="0" fontId="4" fillId="11" borderId="24" xfId="0" quotePrefix="1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4" fillId="11" borderId="8" xfId="0" applyFont="1" applyFill="1" applyBorder="1" applyAlignment="1">
      <alignment horizontal="center" vertical="center"/>
    </xf>
    <xf numFmtId="0" fontId="4" fillId="11" borderId="15" xfId="0" applyFont="1" applyFill="1" applyBorder="1" applyAlignment="1">
      <alignment horizontal="center"/>
    </xf>
    <xf numFmtId="0" fontId="4" fillId="11" borderId="9" xfId="0" quotePrefix="1" applyFont="1" applyFill="1" applyBorder="1" applyAlignment="1">
      <alignment horizontal="center"/>
    </xf>
    <xf numFmtId="0" fontId="4" fillId="16" borderId="11" xfId="0" quotePrefix="1" applyFont="1" applyFill="1" applyBorder="1" applyAlignment="1">
      <alignment horizontal="center"/>
    </xf>
    <xf numFmtId="0" fontId="4" fillId="11" borderId="10" xfId="0" applyFont="1" applyFill="1" applyBorder="1" applyAlignment="1">
      <alignment horizontal="center"/>
    </xf>
    <xf numFmtId="0" fontId="4" fillId="11" borderId="5" xfId="0" applyFont="1" applyFill="1" applyBorder="1" applyAlignment="1">
      <alignment horizontal="center"/>
    </xf>
    <xf numFmtId="165" fontId="4" fillId="16" borderId="0" xfId="0" quotePrefix="1" applyNumberFormat="1" applyFont="1" applyFill="1" applyBorder="1" applyAlignment="1">
      <alignment horizontal="center" vertical="center"/>
    </xf>
    <xf numFmtId="0" fontId="4" fillId="16" borderId="0" xfId="0" quotePrefix="1" applyFont="1" applyFill="1" applyAlignment="1">
      <alignment horizontal="center" vertical="center"/>
    </xf>
    <xf numFmtId="0" fontId="4" fillId="13" borderId="9" xfId="0" quotePrefix="1" applyFont="1" applyFill="1" applyBorder="1" applyAlignment="1">
      <alignment horizontal="center" vertical="center"/>
    </xf>
    <xf numFmtId="0" fontId="4" fillId="12" borderId="0" xfId="0" quotePrefix="1" applyFont="1" applyFill="1" applyBorder="1" applyAlignment="1">
      <alignment horizontal="center" vertical="center"/>
    </xf>
    <xf numFmtId="0" fontId="4" fillId="13" borderId="1" xfId="0" quotePrefix="1" applyFont="1" applyFill="1" applyBorder="1"/>
    <xf numFmtId="0" fontId="4" fillId="13" borderId="8" xfId="0" quotePrefix="1" applyFont="1" applyFill="1" applyBorder="1" applyAlignment="1">
      <alignment horizontal="center" vertical="center"/>
    </xf>
    <xf numFmtId="0" fontId="4" fillId="16" borderId="8" xfId="0" quotePrefix="1" applyFont="1" applyFill="1" applyBorder="1" applyAlignment="1">
      <alignment horizontal="center" vertical="center"/>
    </xf>
    <xf numFmtId="0" fontId="4" fillId="19" borderId="9" xfId="0" quotePrefix="1" applyFont="1" applyFill="1" applyBorder="1" applyAlignment="1">
      <alignment horizontal="center" vertical="center"/>
    </xf>
    <xf numFmtId="0" fontId="4" fillId="13" borderId="11" xfId="0" quotePrefix="1" applyFont="1" applyFill="1" applyBorder="1"/>
    <xf numFmtId="0" fontId="4" fillId="11" borderId="21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/>
    </xf>
    <xf numFmtId="0" fontId="4" fillId="11" borderId="2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4" fillId="11" borderId="9" xfId="0" applyFont="1" applyFill="1" applyBorder="1" applyAlignment="1">
      <alignment horizontal="center" vertical="center"/>
    </xf>
    <xf numFmtId="0" fontId="4" fillId="11" borderId="9" xfId="0" applyFont="1" applyFill="1" applyBorder="1" applyAlignment="1">
      <alignment horizontal="center"/>
    </xf>
    <xf numFmtId="0" fontId="4" fillId="13" borderId="11" xfId="0" quotePrefix="1" applyFont="1" applyFill="1" applyBorder="1" applyAlignment="1">
      <alignment horizontal="center" vertical="center"/>
    </xf>
    <xf numFmtId="0" fontId="4" fillId="13" borderId="9" xfId="0" quotePrefix="1" applyFont="1" applyFill="1" applyBorder="1"/>
    <xf numFmtId="0" fontId="4" fillId="12" borderId="9" xfId="0" quotePrefix="1" applyFont="1" applyFill="1" applyBorder="1" applyAlignment="1">
      <alignment horizontal="center" vertical="center"/>
    </xf>
    <xf numFmtId="0" fontId="4" fillId="13" borderId="11" xfId="0" quotePrefix="1" applyFont="1" applyFill="1" applyBorder="1" applyAlignment="1">
      <alignment horizontal="center"/>
    </xf>
    <xf numFmtId="0" fontId="4" fillId="16" borderId="9" xfId="0" quotePrefix="1" applyFont="1" applyFill="1" applyBorder="1" applyAlignment="1">
      <alignment horizontal="center" vertical="center"/>
    </xf>
    <xf numFmtId="0" fontId="4" fillId="16" borderId="11" xfId="0" quotePrefix="1" applyFont="1" applyFill="1" applyBorder="1"/>
    <xf numFmtId="0" fontId="4" fillId="16" borderId="11" xfId="0" quotePrefix="1" applyFont="1" applyFill="1" applyBorder="1" applyAlignment="1">
      <alignment horizontal="center" vertical="center"/>
    </xf>
    <xf numFmtId="0" fontId="4" fillId="11" borderId="21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/>
    </xf>
    <xf numFmtId="0" fontId="4" fillId="11" borderId="9" xfId="0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center" vertical="center"/>
    </xf>
    <xf numFmtId="0" fontId="4" fillId="11" borderId="31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4" fillId="11" borderId="8" xfId="0" applyFont="1" applyFill="1" applyBorder="1" applyAlignment="1">
      <alignment horizontal="center" vertical="center"/>
    </xf>
    <xf numFmtId="0" fontId="4" fillId="16" borderId="3" xfId="1" quotePrefix="1" applyFont="1" applyFill="1" applyBorder="1" applyAlignment="1">
      <alignment horizontal="center" vertical="center"/>
    </xf>
    <xf numFmtId="0" fontId="4" fillId="11" borderId="0" xfId="1" quotePrefix="1" applyFont="1" applyFill="1" applyBorder="1" applyAlignment="1">
      <alignment horizontal="center" vertical="center"/>
    </xf>
    <xf numFmtId="0" fontId="4" fillId="11" borderId="24" xfId="1" quotePrefix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4" fillId="13" borderId="6" xfId="1" quotePrefix="1" applyFont="1" applyFill="1" applyBorder="1" applyAlignment="1">
      <alignment horizontal="center" vertical="center"/>
    </xf>
    <xf numFmtId="0" fontId="4" fillId="12" borderId="11" xfId="1" quotePrefix="1" applyFont="1" applyFill="1" applyBorder="1" applyAlignment="1">
      <alignment horizontal="center" vertical="center"/>
    </xf>
    <xf numFmtId="0" fontId="4" fillId="11" borderId="24" xfId="1" applyFont="1" applyFill="1" applyBorder="1" applyAlignment="1">
      <alignment horizontal="center" vertical="center"/>
    </xf>
    <xf numFmtId="0" fontId="4" fillId="11" borderId="0" xfId="1" applyFont="1" applyFill="1" applyBorder="1" applyAlignment="1">
      <alignment horizontal="center" vertical="center"/>
    </xf>
    <xf numFmtId="0" fontId="4" fillId="11" borderId="1" xfId="1" applyFont="1" applyFill="1" applyBorder="1" applyAlignment="1">
      <alignment horizontal="center" vertical="center"/>
    </xf>
    <xf numFmtId="0" fontId="4" fillId="11" borderId="31" xfId="1" applyFont="1" applyFill="1" applyBorder="1" applyAlignment="1">
      <alignment horizontal="center" vertical="center"/>
    </xf>
    <xf numFmtId="0" fontId="4" fillId="11" borderId="6" xfId="1" applyFont="1" applyFill="1" applyBorder="1" applyAlignment="1">
      <alignment horizontal="center" vertical="center"/>
    </xf>
    <xf numFmtId="0" fontId="4" fillId="11" borderId="6" xfId="1" quotePrefix="1" applyFont="1" applyFill="1" applyBorder="1" applyAlignment="1">
      <alignment horizontal="center"/>
    </xf>
    <xf numFmtId="0" fontId="4" fillId="11" borderId="0" xfId="1" applyFont="1" applyFill="1" applyBorder="1" applyAlignment="1">
      <alignment horizontal="center" vertical="center"/>
    </xf>
    <xf numFmtId="0" fontId="4" fillId="11" borderId="1" xfId="1" applyFont="1" applyFill="1" applyBorder="1" applyAlignment="1">
      <alignment horizontal="center" vertical="center"/>
    </xf>
    <xf numFmtId="0" fontId="1" fillId="11" borderId="24" xfId="1" applyFont="1" applyFill="1" applyBorder="1" applyAlignment="1">
      <alignment horizontal="center" vertical="center"/>
    </xf>
    <xf numFmtId="0" fontId="1" fillId="11" borderId="1" xfId="1" applyFont="1" applyFill="1" applyBorder="1" applyAlignment="1">
      <alignment horizontal="center" vertical="center"/>
    </xf>
    <xf numFmtId="0" fontId="4" fillId="12" borderId="6" xfId="1" quotePrefix="1" applyFont="1" applyFill="1" applyBorder="1" applyAlignment="1">
      <alignment horizontal="center" vertical="center"/>
    </xf>
    <xf numFmtId="0" fontId="4" fillId="13" borderId="0" xfId="1" quotePrefix="1" applyFont="1" applyFill="1" applyBorder="1" applyAlignment="1">
      <alignment horizontal="center" vertical="center"/>
    </xf>
    <xf numFmtId="0" fontId="4" fillId="16" borderId="0" xfId="1" quotePrefix="1" applyFont="1" applyFill="1" applyBorder="1" applyAlignment="1">
      <alignment horizontal="center" vertical="center"/>
    </xf>
    <xf numFmtId="0" fontId="4" fillId="16" borderId="1" xfId="1" quotePrefix="1" applyFont="1" applyFill="1" applyBorder="1" applyAlignment="1">
      <alignment horizontal="center" vertical="center"/>
    </xf>
    <xf numFmtId="0" fontId="68" fillId="0" borderId="8" xfId="1" applyFont="1" applyBorder="1" applyAlignment="1">
      <alignment horizontal="center" vertical="center"/>
    </xf>
    <xf numFmtId="0" fontId="68" fillId="11" borderId="2" xfId="1" quotePrefix="1" applyFont="1" applyFill="1" applyBorder="1" applyAlignment="1">
      <alignment horizontal="center" vertical="center"/>
    </xf>
    <xf numFmtId="0" fontId="10" fillId="13" borderId="18" xfId="2" applyFont="1" applyFill="1" applyBorder="1" applyAlignment="1">
      <alignment horizontal="center" vertical="center"/>
    </xf>
    <xf numFmtId="0" fontId="4" fillId="13" borderId="19" xfId="2" applyFont="1" applyFill="1" applyBorder="1" applyAlignment="1">
      <alignment horizontal="center" vertical="center"/>
    </xf>
    <xf numFmtId="0" fontId="1" fillId="13" borderId="16" xfId="2" applyFont="1" applyFill="1" applyBorder="1" applyAlignment="1">
      <alignment horizontal="center" vertical="center"/>
    </xf>
    <xf numFmtId="0" fontId="10" fillId="13" borderId="36" xfId="2" applyFont="1" applyFill="1" applyBorder="1" applyAlignment="1">
      <alignment horizontal="center" vertical="center"/>
    </xf>
    <xf numFmtId="0" fontId="4" fillId="13" borderId="1" xfId="2" applyFont="1" applyFill="1" applyBorder="1" applyAlignment="1">
      <alignment horizontal="center" vertical="center"/>
    </xf>
    <xf numFmtId="0" fontId="1" fillId="13" borderId="33" xfId="2" applyFont="1" applyFill="1" applyBorder="1" applyAlignment="1">
      <alignment horizontal="center" vertical="center"/>
    </xf>
    <xf numFmtId="0" fontId="4" fillId="11" borderId="0" xfId="1" quotePrefix="1" applyFont="1" applyFill="1" applyBorder="1" applyAlignment="1">
      <alignment horizontal="center" vertical="center"/>
    </xf>
    <xf numFmtId="0" fontId="4" fillId="13" borderId="8" xfId="1" quotePrefix="1" applyFont="1" applyFill="1" applyBorder="1" applyAlignment="1">
      <alignment horizontal="center" vertical="center"/>
    </xf>
    <xf numFmtId="0" fontId="10" fillId="13" borderId="1" xfId="2" applyFont="1" applyFill="1" applyBorder="1" applyAlignment="1">
      <alignment horizontal="center" vertical="center"/>
    </xf>
    <xf numFmtId="0" fontId="1" fillId="13" borderId="1" xfId="2" applyFont="1" applyFill="1" applyBorder="1" applyAlignment="1">
      <alignment horizontal="center" vertical="center"/>
    </xf>
    <xf numFmtId="0" fontId="10" fillId="13" borderId="18" xfId="0" applyFont="1" applyFill="1" applyBorder="1" applyAlignment="1">
      <alignment horizontal="center"/>
    </xf>
    <xf numFmtId="0" fontId="49" fillId="11" borderId="26" xfId="2" applyFont="1" applyFill="1" applyBorder="1" applyAlignment="1">
      <alignment horizontal="center" vertical="center"/>
    </xf>
    <xf numFmtId="0" fontId="50" fillId="11" borderId="32" xfId="2" applyFont="1" applyFill="1" applyBorder="1" applyAlignment="1">
      <alignment horizontal="center" vertical="center"/>
    </xf>
    <xf numFmtId="0" fontId="37" fillId="11" borderId="17" xfId="2" applyFont="1" applyFill="1" applyBorder="1" applyAlignment="1">
      <alignment horizontal="center" vertical="center"/>
    </xf>
    <xf numFmtId="0" fontId="10" fillId="13" borderId="26" xfId="2" applyFont="1" applyFill="1" applyBorder="1" applyAlignment="1">
      <alignment horizontal="center" vertical="center"/>
    </xf>
    <xf numFmtId="0" fontId="4" fillId="13" borderId="32" xfId="2" applyFont="1" applyFill="1" applyBorder="1" applyAlignment="1">
      <alignment horizontal="center" vertical="center"/>
    </xf>
    <xf numFmtId="0" fontId="1" fillId="13" borderId="17" xfId="2" applyFont="1" applyFill="1" applyBorder="1" applyAlignment="1">
      <alignment horizontal="center" vertical="center"/>
    </xf>
    <xf numFmtId="0" fontId="4" fillId="13" borderId="3" xfId="1" quotePrefix="1" applyFont="1" applyFill="1" applyBorder="1" applyAlignment="1">
      <alignment horizontal="center" vertical="center"/>
    </xf>
    <xf numFmtId="0" fontId="40" fillId="11" borderId="0" xfId="1" applyFont="1" applyFill="1" applyBorder="1" applyAlignment="1">
      <alignment horizontal="center" vertical="center"/>
    </xf>
    <xf numFmtId="0" fontId="40" fillId="11" borderId="24" xfId="1" applyFont="1" applyFill="1" applyBorder="1" applyAlignment="1">
      <alignment horizontal="center" vertical="center"/>
    </xf>
    <xf numFmtId="0" fontId="40" fillId="11" borderId="0" xfId="1" applyFont="1" applyFill="1" applyBorder="1" applyAlignment="1">
      <alignment horizontal="center" vertical="center"/>
    </xf>
    <xf numFmtId="0" fontId="40" fillId="11" borderId="8" xfId="1" applyFont="1" applyFill="1" applyBorder="1" applyAlignment="1">
      <alignment horizontal="center"/>
    </xf>
    <xf numFmtId="0" fontId="40" fillId="11" borderId="9" xfId="1" applyFont="1" applyFill="1" applyBorder="1" applyAlignment="1">
      <alignment horizontal="center" vertical="center"/>
    </xf>
    <xf numFmtId="0" fontId="40" fillId="11" borderId="21" xfId="1" applyFont="1" applyFill="1" applyBorder="1" applyAlignment="1">
      <alignment horizontal="center" vertical="center"/>
    </xf>
    <xf numFmtId="0" fontId="40" fillId="11" borderId="24" xfId="1" applyFont="1" applyFill="1" applyBorder="1" applyAlignment="1">
      <alignment horizontal="center" vertical="center"/>
    </xf>
    <xf numFmtId="0" fontId="4" fillId="0" borderId="24" xfId="0" applyFont="1" applyBorder="1"/>
    <xf numFmtId="0" fontId="40" fillId="0" borderId="24" xfId="1" applyFont="1" applyBorder="1"/>
    <xf numFmtId="0" fontId="4" fillId="0" borderId="31" xfId="0" applyFont="1" applyBorder="1"/>
    <xf numFmtId="0" fontId="40" fillId="0" borderId="15" xfId="1" applyFont="1" applyBorder="1" applyAlignment="1">
      <alignment horizontal="center"/>
    </xf>
    <xf numFmtId="0" fontId="40" fillId="0" borderId="11" xfId="1" applyFont="1" applyBorder="1"/>
    <xf numFmtId="0" fontId="4" fillId="0" borderId="10" xfId="1" applyFont="1" applyBorder="1"/>
    <xf numFmtId="164" fontId="40" fillId="0" borderId="15" xfId="1" applyNumberFormat="1" applyFont="1" applyBorder="1" applyAlignment="1">
      <alignment vertical="center"/>
    </xf>
    <xf numFmtId="0" fontId="40" fillId="11" borderId="21" xfId="1" applyFont="1" applyFill="1" applyBorder="1" applyAlignment="1">
      <alignment horizontal="center"/>
    </xf>
    <xf numFmtId="0" fontId="44" fillId="11" borderId="6" xfId="1" applyFont="1" applyFill="1" applyBorder="1" applyAlignment="1">
      <alignment horizontal="center" vertical="center"/>
    </xf>
    <xf numFmtId="164" fontId="40" fillId="0" borderId="9" xfId="1" applyNumberFormat="1" applyFont="1" applyBorder="1" applyAlignment="1">
      <alignment vertical="center"/>
    </xf>
    <xf numFmtId="0" fontId="4" fillId="16" borderId="11" xfId="1" quotePrefix="1" applyFont="1" applyFill="1" applyBorder="1" applyAlignment="1">
      <alignment horizontal="center" vertical="center"/>
    </xf>
    <xf numFmtId="0" fontId="4" fillId="13" borderId="0" xfId="1" quotePrefix="1" applyFont="1" applyFill="1" applyAlignment="1">
      <alignment horizontal="center"/>
    </xf>
    <xf numFmtId="0" fontId="4" fillId="12" borderId="1" xfId="1" quotePrefix="1" applyFont="1" applyFill="1" applyBorder="1" applyAlignment="1">
      <alignment horizontal="center" vertical="center"/>
    </xf>
    <xf numFmtId="0" fontId="4" fillId="16" borderId="22" xfId="1" quotePrefix="1" applyFont="1" applyFill="1" applyBorder="1" applyAlignment="1">
      <alignment horizontal="center" vertical="center"/>
    </xf>
    <xf numFmtId="0" fontId="68" fillId="0" borderId="6" xfId="1" applyFont="1" applyBorder="1" applyAlignment="1">
      <alignment horizontal="center" vertical="center"/>
    </xf>
    <xf numFmtId="0" fontId="4" fillId="13" borderId="1" xfId="1" quotePrefix="1" applyFont="1" applyFill="1" applyBorder="1" applyAlignment="1">
      <alignment horizontal="center" vertical="center"/>
    </xf>
    <xf numFmtId="0" fontId="68" fillId="0" borderId="2" xfId="1" applyFont="1" applyFill="1" applyBorder="1" applyAlignment="1">
      <alignment horizontal="center" vertical="center"/>
    </xf>
    <xf numFmtId="0" fontId="4" fillId="11" borderId="8" xfId="1" applyFont="1" applyFill="1" applyBorder="1"/>
    <xf numFmtId="0" fontId="4" fillId="11" borderId="9" xfId="1" applyFont="1" applyFill="1" applyBorder="1"/>
    <xf numFmtId="0" fontId="4" fillId="16" borderId="6" xfId="1" quotePrefix="1" applyFont="1" applyFill="1" applyBorder="1" applyAlignment="1">
      <alignment horizontal="center" vertical="center"/>
    </xf>
    <xf numFmtId="0" fontId="40" fillId="11" borderId="0" xfId="1" applyFont="1" applyFill="1" applyBorder="1" applyAlignment="1">
      <alignment horizontal="center" vertical="center"/>
    </xf>
    <xf numFmtId="0" fontId="40" fillId="11" borderId="9" xfId="1" applyFont="1" applyFill="1" applyBorder="1" applyAlignment="1">
      <alignment horizontal="center" vertical="center"/>
    </xf>
    <xf numFmtId="0" fontId="40" fillId="11" borderId="21" xfId="1" applyFont="1" applyFill="1" applyBorder="1" applyAlignment="1">
      <alignment horizontal="center" vertical="center"/>
    </xf>
    <xf numFmtId="0" fontId="40" fillId="11" borderId="24" xfId="1" applyFont="1" applyFill="1" applyBorder="1" applyAlignment="1">
      <alignment horizontal="center" vertical="center"/>
    </xf>
    <xf numFmtId="0" fontId="4" fillId="11" borderId="6" xfId="1" applyFont="1" applyFill="1" applyBorder="1" applyAlignment="1">
      <alignment horizontal="center" vertical="center"/>
    </xf>
    <xf numFmtId="0" fontId="1" fillId="11" borderId="6" xfId="1" applyFont="1" applyFill="1" applyBorder="1" applyAlignment="1">
      <alignment horizontal="center" vertical="center"/>
    </xf>
    <xf numFmtId="0" fontId="86" fillId="0" borderId="6" xfId="1" quotePrefix="1" applyFont="1" applyFill="1" applyBorder="1" applyAlignment="1">
      <alignment horizontal="center" vertical="center"/>
    </xf>
    <xf numFmtId="0" fontId="86" fillId="0" borderId="6" xfId="1" quotePrefix="1" applyFont="1" applyBorder="1" applyAlignment="1">
      <alignment horizontal="center" vertical="center"/>
    </xf>
    <xf numFmtId="0" fontId="86" fillId="0" borderId="6" xfId="1" applyFont="1" applyBorder="1" applyAlignment="1">
      <alignment horizontal="center" vertical="center"/>
    </xf>
    <xf numFmtId="0" fontId="86" fillId="0" borderId="30" xfId="1" quotePrefix="1" applyFont="1" applyBorder="1" applyAlignment="1">
      <alignment horizontal="center" vertical="center"/>
    </xf>
    <xf numFmtId="0" fontId="86" fillId="0" borderId="3" xfId="1" quotePrefix="1" applyFont="1" applyBorder="1" applyAlignment="1">
      <alignment horizontal="center" vertical="center"/>
    </xf>
    <xf numFmtId="0" fontId="19" fillId="11" borderId="0" xfId="1" applyFont="1" applyFill="1" applyBorder="1" applyAlignment="1">
      <alignment horizontal="center" vertical="center"/>
    </xf>
    <xf numFmtId="0" fontId="19" fillId="11" borderId="9" xfId="1" applyFont="1" applyFill="1" applyBorder="1" applyAlignment="1">
      <alignment horizontal="center" vertical="center"/>
    </xf>
    <xf numFmtId="0" fontId="19" fillId="11" borderId="8" xfId="1" applyFont="1" applyFill="1" applyBorder="1" applyAlignment="1">
      <alignment horizontal="center" vertical="center"/>
    </xf>
    <xf numFmtId="0" fontId="4" fillId="11" borderId="0" xfId="1" quotePrefix="1" applyFont="1" applyFill="1" applyBorder="1" applyAlignment="1">
      <alignment horizontal="center" vertical="center"/>
    </xf>
    <xf numFmtId="0" fontId="1" fillId="13" borderId="36" xfId="2" applyFont="1" applyFill="1" applyBorder="1" applyAlignment="1">
      <alignment horizontal="center" vertical="center"/>
    </xf>
    <xf numFmtId="0" fontId="4" fillId="0" borderId="22" xfId="0" applyFont="1" applyBorder="1"/>
    <xf numFmtId="0" fontId="4" fillId="11" borderId="20" xfId="1" applyNumberFormat="1" applyFont="1" applyFill="1" applyBorder="1" applyAlignment="1">
      <alignment vertical="center"/>
    </xf>
    <xf numFmtId="0" fontId="4" fillId="11" borderId="15" xfId="1" applyFont="1" applyFill="1" applyBorder="1" applyAlignment="1">
      <alignment horizontal="center"/>
    </xf>
    <xf numFmtId="0" fontId="4" fillId="0" borderId="15" xfId="0" applyFont="1" applyBorder="1"/>
    <xf numFmtId="164" fontId="4" fillId="0" borderId="0" xfId="1" applyNumberFormat="1" applyFont="1" applyBorder="1" applyAlignment="1">
      <alignment vertical="center"/>
    </xf>
    <xf numFmtId="0" fontId="4" fillId="11" borderId="0" xfId="1" applyNumberFormat="1" applyFont="1" applyFill="1" applyBorder="1" applyAlignment="1">
      <alignment vertical="center"/>
    </xf>
    <xf numFmtId="0" fontId="4" fillId="19" borderId="6" xfId="1" quotePrefix="1" applyFont="1" applyFill="1" applyBorder="1" applyAlignment="1">
      <alignment horizontal="center" vertical="center"/>
    </xf>
    <xf numFmtId="0" fontId="4" fillId="16" borderId="9" xfId="1" quotePrefix="1" applyFont="1" applyFill="1" applyBorder="1" applyAlignment="1">
      <alignment horizontal="center"/>
    </xf>
    <xf numFmtId="0" fontId="19" fillId="11" borderId="0" xfId="1" applyFont="1" applyFill="1" applyBorder="1" applyAlignment="1">
      <alignment horizontal="center" vertical="center"/>
    </xf>
    <xf numFmtId="0" fontId="19" fillId="11" borderId="8" xfId="1" applyFont="1" applyFill="1" applyBorder="1" applyAlignment="1">
      <alignment horizontal="center" vertical="center"/>
    </xf>
    <xf numFmtId="0" fontId="4" fillId="11" borderId="0" xfId="1" quotePrefix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11" borderId="24" xfId="1" applyFont="1" applyFill="1" applyBorder="1" applyAlignment="1">
      <alignment horizontal="center" vertical="center"/>
    </xf>
    <xf numFmtId="0" fontId="4" fillId="11" borderId="0" xfId="1" applyFont="1" applyFill="1" applyBorder="1" applyAlignment="1">
      <alignment horizontal="center" vertical="center"/>
    </xf>
    <xf numFmtId="0" fontId="4" fillId="11" borderId="9" xfId="1" applyFont="1" applyFill="1" applyBorder="1" applyAlignment="1">
      <alignment horizontal="center" vertical="center"/>
    </xf>
    <xf numFmtId="0" fontId="4" fillId="11" borderId="1" xfId="1" applyFont="1" applyFill="1" applyBorder="1" applyAlignment="1">
      <alignment horizontal="center" vertical="center"/>
    </xf>
    <xf numFmtId="0" fontId="4" fillId="11" borderId="31" xfId="1" applyFont="1" applyFill="1" applyBorder="1" applyAlignment="1">
      <alignment horizontal="center" vertical="center"/>
    </xf>
    <xf numFmtId="0" fontId="4" fillId="11" borderId="6" xfId="1" applyFont="1" applyFill="1" applyBorder="1" applyAlignment="1">
      <alignment horizontal="center" vertical="center"/>
    </xf>
    <xf numFmtId="0" fontId="4" fillId="11" borderId="21" xfId="1" applyFont="1" applyFill="1" applyBorder="1" applyAlignment="1">
      <alignment horizontal="center" vertical="center"/>
    </xf>
    <xf numFmtId="0" fontId="4" fillId="11" borderId="11" xfId="1" applyFont="1" applyFill="1" applyBorder="1" applyAlignment="1">
      <alignment horizontal="center" vertical="center"/>
    </xf>
    <xf numFmtId="0" fontId="4" fillId="11" borderId="0" xfId="1" quotePrefix="1" applyFont="1" applyFill="1" applyBorder="1" applyAlignment="1">
      <alignment horizontal="center" vertical="center"/>
    </xf>
    <xf numFmtId="0" fontId="4" fillId="11" borderId="24" xfId="1" quotePrefix="1" applyFont="1" applyFill="1" applyBorder="1" applyAlignment="1">
      <alignment horizontal="center" vertical="center"/>
    </xf>
    <xf numFmtId="0" fontId="4" fillId="11" borderId="0" xfId="1" applyFont="1" applyFill="1" applyAlignment="1">
      <alignment horizontal="center" vertical="center"/>
    </xf>
    <xf numFmtId="0" fontId="1" fillId="11" borderId="21" xfId="1" applyFont="1" applyFill="1" applyBorder="1" applyAlignment="1">
      <alignment horizontal="center" vertical="center"/>
    </xf>
    <xf numFmtId="0" fontId="1" fillId="11" borderId="11" xfId="1" applyFont="1" applyFill="1" applyBorder="1" applyAlignment="1">
      <alignment horizontal="center" vertical="center"/>
    </xf>
    <xf numFmtId="0" fontId="1" fillId="11" borderId="6" xfId="1" applyFont="1" applyFill="1" applyBorder="1" applyAlignment="1">
      <alignment horizontal="center" vertical="center"/>
    </xf>
    <xf numFmtId="0" fontId="2" fillId="11" borderId="20" xfId="1" applyFill="1" applyBorder="1" applyAlignment="1">
      <alignment horizontal="center"/>
    </xf>
    <xf numFmtId="0" fontId="3" fillId="11" borderId="11" xfId="1" quotePrefix="1" applyFont="1" applyFill="1" applyBorder="1" applyAlignment="1">
      <alignment horizontal="center" vertical="center"/>
    </xf>
    <xf numFmtId="0" fontId="87" fillId="11" borderId="0" xfId="1" quotePrefix="1" applyFont="1" applyFill="1" applyBorder="1" applyAlignment="1">
      <alignment horizontal="center" vertical="center"/>
    </xf>
    <xf numFmtId="0" fontId="4" fillId="11" borderId="24" xfId="1" applyFont="1" applyFill="1" applyBorder="1" applyAlignment="1">
      <alignment horizontal="center" vertical="center"/>
    </xf>
    <xf numFmtId="0" fontId="4" fillId="11" borderId="0" xfId="1" applyFont="1" applyFill="1" applyBorder="1" applyAlignment="1">
      <alignment horizontal="center" vertical="center"/>
    </xf>
    <xf numFmtId="0" fontId="4" fillId="11" borderId="9" xfId="1" applyFont="1" applyFill="1" applyBorder="1" applyAlignment="1">
      <alignment horizontal="center" vertical="center"/>
    </xf>
    <xf numFmtId="0" fontId="4" fillId="11" borderId="1" xfId="1" applyFont="1" applyFill="1" applyBorder="1" applyAlignment="1">
      <alignment horizontal="center" vertical="center"/>
    </xf>
    <xf numFmtId="0" fontId="4" fillId="11" borderId="31" xfId="1" applyFont="1" applyFill="1" applyBorder="1" applyAlignment="1">
      <alignment horizontal="center" vertical="center"/>
    </xf>
    <xf numFmtId="0" fontId="4" fillId="11" borderId="6" xfId="1" applyFont="1" applyFill="1" applyBorder="1" applyAlignment="1">
      <alignment horizontal="center" vertical="center"/>
    </xf>
    <xf numFmtId="0" fontId="4" fillId="11" borderId="21" xfId="1" applyFont="1" applyFill="1" applyBorder="1" applyAlignment="1">
      <alignment horizontal="center" vertical="center"/>
    </xf>
    <xf numFmtId="0" fontId="4" fillId="11" borderId="11" xfId="1" applyFont="1" applyFill="1" applyBorder="1" applyAlignment="1">
      <alignment horizontal="center" vertical="center"/>
    </xf>
    <xf numFmtId="0" fontId="4" fillId="11" borderId="0" xfId="1" quotePrefix="1" applyFont="1" applyFill="1" applyBorder="1" applyAlignment="1">
      <alignment horizontal="center" vertical="center"/>
    </xf>
    <xf numFmtId="0" fontId="4" fillId="11" borderId="24" xfId="1" quotePrefix="1" applyFont="1" applyFill="1" applyBorder="1" applyAlignment="1">
      <alignment horizontal="center" vertical="center"/>
    </xf>
    <xf numFmtId="0" fontId="4" fillId="11" borderId="0" xfId="1" applyFont="1" applyFill="1" applyAlignment="1">
      <alignment horizontal="center" vertical="center"/>
    </xf>
    <xf numFmtId="0" fontId="4" fillId="12" borderId="0" xfId="1" quotePrefix="1" applyFont="1" applyFill="1" applyBorder="1" applyAlignment="1">
      <alignment horizontal="center" vertical="center"/>
    </xf>
    <xf numFmtId="0" fontId="4" fillId="11" borderId="0" xfId="1" quotePrefix="1" applyFont="1" applyFill="1" applyBorder="1" applyAlignment="1">
      <alignment horizontal="center" vertical="center"/>
    </xf>
    <xf numFmtId="0" fontId="40" fillId="11" borderId="0" xfId="1" applyFont="1" applyFill="1" applyBorder="1" applyAlignment="1">
      <alignment horizontal="center" vertical="center"/>
    </xf>
    <xf numFmtId="0" fontId="40" fillId="11" borderId="24" xfId="1" applyFont="1" applyFill="1" applyBorder="1" applyAlignment="1">
      <alignment horizontal="center" vertical="center"/>
    </xf>
    <xf numFmtId="0" fontId="4" fillId="13" borderId="9" xfId="1" quotePrefix="1" applyFont="1" applyFill="1" applyBorder="1" applyAlignment="1">
      <alignment horizontal="center"/>
    </xf>
    <xf numFmtId="0" fontId="4" fillId="13" borderId="9" xfId="1" quotePrefix="1" applyFont="1" applyFill="1" applyBorder="1" applyAlignment="1">
      <alignment horizontal="center" vertical="center"/>
    </xf>
    <xf numFmtId="0" fontId="4" fillId="13" borderId="22" xfId="1" quotePrefix="1" applyFont="1" applyFill="1" applyBorder="1" applyAlignment="1">
      <alignment horizontal="center" vertical="center"/>
    </xf>
    <xf numFmtId="0" fontId="4" fillId="13" borderId="0" xfId="1" quotePrefix="1" applyFont="1" applyFill="1" applyAlignment="1">
      <alignment horizontal="center" vertical="center"/>
    </xf>
    <xf numFmtId="0" fontId="4" fillId="16" borderId="8" xfId="1" quotePrefix="1" applyFont="1" applyFill="1" applyBorder="1" applyAlignment="1">
      <alignment horizontal="center" vertical="center"/>
    </xf>
    <xf numFmtId="0" fontId="4" fillId="12" borderId="22" xfId="1" quotePrefix="1" applyFont="1" applyFill="1" applyBorder="1" applyAlignment="1">
      <alignment horizontal="center" vertical="center"/>
    </xf>
    <xf numFmtId="0" fontId="40" fillId="12" borderId="11" xfId="1" quotePrefix="1" applyFont="1" applyFill="1" applyBorder="1" applyAlignment="1">
      <alignment horizontal="center" vertical="center"/>
    </xf>
    <xf numFmtId="0" fontId="40" fillId="12" borderId="6" xfId="1" quotePrefix="1" applyFont="1" applyFill="1" applyBorder="1" applyAlignment="1">
      <alignment horizontal="center" vertical="center"/>
    </xf>
    <xf numFmtId="0" fontId="40" fillId="13" borderId="1" xfId="1" quotePrefix="1" applyFont="1" applyFill="1" applyBorder="1" applyAlignment="1">
      <alignment horizontal="center" vertical="center"/>
    </xf>
    <xf numFmtId="0" fontId="40" fillId="13" borderId="6" xfId="1" quotePrefix="1" applyFont="1" applyFill="1" applyBorder="1" applyAlignment="1">
      <alignment horizontal="center" vertical="center"/>
    </xf>
    <xf numFmtId="0" fontId="40" fillId="16" borderId="1" xfId="1" quotePrefix="1" applyFont="1" applyFill="1" applyBorder="1" applyAlignment="1">
      <alignment horizontal="center" vertical="center"/>
    </xf>
    <xf numFmtId="0" fontId="40" fillId="16" borderId="6" xfId="1" quotePrefix="1" applyFont="1" applyFill="1" applyBorder="1" applyAlignment="1">
      <alignment horizontal="center" vertical="center"/>
    </xf>
    <xf numFmtId="0" fontId="40" fillId="13" borderId="11" xfId="1" quotePrefix="1" applyFont="1" applyFill="1" applyBorder="1" applyAlignment="1">
      <alignment horizontal="center" vertical="center"/>
    </xf>
    <xf numFmtId="0" fontId="40" fillId="16" borderId="6" xfId="1" quotePrefix="1" applyFont="1" applyFill="1" applyBorder="1" applyAlignment="1">
      <alignment horizontal="center"/>
    </xf>
    <xf numFmtId="0" fontId="40" fillId="11" borderId="0" xfId="1" applyFont="1" applyFill="1" applyBorder="1" applyAlignment="1">
      <alignment horizontal="center" vertical="center"/>
    </xf>
    <xf numFmtId="0" fontId="40" fillId="11" borderId="24" xfId="1" applyFont="1" applyFill="1" applyBorder="1" applyAlignment="1">
      <alignment horizontal="center" vertical="center"/>
    </xf>
    <xf numFmtId="0" fontId="19" fillId="11" borderId="0" xfId="1" applyFont="1" applyFill="1" applyBorder="1" applyAlignment="1">
      <alignment horizontal="center" vertical="center"/>
    </xf>
    <xf numFmtId="0" fontId="19" fillId="11" borderId="1" xfId="1" applyFont="1" applyFill="1" applyBorder="1" applyAlignment="1">
      <alignment horizontal="center"/>
    </xf>
    <xf numFmtId="0" fontId="19" fillId="11" borderId="6" xfId="1" applyFont="1" applyFill="1" applyBorder="1" applyAlignment="1">
      <alignment horizontal="center" vertical="center"/>
    </xf>
    <xf numFmtId="0" fontId="19" fillId="11" borderId="11" xfId="1" applyFont="1" applyFill="1" applyBorder="1" applyAlignment="1">
      <alignment horizontal="center" vertical="center"/>
    </xf>
    <xf numFmtId="0" fontId="19" fillId="11" borderId="24" xfId="1" applyFont="1" applyFill="1" applyBorder="1" applyAlignment="1">
      <alignment horizontal="center" vertical="center"/>
    </xf>
    <xf numFmtId="0" fontId="19" fillId="11" borderId="1" xfId="1" applyFont="1" applyFill="1" applyBorder="1" applyAlignment="1">
      <alignment horizontal="center" vertical="center"/>
    </xf>
    <xf numFmtId="0" fontId="19" fillId="11" borderId="9" xfId="1" applyFont="1" applyFill="1" applyBorder="1" applyAlignment="1">
      <alignment horizontal="center" vertical="center"/>
    </xf>
    <xf numFmtId="0" fontId="4" fillId="11" borderId="0" xfId="1" quotePrefix="1" applyFont="1" applyFill="1" applyBorder="1" applyAlignment="1">
      <alignment horizontal="center" vertical="center"/>
    </xf>
    <xf numFmtId="0" fontId="19" fillId="11" borderId="8" xfId="1" applyFont="1" applyFill="1" applyBorder="1" applyAlignment="1">
      <alignment horizontal="center" vertical="center"/>
    </xf>
    <xf numFmtId="0" fontId="19" fillId="11" borderId="11" xfId="1" applyFont="1" applyFill="1" applyBorder="1" applyAlignment="1">
      <alignment horizontal="center"/>
    </xf>
    <xf numFmtId="0" fontId="19" fillId="11" borderId="0" xfId="1" applyFont="1" applyFill="1" applyAlignment="1">
      <alignment horizontal="center" vertical="center"/>
    </xf>
    <xf numFmtId="0" fontId="4" fillId="11" borderId="24" xfId="1" quotePrefix="1" applyFont="1" applyFill="1" applyBorder="1" applyAlignment="1">
      <alignment horizontal="center" vertical="center"/>
    </xf>
    <xf numFmtId="0" fontId="19" fillId="11" borderId="21" xfId="1" applyNumberFormat="1" applyFont="1" applyFill="1" applyBorder="1" applyAlignment="1">
      <alignment horizontal="center"/>
    </xf>
    <xf numFmtId="0" fontId="19" fillId="11" borderId="24" xfId="1" applyNumberFormat="1" applyFont="1" applyFill="1" applyBorder="1" applyAlignment="1">
      <alignment horizontal="center"/>
    </xf>
    <xf numFmtId="0" fontId="4" fillId="12" borderId="11" xfId="1" quotePrefix="1" applyFont="1" applyFill="1" applyBorder="1" applyAlignment="1">
      <alignment horizontal="center"/>
    </xf>
    <xf numFmtId="0" fontId="19" fillId="11" borderId="8" xfId="1" applyFont="1" applyFill="1" applyBorder="1" applyAlignment="1">
      <alignment horizontal="center" vertical="center"/>
    </xf>
    <xf numFmtId="0" fontId="4" fillId="12" borderId="9" xfId="1" quotePrefix="1" applyFont="1" applyFill="1" applyBorder="1" applyAlignment="1">
      <alignment horizontal="center" vertical="center"/>
    </xf>
    <xf numFmtId="0" fontId="1" fillId="21" borderId="11" xfId="1" quotePrefix="1" applyFont="1" applyFill="1" applyBorder="1" applyAlignment="1">
      <alignment horizontal="center" vertical="center"/>
    </xf>
    <xf numFmtId="0" fontId="1" fillId="11" borderId="6" xfId="1" applyFont="1" applyFill="1" applyBorder="1" applyAlignment="1">
      <alignment horizontal="center" vertical="center"/>
    </xf>
    <xf numFmtId="0" fontId="1" fillId="11" borderId="24" xfId="1" applyFont="1" applyFill="1" applyBorder="1" applyAlignment="1">
      <alignment horizontal="center" vertical="center"/>
    </xf>
    <xf numFmtId="0" fontId="1" fillId="11" borderId="0" xfId="1" applyFont="1" applyFill="1" applyBorder="1" applyAlignment="1">
      <alignment horizontal="center" vertical="center"/>
    </xf>
    <xf numFmtId="0" fontId="1" fillId="11" borderId="1" xfId="1" applyFont="1" applyFill="1" applyBorder="1" applyAlignment="1">
      <alignment horizontal="center" vertical="center"/>
    </xf>
    <xf numFmtId="0" fontId="1" fillId="11" borderId="21" xfId="1" applyFont="1" applyFill="1" applyBorder="1" applyAlignment="1">
      <alignment horizontal="center" vertical="center"/>
    </xf>
    <xf numFmtId="0" fontId="1" fillId="11" borderId="9" xfId="1" applyFont="1" applyFill="1" applyBorder="1" applyAlignment="1">
      <alignment horizontal="center" vertical="center"/>
    </xf>
    <xf numFmtId="0" fontId="1" fillId="11" borderId="11" xfId="1" applyFont="1" applyFill="1" applyBorder="1" applyAlignment="1">
      <alignment horizontal="center" vertical="center"/>
    </xf>
    <xf numFmtId="0" fontId="1" fillId="11" borderId="21" xfId="1" applyFont="1" applyFill="1" applyBorder="1" applyAlignment="1">
      <alignment horizontal="center" vertical="center"/>
    </xf>
    <xf numFmtId="0" fontId="1" fillId="11" borderId="9" xfId="1" applyFont="1" applyFill="1" applyBorder="1" applyAlignment="1">
      <alignment horizontal="center" vertical="center"/>
    </xf>
    <xf numFmtId="0" fontId="1" fillId="11" borderId="11" xfId="1" applyFont="1" applyFill="1" applyBorder="1" applyAlignment="1">
      <alignment horizontal="center" vertical="center"/>
    </xf>
    <xf numFmtId="0" fontId="1" fillId="11" borderId="24" xfId="1" applyFont="1" applyFill="1" applyBorder="1" applyAlignment="1">
      <alignment horizontal="center" vertical="center"/>
    </xf>
    <xf numFmtId="0" fontId="1" fillId="11" borderId="0" xfId="1" applyFont="1" applyFill="1" applyBorder="1" applyAlignment="1">
      <alignment horizontal="center" vertical="center"/>
    </xf>
    <xf numFmtId="0" fontId="1" fillId="11" borderId="1" xfId="1" applyFont="1" applyFill="1" applyBorder="1" applyAlignment="1">
      <alignment horizontal="center" vertical="center"/>
    </xf>
    <xf numFmtId="0" fontId="1" fillId="11" borderId="6" xfId="1" applyFont="1" applyFill="1" applyBorder="1" applyAlignment="1">
      <alignment horizontal="center" vertical="center"/>
    </xf>
    <xf numFmtId="0" fontId="1" fillId="11" borderId="31" xfId="0" applyFont="1" applyFill="1" applyBorder="1" applyAlignment="1">
      <alignment horizontal="center"/>
    </xf>
    <xf numFmtId="0" fontId="1" fillId="11" borderId="6" xfId="0" applyFont="1" applyFill="1" applyBorder="1" applyAlignment="1">
      <alignment horizontal="center"/>
    </xf>
    <xf numFmtId="0" fontId="1" fillId="13" borderId="1" xfId="1" quotePrefix="1" applyFont="1" applyFill="1" applyBorder="1" applyAlignment="1">
      <alignment horizontal="center" vertical="center"/>
    </xf>
    <xf numFmtId="0" fontId="1" fillId="12" borderId="11" xfId="1" quotePrefix="1" applyFont="1" applyFill="1" applyBorder="1" applyAlignment="1">
      <alignment horizontal="center" vertical="center"/>
    </xf>
    <xf numFmtId="0" fontId="19" fillId="11" borderId="24" xfId="1" applyFont="1" applyFill="1" applyBorder="1" applyAlignment="1">
      <alignment horizontal="center" vertical="center"/>
    </xf>
    <xf numFmtId="0" fontId="19" fillId="11" borderId="1" xfId="1" applyFont="1" applyFill="1" applyBorder="1" applyAlignment="1">
      <alignment horizontal="center" vertical="center"/>
    </xf>
    <xf numFmtId="0" fontId="19" fillId="11" borderId="9" xfId="1" applyFont="1" applyFill="1" applyBorder="1" applyAlignment="1">
      <alignment horizontal="center" vertical="center"/>
    </xf>
    <xf numFmtId="0" fontId="19" fillId="11" borderId="6" xfId="1" applyFont="1" applyFill="1" applyBorder="1" applyAlignment="1">
      <alignment horizontal="center" vertical="center"/>
    </xf>
    <xf numFmtId="0" fontId="52" fillId="2" borderId="2" xfId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center"/>
    </xf>
    <xf numFmtId="0" fontId="88" fillId="2" borderId="2" xfId="1" applyFont="1" applyFill="1" applyBorder="1" applyAlignment="1">
      <alignment horizontal="center" vertical="center"/>
    </xf>
    <xf numFmtId="0" fontId="88" fillId="8" borderId="3" xfId="1" applyFont="1" applyFill="1" applyBorder="1" applyAlignment="1">
      <alignment horizontal="center" vertical="center"/>
    </xf>
    <xf numFmtId="0" fontId="88" fillId="0" borderId="3" xfId="1" applyFont="1" applyBorder="1" applyAlignment="1">
      <alignment horizontal="center" vertical="center"/>
    </xf>
    <xf numFmtId="0" fontId="88" fillId="4" borderId="3" xfId="1" applyFont="1" applyFill="1" applyBorder="1" applyAlignment="1">
      <alignment horizontal="center" vertical="center"/>
    </xf>
    <xf numFmtId="0" fontId="4" fillId="11" borderId="53" xfId="0" applyFont="1" applyFill="1" applyBorder="1" applyAlignment="1">
      <alignment horizontal="center" vertical="center"/>
    </xf>
    <xf numFmtId="0" fontId="4" fillId="11" borderId="54" xfId="0" applyFont="1" applyFill="1" applyBorder="1" applyAlignment="1">
      <alignment horizontal="center" vertical="center"/>
    </xf>
    <xf numFmtId="0" fontId="20" fillId="11" borderId="31" xfId="0" applyFont="1" applyFill="1" applyBorder="1" applyAlignment="1">
      <alignment horizontal="center" vertical="center"/>
    </xf>
    <xf numFmtId="0" fontId="20" fillId="11" borderId="6" xfId="0" applyFont="1" applyFill="1" applyBorder="1" applyAlignment="1">
      <alignment horizontal="center" vertical="center"/>
    </xf>
    <xf numFmtId="0" fontId="4" fillId="11" borderId="24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11" borderId="24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4" fillId="11" borderId="0" xfId="0" applyFont="1" applyFill="1" applyBorder="1" applyAlignment="1">
      <alignment horizontal="center" vertical="center"/>
    </xf>
    <xf numFmtId="0" fontId="4" fillId="11" borderId="55" xfId="0" applyFont="1" applyFill="1" applyBorder="1" applyAlignment="1">
      <alignment horizontal="center" vertical="center"/>
    </xf>
    <xf numFmtId="0" fontId="4" fillId="11" borderId="56" xfId="0" applyFont="1" applyFill="1" applyBorder="1" applyAlignment="1">
      <alignment horizontal="center" vertical="center"/>
    </xf>
    <xf numFmtId="0" fontId="6" fillId="11" borderId="8" xfId="0" applyFont="1" applyFill="1" applyBorder="1" applyAlignment="1">
      <alignment horizontal="center" vertical="center"/>
    </xf>
    <xf numFmtId="0" fontId="20" fillId="11" borderId="8" xfId="0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center"/>
    </xf>
    <xf numFmtId="0" fontId="4" fillId="11" borderId="8" xfId="0" applyFont="1" applyFill="1" applyBorder="1" applyAlignment="1">
      <alignment horizontal="center" vertical="center"/>
    </xf>
    <xf numFmtId="0" fontId="4" fillId="11" borderId="31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20" fillId="20" borderId="53" xfId="0" applyFont="1" applyFill="1" applyBorder="1" applyAlignment="1">
      <alignment horizontal="center" vertical="center"/>
    </xf>
    <xf numFmtId="0" fontId="20" fillId="20" borderId="6" xfId="0" applyFont="1" applyFill="1" applyBorder="1" applyAlignment="1">
      <alignment horizontal="center" vertical="center"/>
    </xf>
    <xf numFmtId="0" fontId="20" fillId="11" borderId="54" xfId="0" applyFont="1" applyFill="1" applyBorder="1" applyAlignment="1">
      <alignment horizontal="center" vertical="center"/>
    </xf>
    <xf numFmtId="0" fontId="4" fillId="11" borderId="55" xfId="0" applyFont="1" applyFill="1" applyBorder="1" applyAlignment="1">
      <alignment horizontal="center"/>
    </xf>
    <xf numFmtId="0" fontId="4" fillId="11" borderId="31" xfId="0" applyFont="1" applyFill="1" applyBorder="1" applyAlignment="1">
      <alignment horizontal="center"/>
    </xf>
    <xf numFmtId="0" fontId="4" fillId="11" borderId="6" xfId="0" applyFont="1" applyFill="1" applyBorder="1" applyAlignment="1">
      <alignment horizontal="center"/>
    </xf>
    <xf numFmtId="0" fontId="6" fillId="11" borderId="56" xfId="0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0" fontId="6" fillId="14" borderId="56" xfId="0" applyFont="1" applyFill="1" applyBorder="1" applyAlignment="1">
      <alignment horizontal="center"/>
    </xf>
    <xf numFmtId="0" fontId="6" fillId="14" borderId="1" xfId="0" applyFont="1" applyFill="1" applyBorder="1" applyAlignment="1">
      <alignment horizontal="center"/>
    </xf>
    <xf numFmtId="0" fontId="4" fillId="11" borderId="57" xfId="0" applyFont="1" applyFill="1" applyBorder="1" applyAlignment="1">
      <alignment horizontal="center" vertical="center"/>
    </xf>
    <xf numFmtId="0" fontId="4" fillId="11" borderId="58" xfId="0" applyFont="1" applyFill="1" applyBorder="1" applyAlignment="1">
      <alignment horizontal="center" vertical="center"/>
    </xf>
    <xf numFmtId="0" fontId="4" fillId="11" borderId="2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4" fillId="11" borderId="9" xfId="0" applyFont="1" applyFill="1" applyBorder="1" applyAlignment="1">
      <alignment horizontal="center" vertical="center"/>
    </xf>
    <xf numFmtId="16" fontId="4" fillId="11" borderId="0" xfId="0" quotePrefix="1" applyNumberFormat="1" applyFont="1" applyFill="1" applyBorder="1" applyAlignment="1">
      <alignment horizontal="center" vertical="center"/>
    </xf>
    <xf numFmtId="0" fontId="4" fillId="11" borderId="21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/>
    </xf>
    <xf numFmtId="0" fontId="20" fillId="7" borderId="0" xfId="0" applyFont="1" applyFill="1" applyAlignment="1">
      <alignment horizontal="center" vertical="center"/>
    </xf>
    <xf numFmtId="0" fontId="20" fillId="7" borderId="0" xfId="0" applyFont="1" applyFill="1" applyBorder="1" applyAlignment="1">
      <alignment horizontal="center" vertical="center"/>
    </xf>
    <xf numFmtId="0" fontId="4" fillId="11" borderId="24" xfId="0" quotePrefix="1" applyFont="1" applyFill="1" applyBorder="1" applyAlignment="1">
      <alignment horizontal="center" vertical="center"/>
    </xf>
    <xf numFmtId="0" fontId="10" fillId="11" borderId="20" xfId="1" applyFont="1" applyFill="1" applyBorder="1" applyAlignment="1">
      <alignment horizontal="center"/>
    </xf>
    <xf numFmtId="0" fontId="10" fillId="11" borderId="3" xfId="1" applyFont="1" applyFill="1" applyBorder="1" applyAlignment="1">
      <alignment horizontal="center"/>
    </xf>
    <xf numFmtId="14" fontId="4" fillId="11" borderId="56" xfId="0" quotePrefix="1" applyNumberFormat="1" applyFont="1" applyFill="1" applyBorder="1" applyAlignment="1">
      <alignment horizontal="center" vertical="center"/>
    </xf>
    <xf numFmtId="0" fontId="72" fillId="11" borderId="1" xfId="0" applyFont="1" applyFill="1" applyBorder="1" applyAlignment="1">
      <alignment horizontal="center" vertical="center"/>
    </xf>
    <xf numFmtId="0" fontId="4" fillId="11" borderId="9" xfId="0" applyFont="1" applyFill="1" applyBorder="1" applyAlignment="1">
      <alignment horizontal="center"/>
    </xf>
    <xf numFmtId="0" fontId="71" fillId="20" borderId="57" xfId="0" applyFont="1" applyFill="1" applyBorder="1" applyAlignment="1">
      <alignment horizontal="center" vertical="center"/>
    </xf>
    <xf numFmtId="0" fontId="4" fillId="20" borderId="11" xfId="0" applyFont="1" applyFill="1" applyBorder="1" applyAlignment="1">
      <alignment horizontal="center" vertical="center"/>
    </xf>
    <xf numFmtId="0" fontId="33" fillId="11" borderId="12" xfId="1" applyFont="1" applyFill="1" applyBorder="1" applyAlignment="1">
      <alignment horizontal="center"/>
    </xf>
    <xf numFmtId="0" fontId="33" fillId="11" borderId="14" xfId="1" applyFont="1" applyFill="1" applyBorder="1" applyAlignment="1">
      <alignment horizontal="center"/>
    </xf>
    <xf numFmtId="0" fontId="4" fillId="11" borderId="56" xfId="0" applyFont="1" applyFill="1" applyBorder="1" applyAlignment="1">
      <alignment horizontal="center"/>
    </xf>
    <xf numFmtId="0" fontId="20" fillId="20" borderId="54" xfId="0" applyFont="1" applyFill="1" applyBorder="1" applyAlignment="1">
      <alignment horizontal="center" vertical="center"/>
    </xf>
    <xf numFmtId="0" fontId="71" fillId="11" borderId="31" xfId="0" applyFont="1" applyFill="1" applyBorder="1" applyAlignment="1">
      <alignment horizontal="center" vertical="center"/>
    </xf>
    <xf numFmtId="0" fontId="71" fillId="11" borderId="6" xfId="0" applyFont="1" applyFill="1" applyBorder="1" applyAlignment="1">
      <alignment horizontal="center" vertical="center"/>
    </xf>
    <xf numFmtId="16" fontId="4" fillId="11" borderId="56" xfId="0" applyNumberFormat="1" applyFont="1" applyFill="1" applyBorder="1" applyAlignment="1">
      <alignment horizontal="center" vertical="center"/>
    </xf>
    <xf numFmtId="16" fontId="4" fillId="11" borderId="55" xfId="0" applyNumberFormat="1" applyFont="1" applyFill="1" applyBorder="1" applyAlignment="1">
      <alignment horizontal="center" vertical="center"/>
    </xf>
    <xf numFmtId="0" fontId="71" fillId="11" borderId="53" xfId="0" applyFont="1" applyFill="1" applyBorder="1" applyAlignment="1">
      <alignment horizontal="center" vertical="center"/>
    </xf>
    <xf numFmtId="0" fontId="71" fillId="11" borderId="54" xfId="0" applyFont="1" applyFill="1" applyBorder="1" applyAlignment="1">
      <alignment horizontal="center" vertical="center"/>
    </xf>
    <xf numFmtId="0" fontId="4" fillId="11" borderId="53" xfId="0" applyFont="1" applyFill="1" applyBorder="1" applyAlignment="1">
      <alignment horizontal="center"/>
    </xf>
    <xf numFmtId="0" fontId="4" fillId="11" borderId="54" xfId="0" applyFont="1" applyFill="1" applyBorder="1" applyAlignment="1">
      <alignment horizontal="center"/>
    </xf>
    <xf numFmtId="0" fontId="71" fillId="20" borderId="53" xfId="0" applyFont="1" applyFill="1" applyBorder="1" applyAlignment="1">
      <alignment horizontal="center" vertical="center"/>
    </xf>
    <xf numFmtId="0" fontId="71" fillId="20" borderId="54" xfId="0" applyFont="1" applyFill="1" applyBorder="1" applyAlignment="1">
      <alignment horizontal="center" vertical="center"/>
    </xf>
    <xf numFmtId="0" fontId="72" fillId="20" borderId="9" xfId="1" applyFont="1" applyFill="1" applyBorder="1" applyAlignment="1">
      <alignment horizontal="center" vertical="center"/>
    </xf>
    <xf numFmtId="0" fontId="19" fillId="11" borderId="24" xfId="1" applyFont="1" applyFill="1" applyBorder="1" applyAlignment="1">
      <alignment horizontal="center"/>
    </xf>
    <xf numFmtId="0" fontId="19" fillId="11" borderId="1" xfId="1" applyFont="1" applyFill="1" applyBorder="1" applyAlignment="1">
      <alignment horizontal="center"/>
    </xf>
    <xf numFmtId="0" fontId="71" fillId="11" borderId="53" xfId="1" applyFont="1" applyFill="1" applyBorder="1" applyAlignment="1">
      <alignment horizontal="center" vertical="center"/>
    </xf>
    <xf numFmtId="0" fontId="19" fillId="11" borderId="6" xfId="1" applyFont="1" applyFill="1" applyBorder="1" applyAlignment="1">
      <alignment horizontal="center" vertical="center"/>
    </xf>
    <xf numFmtId="0" fontId="71" fillId="20" borderId="31" xfId="1" applyFont="1" applyFill="1" applyBorder="1" applyAlignment="1">
      <alignment horizontal="center" vertical="center"/>
    </xf>
    <xf numFmtId="0" fontId="71" fillId="20" borderId="6" xfId="1" applyFont="1" applyFill="1" applyBorder="1" applyAlignment="1">
      <alignment horizontal="center" vertical="center"/>
    </xf>
    <xf numFmtId="0" fontId="19" fillId="11" borderId="56" xfId="1" applyFont="1" applyFill="1" applyBorder="1" applyAlignment="1">
      <alignment horizontal="center" vertical="center"/>
    </xf>
    <xf numFmtId="0" fontId="19" fillId="11" borderId="0" xfId="1" applyFont="1" applyFill="1" applyBorder="1" applyAlignment="1">
      <alignment horizontal="center" vertical="center"/>
    </xf>
    <xf numFmtId="0" fontId="4" fillId="11" borderId="0" xfId="1" quotePrefix="1" applyFont="1" applyFill="1" applyBorder="1" applyAlignment="1">
      <alignment horizontal="center" vertical="center"/>
    </xf>
    <xf numFmtId="0" fontId="19" fillId="11" borderId="55" xfId="1" applyFont="1" applyFill="1" applyBorder="1" applyAlignment="1">
      <alignment horizontal="center" vertical="center"/>
    </xf>
    <xf numFmtId="0" fontId="4" fillId="11" borderId="24" xfId="1" applyFont="1" applyFill="1" applyBorder="1" applyAlignment="1">
      <alignment horizontal="center"/>
    </xf>
    <xf numFmtId="0" fontId="20" fillId="11" borderId="31" xfId="1" applyFont="1" applyFill="1" applyBorder="1" applyAlignment="1">
      <alignment horizontal="center"/>
    </xf>
    <xf numFmtId="0" fontId="19" fillId="11" borderId="6" xfId="1" applyFont="1" applyFill="1" applyBorder="1" applyAlignment="1">
      <alignment horizontal="center"/>
    </xf>
    <xf numFmtId="0" fontId="35" fillId="11" borderId="21" xfId="1" applyFont="1" applyFill="1" applyBorder="1" applyAlignment="1">
      <alignment horizontal="center" vertical="center" wrapText="1"/>
    </xf>
    <xf numFmtId="0" fontId="35" fillId="11" borderId="11" xfId="1" applyFont="1" applyFill="1" applyBorder="1" applyAlignment="1">
      <alignment horizontal="center" vertical="center" wrapText="1"/>
    </xf>
    <xf numFmtId="0" fontId="19" fillId="11" borderId="24" xfId="1" applyFont="1" applyFill="1" applyBorder="1" applyAlignment="1">
      <alignment horizontal="center" vertical="center"/>
    </xf>
    <xf numFmtId="0" fontId="19" fillId="11" borderId="1" xfId="1" applyFont="1" applyFill="1" applyBorder="1" applyAlignment="1">
      <alignment horizontal="center" vertical="center"/>
    </xf>
    <xf numFmtId="0" fontId="4" fillId="11" borderId="24" xfId="1" applyFont="1" applyFill="1" applyBorder="1" applyAlignment="1">
      <alignment horizontal="center" vertical="center"/>
    </xf>
    <xf numFmtId="0" fontId="71" fillId="11" borderId="21" xfId="1" applyFont="1" applyFill="1" applyBorder="1" applyAlignment="1">
      <alignment horizontal="center" vertical="center"/>
    </xf>
    <xf numFmtId="0" fontId="71" fillId="11" borderId="11" xfId="1" applyFont="1" applyFill="1" applyBorder="1" applyAlignment="1">
      <alignment horizontal="center" vertical="center"/>
    </xf>
    <xf numFmtId="0" fontId="4" fillId="11" borderId="1" xfId="1" applyFont="1" applyFill="1" applyBorder="1" applyAlignment="1">
      <alignment horizontal="center" vertical="center"/>
    </xf>
    <xf numFmtId="0" fontId="4" fillId="14" borderId="0" xfId="1" applyFont="1" applyFill="1" applyBorder="1" applyAlignment="1">
      <alignment horizontal="center" vertical="center"/>
    </xf>
    <xf numFmtId="0" fontId="19" fillId="14" borderId="0" xfId="1" applyFont="1" applyFill="1" applyBorder="1" applyAlignment="1">
      <alignment horizontal="center" vertical="center"/>
    </xf>
    <xf numFmtId="0" fontId="6" fillId="11" borderId="24" xfId="1" applyFont="1" applyFill="1" applyBorder="1" applyAlignment="1">
      <alignment horizontal="center" vertical="center"/>
    </xf>
    <xf numFmtId="0" fontId="6" fillId="11" borderId="1" xfId="1" applyFont="1" applyFill="1" applyBorder="1" applyAlignment="1">
      <alignment horizontal="center" vertical="center"/>
    </xf>
    <xf numFmtId="0" fontId="71" fillId="11" borderId="31" xfId="1" applyFont="1" applyFill="1" applyBorder="1" applyAlignment="1">
      <alignment horizontal="center" vertical="center"/>
    </xf>
    <xf numFmtId="0" fontId="19" fillId="11" borderId="8" xfId="1" applyFont="1" applyFill="1" applyBorder="1" applyAlignment="1">
      <alignment horizontal="center" vertical="center"/>
    </xf>
    <xf numFmtId="0" fontId="71" fillId="11" borderId="54" xfId="1" applyFont="1" applyFill="1" applyBorder="1" applyAlignment="1">
      <alignment horizontal="center" vertical="center"/>
    </xf>
    <xf numFmtId="0" fontId="21" fillId="11" borderId="53" xfId="1" applyFont="1" applyFill="1" applyBorder="1" applyAlignment="1">
      <alignment horizontal="center" vertical="center"/>
    </xf>
    <xf numFmtId="0" fontId="21" fillId="11" borderId="54" xfId="1" applyFont="1" applyFill="1" applyBorder="1" applyAlignment="1">
      <alignment horizontal="center" vertical="center"/>
    </xf>
    <xf numFmtId="0" fontId="34" fillId="11" borderId="31" xfId="1" applyFont="1" applyFill="1" applyBorder="1" applyAlignment="1">
      <alignment horizontal="center" vertical="center"/>
    </xf>
    <xf numFmtId="0" fontId="4" fillId="11" borderId="57" xfId="1" applyFont="1" applyFill="1" applyBorder="1" applyAlignment="1">
      <alignment horizontal="center" vertical="center"/>
    </xf>
    <xf numFmtId="0" fontId="19" fillId="11" borderId="58" xfId="1" applyFont="1" applyFill="1" applyBorder="1" applyAlignment="1">
      <alignment horizontal="center" vertical="center"/>
    </xf>
    <xf numFmtId="0" fontId="4" fillId="11" borderId="56" xfId="1" applyFont="1" applyFill="1" applyBorder="1" applyAlignment="1">
      <alignment horizontal="center" vertical="center"/>
    </xf>
    <xf numFmtId="0" fontId="4" fillId="11" borderId="0" xfId="1" applyFont="1" applyFill="1" applyBorder="1" applyAlignment="1">
      <alignment horizontal="center" vertical="center"/>
    </xf>
    <xf numFmtId="0" fontId="35" fillId="11" borderId="57" xfId="1" applyFont="1" applyFill="1" applyBorder="1" applyAlignment="1">
      <alignment horizontal="center" vertical="center"/>
    </xf>
    <xf numFmtId="0" fontId="35" fillId="11" borderId="9" xfId="1" applyFont="1" applyFill="1" applyBorder="1" applyAlignment="1">
      <alignment horizontal="center" vertical="center"/>
    </xf>
    <xf numFmtId="0" fontId="4" fillId="11" borderId="9" xfId="1" applyFont="1" applyFill="1" applyBorder="1" applyAlignment="1">
      <alignment horizontal="center" vertical="center"/>
    </xf>
    <xf numFmtId="0" fontId="4" fillId="11" borderId="24" xfId="1" quotePrefix="1" applyNumberFormat="1" applyFont="1" applyFill="1" applyBorder="1" applyAlignment="1">
      <alignment horizontal="center"/>
    </xf>
    <xf numFmtId="0" fontId="19" fillId="11" borderId="1" xfId="1" applyNumberFormat="1" applyFont="1" applyFill="1" applyBorder="1" applyAlignment="1">
      <alignment horizontal="center"/>
    </xf>
    <xf numFmtId="0" fontId="19" fillId="11" borderId="9" xfId="1" applyFont="1" applyFill="1" applyBorder="1" applyAlignment="1">
      <alignment horizontal="center" vertical="center"/>
    </xf>
    <xf numFmtId="0" fontId="4" fillId="11" borderId="21" xfId="1" applyFont="1" applyFill="1" applyBorder="1" applyAlignment="1">
      <alignment horizontal="center"/>
    </xf>
    <xf numFmtId="0" fontId="19" fillId="11" borderId="11" xfId="1" applyFont="1" applyFill="1" applyBorder="1" applyAlignment="1">
      <alignment horizontal="center"/>
    </xf>
    <xf numFmtId="0" fontId="19" fillId="11" borderId="11" xfId="1" applyFont="1" applyFill="1" applyBorder="1" applyAlignment="1">
      <alignment horizontal="center" vertical="center"/>
    </xf>
    <xf numFmtId="0" fontId="19" fillId="11" borderId="0" xfId="1" applyFont="1" applyFill="1" applyAlignment="1">
      <alignment horizontal="center" vertical="center"/>
    </xf>
    <xf numFmtId="0" fontId="4" fillId="11" borderId="0" xfId="1" applyFont="1" applyFill="1" applyAlignment="1">
      <alignment horizontal="center" vertical="center"/>
    </xf>
    <xf numFmtId="0" fontId="4" fillId="11" borderId="21" xfId="1" applyFont="1" applyFill="1" applyBorder="1" applyAlignment="1">
      <alignment horizontal="center" vertical="center"/>
    </xf>
    <xf numFmtId="0" fontId="72" fillId="11" borderId="31" xfId="1" applyFont="1" applyFill="1" applyBorder="1" applyAlignment="1">
      <alignment horizontal="center" vertical="center"/>
    </xf>
    <xf numFmtId="0" fontId="19" fillId="20" borderId="6" xfId="1" applyFont="1" applyFill="1" applyBorder="1" applyAlignment="1">
      <alignment horizontal="center" vertical="center"/>
    </xf>
    <xf numFmtId="0" fontId="4" fillId="11" borderId="31" xfId="1" applyFont="1" applyFill="1" applyBorder="1" applyAlignment="1">
      <alignment horizontal="center" vertical="center"/>
    </xf>
    <xf numFmtId="0" fontId="6" fillId="11" borderId="6" xfId="1" applyFont="1" applyFill="1" applyBorder="1" applyAlignment="1">
      <alignment horizontal="center" vertical="center"/>
    </xf>
    <xf numFmtId="0" fontId="6" fillId="11" borderId="31" xfId="1" applyFont="1" applyFill="1" applyBorder="1" applyAlignment="1">
      <alignment horizontal="center" vertical="center"/>
    </xf>
    <xf numFmtId="0" fontId="29" fillId="11" borderId="31" xfId="1" applyFont="1" applyFill="1" applyBorder="1" applyAlignment="1">
      <alignment horizontal="center" vertical="center"/>
    </xf>
    <xf numFmtId="0" fontId="29" fillId="11" borderId="6" xfId="1" applyFont="1" applyFill="1" applyBorder="1" applyAlignment="1">
      <alignment horizontal="center" vertical="center"/>
    </xf>
    <xf numFmtId="0" fontId="20" fillId="20" borderId="31" xfId="1" applyFont="1" applyFill="1" applyBorder="1" applyAlignment="1">
      <alignment horizontal="center"/>
    </xf>
    <xf numFmtId="0" fontId="36" fillId="20" borderId="6" xfId="1" applyFont="1" applyFill="1" applyBorder="1" applyAlignment="1">
      <alignment horizontal="center"/>
    </xf>
    <xf numFmtId="0" fontId="73" fillId="11" borderId="31" xfId="1" applyFont="1" applyFill="1" applyBorder="1" applyAlignment="1">
      <alignment horizontal="center" vertical="center"/>
    </xf>
    <xf numFmtId="0" fontId="74" fillId="11" borderId="6" xfId="1" applyFont="1" applyFill="1" applyBorder="1" applyAlignment="1">
      <alignment horizontal="center" vertical="center"/>
    </xf>
    <xf numFmtId="0" fontId="36" fillId="11" borderId="6" xfId="1" applyFont="1" applyFill="1" applyBorder="1" applyAlignment="1">
      <alignment horizontal="center"/>
    </xf>
    <xf numFmtId="0" fontId="71" fillId="11" borderId="8" xfId="1" applyFont="1" applyFill="1" applyBorder="1" applyAlignment="1">
      <alignment horizontal="center" vertical="center"/>
    </xf>
    <xf numFmtId="0" fontId="71" fillId="11" borderId="6" xfId="1" applyFont="1" applyFill="1" applyBorder="1" applyAlignment="1">
      <alignment horizontal="center" vertical="center"/>
    </xf>
    <xf numFmtId="0" fontId="4" fillId="11" borderId="24" xfId="1" quotePrefix="1" applyFont="1" applyFill="1" applyBorder="1" applyAlignment="1">
      <alignment horizontal="center" vertical="center"/>
    </xf>
    <xf numFmtId="0" fontId="72" fillId="11" borderId="21" xfId="1" applyFont="1" applyFill="1" applyBorder="1" applyAlignment="1">
      <alignment horizontal="center" vertical="center"/>
    </xf>
    <xf numFmtId="0" fontId="72" fillId="11" borderId="9" xfId="1" applyFont="1" applyFill="1" applyBorder="1" applyAlignment="1">
      <alignment horizontal="center" vertical="center"/>
    </xf>
    <xf numFmtId="0" fontId="72" fillId="20" borderId="21" xfId="1" applyFont="1" applyFill="1" applyBorder="1" applyAlignment="1">
      <alignment horizontal="center"/>
    </xf>
    <xf numFmtId="0" fontId="72" fillId="20" borderId="11" xfId="1" applyFont="1" applyFill="1" applyBorder="1" applyAlignment="1">
      <alignment horizontal="center"/>
    </xf>
    <xf numFmtId="16" fontId="4" fillId="11" borderId="24" xfId="1" quotePrefix="1" applyNumberFormat="1" applyFont="1" applyFill="1" applyBorder="1" applyAlignment="1">
      <alignment horizontal="center"/>
    </xf>
    <xf numFmtId="0" fontId="82" fillId="11" borderId="21" xfId="1" applyFont="1" applyFill="1" applyBorder="1" applyAlignment="1">
      <alignment horizontal="center"/>
    </xf>
    <xf numFmtId="0" fontId="72" fillId="11" borderId="11" xfId="1" applyFont="1" applyFill="1" applyBorder="1" applyAlignment="1">
      <alignment horizontal="center"/>
    </xf>
    <xf numFmtId="0" fontId="4" fillId="14" borderId="24" xfId="1" applyFont="1" applyFill="1" applyBorder="1" applyAlignment="1">
      <alignment horizontal="center"/>
    </xf>
    <xf numFmtId="0" fontId="19" fillId="14" borderId="1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72" fillId="11" borderId="11" xfId="1" applyFont="1" applyFill="1" applyBorder="1" applyAlignment="1">
      <alignment horizontal="center" vertical="center"/>
    </xf>
    <xf numFmtId="0" fontId="71" fillId="20" borderId="31" xfId="1" applyFont="1" applyFill="1" applyBorder="1" applyAlignment="1">
      <alignment horizontal="center"/>
    </xf>
    <xf numFmtId="0" fontId="71" fillId="20" borderId="6" xfId="1" applyFont="1" applyFill="1" applyBorder="1" applyAlignment="1">
      <alignment horizontal="center"/>
    </xf>
    <xf numFmtId="0" fontId="6" fillId="11" borderId="31" xfId="1" applyFont="1" applyFill="1" applyBorder="1" applyAlignment="1">
      <alignment horizontal="center"/>
    </xf>
    <xf numFmtId="0" fontId="6" fillId="11" borderId="6" xfId="1" applyFont="1" applyFill="1" applyBorder="1" applyAlignment="1">
      <alignment horizontal="center"/>
    </xf>
    <xf numFmtId="0" fontId="71" fillId="11" borderId="31" xfId="1" applyFont="1" applyFill="1" applyBorder="1" applyAlignment="1">
      <alignment horizontal="center"/>
    </xf>
    <xf numFmtId="0" fontId="4" fillId="11" borderId="11" xfId="1" applyFont="1" applyFill="1" applyBorder="1" applyAlignment="1">
      <alignment horizontal="center" vertical="center"/>
    </xf>
    <xf numFmtId="0" fontId="4" fillId="11" borderId="24" xfId="1" applyNumberFormat="1" applyFont="1" applyFill="1" applyBorder="1" applyAlignment="1">
      <alignment horizontal="center" vertical="center"/>
    </xf>
    <xf numFmtId="0" fontId="4" fillId="11" borderId="1" xfId="1" applyNumberFormat="1" applyFont="1" applyFill="1" applyBorder="1" applyAlignment="1">
      <alignment horizontal="center" vertical="center"/>
    </xf>
    <xf numFmtId="0" fontId="6" fillId="20" borderId="6" xfId="1" applyFont="1" applyFill="1" applyBorder="1" applyAlignment="1">
      <alignment horizontal="center"/>
    </xf>
    <xf numFmtId="0" fontId="71" fillId="20" borderId="21" xfId="1" applyFont="1" applyFill="1" applyBorder="1" applyAlignment="1">
      <alignment horizontal="center"/>
    </xf>
    <xf numFmtId="0" fontId="71" fillId="20" borderId="11" xfId="1" applyFont="1" applyFill="1" applyBorder="1" applyAlignment="1">
      <alignment horizontal="center"/>
    </xf>
    <xf numFmtId="0" fontId="6" fillId="14" borderId="24" xfId="1" applyFont="1" applyFill="1" applyBorder="1" applyAlignment="1">
      <alignment horizontal="center" vertical="center"/>
    </xf>
    <xf numFmtId="0" fontId="6" fillId="14" borderId="1" xfId="1" applyFont="1" applyFill="1" applyBorder="1" applyAlignment="1">
      <alignment horizontal="center" vertical="center"/>
    </xf>
    <xf numFmtId="0" fontId="4" fillId="15" borderId="21" xfId="1" applyFont="1" applyFill="1" applyBorder="1" applyAlignment="1">
      <alignment horizontal="center" vertical="center"/>
    </xf>
    <xf numFmtId="0" fontId="4" fillId="15" borderId="11" xfId="1" applyFont="1" applyFill="1" applyBorder="1" applyAlignment="1">
      <alignment horizontal="center" vertical="center"/>
    </xf>
    <xf numFmtId="0" fontId="4" fillId="15" borderId="24" xfId="1" applyFont="1" applyFill="1" applyBorder="1" applyAlignment="1">
      <alignment horizontal="center" vertical="center"/>
    </xf>
    <xf numFmtId="0" fontId="4" fillId="15" borderId="1" xfId="1" applyFont="1" applyFill="1" applyBorder="1" applyAlignment="1">
      <alignment horizontal="center" vertical="center"/>
    </xf>
    <xf numFmtId="0" fontId="6" fillId="17" borderId="31" xfId="1" applyFont="1" applyFill="1" applyBorder="1" applyAlignment="1">
      <alignment horizontal="center" vertical="center"/>
    </xf>
    <xf numFmtId="0" fontId="4" fillId="17" borderId="6" xfId="1" applyFont="1" applyFill="1" applyBorder="1" applyAlignment="1">
      <alignment horizontal="center" vertical="center"/>
    </xf>
    <xf numFmtId="0" fontId="4" fillId="11" borderId="24" xfId="1" quotePrefix="1" applyNumberFormat="1" applyFont="1" applyFill="1" applyBorder="1" applyAlignment="1">
      <alignment horizontal="center" vertical="center"/>
    </xf>
    <xf numFmtId="0" fontId="71" fillId="11" borderId="6" xfId="1" applyFont="1" applyFill="1" applyBorder="1" applyAlignment="1">
      <alignment horizontal="center"/>
    </xf>
    <xf numFmtId="0" fontId="40" fillId="11" borderId="56" xfId="1" applyFont="1" applyFill="1" applyBorder="1" applyAlignment="1">
      <alignment horizontal="center" vertical="center"/>
    </xf>
    <xf numFmtId="0" fontId="40" fillId="11" borderId="0" xfId="1" applyFont="1" applyFill="1" applyBorder="1" applyAlignment="1">
      <alignment horizontal="center" vertical="center"/>
    </xf>
    <xf numFmtId="0" fontId="40" fillId="11" borderId="0" xfId="1" applyFont="1" applyFill="1" applyAlignment="1">
      <alignment horizontal="center" vertical="center"/>
    </xf>
    <xf numFmtId="0" fontId="40" fillId="11" borderId="55" xfId="1" applyFont="1" applyFill="1" applyBorder="1" applyAlignment="1">
      <alignment horizontal="center" vertical="center"/>
    </xf>
    <xf numFmtId="0" fontId="40" fillId="11" borderId="53" xfId="1" applyFont="1" applyFill="1" applyBorder="1" applyAlignment="1">
      <alignment horizontal="center"/>
    </xf>
    <xf numFmtId="0" fontId="40" fillId="11" borderId="8" xfId="1" applyFont="1" applyFill="1" applyBorder="1" applyAlignment="1">
      <alignment horizontal="center"/>
    </xf>
    <xf numFmtId="0" fontId="40" fillId="11" borderId="54" xfId="1" applyFont="1" applyFill="1" applyBorder="1" applyAlignment="1">
      <alignment horizontal="center"/>
    </xf>
    <xf numFmtId="0" fontId="40" fillId="11" borderId="57" xfId="1" applyFont="1" applyFill="1" applyBorder="1" applyAlignment="1">
      <alignment horizontal="center" vertical="center"/>
    </xf>
    <xf numFmtId="0" fontId="40" fillId="11" borderId="9" xfId="1" applyFont="1" applyFill="1" applyBorder="1" applyAlignment="1">
      <alignment horizontal="center" vertical="center"/>
    </xf>
    <xf numFmtId="0" fontId="40" fillId="11" borderId="58" xfId="1" applyFont="1" applyFill="1" applyBorder="1" applyAlignment="1">
      <alignment horizontal="center" vertical="center"/>
    </xf>
    <xf numFmtId="0" fontId="33" fillId="11" borderId="13" xfId="1" applyFont="1" applyFill="1" applyBorder="1" applyAlignment="1">
      <alignment horizontal="center"/>
    </xf>
    <xf numFmtId="0" fontId="46" fillId="20" borderId="31" xfId="1" applyFont="1" applyFill="1" applyBorder="1" applyAlignment="1">
      <alignment horizontal="center"/>
    </xf>
    <xf numFmtId="0" fontId="46" fillId="20" borderId="8" xfId="1" applyFont="1" applyFill="1" applyBorder="1" applyAlignment="1">
      <alignment horizontal="center"/>
    </xf>
    <xf numFmtId="0" fontId="42" fillId="20" borderId="8" xfId="1" applyFont="1" applyFill="1" applyBorder="1" applyAlignment="1">
      <alignment horizontal="center"/>
    </xf>
    <xf numFmtId="0" fontId="42" fillId="20" borderId="54" xfId="1" applyFont="1" applyFill="1" applyBorder="1" applyAlignment="1">
      <alignment horizontal="center"/>
    </xf>
    <xf numFmtId="0" fontId="40" fillId="11" borderId="21" xfId="1" applyFont="1" applyFill="1" applyBorder="1" applyAlignment="1">
      <alignment horizontal="center" vertical="center"/>
    </xf>
    <xf numFmtId="16" fontId="40" fillId="11" borderId="24" xfId="1" quotePrefix="1" applyNumberFormat="1" applyFont="1" applyFill="1" applyBorder="1" applyAlignment="1">
      <alignment horizontal="center" vertical="center"/>
    </xf>
    <xf numFmtId="0" fontId="75" fillId="20" borderId="21" xfId="1" applyFont="1" applyFill="1" applyBorder="1" applyAlignment="1">
      <alignment horizontal="center" vertical="center"/>
    </xf>
    <xf numFmtId="0" fontId="75" fillId="20" borderId="9" xfId="1" applyFont="1" applyFill="1" applyBorder="1" applyAlignment="1">
      <alignment horizontal="center" vertical="center"/>
    </xf>
    <xf numFmtId="0" fontId="75" fillId="20" borderId="58" xfId="1" applyFont="1" applyFill="1" applyBorder="1" applyAlignment="1">
      <alignment horizontal="center" vertical="center"/>
    </xf>
    <xf numFmtId="0" fontId="45" fillId="11" borderId="53" xfId="1" applyFont="1" applyFill="1" applyBorder="1" applyAlignment="1">
      <alignment horizontal="center"/>
    </xf>
    <xf numFmtId="0" fontId="45" fillId="11" borderId="8" xfId="1" applyFont="1" applyFill="1" applyBorder="1" applyAlignment="1">
      <alignment horizontal="center"/>
    </xf>
    <xf numFmtId="0" fontId="43" fillId="11" borderId="8" xfId="1" applyFont="1" applyFill="1" applyBorder="1" applyAlignment="1">
      <alignment horizontal="center"/>
    </xf>
    <xf numFmtId="0" fontId="43" fillId="11" borderId="54" xfId="1" applyFont="1" applyFill="1" applyBorder="1" applyAlignment="1">
      <alignment horizontal="center"/>
    </xf>
    <xf numFmtId="0" fontId="75" fillId="11" borderId="53" xfId="1" applyFont="1" applyFill="1" applyBorder="1" applyAlignment="1">
      <alignment horizontal="center"/>
    </xf>
    <xf numFmtId="0" fontId="76" fillId="11" borderId="8" xfId="1" applyFont="1" applyFill="1" applyBorder="1" applyAlignment="1">
      <alignment horizontal="center"/>
    </xf>
    <xf numFmtId="0" fontId="76" fillId="11" borderId="54" xfId="1" applyFont="1" applyFill="1" applyBorder="1" applyAlignment="1">
      <alignment horizontal="center"/>
    </xf>
    <xf numFmtId="0" fontId="42" fillId="11" borderId="9" xfId="1" applyFont="1" applyFill="1" applyBorder="1" applyAlignment="1">
      <alignment horizontal="center" vertical="center"/>
    </xf>
    <xf numFmtId="0" fontId="42" fillId="11" borderId="58" xfId="1" applyFont="1" applyFill="1" applyBorder="1" applyAlignment="1">
      <alignment horizontal="center" vertical="center"/>
    </xf>
    <xf numFmtId="16" fontId="40" fillId="11" borderId="24" xfId="1" applyNumberFormat="1" applyFont="1" applyFill="1" applyBorder="1" applyAlignment="1">
      <alignment horizontal="center" vertical="center"/>
    </xf>
    <xf numFmtId="16" fontId="40" fillId="11" borderId="0" xfId="1" applyNumberFormat="1" applyFont="1" applyFill="1" applyBorder="1" applyAlignment="1">
      <alignment horizontal="center" vertical="center"/>
    </xf>
    <xf numFmtId="0" fontId="40" fillId="11" borderId="24" xfId="1" applyFont="1" applyFill="1" applyBorder="1" applyAlignment="1">
      <alignment horizontal="center" vertical="center"/>
    </xf>
    <xf numFmtId="0" fontId="75" fillId="20" borderId="31" xfId="1" applyFont="1" applyFill="1" applyBorder="1" applyAlignment="1">
      <alignment horizontal="center"/>
    </xf>
    <xf numFmtId="0" fontId="75" fillId="20" borderId="8" xfId="1" applyFont="1" applyFill="1" applyBorder="1" applyAlignment="1">
      <alignment horizontal="center"/>
    </xf>
    <xf numFmtId="0" fontId="76" fillId="20" borderId="8" xfId="1" applyFont="1" applyFill="1" applyBorder="1" applyAlignment="1">
      <alignment horizontal="center"/>
    </xf>
    <xf numFmtId="0" fontId="76" fillId="20" borderId="54" xfId="1" applyFont="1" applyFill="1" applyBorder="1" applyAlignment="1">
      <alignment horizontal="center"/>
    </xf>
    <xf numFmtId="16" fontId="45" fillId="14" borderId="24" xfId="1" applyNumberFormat="1" applyFont="1" applyFill="1" applyBorder="1" applyAlignment="1">
      <alignment horizontal="center" vertical="center"/>
    </xf>
    <xf numFmtId="16" fontId="45" fillId="14" borderId="0" xfId="1" applyNumberFormat="1" applyFont="1" applyFill="1" applyBorder="1" applyAlignment="1">
      <alignment horizontal="center" vertical="center"/>
    </xf>
    <xf numFmtId="0" fontId="45" fillId="14" borderId="0" xfId="1" applyFont="1" applyFill="1" applyBorder="1" applyAlignment="1">
      <alignment horizontal="center" vertical="center"/>
    </xf>
    <xf numFmtId="0" fontId="45" fillId="14" borderId="55" xfId="1" applyFont="1" applyFill="1" applyBorder="1" applyAlignment="1">
      <alignment horizontal="center" vertical="center"/>
    </xf>
    <xf numFmtId="0" fontId="0" fillId="11" borderId="57" xfId="0" applyFill="1" applyBorder="1" applyAlignment="1">
      <alignment horizontal="center"/>
    </xf>
    <xf numFmtId="0" fontId="0" fillId="11" borderId="58" xfId="0" applyFill="1" applyBorder="1" applyAlignment="1">
      <alignment horizontal="center"/>
    </xf>
    <xf numFmtId="0" fontId="0" fillId="11" borderId="56" xfId="0" applyFill="1" applyBorder="1" applyAlignment="1">
      <alignment horizontal="center"/>
    </xf>
    <xf numFmtId="0" fontId="0" fillId="11" borderId="55" xfId="0" applyFill="1" applyBorder="1" applyAlignment="1">
      <alignment horizontal="center"/>
    </xf>
    <xf numFmtId="0" fontId="77" fillId="11" borderId="53" xfId="0" applyFont="1" applyFill="1" applyBorder="1" applyAlignment="1">
      <alignment horizontal="center"/>
    </xf>
    <xf numFmtId="0" fontId="77" fillId="11" borderId="54" xfId="0" applyFont="1" applyFill="1" applyBorder="1" applyAlignment="1">
      <alignment horizontal="center"/>
    </xf>
    <xf numFmtId="0" fontId="52" fillId="11" borderId="20" xfId="1" applyFont="1" applyFill="1" applyBorder="1" applyAlignment="1">
      <alignment horizontal="center"/>
    </xf>
    <xf numFmtId="0" fontId="52" fillId="11" borderId="3" xfId="1" applyFont="1" applyFill="1" applyBorder="1" applyAlignment="1">
      <alignment horizontal="center"/>
    </xf>
    <xf numFmtId="0" fontId="0" fillId="11" borderId="55" xfId="0" applyFill="1" applyBorder="1"/>
    <xf numFmtId="0" fontId="33" fillId="11" borderId="0" xfId="1" applyFont="1" applyFill="1" applyBorder="1" applyAlignment="1">
      <alignment horizontal="center"/>
    </xf>
    <xf numFmtId="0" fontId="72" fillId="20" borderId="53" xfId="1" applyFont="1" applyFill="1" applyBorder="1" applyAlignment="1">
      <alignment horizontal="center" vertical="center"/>
    </xf>
    <xf numFmtId="0" fontId="77" fillId="20" borderId="8" xfId="0" applyFont="1" applyFill="1" applyBorder="1"/>
    <xf numFmtId="0" fontId="20" fillId="11" borderId="53" xfId="1" applyFont="1" applyFill="1" applyBorder="1" applyAlignment="1">
      <alignment horizontal="center" vertical="center"/>
    </xf>
    <xf numFmtId="0" fontId="10" fillId="11" borderId="54" xfId="0" applyFont="1" applyFill="1" applyBorder="1"/>
    <xf numFmtId="0" fontId="0" fillId="11" borderId="0" xfId="0" applyFill="1" applyBorder="1"/>
    <xf numFmtId="0" fontId="4" fillId="11" borderId="6" xfId="1" applyFont="1" applyFill="1" applyBorder="1" applyAlignment="1">
      <alignment horizontal="center" vertical="center"/>
    </xf>
    <xf numFmtId="0" fontId="77" fillId="11" borderId="54" xfId="0" applyFont="1" applyFill="1" applyBorder="1"/>
    <xf numFmtId="0" fontId="4" fillId="11" borderId="54" xfId="1" applyFont="1" applyFill="1" applyBorder="1" applyAlignment="1">
      <alignment horizontal="center" vertical="center"/>
    </xf>
    <xf numFmtId="0" fontId="8" fillId="10" borderId="0" xfId="1" applyFont="1" applyFill="1" applyBorder="1" applyAlignment="1">
      <alignment horizontal="center" vertical="center"/>
    </xf>
    <xf numFmtId="0" fontId="8" fillId="10" borderId="55" xfId="1" applyFont="1" applyFill="1" applyBorder="1" applyAlignment="1">
      <alignment horizontal="center" vertical="center"/>
    </xf>
    <xf numFmtId="0" fontId="0" fillId="11" borderId="58" xfId="0" applyFill="1" applyBorder="1"/>
    <xf numFmtId="0" fontId="0" fillId="11" borderId="9" xfId="0" applyFill="1" applyBorder="1"/>
    <xf numFmtId="0" fontId="6" fillId="11" borderId="56" xfId="1" applyFont="1" applyFill="1" applyBorder="1" applyAlignment="1">
      <alignment horizontal="center" vertical="center"/>
    </xf>
    <xf numFmtId="0" fontId="10" fillId="11" borderId="55" xfId="0" applyFont="1" applyFill="1" applyBorder="1"/>
    <xf numFmtId="0" fontId="1" fillId="11" borderId="57" xfId="0" applyFont="1" applyFill="1" applyBorder="1" applyAlignment="1">
      <alignment horizontal="center"/>
    </xf>
    <xf numFmtId="0" fontId="1" fillId="11" borderId="9" xfId="0" applyFont="1" applyFill="1" applyBorder="1" applyAlignment="1">
      <alignment horizontal="center"/>
    </xf>
    <xf numFmtId="0" fontId="1" fillId="11" borderId="56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0" fontId="1" fillId="11" borderId="53" xfId="0" applyFont="1" applyFill="1" applyBorder="1" applyAlignment="1">
      <alignment horizontal="center"/>
    </xf>
    <xf numFmtId="0" fontId="1" fillId="11" borderId="8" xfId="0" applyFont="1" applyFill="1" applyBorder="1" applyAlignment="1">
      <alignment horizontal="center"/>
    </xf>
    <xf numFmtId="0" fontId="71" fillId="11" borderId="57" xfId="1" applyFont="1" applyFill="1" applyBorder="1" applyAlignment="1">
      <alignment horizontal="center" vertical="center"/>
    </xf>
    <xf numFmtId="0" fontId="78" fillId="11" borderId="58" xfId="0" applyFont="1" applyFill="1" applyBorder="1"/>
    <xf numFmtId="0" fontId="1" fillId="11" borderId="21" xfId="0" applyFont="1" applyFill="1" applyBorder="1" applyAlignment="1">
      <alignment horizontal="center"/>
    </xf>
    <xf numFmtId="0" fontId="1" fillId="11" borderId="11" xfId="0" applyFont="1" applyFill="1" applyBorder="1" applyAlignment="1">
      <alignment horizontal="center"/>
    </xf>
    <xf numFmtId="0" fontId="1" fillId="11" borderId="24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77" fillId="20" borderId="21" xfId="0" applyFont="1" applyFill="1" applyBorder="1" applyAlignment="1">
      <alignment horizontal="center"/>
    </xf>
    <xf numFmtId="0" fontId="77" fillId="20" borderId="58" xfId="0" applyFont="1" applyFill="1" applyBorder="1" applyAlignment="1">
      <alignment horizontal="center"/>
    </xf>
    <xf numFmtId="0" fontId="1" fillId="11" borderId="55" xfId="0" applyFont="1" applyFill="1" applyBorder="1" applyAlignment="1">
      <alignment horizontal="center"/>
    </xf>
    <xf numFmtId="0" fontId="78" fillId="20" borderId="31" xfId="1" applyFont="1" applyFill="1" applyBorder="1" applyAlignment="1">
      <alignment horizontal="center"/>
    </xf>
    <xf numFmtId="0" fontId="2" fillId="20" borderId="6" xfId="1" applyFill="1" applyBorder="1" applyAlignment="1">
      <alignment horizontal="center"/>
    </xf>
    <xf numFmtId="0" fontId="1" fillId="11" borderId="21" xfId="1" applyFont="1" applyFill="1" applyBorder="1" applyAlignment="1">
      <alignment horizontal="center"/>
    </xf>
    <xf numFmtId="0" fontId="1" fillId="11" borderId="11" xfId="1" applyFont="1" applyFill="1" applyBorder="1" applyAlignment="1">
      <alignment horizontal="center"/>
    </xf>
    <xf numFmtId="0" fontId="2" fillId="11" borderId="24" xfId="1" applyFill="1" applyBorder="1" applyAlignment="1">
      <alignment horizontal="center"/>
    </xf>
    <xf numFmtId="0" fontId="2" fillId="11" borderId="1" xfId="1" applyFill="1" applyBorder="1" applyAlignment="1">
      <alignment horizontal="center"/>
    </xf>
    <xf numFmtId="0" fontId="1" fillId="11" borderId="24" xfId="1" applyFont="1" applyFill="1" applyBorder="1" applyAlignment="1">
      <alignment horizontal="center"/>
    </xf>
    <xf numFmtId="0" fontId="0" fillId="11" borderId="21" xfId="0" applyFill="1" applyBorder="1" applyAlignment="1">
      <alignment horizontal="center"/>
    </xf>
    <xf numFmtId="0" fontId="0" fillId="11" borderId="24" xfId="0" applyFill="1" applyBorder="1" applyAlignment="1">
      <alignment horizontal="center"/>
    </xf>
    <xf numFmtId="0" fontId="77" fillId="11" borderId="31" xfId="0" applyFont="1" applyFill="1" applyBorder="1" applyAlignment="1">
      <alignment horizontal="center"/>
    </xf>
    <xf numFmtId="0" fontId="10" fillId="14" borderId="24" xfId="0" applyFont="1" applyFill="1" applyBorder="1" applyAlignment="1">
      <alignment horizontal="center"/>
    </xf>
    <xf numFmtId="0" fontId="10" fillId="14" borderId="55" xfId="0" applyFont="1" applyFill="1" applyBorder="1" applyAlignment="1">
      <alignment horizontal="center"/>
    </xf>
    <xf numFmtId="0" fontId="78" fillId="20" borderId="31" xfId="0" applyFont="1" applyFill="1" applyBorder="1" applyAlignment="1">
      <alignment horizontal="center"/>
    </xf>
    <xf numFmtId="0" fontId="78" fillId="20" borderId="54" xfId="0" applyFont="1" applyFill="1" applyBorder="1" applyAlignment="1">
      <alignment horizontal="center"/>
    </xf>
    <xf numFmtId="0" fontId="6" fillId="11" borderId="20" xfId="1" applyFont="1" applyFill="1" applyBorder="1" applyAlignment="1">
      <alignment horizontal="center"/>
    </xf>
    <xf numFmtId="0" fontId="6" fillId="11" borderId="3" xfId="1" applyFont="1" applyFill="1" applyBorder="1" applyAlignment="1">
      <alignment horizontal="center"/>
    </xf>
    <xf numFmtId="0" fontId="84" fillId="11" borderId="53" xfId="1" applyFont="1" applyFill="1" applyBorder="1" applyAlignment="1">
      <alignment horizontal="center" vertical="center"/>
    </xf>
    <xf numFmtId="0" fontId="78" fillId="11" borderId="53" xfId="1" applyFont="1" applyFill="1" applyBorder="1" applyAlignment="1">
      <alignment horizontal="center" vertical="center"/>
    </xf>
    <xf numFmtId="0" fontId="1" fillId="11" borderId="53" xfId="1" applyFont="1" applyFill="1" applyBorder="1" applyAlignment="1">
      <alignment horizontal="center" vertical="center"/>
    </xf>
    <xf numFmtId="0" fontId="1" fillId="11" borderId="54" xfId="0" applyFont="1" applyFill="1" applyBorder="1"/>
    <xf numFmtId="0" fontId="1" fillId="11" borderId="54" xfId="0" applyFont="1" applyFill="1" applyBorder="1" applyAlignment="1">
      <alignment horizontal="center"/>
    </xf>
    <xf numFmtId="0" fontId="1" fillId="11" borderId="6" xfId="1" applyFont="1" applyFill="1" applyBorder="1" applyAlignment="1">
      <alignment horizontal="center" vertical="center"/>
    </xf>
    <xf numFmtId="0" fontId="78" fillId="11" borderId="31" xfId="1" applyFont="1" applyFill="1" applyBorder="1" applyAlignment="1">
      <alignment horizontal="center" vertical="center"/>
    </xf>
    <xf numFmtId="0" fontId="1" fillId="11" borderId="54" xfId="1" applyFont="1" applyFill="1" applyBorder="1" applyAlignment="1">
      <alignment horizontal="center" vertical="center"/>
    </xf>
    <xf numFmtId="0" fontId="10" fillId="11" borderId="56" xfId="1" applyFont="1" applyFill="1" applyBorder="1" applyAlignment="1">
      <alignment horizontal="center" vertical="center"/>
    </xf>
    <xf numFmtId="0" fontId="1" fillId="11" borderId="24" xfId="1" applyFont="1" applyFill="1" applyBorder="1" applyAlignment="1">
      <alignment horizontal="center" vertical="center"/>
    </xf>
    <xf numFmtId="0" fontId="1" fillId="11" borderId="0" xfId="1" applyFont="1" applyFill="1" applyBorder="1" applyAlignment="1">
      <alignment horizontal="center" vertical="center"/>
    </xf>
    <xf numFmtId="0" fontId="1" fillId="11" borderId="1" xfId="1" applyFont="1" applyFill="1" applyBorder="1" applyAlignment="1">
      <alignment horizontal="center" vertical="center"/>
    </xf>
    <xf numFmtId="0" fontId="1" fillId="11" borderId="55" xfId="0" applyFont="1" applyFill="1" applyBorder="1"/>
    <xf numFmtId="0" fontId="1" fillId="11" borderId="56" xfId="1" applyFont="1" applyFill="1" applyBorder="1" applyAlignment="1">
      <alignment horizontal="center" vertical="center"/>
    </xf>
    <xf numFmtId="0" fontId="1" fillId="11" borderId="58" xfId="0" applyFont="1" applyFill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7" xfId="0" applyBorder="1" applyAlignment="1">
      <alignment horizontal="center"/>
    </xf>
    <xf numFmtId="0" fontId="78" fillId="11" borderId="57" xfId="1" applyFont="1" applyFill="1" applyBorder="1" applyAlignment="1">
      <alignment horizontal="center" vertical="center"/>
    </xf>
    <xf numFmtId="0" fontId="1" fillId="11" borderId="21" xfId="1" applyFont="1" applyFill="1" applyBorder="1" applyAlignment="1">
      <alignment horizontal="center" vertical="center"/>
    </xf>
    <xf numFmtId="0" fontId="1" fillId="11" borderId="9" xfId="1" applyFont="1" applyFill="1" applyBorder="1" applyAlignment="1">
      <alignment horizontal="center" vertical="center"/>
    </xf>
    <xf numFmtId="0" fontId="1" fillId="11" borderId="11" xfId="1" applyFont="1" applyFill="1" applyBorder="1" applyAlignment="1">
      <alignment horizontal="center" vertical="center"/>
    </xf>
    <xf numFmtId="0" fontId="1" fillId="11" borderId="58" xfId="0" applyFont="1" applyFill="1" applyBorder="1"/>
    <xf numFmtId="0" fontId="1" fillId="11" borderId="57" xfId="1" applyFont="1" applyFill="1" applyBorder="1" applyAlignment="1">
      <alignment horizontal="center" vertical="center"/>
    </xf>
    <xf numFmtId="16" fontId="1" fillId="11" borderId="0" xfId="1" quotePrefix="1" applyNumberFormat="1" applyFont="1" applyFill="1" applyBorder="1" applyAlignment="1">
      <alignment horizontal="center" vertical="center"/>
    </xf>
    <xf numFmtId="0" fontId="10" fillId="11" borderId="18" xfId="2" applyFont="1" applyFill="1" applyBorder="1" applyAlignment="1">
      <alignment horizontal="center" vertical="center"/>
    </xf>
    <xf numFmtId="0" fontId="10" fillId="11" borderId="19" xfId="2" applyFont="1" applyFill="1" applyBorder="1" applyAlignment="1">
      <alignment horizontal="center" vertical="center"/>
    </xf>
    <xf numFmtId="0" fontId="10" fillId="11" borderId="16" xfId="2" applyFont="1" applyFill="1" applyBorder="1" applyAlignment="1">
      <alignment horizontal="center" vertical="center"/>
    </xf>
    <xf numFmtId="0" fontId="10" fillId="11" borderId="27" xfId="2" applyFont="1" applyFill="1" applyBorder="1" applyAlignment="1">
      <alignment horizontal="center"/>
    </xf>
    <xf numFmtId="0" fontId="10" fillId="11" borderId="0" xfId="2" applyFont="1" applyFill="1" applyBorder="1" applyAlignment="1">
      <alignment horizontal="center"/>
    </xf>
    <xf numFmtId="0" fontId="10" fillId="11" borderId="18" xfId="2" applyFont="1" applyFill="1" applyBorder="1" applyAlignment="1">
      <alignment horizontal="center" vertical="center" wrapText="1"/>
    </xf>
    <xf numFmtId="0" fontId="10" fillId="11" borderId="19" xfId="2" applyFont="1" applyFill="1" applyBorder="1" applyAlignment="1">
      <alignment horizontal="center" vertical="center" wrapText="1"/>
    </xf>
    <xf numFmtId="0" fontId="10" fillId="11" borderId="16" xfId="2" applyFont="1" applyFill="1" applyBorder="1" applyAlignment="1">
      <alignment horizontal="center" vertical="center" wrapText="1"/>
    </xf>
  </cellXfs>
  <cellStyles count="3">
    <cellStyle name="Normal" xfId="0" builtinId="0"/>
    <cellStyle name="normal_Chpt2000" xfId="1"/>
    <cellStyle name="Normal_Chpt99_1" xfId="2"/>
  </cellStyles>
  <dxfs count="65">
    <dxf>
      <font>
        <b/>
        <i val="0"/>
        <condense val="0"/>
        <extend val="0"/>
        <color indexed="13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412749</xdr:colOff>
      <xdr:row>1</xdr:row>
      <xdr:rowOff>22225</xdr:rowOff>
    </xdr:from>
    <xdr:to>
      <xdr:col>2</xdr:col>
      <xdr:colOff>1358900</xdr:colOff>
      <xdr:row>2</xdr:row>
      <xdr:rowOff>101600</xdr:rowOff>
    </xdr:to>
    <xdr:sp macro="" textlink="">
      <xdr:nvSpPr>
        <xdr:cNvPr id="5" name="WordArt 9"/>
        <xdr:cNvSpPr>
          <a:spLocks noChangeArrowheads="1" noChangeShapeType="1" noTextEdit="1"/>
        </xdr:cNvSpPr>
      </xdr:nvSpPr>
      <xdr:spPr bwMode="auto">
        <a:xfrm>
          <a:off x="742949" y="161925"/>
          <a:ext cx="946151" cy="219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Cie d'Arc de Reims</a:t>
          </a:r>
        </a:p>
      </xdr:txBody>
    </xdr:sp>
    <xdr:clientData/>
  </xdr:twoCellAnchor>
  <xdr:twoCellAnchor>
    <xdr:from>
      <xdr:col>2</xdr:col>
      <xdr:colOff>508000</xdr:colOff>
      <xdr:row>3</xdr:row>
      <xdr:rowOff>38100</xdr:rowOff>
    </xdr:from>
    <xdr:to>
      <xdr:col>2</xdr:col>
      <xdr:colOff>1574800</xdr:colOff>
      <xdr:row>5</xdr:row>
      <xdr:rowOff>50800</xdr:rowOff>
    </xdr:to>
    <xdr:sp macro="" textlink="">
      <xdr:nvSpPr>
        <xdr:cNvPr id="6" name="WordArt 10"/>
        <xdr:cNvSpPr>
          <a:spLocks noChangeArrowheads="1" noChangeShapeType="1" noTextEdit="1"/>
        </xdr:cNvSpPr>
      </xdr:nvSpPr>
      <xdr:spPr bwMode="auto">
        <a:xfrm>
          <a:off x="838200" y="457200"/>
          <a:ext cx="1066800" cy="2921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Salle 2012-2013</a:t>
          </a:r>
        </a:p>
      </xdr:txBody>
    </xdr:sp>
    <xdr:clientData/>
  </xdr:twoCellAnchor>
  <xdr:twoCellAnchor editAs="oneCell">
    <xdr:from>
      <xdr:col>0</xdr:col>
      <xdr:colOff>88900</xdr:colOff>
      <xdr:row>0</xdr:row>
      <xdr:rowOff>130174</xdr:rowOff>
    </xdr:from>
    <xdr:to>
      <xdr:col>2</xdr:col>
      <xdr:colOff>378990</xdr:colOff>
      <xdr:row>5</xdr:row>
      <xdr:rowOff>139699</xdr:rowOff>
    </xdr:to>
    <xdr:pic>
      <xdr:nvPicPr>
        <xdr:cNvPr id="102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" y="130174"/>
          <a:ext cx="62029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412749</xdr:colOff>
      <xdr:row>1</xdr:row>
      <xdr:rowOff>22225</xdr:rowOff>
    </xdr:from>
    <xdr:to>
      <xdr:col>2</xdr:col>
      <xdr:colOff>1358900</xdr:colOff>
      <xdr:row>2</xdr:row>
      <xdr:rowOff>101600</xdr:rowOff>
    </xdr:to>
    <xdr:sp macro="" textlink="">
      <xdr:nvSpPr>
        <xdr:cNvPr id="7" name="WordArt 9"/>
        <xdr:cNvSpPr>
          <a:spLocks noChangeArrowheads="1" noChangeShapeType="1" noTextEdit="1"/>
        </xdr:cNvSpPr>
      </xdr:nvSpPr>
      <xdr:spPr bwMode="auto">
        <a:xfrm>
          <a:off x="736599" y="165100"/>
          <a:ext cx="946151" cy="2222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Cie d'Arc de Reims</a:t>
          </a:r>
        </a:p>
      </xdr:txBody>
    </xdr:sp>
    <xdr:clientData/>
  </xdr:twoCellAnchor>
  <xdr:twoCellAnchor>
    <xdr:from>
      <xdr:col>2</xdr:col>
      <xdr:colOff>508000</xdr:colOff>
      <xdr:row>3</xdr:row>
      <xdr:rowOff>38100</xdr:rowOff>
    </xdr:from>
    <xdr:to>
      <xdr:col>2</xdr:col>
      <xdr:colOff>1574800</xdr:colOff>
      <xdr:row>5</xdr:row>
      <xdr:rowOff>50800</xdr:rowOff>
    </xdr:to>
    <xdr:sp macro="" textlink="">
      <xdr:nvSpPr>
        <xdr:cNvPr id="8" name="WordArt 10"/>
        <xdr:cNvSpPr>
          <a:spLocks noChangeArrowheads="1" noChangeShapeType="1" noTextEdit="1"/>
        </xdr:cNvSpPr>
      </xdr:nvSpPr>
      <xdr:spPr bwMode="auto">
        <a:xfrm>
          <a:off x="831850" y="466725"/>
          <a:ext cx="1066800" cy="2984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Salle 2014-2015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742950</xdr:colOff>
      <xdr:row>15</xdr:row>
      <xdr:rowOff>47625</xdr:rowOff>
    </xdr:from>
    <xdr:to>
      <xdr:col>6</xdr:col>
      <xdr:colOff>1152525</xdr:colOff>
      <xdr:row>18</xdr:row>
      <xdr:rowOff>19049</xdr:rowOff>
    </xdr:to>
    <xdr:sp macro="" textlink="">
      <xdr:nvSpPr>
        <xdr:cNvPr id="12" name="WordArt 5"/>
        <xdr:cNvSpPr>
          <a:spLocks noChangeArrowheads="1" noChangeShapeType="1" noTextEdit="1"/>
        </xdr:cNvSpPr>
      </xdr:nvSpPr>
      <xdr:spPr bwMode="auto">
        <a:xfrm>
          <a:off x="10344150" y="2676525"/>
          <a:ext cx="409575" cy="42862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b="1" kern="10" spc="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E6DCAC"/>
                  </a:gs>
                  <a:gs pos="12000">
                    <a:srgbClr val="E6D78A"/>
                  </a:gs>
                  <a:gs pos="30000">
                    <a:srgbClr val="C7AC4C"/>
                  </a:gs>
                  <a:gs pos="45000">
                    <a:srgbClr val="E6D78A"/>
                  </a:gs>
                  <a:gs pos="77000">
                    <a:srgbClr val="C7AC4C"/>
                  </a:gs>
                  <a:gs pos="100000">
                    <a:srgbClr val="E6DCAC"/>
                  </a:gs>
                </a:gsLst>
                <a:lin ang="2700000" scaled="1"/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Arial Black"/>
            </a:rPr>
            <a:t>1</a:t>
          </a:r>
        </a:p>
      </xdr:txBody>
    </xdr:sp>
    <xdr:clientData/>
  </xdr:twoCellAnchor>
  <xdr:twoCellAnchor>
    <xdr:from>
      <xdr:col>5</xdr:col>
      <xdr:colOff>800099</xdr:colOff>
      <xdr:row>20</xdr:row>
      <xdr:rowOff>0</xdr:rowOff>
    </xdr:from>
    <xdr:to>
      <xdr:col>5</xdr:col>
      <xdr:colOff>1266825</xdr:colOff>
      <xdr:row>22</xdr:row>
      <xdr:rowOff>142875</xdr:rowOff>
    </xdr:to>
    <xdr:sp macro="" textlink="">
      <xdr:nvSpPr>
        <xdr:cNvPr id="13" name="WordArt 6"/>
        <xdr:cNvSpPr>
          <a:spLocks noChangeArrowheads="1" noChangeShapeType="1" noTextEdit="1"/>
        </xdr:cNvSpPr>
      </xdr:nvSpPr>
      <xdr:spPr bwMode="auto">
        <a:xfrm>
          <a:off x="8496299" y="3429000"/>
          <a:ext cx="466726" cy="4476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b="1" kern="10" spc="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FFFFFF"/>
                  </a:gs>
                  <a:gs pos="7001">
                    <a:srgbClr val="E6E6E6"/>
                  </a:gs>
                  <a:gs pos="32001">
                    <a:srgbClr val="7D8496"/>
                  </a:gs>
                  <a:gs pos="47000">
                    <a:srgbClr val="E6E6E6"/>
                  </a:gs>
                  <a:gs pos="85001">
                    <a:srgbClr val="7D8496"/>
                  </a:gs>
                  <a:gs pos="100000">
                    <a:srgbClr val="E6E6E6"/>
                  </a:gs>
                </a:gsLst>
                <a:lin ang="2700000" scaled="1"/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Arial Black"/>
            </a:rPr>
            <a:t>2</a:t>
          </a:r>
        </a:p>
      </xdr:txBody>
    </xdr:sp>
    <xdr:clientData/>
  </xdr:twoCellAnchor>
  <xdr:twoCellAnchor>
    <xdr:from>
      <xdr:col>7</xdr:col>
      <xdr:colOff>857250</xdr:colOff>
      <xdr:row>20</xdr:row>
      <xdr:rowOff>57149</xdr:rowOff>
    </xdr:from>
    <xdr:to>
      <xdr:col>7</xdr:col>
      <xdr:colOff>1304925</xdr:colOff>
      <xdr:row>23</xdr:row>
      <xdr:rowOff>95250</xdr:rowOff>
    </xdr:to>
    <xdr:sp macro="" textlink="">
      <xdr:nvSpPr>
        <xdr:cNvPr id="14" name="WordArt 8"/>
        <xdr:cNvSpPr>
          <a:spLocks noChangeArrowheads="1" noChangeShapeType="1" noTextEdit="1"/>
        </xdr:cNvSpPr>
      </xdr:nvSpPr>
      <xdr:spPr bwMode="auto">
        <a:xfrm>
          <a:off x="12287250" y="3486149"/>
          <a:ext cx="447675" cy="49530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b="1" i="0" kern="10" spc="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825600"/>
                  </a:gs>
                  <a:gs pos="13000">
                    <a:srgbClr val="FFA800"/>
                  </a:gs>
                  <a:gs pos="28000">
                    <a:srgbClr val="825600"/>
                  </a:gs>
                  <a:gs pos="42999">
                    <a:srgbClr val="FFA800"/>
                  </a:gs>
                  <a:gs pos="58000">
                    <a:srgbClr val="825600"/>
                  </a:gs>
                  <a:gs pos="72000">
                    <a:srgbClr val="FFA800"/>
                  </a:gs>
                  <a:gs pos="87000">
                    <a:srgbClr val="825600"/>
                  </a:gs>
                  <a:gs pos="100000">
                    <a:srgbClr val="FFA800"/>
                  </a:gs>
                </a:gsLst>
                <a:lin ang="2700000" scaled="1"/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Arial Black"/>
            </a:rPr>
            <a:t>3</a:t>
          </a:r>
        </a:p>
      </xdr:txBody>
    </xdr:sp>
    <xdr:clientData/>
  </xdr:twoCellAnchor>
  <xdr:twoCellAnchor>
    <xdr:from>
      <xdr:col>1</xdr:col>
      <xdr:colOff>733425</xdr:colOff>
      <xdr:row>19</xdr:row>
      <xdr:rowOff>123824</xdr:rowOff>
    </xdr:from>
    <xdr:to>
      <xdr:col>1</xdr:col>
      <xdr:colOff>1104900</xdr:colOff>
      <xdr:row>22</xdr:row>
      <xdr:rowOff>38099</xdr:rowOff>
    </xdr:to>
    <xdr:sp macro="" textlink="">
      <xdr:nvSpPr>
        <xdr:cNvPr id="15" name="WordArt 10"/>
        <xdr:cNvSpPr>
          <a:spLocks noChangeArrowheads="1" noChangeShapeType="1" noTextEdit="1"/>
        </xdr:cNvSpPr>
      </xdr:nvSpPr>
      <xdr:spPr bwMode="auto">
        <a:xfrm>
          <a:off x="1495425" y="3381374"/>
          <a:ext cx="371475" cy="3905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b="1" kern="10" spc="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FFFFFF"/>
                  </a:gs>
                  <a:gs pos="7001">
                    <a:srgbClr val="E6E6E6"/>
                  </a:gs>
                  <a:gs pos="32001">
                    <a:srgbClr val="7D8496"/>
                  </a:gs>
                  <a:gs pos="47000">
                    <a:srgbClr val="E6E6E6"/>
                  </a:gs>
                  <a:gs pos="85001">
                    <a:srgbClr val="7D8496"/>
                  </a:gs>
                  <a:gs pos="100000">
                    <a:srgbClr val="E6E6E6"/>
                  </a:gs>
                </a:gsLst>
                <a:lin ang="2700000" scaled="1"/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Arial Black"/>
            </a:rPr>
            <a:t>2</a:t>
          </a:r>
        </a:p>
      </xdr:txBody>
    </xdr:sp>
    <xdr:clientData/>
  </xdr:twoCellAnchor>
  <xdr:twoCellAnchor>
    <xdr:from>
      <xdr:col>2</xdr:col>
      <xdr:colOff>676275</xdr:colOff>
      <xdr:row>15</xdr:row>
      <xdr:rowOff>85725</xdr:rowOff>
    </xdr:from>
    <xdr:to>
      <xdr:col>2</xdr:col>
      <xdr:colOff>1143001</xdr:colOff>
      <xdr:row>18</xdr:row>
      <xdr:rowOff>76200</xdr:rowOff>
    </xdr:to>
    <xdr:sp macro="" textlink="">
      <xdr:nvSpPr>
        <xdr:cNvPr id="16" name="WordArt 11"/>
        <xdr:cNvSpPr>
          <a:spLocks noChangeArrowheads="1" noChangeShapeType="1" noTextEdit="1"/>
        </xdr:cNvSpPr>
      </xdr:nvSpPr>
      <xdr:spPr bwMode="auto">
        <a:xfrm>
          <a:off x="3343275" y="2714625"/>
          <a:ext cx="466726" cy="4476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b="1" kern="10" spc="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E6DCAC"/>
                  </a:gs>
                  <a:gs pos="12000">
                    <a:srgbClr val="E6D78A"/>
                  </a:gs>
                  <a:gs pos="30000">
                    <a:srgbClr val="C7AC4C"/>
                  </a:gs>
                  <a:gs pos="45000">
                    <a:srgbClr val="E6D78A"/>
                  </a:gs>
                  <a:gs pos="77000">
                    <a:srgbClr val="C7AC4C"/>
                  </a:gs>
                  <a:gs pos="100000">
                    <a:srgbClr val="E6DCAC"/>
                  </a:gs>
                </a:gsLst>
                <a:lin ang="2700000" scaled="1"/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Arial Black"/>
            </a:rPr>
            <a:t>1</a:t>
          </a:r>
        </a:p>
      </xdr:txBody>
    </xdr:sp>
    <xdr:clientData/>
  </xdr:twoCellAnchor>
  <xdr:twoCellAnchor>
    <xdr:from>
      <xdr:col>3</xdr:col>
      <xdr:colOff>866776</xdr:colOff>
      <xdr:row>20</xdr:row>
      <xdr:rowOff>-1</xdr:rowOff>
    </xdr:from>
    <xdr:to>
      <xdr:col>3</xdr:col>
      <xdr:colOff>1323976</xdr:colOff>
      <xdr:row>23</xdr:row>
      <xdr:rowOff>19050</xdr:rowOff>
    </xdr:to>
    <xdr:sp macro="" textlink="">
      <xdr:nvSpPr>
        <xdr:cNvPr id="17" name="WordArt 12"/>
        <xdr:cNvSpPr>
          <a:spLocks noChangeArrowheads="1" noChangeShapeType="1" noTextEdit="1"/>
        </xdr:cNvSpPr>
      </xdr:nvSpPr>
      <xdr:spPr bwMode="auto">
        <a:xfrm>
          <a:off x="5514976" y="3428999"/>
          <a:ext cx="457200" cy="47625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b="1" kern="10" spc="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825600"/>
                  </a:gs>
                  <a:gs pos="13000">
                    <a:srgbClr val="FFA800"/>
                  </a:gs>
                  <a:gs pos="28000">
                    <a:srgbClr val="825600"/>
                  </a:gs>
                  <a:gs pos="42999">
                    <a:srgbClr val="FFA800"/>
                  </a:gs>
                  <a:gs pos="58000">
                    <a:srgbClr val="825600"/>
                  </a:gs>
                  <a:gs pos="72000">
                    <a:srgbClr val="FFA800"/>
                  </a:gs>
                  <a:gs pos="87000">
                    <a:srgbClr val="825600"/>
                  </a:gs>
                  <a:gs pos="100000">
                    <a:srgbClr val="FFA800"/>
                  </a:gs>
                </a:gsLst>
                <a:lin ang="2700000" scaled="1"/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Arial Black"/>
            </a:rPr>
            <a:t>3</a:t>
          </a:r>
        </a:p>
      </xdr:txBody>
    </xdr:sp>
    <xdr:clientData/>
  </xdr:twoCellAnchor>
  <xdr:twoCellAnchor>
    <xdr:from>
      <xdr:col>0</xdr:col>
      <xdr:colOff>739775</xdr:colOff>
      <xdr:row>58</xdr:row>
      <xdr:rowOff>149225</xdr:rowOff>
    </xdr:from>
    <xdr:to>
      <xdr:col>3</xdr:col>
      <xdr:colOff>1854200</xdr:colOff>
      <xdr:row>66</xdr:row>
      <xdr:rowOff>82550</xdr:rowOff>
    </xdr:to>
    <xdr:sp macro="" textlink="">
      <xdr:nvSpPr>
        <xdr:cNvPr id="18" name="WordArt 15"/>
        <xdr:cNvSpPr>
          <a:spLocks noChangeArrowheads="1" noChangeShapeType="1" noTextEdit="1"/>
        </xdr:cNvSpPr>
      </xdr:nvSpPr>
      <xdr:spPr bwMode="auto">
        <a:xfrm>
          <a:off x="739775" y="11807825"/>
          <a:ext cx="6245225" cy="1165225"/>
        </a:xfrm>
        <a:prstGeom prst="rect">
          <a:avLst/>
        </a:prstGeom>
      </xdr:spPr>
      <xdr:txBody>
        <a:bodyPr wrap="none" fromWordArt="1">
          <a:prstTxWarp prst="textCascadeUp">
            <a:avLst>
              <a:gd name="adj" fmla="val 44444"/>
            </a:avLst>
          </a:prstTxWarp>
          <a:scene3d>
            <a:camera prst="legacyPerspectiveFront">
              <a:rot lat="20519999" lon="1080000" rev="0"/>
            </a:camera>
            <a:lightRig rig="legacyHarsh2" dir="b"/>
          </a:scene3d>
          <a:sp3d extrusionH="430200" prstMaterial="legacyMatte">
            <a:extrusionClr>
              <a:srgbClr val="FF6600"/>
            </a:extrusionClr>
          </a:sp3d>
        </a:bodyPr>
        <a:lstStyle/>
        <a:p>
          <a:pPr algn="ctr" rtl="0"/>
          <a:r>
            <a:rPr lang="fr-FR" sz="3600" b="1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effectLst/>
              <a:latin typeface="Times New Roman" pitchFamily="18" charset="0"/>
              <a:cs typeface="Times New Roman" pitchFamily="18" charset="0"/>
            </a:rPr>
            <a:t>Championnats</a:t>
          </a:r>
        </a:p>
        <a:p>
          <a:pPr algn="ctr" rtl="0"/>
          <a:r>
            <a:rPr lang="fr-FR" sz="3600" b="1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effectLst/>
              <a:latin typeface="Times New Roman" pitchFamily="18" charset="0"/>
              <a:cs typeface="Times New Roman" pitchFamily="18" charset="0"/>
            </a:rPr>
            <a:t>de FRANCE</a:t>
          </a:r>
        </a:p>
      </xdr:txBody>
    </xdr:sp>
    <xdr:clientData/>
  </xdr:twoCellAnchor>
  <xdr:twoCellAnchor>
    <xdr:from>
      <xdr:col>1</xdr:col>
      <xdr:colOff>95250</xdr:colOff>
      <xdr:row>3</xdr:row>
      <xdr:rowOff>38100</xdr:rowOff>
    </xdr:from>
    <xdr:to>
      <xdr:col>4</xdr:col>
      <xdr:colOff>38100</xdr:colOff>
      <xdr:row>14</xdr:row>
      <xdr:rowOff>152400</xdr:rowOff>
    </xdr:to>
    <xdr:sp macro="" textlink="">
      <xdr:nvSpPr>
        <xdr:cNvPr id="19" name="WordArt 17"/>
        <xdr:cNvSpPr>
          <a:spLocks noChangeArrowheads="1" noChangeShapeType="1" noTextEdit="1"/>
        </xdr:cNvSpPr>
      </xdr:nvSpPr>
      <xdr:spPr bwMode="auto">
        <a:xfrm>
          <a:off x="857250" y="1009650"/>
          <a:ext cx="5810250" cy="1790700"/>
        </a:xfrm>
        <a:prstGeom prst="rect">
          <a:avLst/>
        </a:prstGeom>
      </xdr:spPr>
      <xdr:txBody>
        <a:bodyPr wrap="none" fromWordArt="1">
          <a:prstTxWarp prst="textCascadeUp">
            <a:avLst>
              <a:gd name="adj" fmla="val 46825"/>
            </a:avLst>
          </a:prstTxWarp>
          <a:scene3d>
            <a:camera prst="legacyPerspectiveFront">
              <a:rot lat="20519999" lon="1080000" rev="0"/>
            </a:camera>
            <a:lightRig rig="legacyHarsh2" dir="b"/>
          </a:scene3d>
          <a:sp3d extrusionH="430200" prstMaterial="legacyMatte">
            <a:extrusionClr>
              <a:srgbClr val="FF6600"/>
            </a:extrusionClr>
          </a:sp3d>
        </a:bodyPr>
        <a:lstStyle/>
        <a:p>
          <a:pPr algn="ctr" rtl="0"/>
          <a:r>
            <a:rPr lang="fr-FR" sz="3600" b="1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effectLst/>
              <a:latin typeface="Times New Roman" pitchFamily="18" charset="0"/>
              <a:cs typeface="Times New Roman" pitchFamily="18" charset="0"/>
            </a:rPr>
            <a:t>Championnats</a:t>
          </a:r>
        </a:p>
        <a:p>
          <a:pPr algn="ctr" rtl="0"/>
          <a:r>
            <a:rPr lang="fr-FR" sz="3600" b="1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effectLst/>
              <a:latin typeface="Times New Roman" pitchFamily="18" charset="0"/>
              <a:cs typeface="Times New Roman" pitchFamily="18" charset="0"/>
            </a:rPr>
            <a:t>de la MARNE</a:t>
          </a:r>
        </a:p>
      </xdr:txBody>
    </xdr:sp>
    <xdr:clientData/>
  </xdr:twoCellAnchor>
  <xdr:twoCellAnchor>
    <xdr:from>
      <xdr:col>4</xdr:col>
      <xdr:colOff>1905000</xdr:colOff>
      <xdr:row>2</xdr:row>
      <xdr:rowOff>76200</xdr:rowOff>
    </xdr:from>
    <xdr:to>
      <xdr:col>8</xdr:col>
      <xdr:colOff>723900</xdr:colOff>
      <xdr:row>14</xdr:row>
      <xdr:rowOff>114300</xdr:rowOff>
    </xdr:to>
    <xdr:sp macro="" textlink="">
      <xdr:nvSpPr>
        <xdr:cNvPr id="20" name="WordArt 18"/>
        <xdr:cNvSpPr>
          <a:spLocks noChangeArrowheads="1" noChangeShapeType="1" noTextEdit="1"/>
        </xdr:cNvSpPr>
      </xdr:nvSpPr>
      <xdr:spPr bwMode="auto">
        <a:xfrm>
          <a:off x="8534400" y="723900"/>
          <a:ext cx="6534150" cy="1866900"/>
        </a:xfrm>
        <a:prstGeom prst="rect">
          <a:avLst/>
        </a:prstGeom>
      </xdr:spPr>
      <xdr:txBody>
        <a:bodyPr wrap="none" fromWordArt="1">
          <a:prstTxWarp prst="textCascadeUp">
            <a:avLst>
              <a:gd name="adj" fmla="val 44444"/>
            </a:avLst>
          </a:prstTxWarp>
          <a:scene3d>
            <a:camera prst="legacyPerspectiveFront">
              <a:rot lat="20519999" lon="1080000" rev="0"/>
            </a:camera>
            <a:lightRig rig="legacyHarsh2" dir="b"/>
          </a:scene3d>
          <a:sp3d extrusionH="430200" prstMaterial="legacyMatte">
            <a:extrusionClr>
              <a:srgbClr val="FF6600"/>
            </a:extrusionClr>
          </a:sp3d>
        </a:bodyPr>
        <a:lstStyle/>
        <a:p>
          <a:pPr algn="ctr" rtl="0"/>
          <a:r>
            <a:rPr lang="fr-FR" sz="3600" b="1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effectLst/>
              <a:latin typeface="Times New Roman" pitchFamily="18" charset="0"/>
              <a:cs typeface="Times New Roman" pitchFamily="18" charset="0"/>
            </a:rPr>
            <a:t>Championnats</a:t>
          </a:r>
        </a:p>
        <a:p>
          <a:pPr algn="ctr" rtl="0"/>
          <a:r>
            <a:rPr lang="fr-FR" sz="3600" b="1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effectLst/>
              <a:latin typeface="Times New Roman" pitchFamily="18" charset="0"/>
              <a:cs typeface="Times New Roman" pitchFamily="18" charset="0"/>
            </a:rPr>
            <a:t>Champagne-Ardenne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68</xdr:row>
          <xdr:rowOff>57150</xdr:rowOff>
        </xdr:from>
        <xdr:to>
          <xdr:col>3</xdr:col>
          <xdr:colOff>1752600</xdr:colOff>
          <xdr:row>74</xdr:row>
          <xdr:rowOff>9525</xdr:rowOff>
        </xdr:to>
        <xdr:sp macro="" textlink="">
          <xdr:nvSpPr>
            <xdr:cNvPr id="10407" name="Object 167" hidden="1">
              <a:extLst>
                <a:ext uri="{63B3BB69-23CF-44E3-9099-C40C66FF867C}">
                  <a14:compatExt spid="_x0000_s10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133350</xdr:rowOff>
    </xdr:from>
    <xdr:to>
      <xdr:col>2</xdr:col>
      <xdr:colOff>278969</xdr:colOff>
      <xdr:row>5</xdr:row>
      <xdr:rowOff>63500</xdr:rowOff>
    </xdr:to>
    <xdr:pic>
      <xdr:nvPicPr>
        <xdr:cNvPr id="409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33350"/>
          <a:ext cx="494869" cy="641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488950</xdr:colOff>
      <xdr:row>1</xdr:row>
      <xdr:rowOff>76200</xdr:rowOff>
    </xdr:from>
    <xdr:to>
      <xdr:col>2</xdr:col>
      <xdr:colOff>1435100</xdr:colOff>
      <xdr:row>2</xdr:row>
      <xdr:rowOff>111125</xdr:rowOff>
    </xdr:to>
    <xdr:sp macro="" textlink="">
      <xdr:nvSpPr>
        <xdr:cNvPr id="1033" name="WordArt 9"/>
        <xdr:cNvSpPr>
          <a:spLocks noChangeArrowheads="1" noChangeShapeType="1" noTextEdit="1"/>
        </xdr:cNvSpPr>
      </xdr:nvSpPr>
      <xdr:spPr bwMode="auto">
        <a:xfrm>
          <a:off x="819150" y="215900"/>
          <a:ext cx="946150" cy="1746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1250"/>
            </a:avLst>
          </a:prstTxWarp>
        </a:bodyPr>
        <a:lstStyle/>
        <a:p>
          <a:pPr algn="ctr" rtl="0"/>
          <a:r>
            <a:rPr lang="fr-FR" sz="1400" kern="10" spc="-70" normalizeH="1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FEDERAL 2X50</a:t>
          </a:r>
        </a:p>
      </xdr:txBody>
    </xdr:sp>
    <xdr:clientData/>
  </xdr:twoCellAnchor>
  <xdr:twoCellAnchor>
    <xdr:from>
      <xdr:col>2</xdr:col>
      <xdr:colOff>450850</xdr:colOff>
      <xdr:row>3</xdr:row>
      <xdr:rowOff>85725</xdr:rowOff>
    </xdr:from>
    <xdr:to>
      <xdr:col>2</xdr:col>
      <xdr:colOff>1263650</xdr:colOff>
      <xdr:row>5</xdr:row>
      <xdr:rowOff>53974</xdr:rowOff>
    </xdr:to>
    <xdr:sp macro="" textlink="">
      <xdr:nvSpPr>
        <xdr:cNvPr id="1034" name="WordArt 10"/>
        <xdr:cNvSpPr>
          <a:spLocks noChangeArrowheads="1" noChangeShapeType="1" noTextEdit="1"/>
        </xdr:cNvSpPr>
      </xdr:nvSpPr>
      <xdr:spPr bwMode="auto">
        <a:xfrm>
          <a:off x="781050" y="517525"/>
          <a:ext cx="812800" cy="247649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1250"/>
            </a:avLst>
          </a:prstTxWarp>
        </a:bodyPr>
        <a:lstStyle/>
        <a:p>
          <a:pPr algn="ctr" rtl="0"/>
          <a:r>
            <a:rPr lang="fr-FR" sz="2400" kern="10" spc="-120" normalizeH="1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2015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38100</xdr:rowOff>
    </xdr:from>
    <xdr:to>
      <xdr:col>2</xdr:col>
      <xdr:colOff>304800</xdr:colOff>
      <xdr:row>5</xdr:row>
      <xdr:rowOff>0</xdr:rowOff>
    </xdr:to>
    <xdr:pic>
      <xdr:nvPicPr>
        <xdr:cNvPr id="206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0025"/>
          <a:ext cx="457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390526</xdr:colOff>
      <xdr:row>1</xdr:row>
      <xdr:rowOff>76200</xdr:rowOff>
    </xdr:from>
    <xdr:to>
      <xdr:col>2</xdr:col>
      <xdr:colOff>1294280</xdr:colOff>
      <xdr:row>4</xdr:row>
      <xdr:rowOff>113740</xdr:rowOff>
    </xdr:to>
    <xdr:sp macro="" textlink="">
      <xdr:nvSpPr>
        <xdr:cNvPr id="2055" name="WordArt 7"/>
        <xdr:cNvSpPr>
          <a:spLocks noChangeArrowheads="1" noChangeShapeType="1" noTextEdit="1"/>
        </xdr:cNvSpPr>
      </xdr:nvSpPr>
      <xdr:spPr bwMode="auto">
        <a:xfrm>
          <a:off x="715497" y="233082"/>
          <a:ext cx="903754" cy="51939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1250"/>
            </a:avLst>
          </a:prstTxWarp>
        </a:bodyPr>
        <a:lstStyle/>
        <a:p>
          <a:pPr algn="ctr" rtl="0"/>
          <a:r>
            <a:rPr lang="fr-FR" sz="3600" kern="10" spc="-180" normalizeH="1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FITA 2X70</a:t>
          </a:r>
        </a:p>
        <a:p>
          <a:pPr algn="ctr" rtl="0"/>
          <a:r>
            <a:rPr lang="fr-FR" sz="3600" kern="10" spc="-180" normalizeH="1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2015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53520</xdr:colOff>
      <xdr:row>0</xdr:row>
      <xdr:rowOff>0</xdr:rowOff>
    </xdr:from>
    <xdr:to>
      <xdr:col>1</xdr:col>
      <xdr:colOff>292626</xdr:colOff>
      <xdr:row>5</xdr:row>
      <xdr:rowOff>453</xdr:rowOff>
    </xdr:to>
    <xdr:pic>
      <xdr:nvPicPr>
        <xdr:cNvPr id="308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20" y="0"/>
          <a:ext cx="538463" cy="748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555624</xdr:colOff>
      <xdr:row>1</xdr:row>
      <xdr:rowOff>104776</xdr:rowOff>
    </xdr:from>
    <xdr:to>
      <xdr:col>1</xdr:col>
      <xdr:colOff>1406525</xdr:colOff>
      <xdr:row>4</xdr:row>
      <xdr:rowOff>66675</xdr:rowOff>
    </xdr:to>
    <xdr:sp macro="" textlink="">
      <xdr:nvSpPr>
        <xdr:cNvPr id="6" name="WordArt 9"/>
        <xdr:cNvSpPr>
          <a:spLocks noChangeArrowheads="1" noChangeShapeType="1" noTextEdit="1"/>
        </xdr:cNvSpPr>
      </xdr:nvSpPr>
      <xdr:spPr bwMode="auto">
        <a:xfrm>
          <a:off x="850899" y="247651"/>
          <a:ext cx="850901" cy="39052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1250"/>
            </a:avLst>
          </a:prstTxWarp>
        </a:bodyPr>
        <a:lstStyle/>
        <a:p>
          <a:pPr algn="ctr" rtl="0"/>
          <a:r>
            <a:rPr lang="fr-FR" sz="3600" kern="10" spc="-180" normalizeH="1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FIELD</a:t>
          </a:r>
        </a:p>
        <a:p>
          <a:pPr algn="ctr" rtl="0"/>
          <a:r>
            <a:rPr lang="fr-FR" sz="3600" kern="10" spc="-180" normalizeH="1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2015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31750</xdr:colOff>
      <xdr:row>1</xdr:row>
      <xdr:rowOff>53975</xdr:rowOff>
    </xdr:from>
    <xdr:to>
      <xdr:col>2</xdr:col>
      <xdr:colOff>1301749</xdr:colOff>
      <xdr:row>3</xdr:row>
      <xdr:rowOff>9525</xdr:rowOff>
    </xdr:to>
    <xdr:sp macro="" textlink="">
      <xdr:nvSpPr>
        <xdr:cNvPr id="4098" name="WordArt 2"/>
        <xdr:cNvSpPr>
          <a:spLocks noChangeArrowheads="1" noChangeShapeType="1" noTextEdit="1"/>
        </xdr:cNvSpPr>
      </xdr:nvSpPr>
      <xdr:spPr bwMode="auto">
        <a:xfrm>
          <a:off x="361950" y="193675"/>
          <a:ext cx="1269999" cy="247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BottomRight">
              <a:rot lat="0" lon="21239999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lstStyle/>
        <a:p>
          <a:pPr algn="ctr" rtl="0"/>
          <a:r>
            <a:rPr lang="fr-FR" sz="10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CCCFF"/>
                  </a:gs>
                  <a:gs pos="17999">
                    <a:srgbClr val="99CCFF"/>
                  </a:gs>
                  <a:gs pos="36000">
                    <a:srgbClr val="9966FF"/>
                  </a:gs>
                  <a:gs pos="61000">
                    <a:srgbClr val="CC99FF"/>
                  </a:gs>
                  <a:gs pos="82001">
                    <a:srgbClr val="99CCFF"/>
                  </a:gs>
                  <a:gs pos="100000">
                    <a:srgbClr val="CCCCFF"/>
                  </a:gs>
                </a:gsLst>
                <a:lin ang="5400000" scaled="1"/>
              </a:gradFill>
              <a:effectLst/>
              <a:latin typeface="Arial Black"/>
            </a:rPr>
            <a:t>Cie d'Arc de Reims</a:t>
          </a:r>
        </a:p>
      </xdr:txBody>
    </xdr:sp>
    <xdr:clientData/>
  </xdr:twoCellAnchor>
  <xdr:twoCellAnchor>
    <xdr:from>
      <xdr:col>2</xdr:col>
      <xdr:colOff>6350</xdr:colOff>
      <xdr:row>3</xdr:row>
      <xdr:rowOff>92075</xdr:rowOff>
    </xdr:from>
    <xdr:to>
      <xdr:col>2</xdr:col>
      <xdr:colOff>1314450</xdr:colOff>
      <xdr:row>5</xdr:row>
      <xdr:rowOff>69850</xdr:rowOff>
    </xdr:to>
    <xdr:sp macro="" textlink="">
      <xdr:nvSpPr>
        <xdr:cNvPr id="4099" name="WordArt 3"/>
        <xdr:cNvSpPr>
          <a:spLocks noChangeArrowheads="1" noChangeShapeType="1" noTextEdit="1"/>
        </xdr:cNvSpPr>
      </xdr:nvSpPr>
      <xdr:spPr bwMode="auto">
        <a:xfrm>
          <a:off x="336550" y="523875"/>
          <a:ext cx="1308100" cy="2571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BottomRight">
              <a:rot lat="0" lon="21239999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lstStyle/>
        <a:p>
          <a:pPr algn="ctr" rtl="0"/>
          <a:r>
            <a:rPr lang="fr-FR" sz="1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CCCFF"/>
                  </a:gs>
                  <a:gs pos="17999">
                    <a:srgbClr val="99CCFF"/>
                  </a:gs>
                  <a:gs pos="36000">
                    <a:srgbClr val="9966FF"/>
                  </a:gs>
                  <a:gs pos="61000">
                    <a:srgbClr val="CC99FF"/>
                  </a:gs>
                  <a:gs pos="82001">
                    <a:srgbClr val="99CCFF"/>
                  </a:gs>
                  <a:gs pos="100000">
                    <a:srgbClr val="CCCCFF"/>
                  </a:gs>
                </a:gsLst>
                <a:lin ang="5400000" scaled="1"/>
              </a:gradFill>
              <a:effectLst/>
              <a:latin typeface="Arial Black"/>
            </a:rPr>
            <a:t>BEURSAULT 2015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47625</xdr:rowOff>
    </xdr:from>
    <xdr:to>
      <xdr:col>2</xdr:col>
      <xdr:colOff>361950</xdr:colOff>
      <xdr:row>5</xdr:row>
      <xdr:rowOff>85725</xdr:rowOff>
    </xdr:to>
    <xdr:pic>
      <xdr:nvPicPr>
        <xdr:cNvPr id="512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9550"/>
          <a:ext cx="5143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400050</xdr:colOff>
      <xdr:row>1</xdr:row>
      <xdr:rowOff>66675</xdr:rowOff>
    </xdr:from>
    <xdr:to>
      <xdr:col>2</xdr:col>
      <xdr:colOff>1179979</xdr:colOff>
      <xdr:row>5</xdr:row>
      <xdr:rowOff>71157</xdr:rowOff>
    </xdr:to>
    <xdr:sp macro="" textlink="">
      <xdr:nvSpPr>
        <xdr:cNvPr id="5127" name="WordArt 7"/>
        <xdr:cNvSpPr>
          <a:spLocks noChangeArrowheads="1" noChangeShapeType="1" noTextEdit="1"/>
        </xdr:cNvSpPr>
      </xdr:nvSpPr>
      <xdr:spPr bwMode="auto">
        <a:xfrm>
          <a:off x="725021" y="223557"/>
          <a:ext cx="779929" cy="64321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1250"/>
            </a:avLst>
          </a:prstTxWarp>
        </a:bodyPr>
        <a:lstStyle/>
        <a:p>
          <a:pPr algn="ctr" rtl="0"/>
          <a:r>
            <a:rPr lang="fr-FR" sz="3600" kern="10" spc="-180" normalizeH="1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Deutsch Gothic"/>
            </a:rPr>
            <a:t>3D</a:t>
          </a:r>
        </a:p>
        <a:p>
          <a:pPr algn="ctr" rtl="0"/>
          <a:r>
            <a:rPr lang="fr-FR" sz="3600" kern="10" spc="-180" normalizeH="1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Deutsch Gothic"/>
            </a:rPr>
            <a:t>2015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133350</xdr:rowOff>
    </xdr:from>
    <xdr:to>
      <xdr:col>2</xdr:col>
      <xdr:colOff>369510</xdr:colOff>
      <xdr:row>5</xdr:row>
      <xdr:rowOff>123825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33350"/>
          <a:ext cx="60763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381001</xdr:colOff>
      <xdr:row>1</xdr:row>
      <xdr:rowOff>76200</xdr:rowOff>
    </xdr:from>
    <xdr:to>
      <xdr:col>3</xdr:col>
      <xdr:colOff>0</xdr:colOff>
      <xdr:row>5</xdr:row>
      <xdr:rowOff>99733</xdr:rowOff>
    </xdr:to>
    <xdr:sp macro="" textlink="">
      <xdr:nvSpPr>
        <xdr:cNvPr id="3" name="WordArt 7"/>
        <xdr:cNvSpPr>
          <a:spLocks noChangeArrowheads="1" noChangeShapeType="1" noTextEdit="1"/>
        </xdr:cNvSpPr>
      </xdr:nvSpPr>
      <xdr:spPr bwMode="auto">
        <a:xfrm>
          <a:off x="657226" y="238125"/>
          <a:ext cx="1304924" cy="68075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1250"/>
            </a:avLst>
          </a:prstTxWarp>
        </a:bodyPr>
        <a:lstStyle/>
        <a:p>
          <a:pPr algn="ctr" rtl="0"/>
          <a:r>
            <a:rPr lang="fr-FR" sz="2400" kern="10" spc="-180" normalizeH="1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Deutsch Gothic"/>
            </a:rPr>
            <a:t>Nature</a:t>
          </a:r>
        </a:p>
        <a:p>
          <a:pPr algn="ctr" rtl="0"/>
          <a:r>
            <a:rPr lang="fr-FR" sz="2400" kern="10" spc="-180" normalizeH="1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Deutsch Gothic"/>
            </a:rPr>
            <a:t>2015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0</xdr:row>
      <xdr:rowOff>139700</xdr:rowOff>
    </xdr:from>
    <xdr:to>
      <xdr:col>14</xdr:col>
      <xdr:colOff>393700</xdr:colOff>
      <xdr:row>0</xdr:row>
      <xdr:rowOff>787400</xdr:rowOff>
    </xdr:to>
    <xdr:sp macro="" textlink="">
      <xdr:nvSpPr>
        <xdr:cNvPr id="6" name="WordArt 122"/>
        <xdr:cNvSpPr>
          <a:spLocks noChangeArrowheads="1" noChangeShapeType="1" noTextEdit="1"/>
        </xdr:cNvSpPr>
      </xdr:nvSpPr>
      <xdr:spPr bwMode="auto">
        <a:xfrm>
          <a:off x="1028700" y="139700"/>
          <a:ext cx="10350500" cy="647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0066CC"/>
                  </a:gs>
                  <a:gs pos="100000">
                    <a:srgbClr val="000000"/>
                  </a:gs>
                </a:gsLst>
                <a:lin ang="5400000" scaled="1"/>
              </a:gra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Meilleurs Performances HOMMES</a:t>
          </a:r>
        </a:p>
      </xdr:txBody>
    </xdr:sp>
    <xdr:clientData/>
  </xdr:twoCellAnchor>
  <xdr:twoCellAnchor editAs="oneCell">
    <xdr:from>
      <xdr:col>0</xdr:col>
      <xdr:colOff>152400</xdr:colOff>
      <xdr:row>0</xdr:row>
      <xdr:rowOff>209550</xdr:rowOff>
    </xdr:from>
    <xdr:to>
      <xdr:col>0</xdr:col>
      <xdr:colOff>647700</xdr:colOff>
      <xdr:row>1</xdr:row>
      <xdr:rowOff>0</xdr:rowOff>
    </xdr:to>
    <xdr:pic>
      <xdr:nvPicPr>
        <xdr:cNvPr id="8195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09550"/>
          <a:ext cx="495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606425</xdr:colOff>
      <xdr:row>0</xdr:row>
      <xdr:rowOff>174625</xdr:rowOff>
    </xdr:from>
    <xdr:to>
      <xdr:col>15</xdr:col>
      <xdr:colOff>501650</xdr:colOff>
      <xdr:row>0</xdr:row>
      <xdr:rowOff>774700</xdr:rowOff>
    </xdr:to>
    <xdr:pic>
      <xdr:nvPicPr>
        <xdr:cNvPr id="9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74625"/>
          <a:ext cx="6572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0</xdr:row>
      <xdr:rowOff>209550</xdr:rowOff>
    </xdr:from>
    <xdr:to>
      <xdr:col>0</xdr:col>
      <xdr:colOff>647700</xdr:colOff>
      <xdr:row>1</xdr:row>
      <xdr:rowOff>0</xdr:rowOff>
    </xdr:to>
    <xdr:pic>
      <xdr:nvPicPr>
        <xdr:cNvPr id="11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09550"/>
          <a:ext cx="495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657225</xdr:colOff>
      <xdr:row>0</xdr:row>
      <xdr:rowOff>161925</xdr:rowOff>
    </xdr:from>
    <xdr:to>
      <xdr:col>12</xdr:col>
      <xdr:colOff>533400</xdr:colOff>
      <xdr:row>0</xdr:row>
      <xdr:rowOff>733425</xdr:rowOff>
    </xdr:to>
    <xdr:pic>
      <xdr:nvPicPr>
        <xdr:cNvPr id="9217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161925"/>
          <a:ext cx="6381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15876</xdr:colOff>
      <xdr:row>0</xdr:row>
      <xdr:rowOff>120650</xdr:rowOff>
    </xdr:from>
    <xdr:to>
      <xdr:col>11</xdr:col>
      <xdr:colOff>406400</xdr:colOff>
      <xdr:row>0</xdr:row>
      <xdr:rowOff>876299</xdr:rowOff>
    </xdr:to>
    <xdr:sp macro="" textlink="">
      <xdr:nvSpPr>
        <xdr:cNvPr id="8259" name="WordArt 67"/>
        <xdr:cNvSpPr>
          <a:spLocks noChangeArrowheads="1" noChangeShapeType="1" noTextEdit="1"/>
        </xdr:cNvSpPr>
      </xdr:nvSpPr>
      <xdr:spPr bwMode="auto">
        <a:xfrm>
          <a:off x="777876" y="120650"/>
          <a:ext cx="8010524" cy="755649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kern="10" spc="0">
              <a:ln w="19050">
                <a:solidFill>
                  <a:srgbClr val="CC99FF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FF00FF"/>
                  </a:gs>
                  <a:gs pos="100000">
                    <a:srgbClr val="E3E3E3"/>
                  </a:gs>
                </a:gsLst>
                <a:lin ang="5400000" scaled="1"/>
              </a:gra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Meilleurs Performances FEMMES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19050</xdr:rowOff>
    </xdr:from>
    <xdr:to>
      <xdr:col>0</xdr:col>
      <xdr:colOff>561975</xdr:colOff>
      <xdr:row>0</xdr:row>
      <xdr:rowOff>704850</xdr:rowOff>
    </xdr:to>
    <xdr:pic>
      <xdr:nvPicPr>
        <xdr:cNvPr id="9219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5048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657225</xdr:colOff>
      <xdr:row>0</xdr:row>
      <xdr:rowOff>161925</xdr:rowOff>
    </xdr:from>
    <xdr:to>
      <xdr:col>12</xdr:col>
      <xdr:colOff>533400</xdr:colOff>
      <xdr:row>0</xdr:row>
      <xdr:rowOff>733425</xdr:rowOff>
    </xdr:to>
    <xdr:pic>
      <xdr:nvPicPr>
        <xdr:cNvPr id="8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2575" y="161925"/>
          <a:ext cx="6381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15876</xdr:colOff>
      <xdr:row>0</xdr:row>
      <xdr:rowOff>120650</xdr:rowOff>
    </xdr:from>
    <xdr:to>
      <xdr:col>11</xdr:col>
      <xdr:colOff>406400</xdr:colOff>
      <xdr:row>0</xdr:row>
      <xdr:rowOff>876299</xdr:rowOff>
    </xdr:to>
    <xdr:sp macro="" textlink="">
      <xdr:nvSpPr>
        <xdr:cNvPr id="9" name="WordArt 67"/>
        <xdr:cNvSpPr>
          <a:spLocks noChangeArrowheads="1" noChangeShapeType="1" noTextEdit="1"/>
        </xdr:cNvSpPr>
      </xdr:nvSpPr>
      <xdr:spPr bwMode="auto">
        <a:xfrm>
          <a:off x="777876" y="120650"/>
          <a:ext cx="8143874" cy="755649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kern="10" spc="0">
              <a:ln w="19050">
                <a:solidFill>
                  <a:srgbClr val="CC99FF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FF00FF"/>
                  </a:gs>
                  <a:gs pos="100000">
                    <a:srgbClr val="E3E3E3"/>
                  </a:gs>
                </a:gsLst>
                <a:lin ang="5400000" scaled="1"/>
              </a:gra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Meilleurs Performances FEMMES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19050</xdr:rowOff>
    </xdr:from>
    <xdr:to>
      <xdr:col>0</xdr:col>
      <xdr:colOff>561975</xdr:colOff>
      <xdr:row>0</xdr:row>
      <xdr:rowOff>704850</xdr:rowOff>
    </xdr:to>
    <xdr:pic>
      <xdr:nvPicPr>
        <xdr:cNvPr id="10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5048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0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92"/>
  <sheetViews>
    <sheetView tabSelected="1" topLeftCell="A16" zoomScale="75" zoomScaleNormal="75" workbookViewId="0">
      <selection activeCell="A53" sqref="A53:XFD53"/>
    </sheetView>
  </sheetViews>
  <sheetFormatPr baseColWidth="10" defaultRowHeight="11.25" x14ac:dyDescent="0.2"/>
  <cols>
    <col min="1" max="1" width="2" style="675" customWidth="1"/>
    <col min="2" max="2" width="2.85546875" style="643" customWidth="1"/>
    <col min="3" max="3" width="24.140625" style="675" customWidth="1"/>
    <col min="4" max="4" width="4.5703125" style="643" customWidth="1"/>
    <col min="5" max="5" width="3.5703125" style="643" customWidth="1"/>
    <col min="6" max="6" width="4.5703125" style="643" customWidth="1"/>
    <col min="7" max="7" width="3" style="643" customWidth="1"/>
    <col min="8" max="8" width="4.140625" style="643" customWidth="1"/>
    <col min="9" max="9" width="3.5703125" style="643" customWidth="1"/>
    <col min="10" max="10" width="4.140625" style="643" customWidth="1"/>
    <col min="11" max="11" width="3.5703125" style="643" customWidth="1"/>
    <col min="12" max="12" width="3.7109375" style="643" customWidth="1"/>
    <col min="13" max="13" width="3.140625" style="643" customWidth="1"/>
    <col min="14" max="14" width="3.7109375" style="643" customWidth="1"/>
    <col min="15" max="15" width="3.140625" style="643" customWidth="1"/>
    <col min="16" max="16" width="4.28515625" style="643" customWidth="1"/>
    <col min="17" max="17" width="3.28515625" style="643" customWidth="1"/>
    <col min="18" max="18" width="4" style="727" customWidth="1"/>
    <col min="19" max="19" width="3" style="643" customWidth="1"/>
    <col min="20" max="20" width="4.7109375" style="643" customWidth="1"/>
    <col min="21" max="21" width="3" style="643" customWidth="1"/>
    <col min="22" max="22" width="4.85546875" style="643" customWidth="1"/>
    <col min="23" max="23" width="3.5703125" style="643" customWidth="1"/>
    <col min="24" max="24" width="4.85546875" style="643" customWidth="1"/>
    <col min="25" max="25" width="3" style="643" customWidth="1"/>
    <col min="26" max="26" width="4.5703125" style="643" customWidth="1"/>
    <col min="27" max="27" width="3" style="643" customWidth="1"/>
    <col min="28" max="28" width="4.5703125" style="643" customWidth="1"/>
    <col min="29" max="29" width="3.7109375" style="643" customWidth="1"/>
    <col min="30" max="30" width="5" style="643" customWidth="1"/>
    <col min="31" max="31" width="3.7109375" style="643" customWidth="1"/>
    <col min="32" max="32" width="4.5703125" style="643" customWidth="1"/>
    <col min="33" max="33" width="3" style="643" customWidth="1"/>
    <col min="34" max="34" width="4" style="727" customWidth="1"/>
    <col min="35" max="35" width="3.7109375" style="643" customWidth="1"/>
    <col min="36" max="36" width="4.7109375" style="643" customWidth="1"/>
    <col min="37" max="37" width="3.7109375" style="643" customWidth="1"/>
    <col min="38" max="38" width="4.85546875" style="675" customWidth="1"/>
    <col min="39" max="40" width="3.7109375" style="675" customWidth="1"/>
    <col min="41" max="41" width="4.42578125" style="675" customWidth="1"/>
    <col min="42" max="42" width="5.7109375" style="675" customWidth="1"/>
    <col min="43" max="43" width="3.85546875" style="675" customWidth="1"/>
    <col min="44" max="46" width="3.7109375" style="675" customWidth="1"/>
    <col min="47" max="49" width="4.140625" style="675" customWidth="1"/>
    <col min="50" max="50" width="3.7109375" style="675" customWidth="1"/>
    <col min="51" max="51" width="3" style="675" customWidth="1"/>
    <col min="52" max="55" width="4.140625" style="675" customWidth="1"/>
    <col min="56" max="56" width="4.7109375" style="675" customWidth="1"/>
    <col min="57" max="57" width="3.5703125" style="675" customWidth="1"/>
    <col min="58" max="58" width="2.7109375" style="675" customWidth="1"/>
    <col min="59" max="59" width="4.7109375" style="675" customWidth="1"/>
    <col min="60" max="60" width="6.85546875" style="689" customWidth="1"/>
    <col min="61" max="62" width="3.28515625" style="675" customWidth="1"/>
    <col min="63" max="63" width="2.85546875" style="675" customWidth="1"/>
    <col min="64" max="64" width="5.7109375" style="675" customWidth="1"/>
    <col min="65" max="66" width="4" style="675" customWidth="1"/>
    <col min="67" max="67" width="4.42578125" style="883" customWidth="1"/>
    <col min="68" max="68" width="4.7109375" style="675" customWidth="1"/>
    <col min="69" max="16384" width="11.42578125" style="675"/>
  </cols>
  <sheetData>
    <row r="1" spans="1:69" x14ac:dyDescent="0.2">
      <c r="D1" s="853"/>
      <c r="AB1" s="882"/>
      <c r="AC1" s="882"/>
    </row>
    <row r="2" spans="1:69" ht="12.75" x14ac:dyDescent="0.2">
      <c r="A2" s="1384"/>
      <c r="B2" s="1385"/>
      <c r="C2" s="194"/>
      <c r="D2" s="1379" t="s">
        <v>275</v>
      </c>
      <c r="E2" s="1380"/>
      <c r="F2" s="1379" t="s">
        <v>275</v>
      </c>
      <c r="G2" s="1380"/>
      <c r="H2" s="1373" t="s">
        <v>341</v>
      </c>
      <c r="I2" s="1374"/>
      <c r="J2" s="1373" t="s">
        <v>341</v>
      </c>
      <c r="K2" s="1374"/>
      <c r="L2" s="1373" t="s">
        <v>343</v>
      </c>
      <c r="M2" s="1374"/>
      <c r="N2" s="1373" t="s">
        <v>343</v>
      </c>
      <c r="O2" s="1374"/>
      <c r="P2" s="1375" t="s">
        <v>368</v>
      </c>
      <c r="Q2" s="1376"/>
      <c r="R2" s="1375" t="s">
        <v>373</v>
      </c>
      <c r="S2" s="1376"/>
      <c r="T2" s="1377" t="s">
        <v>341</v>
      </c>
      <c r="U2" s="1374"/>
      <c r="V2" s="1373" t="s">
        <v>376</v>
      </c>
      <c r="W2" s="1374"/>
      <c r="X2" s="1373" t="s">
        <v>380</v>
      </c>
      <c r="Y2" s="1374"/>
      <c r="Z2" s="1373" t="s">
        <v>391</v>
      </c>
      <c r="AA2" s="1374"/>
      <c r="AB2" s="1373" t="s">
        <v>393</v>
      </c>
      <c r="AC2" s="1374"/>
      <c r="AD2" s="1373" t="s">
        <v>394</v>
      </c>
      <c r="AE2" s="1374"/>
      <c r="AF2" s="1375" t="s">
        <v>373</v>
      </c>
      <c r="AG2" s="1376"/>
      <c r="AH2" s="1375" t="s">
        <v>398</v>
      </c>
      <c r="AI2" s="1388"/>
      <c r="AJ2" s="1375" t="s">
        <v>398</v>
      </c>
      <c r="AK2" s="1388"/>
      <c r="AL2" s="1379" t="s">
        <v>400</v>
      </c>
      <c r="AM2" s="1380"/>
      <c r="AN2" s="1379" t="s">
        <v>401</v>
      </c>
      <c r="AO2" s="1380"/>
      <c r="AP2" s="1379" t="s">
        <v>403</v>
      </c>
      <c r="AQ2" s="1380"/>
      <c r="AR2" s="1379" t="s">
        <v>404</v>
      </c>
      <c r="AS2" s="1380"/>
      <c r="AT2" s="1377" t="s">
        <v>275</v>
      </c>
      <c r="AU2" s="1374"/>
      <c r="AV2" s="1373" t="s">
        <v>405</v>
      </c>
      <c r="AW2" s="1374"/>
      <c r="AX2" s="1373" t="s">
        <v>400</v>
      </c>
      <c r="AY2" s="1374"/>
      <c r="AZ2" s="1373" t="s">
        <v>376</v>
      </c>
      <c r="BA2" s="1374"/>
      <c r="BB2" s="1373" t="s">
        <v>412</v>
      </c>
      <c r="BC2" s="1374"/>
      <c r="BD2" s="1389" t="s">
        <v>414</v>
      </c>
      <c r="BE2" s="1390"/>
      <c r="BF2" s="149"/>
      <c r="BG2" s="644"/>
      <c r="BH2" s="747"/>
      <c r="BI2" s="149"/>
      <c r="BJ2" s="149"/>
      <c r="BK2" s="149"/>
      <c r="BL2" s="149"/>
      <c r="BM2" s="149"/>
      <c r="BN2" s="149"/>
      <c r="BO2" s="150"/>
      <c r="BP2" s="149"/>
      <c r="BQ2" s="149"/>
    </row>
    <row r="3" spans="1:69" x14ac:dyDescent="0.2">
      <c r="A3" s="149"/>
      <c r="B3" s="854"/>
      <c r="C3" s="194"/>
      <c r="D3" s="1383" t="s">
        <v>225</v>
      </c>
      <c r="E3" s="1351"/>
      <c r="F3" s="1383" t="s">
        <v>225</v>
      </c>
      <c r="G3" s="1351"/>
      <c r="H3" s="1350">
        <v>23</v>
      </c>
      <c r="I3" s="1351"/>
      <c r="J3" s="1350">
        <v>23</v>
      </c>
      <c r="K3" s="1351"/>
      <c r="L3" s="1356">
        <v>30</v>
      </c>
      <c r="M3" s="1355"/>
      <c r="N3" s="1356">
        <v>30</v>
      </c>
      <c r="O3" s="1355"/>
      <c r="P3" s="1352">
        <v>19</v>
      </c>
      <c r="Q3" s="1353"/>
      <c r="R3" s="1352">
        <v>2</v>
      </c>
      <c r="S3" s="1353"/>
      <c r="T3" s="1378">
        <v>2</v>
      </c>
      <c r="U3" s="1355"/>
      <c r="V3" s="1356">
        <v>9</v>
      </c>
      <c r="W3" s="1355"/>
      <c r="X3" s="1356">
        <v>16</v>
      </c>
      <c r="Y3" s="1355"/>
      <c r="Z3" s="1356">
        <v>23</v>
      </c>
      <c r="AA3" s="1355"/>
      <c r="AB3" s="1356">
        <v>30</v>
      </c>
      <c r="AC3" s="1355"/>
      <c r="AD3" s="1356">
        <v>6</v>
      </c>
      <c r="AE3" s="1355"/>
      <c r="AF3" s="1352">
        <v>6</v>
      </c>
      <c r="AG3" s="1353"/>
      <c r="AH3" s="1352">
        <v>14</v>
      </c>
      <c r="AI3" s="1359"/>
      <c r="AJ3" s="1352">
        <v>14</v>
      </c>
      <c r="AK3" s="1359"/>
      <c r="AL3" s="1350">
        <v>20</v>
      </c>
      <c r="AM3" s="1351"/>
      <c r="AN3" s="1350">
        <v>3</v>
      </c>
      <c r="AO3" s="1351"/>
      <c r="AP3" s="1350">
        <v>11</v>
      </c>
      <c r="AQ3" s="1351"/>
      <c r="AR3" s="1350">
        <v>17</v>
      </c>
      <c r="AS3" s="1351"/>
      <c r="AT3" s="1378" t="s">
        <v>406</v>
      </c>
      <c r="AU3" s="1355"/>
      <c r="AV3" s="1356">
        <v>18</v>
      </c>
      <c r="AW3" s="1355"/>
      <c r="AX3" s="1356">
        <v>1</v>
      </c>
      <c r="AY3" s="1355"/>
      <c r="AZ3" s="1356">
        <v>8</v>
      </c>
      <c r="BA3" s="1355"/>
      <c r="BB3" s="1356">
        <v>15</v>
      </c>
      <c r="BC3" s="1355"/>
      <c r="BD3" s="1386" t="s">
        <v>415</v>
      </c>
      <c r="BE3" s="1387"/>
      <c r="BF3" s="149"/>
      <c r="BG3" s="644"/>
      <c r="BH3" s="747"/>
      <c r="BI3" s="149"/>
      <c r="BJ3" s="149"/>
      <c r="BK3" s="149"/>
      <c r="BL3" s="149"/>
      <c r="BM3" s="149"/>
      <c r="BN3" s="149"/>
      <c r="BO3" s="150"/>
      <c r="BP3" s="149"/>
      <c r="BQ3" s="149"/>
    </row>
    <row r="4" spans="1:69" x14ac:dyDescent="0.2">
      <c r="A4" s="149"/>
      <c r="B4" s="1381"/>
      <c r="C4" s="1382"/>
      <c r="D4" s="1350" t="s">
        <v>245</v>
      </c>
      <c r="E4" s="1351"/>
      <c r="F4" s="1350" t="s">
        <v>245</v>
      </c>
      <c r="G4" s="1351"/>
      <c r="H4" s="1350" t="s">
        <v>245</v>
      </c>
      <c r="I4" s="1351"/>
      <c r="J4" s="1350" t="s">
        <v>245</v>
      </c>
      <c r="K4" s="1351"/>
      <c r="L4" s="1356" t="s">
        <v>245</v>
      </c>
      <c r="M4" s="1355"/>
      <c r="N4" s="1356" t="s">
        <v>245</v>
      </c>
      <c r="O4" s="1355"/>
      <c r="P4" s="1352" t="s">
        <v>366</v>
      </c>
      <c r="Q4" s="1353"/>
      <c r="R4" s="1352" t="s">
        <v>374</v>
      </c>
      <c r="S4" s="1353"/>
      <c r="T4" s="1354" t="s">
        <v>374</v>
      </c>
      <c r="U4" s="1355"/>
      <c r="V4" s="1356" t="s">
        <v>374</v>
      </c>
      <c r="W4" s="1355"/>
      <c r="X4" s="1397" t="s">
        <v>374</v>
      </c>
      <c r="Y4" s="1398"/>
      <c r="Z4" s="1356" t="s">
        <v>374</v>
      </c>
      <c r="AA4" s="1355"/>
      <c r="AB4" s="1356" t="s">
        <v>374</v>
      </c>
      <c r="AC4" s="1355"/>
      <c r="AD4" s="1356" t="s">
        <v>395</v>
      </c>
      <c r="AE4" s="1355"/>
      <c r="AF4" s="1352" t="s">
        <v>395</v>
      </c>
      <c r="AG4" s="1353"/>
      <c r="AH4" s="1352" t="s">
        <v>395</v>
      </c>
      <c r="AI4" s="1359"/>
      <c r="AJ4" s="1352" t="s">
        <v>395</v>
      </c>
      <c r="AK4" s="1359"/>
      <c r="AL4" s="1352" t="s">
        <v>395</v>
      </c>
      <c r="AM4" s="1353"/>
      <c r="AN4" s="1352" t="s">
        <v>402</v>
      </c>
      <c r="AO4" s="1353"/>
      <c r="AP4" s="1352" t="s">
        <v>402</v>
      </c>
      <c r="AQ4" s="1353"/>
      <c r="AR4" s="1352" t="s">
        <v>402</v>
      </c>
      <c r="AS4" s="1353"/>
      <c r="AT4" s="1359" t="s">
        <v>402</v>
      </c>
      <c r="AU4" s="1366"/>
      <c r="AV4" s="1393" t="s">
        <v>402</v>
      </c>
      <c r="AW4" s="1366"/>
      <c r="AX4" s="1393" t="s">
        <v>407</v>
      </c>
      <c r="AY4" s="1366"/>
      <c r="AZ4" s="1393" t="s">
        <v>407</v>
      </c>
      <c r="BA4" s="1366"/>
      <c r="BB4" s="1393" t="s">
        <v>407</v>
      </c>
      <c r="BC4" s="1366"/>
      <c r="BD4" s="1371" t="s">
        <v>407</v>
      </c>
      <c r="BE4" s="1372"/>
      <c r="BF4" s="149"/>
      <c r="BG4" s="155" t="s">
        <v>0</v>
      </c>
      <c r="BH4" s="671" t="s">
        <v>1</v>
      </c>
      <c r="BI4" s="645" t="s">
        <v>2</v>
      </c>
      <c r="BJ4" s="151"/>
      <c r="BK4" s="151"/>
      <c r="BL4" s="646"/>
      <c r="BM4" s="151" t="s">
        <v>3</v>
      </c>
      <c r="BN4" s="151"/>
      <c r="BO4" s="152"/>
      <c r="BP4" s="151"/>
      <c r="BQ4" s="149"/>
    </row>
    <row r="5" spans="1:69" x14ac:dyDescent="0.2">
      <c r="A5" s="149"/>
      <c r="B5" s="1381"/>
      <c r="C5" s="1382"/>
      <c r="D5" s="1350">
        <v>2014</v>
      </c>
      <c r="E5" s="1351"/>
      <c r="F5" s="1350">
        <v>2014</v>
      </c>
      <c r="G5" s="1351"/>
      <c r="H5" s="1350">
        <v>2014</v>
      </c>
      <c r="I5" s="1351"/>
      <c r="J5" s="1350">
        <v>2014</v>
      </c>
      <c r="K5" s="1351"/>
      <c r="L5" s="1356">
        <v>2014</v>
      </c>
      <c r="M5" s="1355"/>
      <c r="N5" s="1356">
        <v>2014</v>
      </c>
      <c r="O5" s="1355"/>
      <c r="P5" s="1352">
        <v>2014</v>
      </c>
      <c r="Q5" s="1353"/>
      <c r="R5" s="1352">
        <v>2014</v>
      </c>
      <c r="S5" s="1353"/>
      <c r="T5" s="1354">
        <v>2014</v>
      </c>
      <c r="U5" s="1355"/>
      <c r="V5" s="1356">
        <v>2014</v>
      </c>
      <c r="W5" s="1355"/>
      <c r="X5" s="1356">
        <v>2014</v>
      </c>
      <c r="Y5" s="1355"/>
      <c r="Z5" s="1356">
        <v>2014</v>
      </c>
      <c r="AA5" s="1355"/>
      <c r="AB5" s="1356">
        <v>2014</v>
      </c>
      <c r="AC5" s="1355"/>
      <c r="AD5" s="1356">
        <v>2014</v>
      </c>
      <c r="AE5" s="1355"/>
      <c r="AF5" s="1352">
        <v>2014</v>
      </c>
      <c r="AG5" s="1353"/>
      <c r="AH5" s="1352">
        <v>2014</v>
      </c>
      <c r="AI5" s="1359"/>
      <c r="AJ5" s="1352">
        <v>2014</v>
      </c>
      <c r="AK5" s="1359"/>
      <c r="AL5" s="1352">
        <v>2014</v>
      </c>
      <c r="AM5" s="1353"/>
      <c r="AN5" s="1352">
        <v>2015</v>
      </c>
      <c r="AO5" s="1353"/>
      <c r="AP5" s="1352">
        <v>2015</v>
      </c>
      <c r="AQ5" s="1353"/>
      <c r="AR5" s="1352">
        <v>2015</v>
      </c>
      <c r="AS5" s="1353"/>
      <c r="AT5" s="1359">
        <v>2015</v>
      </c>
      <c r="AU5" s="1366"/>
      <c r="AV5" s="1393">
        <v>2015</v>
      </c>
      <c r="AW5" s="1366"/>
      <c r="AX5" s="1393">
        <v>2015</v>
      </c>
      <c r="AY5" s="1366"/>
      <c r="AZ5" s="1393">
        <v>2015</v>
      </c>
      <c r="BA5" s="1366"/>
      <c r="BB5" s="1393">
        <v>2015</v>
      </c>
      <c r="BC5" s="1366"/>
      <c r="BD5" s="1369">
        <v>2015</v>
      </c>
      <c r="BE5" s="1370"/>
      <c r="BF5" s="149"/>
      <c r="BG5" s="155"/>
      <c r="BH5" s="748" t="s">
        <v>4</v>
      </c>
      <c r="BI5" s="752" t="s">
        <v>5</v>
      </c>
      <c r="BJ5" s="753" t="s">
        <v>6</v>
      </c>
      <c r="BK5" s="754" t="s">
        <v>7</v>
      </c>
      <c r="BL5" s="674" t="s">
        <v>8</v>
      </c>
      <c r="BM5" s="673">
        <v>450</v>
      </c>
      <c r="BN5" s="673">
        <v>500</v>
      </c>
      <c r="BO5" s="673">
        <v>540</v>
      </c>
      <c r="BP5" s="673">
        <v>570</v>
      </c>
      <c r="BQ5" s="149"/>
    </row>
    <row r="6" spans="1:69" x14ac:dyDescent="0.2">
      <c r="A6" s="149"/>
      <c r="B6" s="188"/>
      <c r="C6" s="195"/>
      <c r="D6" s="1361"/>
      <c r="E6" s="1362"/>
      <c r="F6" s="1361"/>
      <c r="G6" s="1347"/>
      <c r="H6" s="1346"/>
      <c r="I6" s="1347"/>
      <c r="J6" s="1346"/>
      <c r="K6" s="1347"/>
      <c r="L6" s="1346"/>
      <c r="M6" s="1347"/>
      <c r="N6" s="1346"/>
      <c r="O6" s="1347"/>
      <c r="P6" s="1367"/>
      <c r="Q6" s="1368"/>
      <c r="R6" s="1367"/>
      <c r="S6" s="1368"/>
      <c r="T6" s="1360"/>
      <c r="U6" s="1347"/>
      <c r="V6" s="1346"/>
      <c r="W6" s="1347"/>
      <c r="X6" s="1346"/>
      <c r="Y6" s="1347"/>
      <c r="Z6" s="1346"/>
      <c r="AA6" s="1347"/>
      <c r="AB6" s="1346"/>
      <c r="AC6" s="1347"/>
      <c r="AD6" s="1346"/>
      <c r="AE6" s="1347"/>
      <c r="AF6" s="1367" t="s">
        <v>396</v>
      </c>
      <c r="AG6" s="1368"/>
      <c r="AH6" s="1357"/>
      <c r="AI6" s="1358"/>
      <c r="AJ6" s="1357" t="s">
        <v>399</v>
      </c>
      <c r="AK6" s="1358"/>
      <c r="AL6" s="1348"/>
      <c r="AM6" s="1349"/>
      <c r="AN6" s="1348"/>
      <c r="AO6" s="1349"/>
      <c r="AP6" s="973"/>
      <c r="AQ6" s="974"/>
      <c r="AR6" s="1395"/>
      <c r="AS6" s="1396"/>
      <c r="AT6" s="1358"/>
      <c r="AU6" s="1365"/>
      <c r="AV6" s="1399"/>
      <c r="AW6" s="1400"/>
      <c r="AX6" s="1363" t="s">
        <v>408</v>
      </c>
      <c r="AY6" s="1394"/>
      <c r="AZ6" s="1403" t="s">
        <v>409</v>
      </c>
      <c r="BA6" s="1404"/>
      <c r="BB6" s="1401" t="s">
        <v>413</v>
      </c>
      <c r="BC6" s="1402"/>
      <c r="BD6" s="1363" t="s">
        <v>93</v>
      </c>
      <c r="BE6" s="1364"/>
      <c r="BF6" s="149"/>
      <c r="BG6" s="155"/>
      <c r="BH6" s="671"/>
      <c r="BI6" s="709"/>
      <c r="BJ6" s="709"/>
      <c r="BK6" s="709"/>
      <c r="BL6" s="173"/>
      <c r="BM6" s="709"/>
      <c r="BN6" s="709"/>
      <c r="BO6" s="709"/>
      <c r="BP6" s="709"/>
      <c r="BQ6" s="149"/>
    </row>
    <row r="7" spans="1:69" x14ac:dyDescent="0.2">
      <c r="A7" s="149"/>
      <c r="B7" s="652"/>
      <c r="C7" s="95" t="s">
        <v>378</v>
      </c>
      <c r="D7" s="653"/>
      <c r="E7" s="653"/>
      <c r="F7" s="653"/>
      <c r="G7" s="653"/>
      <c r="H7" s="653"/>
      <c r="I7" s="653"/>
      <c r="J7" s="653"/>
      <c r="K7" s="653"/>
      <c r="L7" s="653"/>
      <c r="M7" s="653"/>
      <c r="N7" s="653"/>
      <c r="O7" s="653"/>
      <c r="P7" s="653"/>
      <c r="Q7" s="653"/>
      <c r="R7" s="744"/>
      <c r="S7" s="653"/>
      <c r="T7" s="653"/>
      <c r="U7" s="653"/>
      <c r="V7" s="653"/>
      <c r="W7" s="653"/>
      <c r="X7" s="653"/>
      <c r="Y7" s="653"/>
      <c r="Z7" s="654"/>
      <c r="AA7" s="653"/>
      <c r="AB7" s="653"/>
      <c r="AC7" s="653"/>
      <c r="AD7" s="653"/>
      <c r="AE7" s="653"/>
      <c r="AF7" s="980"/>
      <c r="AG7" s="980"/>
      <c r="AH7" s="655"/>
      <c r="AI7" s="980"/>
      <c r="AJ7" s="653"/>
      <c r="AK7" s="980"/>
      <c r="AL7" s="656"/>
      <c r="AM7" s="656"/>
      <c r="AN7" s="656"/>
      <c r="AO7" s="656"/>
      <c r="AP7" s="656"/>
      <c r="AQ7" s="656"/>
      <c r="AR7" s="656"/>
      <c r="AS7" s="656"/>
      <c r="AT7" s="656"/>
      <c r="AU7" s="656"/>
      <c r="AV7" s="656"/>
      <c r="AW7" s="656"/>
      <c r="AX7" s="656"/>
      <c r="AY7" s="656"/>
      <c r="AZ7" s="656"/>
      <c r="BA7" s="656"/>
      <c r="BB7" s="656"/>
      <c r="BC7" s="656"/>
      <c r="BD7" s="656"/>
      <c r="BE7" s="678"/>
      <c r="BF7" s="149"/>
      <c r="BG7" s="155"/>
      <c r="BH7" s="671"/>
      <c r="BI7" s="155"/>
      <c r="BJ7" s="155"/>
      <c r="BK7" s="155"/>
      <c r="BL7" s="156"/>
      <c r="BM7" s="155"/>
      <c r="BN7" s="155"/>
      <c r="BO7" s="156"/>
      <c r="BP7" s="155"/>
      <c r="BQ7" s="149"/>
    </row>
    <row r="8" spans="1:69" x14ac:dyDescent="0.2">
      <c r="A8" s="149"/>
      <c r="B8" s="1123">
        <v>1</v>
      </c>
      <c r="C8" s="693" t="s">
        <v>379</v>
      </c>
      <c r="D8" s="1114"/>
      <c r="E8" s="1115"/>
      <c r="F8" s="1114"/>
      <c r="G8" s="1115"/>
      <c r="H8" s="1114"/>
      <c r="I8" s="696"/>
      <c r="J8" s="1117"/>
      <c r="K8" s="1124"/>
      <c r="L8" s="1114"/>
      <c r="M8" s="1115"/>
      <c r="N8" s="1114"/>
      <c r="O8" s="1115"/>
      <c r="P8" s="1117"/>
      <c r="Q8" s="696"/>
      <c r="R8" s="756"/>
      <c r="S8" s="696"/>
      <c r="T8" s="1117"/>
      <c r="U8" s="696"/>
      <c r="V8" s="1117"/>
      <c r="W8" s="696"/>
      <c r="X8" s="1117">
        <v>334</v>
      </c>
      <c r="Y8" s="1125" t="s">
        <v>322</v>
      </c>
      <c r="Z8" s="757"/>
      <c r="AA8" s="1115"/>
      <c r="AB8" s="1117"/>
      <c r="AC8" s="696"/>
      <c r="AD8" s="1114"/>
      <c r="AE8" s="1115"/>
      <c r="AF8" s="1116"/>
      <c r="AG8" s="1113"/>
      <c r="AH8" s="703"/>
      <c r="AI8" s="437"/>
      <c r="AJ8" s="1114"/>
      <c r="AK8" s="187"/>
      <c r="AL8" s="758"/>
      <c r="AM8" s="277"/>
      <c r="AN8" s="759"/>
      <c r="AO8" s="759"/>
      <c r="AP8" s="697"/>
      <c r="AQ8" s="277"/>
      <c r="AR8" s="697"/>
      <c r="AS8" s="277"/>
      <c r="AT8" s="758"/>
      <c r="AU8" s="759"/>
      <c r="AV8" s="697"/>
      <c r="AW8" s="277"/>
      <c r="AX8" s="697"/>
      <c r="AY8" s="277"/>
      <c r="AZ8" s="697"/>
      <c r="BA8" s="277"/>
      <c r="BB8" s="759"/>
      <c r="BC8" s="759"/>
      <c r="BD8" s="669"/>
      <c r="BE8" s="277"/>
      <c r="BF8" s="149"/>
      <c r="BG8" s="155">
        <f>COUNT(D8:BE8)</f>
        <v>1</v>
      </c>
      <c r="BH8" s="671" t="str">
        <f>IF(BG8&lt;3," ",(LARGE(D8:BE8,1)+LARGE(D8:BE8,2)+LARGE(D8:BE8,3))/3)</f>
        <v xml:space="preserve"> </v>
      </c>
      <c r="BI8" s="672">
        <f>COUNTIF(D8:BE8,"(1)")</f>
        <v>0</v>
      </c>
      <c r="BJ8" s="673">
        <f>COUNTIF(D8:BE8,"(2)")</f>
        <v>1</v>
      </c>
      <c r="BK8" s="673">
        <f>COUNTIF(D8:BE8,"(3)")</f>
        <v>0</v>
      </c>
      <c r="BL8" s="674">
        <f>SUM(BI8:BK8)</f>
        <v>1</v>
      </c>
      <c r="BM8" s="672" t="str">
        <f>IF((LARGE(D8:BE8,1))&gt;=450,"15"," ")</f>
        <v xml:space="preserve"> </v>
      </c>
      <c r="BN8" s="673" t="str">
        <f>IF((LARGE(D8:BE8,1))&gt;=500,"15"," ")</f>
        <v xml:space="preserve"> </v>
      </c>
      <c r="BO8" s="672" t="str">
        <f>IF((LARGE(D8:BE8,1))&gt;=540,"15"," ")</f>
        <v xml:space="preserve"> </v>
      </c>
      <c r="BP8" s="673" t="str">
        <f>IF((LARGE(D8:BE8,1))&gt;=570,"15"," ")</f>
        <v xml:space="preserve"> </v>
      </c>
      <c r="BQ8" s="149"/>
    </row>
    <row r="9" spans="1:69" x14ac:dyDescent="0.2">
      <c r="A9" s="149"/>
      <c r="B9" s="1126">
        <v>2</v>
      </c>
      <c r="C9" s="691" t="s">
        <v>381</v>
      </c>
      <c r="D9" s="1107"/>
      <c r="E9" s="1108"/>
      <c r="F9" s="1107"/>
      <c r="G9" s="1108"/>
      <c r="H9" s="1107"/>
      <c r="I9" s="190"/>
      <c r="J9" s="1118"/>
      <c r="K9" s="966"/>
      <c r="L9" s="1107"/>
      <c r="M9" s="1108"/>
      <c r="N9" s="1107"/>
      <c r="O9" s="1108"/>
      <c r="P9" s="1118"/>
      <c r="Q9" s="190"/>
      <c r="R9" s="746"/>
      <c r="S9" s="190"/>
      <c r="T9" s="1118"/>
      <c r="U9" s="190"/>
      <c r="V9" s="1118"/>
      <c r="W9" s="190"/>
      <c r="X9" s="1118">
        <v>317</v>
      </c>
      <c r="Y9" s="190" t="s">
        <v>349</v>
      </c>
      <c r="Z9" s="700">
        <v>385</v>
      </c>
      <c r="AA9" s="1102" t="s">
        <v>322</v>
      </c>
      <c r="AB9" s="1118"/>
      <c r="AC9" s="190"/>
      <c r="AD9" s="1107"/>
      <c r="AE9" s="1108"/>
      <c r="AF9" s="1120"/>
      <c r="AG9" s="1112"/>
      <c r="AH9" s="690">
        <v>387</v>
      </c>
      <c r="AI9" s="1082" t="s">
        <v>322</v>
      </c>
      <c r="AJ9" s="1107"/>
      <c r="AK9" s="180"/>
      <c r="AL9" s="692"/>
      <c r="AM9" s="963"/>
      <c r="AN9" s="964"/>
      <c r="AO9" s="964"/>
      <c r="AP9" s="965">
        <v>421</v>
      </c>
      <c r="AQ9" s="1132" t="s">
        <v>237</v>
      </c>
      <c r="AR9" s="965"/>
      <c r="AS9" s="963"/>
      <c r="AT9" s="692"/>
      <c r="AU9" s="964"/>
      <c r="AV9" s="965"/>
      <c r="AW9" s="963"/>
      <c r="AX9" s="965">
        <v>407</v>
      </c>
      <c r="AY9" s="1132" t="s">
        <v>237</v>
      </c>
      <c r="AZ9" s="965"/>
      <c r="BA9" s="963"/>
      <c r="BB9" s="964"/>
      <c r="BC9" s="964"/>
      <c r="BD9" s="967"/>
      <c r="BE9" s="963"/>
      <c r="BF9" s="149"/>
      <c r="BG9" s="155">
        <f>COUNT(D9:BE9)</f>
        <v>5</v>
      </c>
      <c r="BH9" s="671">
        <f t="shared" ref="BH9:BH10" si="0">IF(BG9&lt;3," ",(LARGE(D9:BE9,1)+LARGE(D9:BE9,2)+LARGE(D9:BE9,3))/3)</f>
        <v>405</v>
      </c>
      <c r="BI9" s="672">
        <f>COUNTIF(D9:BE9,"(1)")</f>
        <v>2</v>
      </c>
      <c r="BJ9" s="673">
        <f>COUNTIF(D9:BE9,"(2)")</f>
        <v>2</v>
      </c>
      <c r="BK9" s="673">
        <f>COUNTIF(D9:BE9,"(3)")</f>
        <v>0</v>
      </c>
      <c r="BL9" s="674">
        <f>SUM(BI9:BK9)</f>
        <v>4</v>
      </c>
      <c r="BM9" s="672" t="str">
        <f>IF((LARGE(D9:BE9,1))&gt;=450,"15"," ")</f>
        <v xml:space="preserve"> </v>
      </c>
      <c r="BN9" s="673" t="str">
        <f>IF((LARGE(D9:BE9,1))&gt;=500,"15"," ")</f>
        <v xml:space="preserve"> </v>
      </c>
      <c r="BO9" s="672" t="str">
        <f>IF((LARGE(D9:BE9,1))&gt;=540,"15"," ")</f>
        <v xml:space="preserve"> </v>
      </c>
      <c r="BP9" s="673" t="str">
        <f>IF((LARGE(D9:BE9,1))&gt;=570,"15"," ")</f>
        <v xml:space="preserve"> </v>
      </c>
      <c r="BQ9" s="149"/>
    </row>
    <row r="10" spans="1:69" x14ac:dyDescent="0.2">
      <c r="A10" s="149"/>
      <c r="B10" s="1127">
        <v>3</v>
      </c>
      <c r="C10" s="678" t="s">
        <v>382</v>
      </c>
      <c r="D10" s="1109"/>
      <c r="E10" s="1110"/>
      <c r="F10" s="1109"/>
      <c r="G10" s="1110"/>
      <c r="H10" s="1109"/>
      <c r="I10" s="189"/>
      <c r="J10" s="653"/>
      <c r="K10" s="698"/>
      <c r="L10" s="1109"/>
      <c r="M10" s="1110"/>
      <c r="N10" s="1109"/>
      <c r="O10" s="1110"/>
      <c r="P10" s="653"/>
      <c r="Q10" s="189"/>
      <c r="R10" s="744"/>
      <c r="S10" s="189"/>
      <c r="T10" s="653"/>
      <c r="U10" s="189"/>
      <c r="V10" s="653"/>
      <c r="W10" s="189"/>
      <c r="X10" s="653">
        <v>200</v>
      </c>
      <c r="Y10" s="189" t="s">
        <v>375</v>
      </c>
      <c r="Z10" s="654"/>
      <c r="AA10" s="1110"/>
      <c r="AB10" s="653"/>
      <c r="AC10" s="189"/>
      <c r="AD10" s="1109"/>
      <c r="AE10" s="1110"/>
      <c r="AF10" s="1122"/>
      <c r="AG10" s="1121"/>
      <c r="AH10" s="655"/>
      <c r="AI10" s="278"/>
      <c r="AJ10" s="1109"/>
      <c r="AK10" s="181"/>
      <c r="AL10" s="656"/>
      <c r="AM10" s="763"/>
      <c r="AN10" s="760"/>
      <c r="AO10" s="760"/>
      <c r="AP10" s="762"/>
      <c r="AQ10" s="763"/>
      <c r="AR10" s="762"/>
      <c r="AS10" s="763"/>
      <c r="AT10" s="656"/>
      <c r="AU10" s="760"/>
      <c r="AV10" s="762"/>
      <c r="AW10" s="763"/>
      <c r="AX10" s="762"/>
      <c r="AY10" s="763"/>
      <c r="AZ10" s="762"/>
      <c r="BA10" s="763"/>
      <c r="BB10" s="760"/>
      <c r="BC10" s="760"/>
      <c r="BD10" s="679"/>
      <c r="BE10" s="763"/>
      <c r="BF10" s="149"/>
      <c r="BG10" s="155">
        <f>COUNT(D10:BE10)</f>
        <v>1</v>
      </c>
      <c r="BH10" s="671" t="str">
        <f t="shared" si="0"/>
        <v xml:space="preserve"> </v>
      </c>
      <c r="BI10" s="672">
        <f>COUNTIF(D10:BE10,"(1)")</f>
        <v>0</v>
      </c>
      <c r="BJ10" s="673">
        <f>COUNTIF(D10:BE10,"(2)")</f>
        <v>0</v>
      </c>
      <c r="BK10" s="673">
        <f>COUNTIF(D10:BE10,"(3)")</f>
        <v>0</v>
      </c>
      <c r="BL10" s="674">
        <f>SUM(BI10:BK10)</f>
        <v>0</v>
      </c>
      <c r="BM10" s="672" t="str">
        <f>IF((LARGE(D10:BE10,1))&gt;=450,"15"," ")</f>
        <v xml:space="preserve"> </v>
      </c>
      <c r="BN10" s="673" t="str">
        <f>IF((LARGE(D10:BE10,1))&gt;=500,"15"," ")</f>
        <v xml:space="preserve"> </v>
      </c>
      <c r="BO10" s="672" t="str">
        <f>IF((LARGE(D10:BE10,1))&gt;=540,"15"," ")</f>
        <v xml:space="preserve"> </v>
      </c>
      <c r="BP10" s="673" t="str">
        <f>IF((LARGE(D10:BE10,1))&gt;=570,"15"," ")</f>
        <v xml:space="preserve"> </v>
      </c>
      <c r="BQ10" s="149"/>
    </row>
    <row r="11" spans="1:69" x14ac:dyDescent="0.2">
      <c r="A11" s="149"/>
      <c r="B11" s="652"/>
      <c r="C11" s="95" t="s">
        <v>9</v>
      </c>
      <c r="D11" s="653"/>
      <c r="E11" s="653"/>
      <c r="F11" s="653"/>
      <c r="G11" s="653"/>
      <c r="H11" s="653"/>
      <c r="I11" s="653"/>
      <c r="J11" s="653"/>
      <c r="K11" s="653"/>
      <c r="L11" s="653"/>
      <c r="M11" s="653"/>
      <c r="N11" s="653"/>
      <c r="O11" s="653"/>
      <c r="P11" s="653"/>
      <c r="Q11" s="653"/>
      <c r="R11" s="744"/>
      <c r="S11" s="653"/>
      <c r="T11" s="653"/>
      <c r="U11" s="653"/>
      <c r="V11" s="653"/>
      <c r="W11" s="653"/>
      <c r="X11" s="653"/>
      <c r="Y11" s="653"/>
      <c r="Z11" s="654"/>
      <c r="AA11" s="653"/>
      <c r="AB11" s="653"/>
      <c r="AC11" s="653"/>
      <c r="AD11" s="653"/>
      <c r="AE11" s="653"/>
      <c r="AF11" s="1096"/>
      <c r="AG11" s="1096"/>
      <c r="AH11" s="655"/>
      <c r="AI11" s="1096"/>
      <c r="AJ11" s="653"/>
      <c r="AK11" s="1096"/>
      <c r="AL11" s="656"/>
      <c r="AM11" s="656"/>
      <c r="AN11" s="656"/>
      <c r="AO11" s="656"/>
      <c r="AP11" s="656"/>
      <c r="AQ11" s="656"/>
      <c r="AR11" s="656"/>
      <c r="AS11" s="656"/>
      <c r="AT11" s="656"/>
      <c r="AU11" s="656"/>
      <c r="AV11" s="656"/>
      <c r="AW11" s="656"/>
      <c r="AX11" s="656"/>
      <c r="AY11" s="656"/>
      <c r="AZ11" s="656"/>
      <c r="BA11" s="656"/>
      <c r="BB11" s="656"/>
      <c r="BC11" s="656"/>
      <c r="BD11" s="656"/>
      <c r="BE11" s="678"/>
      <c r="BF11" s="149"/>
      <c r="BG11" s="155"/>
      <c r="BH11" s="671"/>
      <c r="BI11" s="155"/>
      <c r="BJ11" s="155"/>
      <c r="BK11" s="155"/>
      <c r="BL11" s="156"/>
      <c r="BM11" s="155"/>
      <c r="BN11" s="155"/>
      <c r="BO11" s="156"/>
      <c r="BP11" s="155"/>
      <c r="BQ11" s="149"/>
    </row>
    <row r="12" spans="1:69" x14ac:dyDescent="0.2">
      <c r="A12" s="149"/>
      <c r="B12" s="750"/>
      <c r="C12" s="680"/>
      <c r="D12" s="658"/>
      <c r="E12" s="659"/>
      <c r="F12" s="658"/>
      <c r="G12" s="659"/>
      <c r="H12" s="658"/>
      <c r="I12" s="191"/>
      <c r="J12" s="660"/>
      <c r="K12" s="751"/>
      <c r="L12" s="658"/>
      <c r="M12" s="659"/>
      <c r="N12" s="658"/>
      <c r="O12" s="659"/>
      <c r="P12" s="660"/>
      <c r="Q12" s="191"/>
      <c r="R12" s="745"/>
      <c r="S12" s="191"/>
      <c r="T12" s="660"/>
      <c r="U12" s="191"/>
      <c r="V12" s="660"/>
      <c r="W12" s="191"/>
      <c r="X12" s="660"/>
      <c r="Y12" s="659"/>
      <c r="Z12" s="661"/>
      <c r="AA12" s="659"/>
      <c r="AB12" s="660"/>
      <c r="AC12" s="191"/>
      <c r="AD12" s="658"/>
      <c r="AE12" s="659"/>
      <c r="AF12" s="662"/>
      <c r="AG12" s="663"/>
      <c r="AH12" s="664"/>
      <c r="AI12" s="665"/>
      <c r="AJ12" s="658"/>
      <c r="AK12" s="666"/>
      <c r="AL12" s="667"/>
      <c r="AM12" s="537"/>
      <c r="AN12" s="668"/>
      <c r="AO12" s="668"/>
      <c r="AP12" s="761"/>
      <c r="AQ12" s="537"/>
      <c r="AR12" s="761"/>
      <c r="AS12" s="537"/>
      <c r="AT12" s="667"/>
      <c r="AU12" s="668"/>
      <c r="AV12" s="761"/>
      <c r="AW12" s="537"/>
      <c r="AX12" s="761"/>
      <c r="AY12" s="537"/>
      <c r="AZ12" s="761"/>
      <c r="BA12" s="537"/>
      <c r="BB12" s="761"/>
      <c r="BC12" s="537"/>
      <c r="BD12" s="669"/>
      <c r="BE12" s="277"/>
      <c r="BF12" s="149"/>
      <c r="BG12" s="155">
        <f>COUNT(D12:BE12)</f>
        <v>0</v>
      </c>
      <c r="BH12" s="671" t="str">
        <f>IF(BG12&lt;3," ",(LARGE(D12:BE12,1)+LARGE(D12:BE12,2)+LARGE(D12:BE12,3))/3)</f>
        <v xml:space="preserve"> </v>
      </c>
      <c r="BI12" s="672">
        <f>COUNTIF(D12:BE12,"(1)")</f>
        <v>0</v>
      </c>
      <c r="BJ12" s="673">
        <f>COUNTIF(D12:BE12,"(2)")</f>
        <v>0</v>
      </c>
      <c r="BK12" s="673">
        <f>COUNTIF(D12:BE12,"(3)")</f>
        <v>0</v>
      </c>
      <c r="BL12" s="674">
        <f>SUM(BI12:BK12)</f>
        <v>0</v>
      </c>
      <c r="BM12" s="672" t="e">
        <f>IF((LARGE(D12:BE12,1))&gt;=450,"15"," ")</f>
        <v>#NUM!</v>
      </c>
      <c r="BN12" s="673" t="e">
        <f>IF((LARGE(D12:BE12,1))&gt;=500,"15"," ")</f>
        <v>#NUM!</v>
      </c>
      <c r="BO12" s="672" t="e">
        <f>IF((LARGE(D12:BE12,1))&gt;=540,"15"," ")</f>
        <v>#NUM!</v>
      </c>
      <c r="BP12" s="673" t="e">
        <f>IF((LARGE(D12:BE12,1))&gt;=570,"15"," ")</f>
        <v>#NUM!</v>
      </c>
      <c r="BQ12" s="149"/>
    </row>
    <row r="13" spans="1:69" x14ac:dyDescent="0.2">
      <c r="A13" s="149"/>
      <c r="B13" s="652"/>
      <c r="C13" s="95" t="s">
        <v>10</v>
      </c>
      <c r="D13" s="653"/>
      <c r="E13" s="653"/>
      <c r="F13" s="653"/>
      <c r="G13" s="653"/>
      <c r="H13" s="653"/>
      <c r="I13" s="653"/>
      <c r="J13" s="653"/>
      <c r="K13" s="653"/>
      <c r="L13" s="653"/>
      <c r="M13" s="653"/>
      <c r="N13" s="653"/>
      <c r="O13" s="653"/>
      <c r="P13" s="653"/>
      <c r="Q13" s="653"/>
      <c r="R13" s="744"/>
      <c r="S13" s="653"/>
      <c r="T13" s="653"/>
      <c r="U13" s="653"/>
      <c r="V13" s="653"/>
      <c r="W13" s="653"/>
      <c r="X13" s="653"/>
      <c r="Y13" s="653"/>
      <c r="Z13" s="654"/>
      <c r="AA13" s="653"/>
      <c r="AB13" s="653"/>
      <c r="AC13" s="653"/>
      <c r="AD13" s="653"/>
      <c r="AE13" s="653"/>
      <c r="AF13" s="980"/>
      <c r="AG13" s="980"/>
      <c r="AH13" s="655"/>
      <c r="AI13" s="980"/>
      <c r="AJ13" s="653"/>
      <c r="AK13" s="980"/>
      <c r="AL13" s="656"/>
      <c r="AM13" s="656"/>
      <c r="AN13" s="656"/>
      <c r="AO13" s="656"/>
      <c r="AP13" s="656"/>
      <c r="AQ13" s="656"/>
      <c r="AR13" s="656"/>
      <c r="AS13" s="656"/>
      <c r="AT13" s="656"/>
      <c r="AU13" s="656"/>
      <c r="AV13" s="656"/>
      <c r="AW13" s="656"/>
      <c r="AX13" s="656"/>
      <c r="AY13" s="656"/>
      <c r="AZ13" s="656"/>
      <c r="BA13" s="656"/>
      <c r="BB13" s="656"/>
      <c r="BC13" s="656"/>
      <c r="BD13" s="667"/>
      <c r="BE13" s="667"/>
      <c r="BF13" s="149"/>
      <c r="BG13" s="155"/>
      <c r="BH13" s="671"/>
      <c r="BI13" s="167"/>
      <c r="BJ13" s="167"/>
      <c r="BK13" s="167"/>
      <c r="BL13" s="164"/>
      <c r="BM13" s="155"/>
      <c r="BN13" s="160"/>
      <c r="BO13" s="160"/>
      <c r="BP13" s="160"/>
      <c r="BQ13" s="149"/>
    </row>
    <row r="14" spans="1:69" x14ac:dyDescent="0.2">
      <c r="A14" s="149"/>
      <c r="B14" s="676"/>
      <c r="C14" s="176"/>
      <c r="D14" s="653"/>
      <c r="E14" s="985"/>
      <c r="F14" s="653"/>
      <c r="G14" s="985"/>
      <c r="H14" s="658"/>
      <c r="I14" s="659"/>
      <c r="J14" s="658"/>
      <c r="K14" s="659"/>
      <c r="L14" s="658"/>
      <c r="M14" s="659"/>
      <c r="N14" s="658"/>
      <c r="O14" s="659"/>
      <c r="P14" s="653"/>
      <c r="Q14" s="985"/>
      <c r="R14" s="744"/>
      <c r="S14" s="985"/>
      <c r="T14" s="653"/>
      <c r="U14" s="985"/>
      <c r="V14" s="653"/>
      <c r="W14" s="985"/>
      <c r="X14" s="653"/>
      <c r="Y14" s="985"/>
      <c r="Z14" s="654"/>
      <c r="AA14" s="985"/>
      <c r="AB14" s="653"/>
      <c r="AC14" s="985"/>
      <c r="AD14" s="653"/>
      <c r="AE14" s="189"/>
      <c r="AF14" s="677"/>
      <c r="AG14" s="663"/>
      <c r="AH14" s="655"/>
      <c r="AI14" s="663"/>
      <c r="AJ14" s="653"/>
      <c r="AK14" s="982"/>
      <c r="AL14" s="656"/>
      <c r="AM14" s="678"/>
      <c r="AN14" s="656"/>
      <c r="AO14" s="656"/>
      <c r="AP14" s="670"/>
      <c r="AQ14" s="680"/>
      <c r="AR14" s="670"/>
      <c r="AS14" s="680"/>
      <c r="AT14" s="656"/>
      <c r="AU14" s="656"/>
      <c r="AV14" s="670"/>
      <c r="AW14" s="680"/>
      <c r="AX14" s="670"/>
      <c r="AY14" s="680"/>
      <c r="AZ14" s="656"/>
      <c r="BA14" s="656"/>
      <c r="BB14" s="670"/>
      <c r="BC14" s="680"/>
      <c r="BD14" s="679"/>
      <c r="BE14" s="678"/>
      <c r="BF14" s="149"/>
      <c r="BG14" s="155">
        <f>COUNT(D14:BE14)</f>
        <v>0</v>
      </c>
      <c r="BH14" s="671" t="str">
        <f>IF(BG14&lt;3," ",(LARGE(D14:BE14,1)+LARGE(D14:BE14,2)+LARGE(D14:BE14,3))/3)</f>
        <v xml:space="preserve"> </v>
      </c>
      <c r="BI14" s="651">
        <f>COUNTIF(D14:BE14,"(1)")</f>
        <v>0</v>
      </c>
      <c r="BJ14" s="153">
        <f>COUNTIF(D14:BE14,"(2)")</f>
        <v>0</v>
      </c>
      <c r="BK14" s="153">
        <f>COUNTIF(D14:BE14,"(3)")</f>
        <v>0</v>
      </c>
      <c r="BL14" s="650">
        <f>SUM(BI14:BK14)</f>
        <v>0</v>
      </c>
      <c r="BM14" s="672" t="e">
        <f>IF((LARGE(D14:BE14,1))&gt;=450,"15"," ")</f>
        <v>#NUM!</v>
      </c>
      <c r="BN14" s="673" t="e">
        <f>IF((LARGE(D14:BE14,1))&gt;=500,"15"," ")</f>
        <v>#NUM!</v>
      </c>
      <c r="BO14" s="729" t="e">
        <f>IF((LARGE(D14:BE14,1))&gt;=540,"15"," ")</f>
        <v>#NUM!</v>
      </c>
      <c r="BP14" s="729" t="e">
        <f>IF((LARGE(D14:BE14,1))&gt;=570,"15"," ")</f>
        <v>#NUM!</v>
      </c>
      <c r="BQ14" s="149"/>
    </row>
    <row r="15" spans="1:69" x14ac:dyDescent="0.2">
      <c r="A15" s="149"/>
      <c r="B15" s="652"/>
      <c r="C15" s="95" t="s">
        <v>11</v>
      </c>
      <c r="D15" s="653"/>
      <c r="E15" s="653"/>
      <c r="F15" s="653"/>
      <c r="G15" s="653"/>
      <c r="H15" s="653"/>
      <c r="I15" s="653"/>
      <c r="J15" s="653"/>
      <c r="K15" s="653"/>
      <c r="L15" s="653"/>
      <c r="M15" s="653"/>
      <c r="N15" s="653"/>
      <c r="O15" s="653"/>
      <c r="P15" s="653"/>
      <c r="Q15" s="653"/>
      <c r="R15" s="744"/>
      <c r="S15" s="653"/>
      <c r="T15" s="653"/>
      <c r="U15" s="653"/>
      <c r="V15" s="653"/>
      <c r="W15" s="653"/>
      <c r="X15" s="653"/>
      <c r="Y15" s="653"/>
      <c r="Z15" s="654"/>
      <c r="AA15" s="653"/>
      <c r="AB15" s="653"/>
      <c r="AC15" s="653"/>
      <c r="AD15" s="653"/>
      <c r="AE15" s="653"/>
      <c r="AF15" s="980"/>
      <c r="AG15" s="980"/>
      <c r="AH15" s="655"/>
      <c r="AI15" s="980"/>
      <c r="AJ15" s="653"/>
      <c r="AK15" s="980"/>
      <c r="AL15" s="656"/>
      <c r="AM15" s="656"/>
      <c r="AN15" s="656"/>
      <c r="AO15" s="656"/>
      <c r="AP15" s="656"/>
      <c r="AQ15" s="656"/>
      <c r="AR15" s="656"/>
      <c r="AS15" s="656"/>
      <c r="AT15" s="656"/>
      <c r="AU15" s="656"/>
      <c r="AV15" s="656"/>
      <c r="AW15" s="656"/>
      <c r="AX15" s="656"/>
      <c r="AY15" s="656"/>
      <c r="AZ15" s="656"/>
      <c r="BA15" s="656"/>
      <c r="BB15" s="656"/>
      <c r="BC15" s="656"/>
      <c r="BD15" s="656"/>
      <c r="BE15" s="656"/>
      <c r="BF15" s="149"/>
      <c r="BG15" s="155"/>
      <c r="BH15" s="671"/>
      <c r="BI15" s="167"/>
      <c r="BJ15" s="167"/>
      <c r="BK15" s="167"/>
      <c r="BL15" s="164"/>
      <c r="BM15" s="155"/>
      <c r="BN15" s="730"/>
      <c r="BO15" s="730"/>
      <c r="BP15" s="730"/>
      <c r="BQ15" s="149"/>
    </row>
    <row r="16" spans="1:69" x14ac:dyDescent="0.2">
      <c r="A16" s="149"/>
      <c r="B16" s="657"/>
      <c r="C16" s="439" t="s">
        <v>262</v>
      </c>
      <c r="D16" s="658"/>
      <c r="E16" s="191"/>
      <c r="F16" s="658"/>
      <c r="G16" s="659"/>
      <c r="H16" s="658"/>
      <c r="I16" s="191"/>
      <c r="J16" s="660"/>
      <c r="K16" s="751"/>
      <c r="L16" s="658"/>
      <c r="M16" s="659"/>
      <c r="N16" s="658"/>
      <c r="O16" s="659"/>
      <c r="P16" s="660"/>
      <c r="Q16" s="191"/>
      <c r="R16" s="745"/>
      <c r="S16" s="191"/>
      <c r="T16" s="660"/>
      <c r="U16" s="191"/>
      <c r="V16" s="660"/>
      <c r="W16" s="191"/>
      <c r="X16" s="660"/>
      <c r="Y16" s="191"/>
      <c r="Z16" s="661"/>
      <c r="AA16" s="191"/>
      <c r="AB16" s="660"/>
      <c r="AC16" s="191"/>
      <c r="AD16" s="660"/>
      <c r="AE16" s="660"/>
      <c r="AF16" s="677"/>
      <c r="AG16" s="666"/>
      <c r="AH16" s="664"/>
      <c r="AI16" s="665"/>
      <c r="AJ16" s="658"/>
      <c r="AK16" s="666"/>
      <c r="AL16" s="667"/>
      <c r="AM16" s="668"/>
      <c r="AN16" s="761"/>
      <c r="AO16" s="537"/>
      <c r="AP16" s="761"/>
      <c r="AQ16" s="537"/>
      <c r="AR16" s="761"/>
      <c r="AS16" s="537"/>
      <c r="AT16" s="667"/>
      <c r="AU16" s="668"/>
      <c r="AV16" s="761"/>
      <c r="AW16" s="537"/>
      <c r="AX16" s="761"/>
      <c r="AY16" s="537"/>
      <c r="AZ16" s="668"/>
      <c r="BA16" s="668"/>
      <c r="BB16" s="761"/>
      <c r="BC16" s="537"/>
      <c r="BD16" s="670"/>
      <c r="BE16" s="537"/>
      <c r="BF16" s="149"/>
      <c r="BG16" s="155">
        <f>COUNT(D16:BE16)</f>
        <v>0</v>
      </c>
      <c r="BH16" s="671" t="str">
        <f>IF(BG16&lt;3," ",(LARGE(D16:BE16,1)+LARGE(D16:BE16,2)+LARGE(D16:BE16,3))/3)</f>
        <v xml:space="preserve"> </v>
      </c>
      <c r="BI16" s="672">
        <f>COUNTIF(D16:BE16,"(1)")</f>
        <v>0</v>
      </c>
      <c r="BJ16" s="673">
        <f>COUNTIF(D16:BE16,"(2)")</f>
        <v>0</v>
      </c>
      <c r="BK16" s="673">
        <f>COUNTIF(D16:BE16,"(3)")</f>
        <v>0</v>
      </c>
      <c r="BL16" s="674">
        <f>SUM(BI16:BK16)</f>
        <v>0</v>
      </c>
      <c r="BM16" s="157">
        <v>12</v>
      </c>
      <c r="BN16" s="158">
        <v>12</v>
      </c>
      <c r="BO16" s="157">
        <v>12</v>
      </c>
      <c r="BP16" s="672" t="e">
        <f>IF((LARGE(D16:BE16,1))&gt;=570,"15"," ")</f>
        <v>#NUM!</v>
      </c>
      <c r="BQ16" s="149"/>
    </row>
    <row r="17" spans="1:69" x14ac:dyDescent="0.2">
      <c r="A17" s="149"/>
      <c r="B17" s="657"/>
      <c r="C17" s="533"/>
      <c r="D17" s="658"/>
      <c r="E17" s="659"/>
      <c r="F17" s="653"/>
      <c r="G17" s="653"/>
      <c r="H17" s="658"/>
      <c r="I17" s="191"/>
      <c r="J17" s="658"/>
      <c r="K17" s="191"/>
      <c r="L17" s="658"/>
      <c r="M17" s="659"/>
      <c r="N17" s="658"/>
      <c r="O17" s="659"/>
      <c r="P17" s="658"/>
      <c r="Q17" s="191"/>
      <c r="R17" s="744"/>
      <c r="S17" s="698"/>
      <c r="T17" s="658"/>
      <c r="U17" s="191"/>
      <c r="V17" s="653"/>
      <c r="W17" s="698"/>
      <c r="X17" s="658"/>
      <c r="Y17" s="191"/>
      <c r="Z17" s="654"/>
      <c r="AA17" s="698"/>
      <c r="AB17" s="658"/>
      <c r="AC17" s="191"/>
      <c r="AD17" s="653"/>
      <c r="AE17" s="653"/>
      <c r="AF17" s="677"/>
      <c r="AG17" s="666"/>
      <c r="AH17" s="655"/>
      <c r="AI17" s="278"/>
      <c r="AJ17" s="658"/>
      <c r="AK17" s="666"/>
      <c r="AL17" s="670"/>
      <c r="AM17" s="668"/>
      <c r="AN17" s="761"/>
      <c r="AO17" s="537"/>
      <c r="AP17" s="761"/>
      <c r="AQ17" s="537"/>
      <c r="AR17" s="761"/>
      <c r="AS17" s="537"/>
      <c r="AT17" s="667"/>
      <c r="AU17" s="668"/>
      <c r="AV17" s="668"/>
      <c r="AW17" s="668"/>
      <c r="AX17" s="668"/>
      <c r="AY17" s="668"/>
      <c r="AZ17" s="668"/>
      <c r="BA17" s="668"/>
      <c r="BB17" s="668"/>
      <c r="BC17" s="668"/>
      <c r="BD17" s="670"/>
      <c r="BE17" s="537"/>
      <c r="BF17" s="149"/>
      <c r="BG17" s="155">
        <f>COUNT(D17:BE17)</f>
        <v>0</v>
      </c>
      <c r="BH17" s="671" t="str">
        <f>IF(BG17&lt;3," ",(LARGE(D17:BE17,1)+LARGE(D17:BE17,2)+LARGE(D17:BE17,3))/3)</f>
        <v xml:space="preserve"> </v>
      </c>
      <c r="BI17" s="672">
        <f>COUNTIF(D17:BE17,"(1)")</f>
        <v>0</v>
      </c>
      <c r="BJ17" s="673">
        <f>COUNTIF(D17:BE17,"(2)")</f>
        <v>0</v>
      </c>
      <c r="BK17" s="673">
        <f>COUNTIF(D17:BE17,"(3)")</f>
        <v>0</v>
      </c>
      <c r="BL17" s="674">
        <f>SUM(BI17:BK17)</f>
        <v>0</v>
      </c>
      <c r="BM17" s="672" t="e">
        <f>IF((LARGE(D17:BE17,1))&gt;=450,"15"," ")</f>
        <v>#NUM!</v>
      </c>
      <c r="BN17" s="673" t="e">
        <f>IF((LARGE(D17:BE17,1))&gt;=500,"15"," ")</f>
        <v>#NUM!</v>
      </c>
      <c r="BO17" s="729" t="e">
        <f>IF((LARGE(D17:BE17,1))&gt;=540,"15"," ")</f>
        <v>#NUM!</v>
      </c>
      <c r="BP17" s="729" t="e">
        <f>IF((LARGE(D17:BE17,1))&gt;=570,"15"," ")</f>
        <v>#NUM!</v>
      </c>
      <c r="BQ17" s="149"/>
    </row>
    <row r="18" spans="1:69" x14ac:dyDescent="0.2">
      <c r="A18" s="149"/>
      <c r="B18" s="657"/>
      <c r="C18" s="533"/>
      <c r="D18" s="658"/>
      <c r="E18" s="659"/>
      <c r="F18" s="653"/>
      <c r="G18" s="653"/>
      <c r="H18" s="658"/>
      <c r="I18" s="191"/>
      <c r="J18" s="658"/>
      <c r="K18" s="191"/>
      <c r="L18" s="658"/>
      <c r="M18" s="659"/>
      <c r="N18" s="658"/>
      <c r="O18" s="659"/>
      <c r="P18" s="658"/>
      <c r="Q18" s="191"/>
      <c r="R18" s="744"/>
      <c r="S18" s="698"/>
      <c r="T18" s="658"/>
      <c r="U18" s="191"/>
      <c r="V18" s="653"/>
      <c r="W18" s="698"/>
      <c r="X18" s="658"/>
      <c r="Y18" s="191"/>
      <c r="Z18" s="654"/>
      <c r="AA18" s="698"/>
      <c r="AB18" s="658"/>
      <c r="AC18" s="191"/>
      <c r="AD18" s="653"/>
      <c r="AE18" s="653"/>
      <c r="AF18" s="677"/>
      <c r="AG18" s="666"/>
      <c r="AH18" s="655"/>
      <c r="AI18" s="278"/>
      <c r="AJ18" s="658"/>
      <c r="AK18" s="666"/>
      <c r="AL18" s="656"/>
      <c r="AM18" s="760"/>
      <c r="AN18" s="762"/>
      <c r="AO18" s="763"/>
      <c r="AP18" s="762"/>
      <c r="AQ18" s="763"/>
      <c r="AR18" s="760"/>
      <c r="AS18" s="760"/>
      <c r="AT18" s="670"/>
      <c r="AU18" s="537"/>
      <c r="AV18" s="761"/>
      <c r="AW18" s="537"/>
      <c r="AX18" s="668"/>
      <c r="AY18" s="668"/>
      <c r="AZ18" s="761"/>
      <c r="BA18" s="537"/>
      <c r="BB18" s="668"/>
      <c r="BC18" s="668"/>
      <c r="BD18" s="670"/>
      <c r="BE18" s="537"/>
      <c r="BF18" s="149"/>
      <c r="BG18" s="155">
        <f>COUNT(D18:BE18)</f>
        <v>0</v>
      </c>
      <c r="BH18" s="671" t="str">
        <f>IF(BG18&lt;3," ",(LARGE(D18:BE18,1)+LARGE(D18:BE18,2)+LARGE(D18:BE18,3))/3)</f>
        <v xml:space="preserve"> </v>
      </c>
      <c r="BI18" s="672">
        <f>COUNTIF(D18:BE18,"(1)")</f>
        <v>0</v>
      </c>
      <c r="BJ18" s="673">
        <f>COUNTIF(D18:BE18,"(2)")</f>
        <v>0</v>
      </c>
      <c r="BK18" s="673">
        <f>COUNTIF(D18:BE18,"(3)")</f>
        <v>0</v>
      </c>
      <c r="BL18" s="674">
        <f>SUM(BI18:BK18)</f>
        <v>0</v>
      </c>
      <c r="BM18" s="672" t="e">
        <f>IF((LARGE(D18:BE18,1))&gt;=450,"15"," ")</f>
        <v>#NUM!</v>
      </c>
      <c r="BN18" s="673" t="e">
        <f>IF((LARGE(D18:BE18,1))&gt;=500,"15"," ")</f>
        <v>#NUM!</v>
      </c>
      <c r="BO18" s="672" t="e">
        <f>IF((LARGE(D18:BE18,1))&gt;=540,"15"," ")</f>
        <v>#NUM!</v>
      </c>
      <c r="BP18" s="672" t="e">
        <f>IF((LARGE(D18:BE18,1))&gt;=570,"15"," ")</f>
        <v>#NUM!</v>
      </c>
      <c r="BQ18" s="149"/>
    </row>
    <row r="19" spans="1:69" x14ac:dyDescent="0.2">
      <c r="A19" s="149"/>
      <c r="B19" s="652"/>
      <c r="C19" s="95" t="s">
        <v>12</v>
      </c>
      <c r="D19" s="653"/>
      <c r="E19" s="653"/>
      <c r="F19" s="653"/>
      <c r="G19" s="653"/>
      <c r="H19" s="653"/>
      <c r="I19" s="653"/>
      <c r="J19" s="653"/>
      <c r="K19" s="653"/>
      <c r="L19" s="653"/>
      <c r="M19" s="653"/>
      <c r="N19" s="653"/>
      <c r="O19" s="653"/>
      <c r="P19" s="653"/>
      <c r="Q19" s="653"/>
      <c r="R19" s="744"/>
      <c r="S19" s="653"/>
      <c r="T19" s="653"/>
      <c r="U19" s="653"/>
      <c r="V19" s="653"/>
      <c r="W19" s="653"/>
      <c r="X19" s="653"/>
      <c r="Y19" s="653"/>
      <c r="Z19" s="654"/>
      <c r="AA19" s="653"/>
      <c r="AB19" s="653"/>
      <c r="AC19" s="653"/>
      <c r="AD19" s="653"/>
      <c r="AE19" s="653"/>
      <c r="AF19" s="980"/>
      <c r="AG19" s="980"/>
      <c r="AH19" s="655"/>
      <c r="AI19" s="980"/>
      <c r="AJ19" s="653"/>
      <c r="AK19" s="980"/>
      <c r="AL19" s="656"/>
      <c r="AM19" s="656"/>
      <c r="AN19" s="656"/>
      <c r="AO19" s="656"/>
      <c r="AP19" s="656"/>
      <c r="AQ19" s="656"/>
      <c r="AR19" s="656"/>
      <c r="AS19" s="656"/>
      <c r="AT19" s="656"/>
      <c r="AU19" s="656"/>
      <c r="AV19" s="656"/>
      <c r="AW19" s="656"/>
      <c r="AX19" s="656"/>
      <c r="AY19" s="656"/>
      <c r="AZ19" s="656"/>
      <c r="BA19" s="656"/>
      <c r="BB19" s="656"/>
      <c r="BC19" s="656"/>
      <c r="BD19" s="656"/>
      <c r="BE19" s="656"/>
      <c r="BF19" s="149"/>
      <c r="BG19" s="155"/>
      <c r="BH19" s="671"/>
      <c r="BI19" s="167"/>
      <c r="BJ19" s="167"/>
      <c r="BK19" s="167"/>
      <c r="BL19" s="164"/>
      <c r="BM19" s="155"/>
      <c r="BN19" s="167"/>
      <c r="BO19" s="167"/>
      <c r="BP19" s="167"/>
      <c r="BQ19" s="149"/>
    </row>
    <row r="20" spans="1:69" x14ac:dyDescent="0.2">
      <c r="A20" s="149"/>
      <c r="B20" s="657"/>
      <c r="C20" s="439"/>
      <c r="D20" s="658"/>
      <c r="E20" s="681"/>
      <c r="F20" s="682"/>
      <c r="G20" s="681"/>
      <c r="H20" s="682"/>
      <c r="I20" s="681"/>
      <c r="J20" s="683"/>
      <c r="K20" s="683"/>
      <c r="L20" s="682"/>
      <c r="M20" s="681"/>
      <c r="N20" s="682"/>
      <c r="O20" s="681"/>
      <c r="P20" s="660"/>
      <c r="Q20" s="681"/>
      <c r="R20" s="745"/>
      <c r="S20" s="681"/>
      <c r="T20" s="660"/>
      <c r="U20" s="681"/>
      <c r="V20" s="683"/>
      <c r="W20" s="681"/>
      <c r="X20" s="683"/>
      <c r="Y20" s="681"/>
      <c r="Z20" s="661"/>
      <c r="AA20" s="681"/>
      <c r="AB20" s="660"/>
      <c r="AC20" s="681"/>
      <c r="AD20" s="660"/>
      <c r="AE20" s="681"/>
      <c r="AF20" s="684"/>
      <c r="AG20" s="685"/>
      <c r="AH20" s="664"/>
      <c r="AI20" s="686"/>
      <c r="AJ20" s="682"/>
      <c r="AK20" s="685"/>
      <c r="AL20" s="667"/>
      <c r="AM20" s="680"/>
      <c r="AN20" s="667"/>
      <c r="AO20" s="667"/>
      <c r="AP20" s="670"/>
      <c r="AQ20" s="680"/>
      <c r="AR20" s="667"/>
      <c r="AS20" s="667"/>
      <c r="AT20" s="670"/>
      <c r="AU20" s="680"/>
      <c r="AV20" s="670"/>
      <c r="AW20" s="680"/>
      <c r="AX20" s="667"/>
      <c r="AY20" s="667"/>
      <c r="AZ20" s="670"/>
      <c r="BA20" s="680"/>
      <c r="BB20" s="667"/>
      <c r="BC20" s="667"/>
      <c r="BD20" s="670"/>
      <c r="BE20" s="680"/>
      <c r="BF20" s="149"/>
      <c r="BG20" s="155">
        <f>COUNT(D20:BE20)</f>
        <v>0</v>
      </c>
      <c r="BH20" s="671" t="str">
        <f>IF(BG20&lt;3," ",(LARGE(D20:BE20,1)+LARGE(D20:BE20,2)+LARGE(D20:BE20,3))/3)</f>
        <v xml:space="preserve"> </v>
      </c>
      <c r="BI20" s="651">
        <f>COUNTIF(D20:BE20,"(1)")</f>
        <v>0</v>
      </c>
      <c r="BJ20" s="153">
        <f>COUNTIF(D20:BE20,"(2)")</f>
        <v>0</v>
      </c>
      <c r="BK20" s="153">
        <f>COUNTIF(D20:BE20,"(3)")</f>
        <v>0</v>
      </c>
      <c r="BL20" s="650">
        <f>SUM(BI20:BK20)</f>
        <v>0</v>
      </c>
      <c r="BM20" s="731" t="e">
        <f>IF((LARGE(D20:BE20,1))&gt;=450,"15"," ")</f>
        <v>#NUM!</v>
      </c>
      <c r="BN20" s="732" t="e">
        <f>IF((LARGE(D20:BE20,1))&gt;=500,"15"," ")</f>
        <v>#NUM!</v>
      </c>
      <c r="BO20" s="729" t="e">
        <f>IF((LARGE(D20:BE20,1))&gt;=540,"15"," ")</f>
        <v>#NUM!</v>
      </c>
      <c r="BP20" s="729" t="e">
        <f>IF((LARGE(D20:BE20,1))&gt;=570,"15"," ")</f>
        <v>#NUM!</v>
      </c>
      <c r="BQ20" s="149"/>
    </row>
    <row r="21" spans="1:69" x14ac:dyDescent="0.2">
      <c r="A21" s="149"/>
      <c r="B21" s="652"/>
      <c r="C21" s="95" t="s">
        <v>13</v>
      </c>
      <c r="D21" s="653"/>
      <c r="E21" s="653"/>
      <c r="F21" s="653"/>
      <c r="G21" s="653"/>
      <c r="H21" s="653"/>
      <c r="I21" s="653"/>
      <c r="J21" s="653"/>
      <c r="K21" s="653"/>
      <c r="L21" s="653"/>
      <c r="M21" s="653"/>
      <c r="N21" s="653"/>
      <c r="O21" s="653"/>
      <c r="P21" s="653"/>
      <c r="Q21" s="653"/>
      <c r="R21" s="744"/>
      <c r="S21" s="653"/>
      <c r="T21" s="653"/>
      <c r="U21" s="653"/>
      <c r="V21" s="653"/>
      <c r="W21" s="653"/>
      <c r="X21" s="653"/>
      <c r="Y21" s="653"/>
      <c r="Z21" s="654"/>
      <c r="AA21" s="653"/>
      <c r="AB21" s="653"/>
      <c r="AC21" s="653"/>
      <c r="AD21" s="653"/>
      <c r="AE21" s="653"/>
      <c r="AF21" s="980"/>
      <c r="AG21" s="980"/>
      <c r="AH21" s="655"/>
      <c r="AI21" s="980"/>
      <c r="AJ21" s="653"/>
      <c r="AK21" s="980"/>
      <c r="AL21" s="656"/>
      <c r="AM21" s="656"/>
      <c r="AN21" s="656"/>
      <c r="AO21" s="656"/>
      <c r="AP21" s="656"/>
      <c r="AQ21" s="656"/>
      <c r="AR21" s="656"/>
      <c r="AS21" s="656"/>
      <c r="AT21" s="656"/>
      <c r="AU21" s="656"/>
      <c r="AV21" s="656"/>
      <c r="AW21" s="656"/>
      <c r="AX21" s="656"/>
      <c r="AY21" s="656"/>
      <c r="AZ21" s="656"/>
      <c r="BA21" s="656"/>
      <c r="BB21" s="656"/>
      <c r="BC21" s="656"/>
      <c r="BD21" s="656"/>
      <c r="BE21" s="656"/>
      <c r="BF21" s="149"/>
      <c r="BG21" s="155"/>
      <c r="BH21" s="671"/>
      <c r="BI21" s="167"/>
      <c r="BJ21" s="167"/>
      <c r="BK21" s="167"/>
      <c r="BL21" s="164"/>
      <c r="BM21" s="730"/>
      <c r="BN21" s="730"/>
      <c r="BO21" s="730"/>
      <c r="BP21" s="730"/>
      <c r="BQ21" s="149"/>
    </row>
    <row r="22" spans="1:69" x14ac:dyDescent="0.2">
      <c r="A22" s="149"/>
      <c r="B22" s="687"/>
      <c r="C22" s="177"/>
      <c r="D22" s="977"/>
      <c r="E22" s="978"/>
      <c r="G22" s="978"/>
      <c r="H22" s="986"/>
      <c r="I22" s="987"/>
      <c r="J22" s="1000"/>
      <c r="K22" s="1001"/>
      <c r="L22" s="989"/>
      <c r="M22" s="990"/>
      <c r="N22" s="989"/>
      <c r="O22" s="990"/>
      <c r="P22" s="688"/>
      <c r="Q22" s="976"/>
      <c r="R22" s="699"/>
      <c r="S22" s="978"/>
      <c r="U22" s="978"/>
      <c r="W22" s="978"/>
      <c r="Y22" s="978"/>
      <c r="Z22" s="689"/>
      <c r="AA22" s="978"/>
      <c r="AC22" s="190"/>
      <c r="AE22" s="190"/>
      <c r="AF22" s="688"/>
      <c r="AG22" s="976"/>
      <c r="AH22" s="690"/>
      <c r="AI22" s="990"/>
      <c r="AK22" s="976"/>
      <c r="AM22" s="691"/>
      <c r="AN22" s="692"/>
      <c r="AO22" s="692"/>
      <c r="AP22" s="669"/>
      <c r="AQ22" s="693"/>
      <c r="AR22" s="692"/>
      <c r="AS22" s="692"/>
      <c r="AT22" s="669"/>
      <c r="AU22" s="693"/>
      <c r="AV22" s="669"/>
      <c r="AW22" s="693"/>
      <c r="AX22" s="758"/>
      <c r="AY22" s="758"/>
      <c r="AZ22" s="669"/>
      <c r="BA22" s="693"/>
      <c r="BB22" s="758"/>
      <c r="BC22" s="758"/>
      <c r="BD22" s="669"/>
      <c r="BE22" s="693"/>
      <c r="BF22" s="149"/>
      <c r="BG22" s="155">
        <f>COUNT(D22:BE22)</f>
        <v>0</v>
      </c>
      <c r="BH22" s="671" t="str">
        <f>IF(BG22&lt;3," ",(LARGE(D22:BE22,1)+LARGE(D22:BE22,2)+LARGE(D22:BE22,3))/3)</f>
        <v xml:space="preserve"> </v>
      </c>
      <c r="BI22" s="651">
        <f>COUNTIF(D22:BE22,"(1)")</f>
        <v>0</v>
      </c>
      <c r="BJ22" s="153">
        <f>COUNTIF(D22:BE22,"(2)")</f>
        <v>0</v>
      </c>
      <c r="BK22" s="153">
        <f>COUNTIF(D22:BE22,"(3)")</f>
        <v>0</v>
      </c>
      <c r="BL22" s="650">
        <f>SUM(BI22:BK22)</f>
        <v>0</v>
      </c>
      <c r="BM22" s="651" t="e">
        <f>IF((LARGE(D22:BE22,1))&gt;=450,"15"," ")</f>
        <v>#NUM!</v>
      </c>
      <c r="BN22" s="153" t="e">
        <f>IF((LARGE(D22:BE22,1))&gt;=500,"15"," ")</f>
        <v>#NUM!</v>
      </c>
      <c r="BO22" s="153" t="e">
        <f>IF((LARGE(D22:BE22,1))&gt;=540,"15"," ")</f>
        <v>#NUM!</v>
      </c>
      <c r="BP22" s="153" t="e">
        <f>IF((LARGE(D22:BE22,1))&gt;=570,"15"," ")</f>
        <v>#NUM!</v>
      </c>
      <c r="BQ22" s="149"/>
    </row>
    <row r="23" spans="1:69" x14ac:dyDescent="0.2">
      <c r="A23" s="149"/>
      <c r="B23" s="676">
        <v>1</v>
      </c>
      <c r="C23" s="176" t="s">
        <v>311</v>
      </c>
      <c r="D23" s="984"/>
      <c r="E23" s="985"/>
      <c r="F23" s="653"/>
      <c r="G23" s="985"/>
      <c r="H23" s="984">
        <v>503</v>
      </c>
      <c r="I23" s="1017" t="s">
        <v>237</v>
      </c>
      <c r="J23" s="994">
        <v>452</v>
      </c>
      <c r="K23" s="1017" t="s">
        <v>237</v>
      </c>
      <c r="L23" s="984">
        <v>484</v>
      </c>
      <c r="M23" s="1017" t="s">
        <v>237</v>
      </c>
      <c r="N23" s="984">
        <v>498</v>
      </c>
      <c r="O23" s="1017" t="s">
        <v>237</v>
      </c>
      <c r="P23" s="653"/>
      <c r="Q23" s="985"/>
      <c r="R23" s="744"/>
      <c r="S23" s="982"/>
      <c r="T23" s="653"/>
      <c r="U23" s="985"/>
      <c r="V23" s="653"/>
      <c r="W23" s="189"/>
      <c r="X23" s="980">
        <v>488</v>
      </c>
      <c r="Y23" s="1104" t="s">
        <v>237</v>
      </c>
      <c r="Z23" s="694"/>
      <c r="AA23" s="982"/>
      <c r="AB23" s="980"/>
      <c r="AC23" s="181"/>
      <c r="AD23" s="980"/>
      <c r="AE23" s="982"/>
      <c r="AF23" s="980"/>
      <c r="AG23" s="982"/>
      <c r="AH23" s="655"/>
      <c r="AI23" s="982"/>
      <c r="AJ23" s="980"/>
      <c r="AK23" s="181"/>
      <c r="AL23" s="980"/>
      <c r="AM23" s="982"/>
      <c r="AN23" s="980"/>
      <c r="AO23" s="980"/>
      <c r="AP23" s="981"/>
      <c r="AQ23" s="982"/>
      <c r="AR23" s="980">
        <v>476</v>
      </c>
      <c r="AS23" s="1133" t="s">
        <v>237</v>
      </c>
      <c r="AT23" s="981"/>
      <c r="AU23" s="982"/>
      <c r="AV23" s="981"/>
      <c r="AW23" s="181"/>
      <c r="AX23" s="980">
        <v>495</v>
      </c>
      <c r="AY23" s="1134" t="s">
        <v>322</v>
      </c>
      <c r="AZ23" s="705">
        <v>469</v>
      </c>
      <c r="BA23" s="1103" t="s">
        <v>259</v>
      </c>
      <c r="BB23" s="278"/>
      <c r="BC23" s="278"/>
      <c r="BD23" s="981"/>
      <c r="BE23" s="982"/>
      <c r="BF23" s="149"/>
      <c r="BG23" s="155">
        <f>COUNT(D23:BE23)</f>
        <v>8</v>
      </c>
      <c r="BH23" s="671">
        <f>IF(BG23&lt;3," ",(LARGE(D23:BE23,1)+LARGE(D23:BE23,2)+LARGE(D23:BE23,3))/3)</f>
        <v>498.66666666666669</v>
      </c>
      <c r="BI23" s="651">
        <f>COUNTIF(D23:BE23,"(1)")</f>
        <v>6</v>
      </c>
      <c r="BJ23" s="153">
        <f>COUNTIF(D23:BE23,"(2)")</f>
        <v>1</v>
      </c>
      <c r="BK23" s="153">
        <f>COUNTIF(D23:BE23,"(3)")</f>
        <v>1</v>
      </c>
      <c r="BL23" s="650">
        <f>SUM(BI23:BK23)</f>
        <v>8</v>
      </c>
      <c r="BM23" s="161">
        <v>14</v>
      </c>
      <c r="BN23" s="1020" t="str">
        <f>IF((LARGE(D23:BE23,1))&gt;=500,"15"," ")</f>
        <v>15</v>
      </c>
      <c r="BO23" s="732" t="str">
        <f>IF((LARGE(D23:BE23,1))&gt;=540,"15"," ")</f>
        <v xml:space="preserve"> </v>
      </c>
      <c r="BP23" s="732" t="str">
        <f>IF((LARGE(D23:BE23,1))&gt;=570,"15"," ")</f>
        <v xml:space="preserve"> </v>
      </c>
      <c r="BQ23" s="149"/>
    </row>
    <row r="24" spans="1:69" x14ac:dyDescent="0.2">
      <c r="A24" s="149"/>
      <c r="B24" s="652"/>
      <c r="C24" s="95" t="s">
        <v>15</v>
      </c>
      <c r="D24" s="653"/>
      <c r="E24" s="653"/>
      <c r="F24" s="653"/>
      <c r="G24" s="653"/>
      <c r="H24" s="653"/>
      <c r="I24" s="653"/>
      <c r="J24" s="653"/>
      <c r="K24" s="653"/>
      <c r="L24" s="653"/>
      <c r="M24" s="653"/>
      <c r="N24" s="653"/>
      <c r="O24" s="653"/>
      <c r="P24" s="653"/>
      <c r="Q24" s="653"/>
      <c r="R24" s="744"/>
      <c r="S24" s="653"/>
      <c r="T24" s="653"/>
      <c r="U24" s="653"/>
      <c r="V24" s="653"/>
      <c r="W24" s="653"/>
      <c r="X24" s="653"/>
      <c r="Y24" s="653"/>
      <c r="Z24" s="654"/>
      <c r="AA24" s="653"/>
      <c r="AB24" s="653"/>
      <c r="AC24" s="653"/>
      <c r="AD24" s="653"/>
      <c r="AE24" s="653"/>
      <c r="AF24" s="980"/>
      <c r="AG24" s="980"/>
      <c r="AH24" s="655"/>
      <c r="AI24" s="980"/>
      <c r="AJ24" s="653"/>
      <c r="AK24" s="980"/>
      <c r="AL24" s="656"/>
      <c r="AM24" s="656"/>
      <c r="AN24" s="656"/>
      <c r="AO24" s="656"/>
      <c r="AP24" s="656"/>
      <c r="AQ24" s="656"/>
      <c r="AR24" s="656"/>
      <c r="AS24" s="656"/>
      <c r="AT24" s="656"/>
      <c r="AU24" s="656"/>
      <c r="AV24" s="656"/>
      <c r="AW24" s="656"/>
      <c r="AX24" s="656"/>
      <c r="AY24" s="656"/>
      <c r="AZ24" s="656"/>
      <c r="BA24" s="656"/>
      <c r="BB24" s="656"/>
      <c r="BC24" s="656"/>
      <c r="BD24" s="656"/>
      <c r="BE24" s="656"/>
      <c r="BF24" s="149"/>
      <c r="BG24" s="155"/>
      <c r="BH24" s="671"/>
      <c r="BI24" s="167"/>
      <c r="BJ24" s="167"/>
      <c r="BK24" s="167"/>
      <c r="BL24" s="164"/>
      <c r="BM24" s="160"/>
      <c r="BN24" s="160"/>
      <c r="BO24" s="160"/>
      <c r="BP24" s="160"/>
      <c r="BQ24" s="149"/>
    </row>
    <row r="25" spans="1:69" x14ac:dyDescent="0.2">
      <c r="A25" s="149"/>
      <c r="B25" s="687">
        <v>1</v>
      </c>
      <c r="C25" s="177" t="s">
        <v>383</v>
      </c>
      <c r="D25" s="986"/>
      <c r="E25" s="987"/>
      <c r="F25" s="991"/>
      <c r="G25" s="696"/>
      <c r="H25" s="695"/>
      <c r="I25" s="696"/>
      <c r="J25" s="695"/>
      <c r="K25" s="696"/>
      <c r="L25" s="986"/>
      <c r="M25" s="696"/>
      <c r="N25" s="986"/>
      <c r="O25" s="696"/>
      <c r="P25" s="991"/>
      <c r="Q25" s="696"/>
      <c r="R25" s="756"/>
      <c r="S25" s="696"/>
      <c r="T25" s="991"/>
      <c r="U25" s="696"/>
      <c r="V25" s="991"/>
      <c r="W25" s="696"/>
      <c r="X25" s="991">
        <v>424</v>
      </c>
      <c r="Y25" s="696" t="s">
        <v>369</v>
      </c>
      <c r="Z25" s="757"/>
      <c r="AA25" s="696"/>
      <c r="AB25" s="991"/>
      <c r="AC25" s="696"/>
      <c r="AD25" s="991"/>
      <c r="AE25" s="987"/>
      <c r="AF25" s="989"/>
      <c r="AG25" s="187"/>
      <c r="AH25" s="703">
        <v>181</v>
      </c>
      <c r="AI25" s="437" t="s">
        <v>344</v>
      </c>
      <c r="AJ25" s="986"/>
      <c r="AK25" s="187"/>
      <c r="AL25" s="758"/>
      <c r="AM25" s="277"/>
      <c r="AN25" s="759"/>
      <c r="AO25" s="759"/>
      <c r="AP25" s="697">
        <v>443</v>
      </c>
      <c r="AQ25" s="277" t="s">
        <v>344</v>
      </c>
      <c r="AR25" s="759"/>
      <c r="AS25" s="759"/>
      <c r="AT25" s="697"/>
      <c r="AU25" s="277"/>
      <c r="AV25" s="697"/>
      <c r="AW25" s="277"/>
      <c r="AX25" s="759"/>
      <c r="AY25" s="759"/>
      <c r="AZ25" s="697"/>
      <c r="BA25" s="277"/>
      <c r="BB25" s="759"/>
      <c r="BC25" s="759"/>
      <c r="BD25" s="697"/>
      <c r="BE25" s="277"/>
      <c r="BF25" s="149"/>
      <c r="BG25" s="155">
        <f>COUNT(D25:BE25)</f>
        <v>3</v>
      </c>
      <c r="BH25" s="671">
        <f>IF(BG25&lt;3," ",(LARGE(D25:BE25,1)+LARGE(D25:BE25,2)+LARGE(D25:BE25,3))/3)</f>
        <v>349.33333333333331</v>
      </c>
      <c r="BI25" s="651">
        <f>COUNTIF(D25:BE25,"(1)")</f>
        <v>0</v>
      </c>
      <c r="BJ25" s="153">
        <f>COUNTIF(D25:BE25,"(2)")</f>
        <v>0</v>
      </c>
      <c r="BK25" s="153">
        <f>COUNTIF(D25:BE25,"(3)")</f>
        <v>0</v>
      </c>
      <c r="BL25" s="650">
        <f>SUM(BI25:BK25)</f>
        <v>0</v>
      </c>
      <c r="BM25" s="672" t="str">
        <f>IF((LARGE(D25:BE25,1))&gt;=450,"15"," ")</f>
        <v xml:space="preserve"> </v>
      </c>
      <c r="BN25" s="673" t="str">
        <f>IF((LARGE(D25:BE25,1))&gt;=500,"15"," ")</f>
        <v xml:space="preserve"> </v>
      </c>
      <c r="BO25" s="153" t="str">
        <f>IF((LARGE(D25:BE25,1))&gt;=540,"15"," ")</f>
        <v xml:space="preserve"> </v>
      </c>
      <c r="BP25" s="153" t="str">
        <f>IF((LARGE(D25:BE25,1))&gt;=570,"15"," ")</f>
        <v xml:space="preserve"> </v>
      </c>
      <c r="BQ25" s="149"/>
    </row>
    <row r="26" spans="1:69" x14ac:dyDescent="0.2">
      <c r="A26" s="149"/>
      <c r="B26" s="687">
        <v>2</v>
      </c>
      <c r="C26" s="192" t="s">
        <v>303</v>
      </c>
      <c r="D26" s="977"/>
      <c r="E26" s="978"/>
      <c r="F26" s="983"/>
      <c r="G26" s="983"/>
      <c r="H26" s="977"/>
      <c r="I26" s="190"/>
      <c r="J26" s="993"/>
      <c r="K26" s="190"/>
      <c r="L26" s="977"/>
      <c r="M26" s="978"/>
      <c r="N26" s="977"/>
      <c r="O26" s="978"/>
      <c r="P26" s="977"/>
      <c r="Q26" s="190"/>
      <c r="R26" s="746"/>
      <c r="S26" s="966"/>
      <c r="T26" s="977"/>
      <c r="U26" s="190"/>
      <c r="V26" s="983"/>
      <c r="W26" s="966"/>
      <c r="X26" s="977">
        <v>404</v>
      </c>
      <c r="Y26" s="190" t="s">
        <v>384</v>
      </c>
      <c r="Z26" s="700"/>
      <c r="AA26" s="966"/>
      <c r="AB26" s="977"/>
      <c r="AC26" s="190"/>
      <c r="AD26" s="983"/>
      <c r="AE26" s="983"/>
      <c r="AF26" s="975"/>
      <c r="AG26" s="180"/>
      <c r="AH26" s="690"/>
      <c r="AI26" s="193"/>
      <c r="AJ26" s="977"/>
      <c r="AK26" s="180"/>
      <c r="AL26" s="692">
        <v>382</v>
      </c>
      <c r="AM26" s="964" t="s">
        <v>367</v>
      </c>
      <c r="AN26" s="965"/>
      <c r="AO26" s="963"/>
      <c r="AP26" s="965"/>
      <c r="AQ26" s="963"/>
      <c r="AR26" s="964">
        <v>494</v>
      </c>
      <c r="AS26" s="964" t="s">
        <v>349</v>
      </c>
      <c r="AT26" s="967"/>
      <c r="AU26" s="963"/>
      <c r="AV26" s="965"/>
      <c r="AW26" s="963"/>
      <c r="AX26" s="964">
        <v>461</v>
      </c>
      <c r="AY26" s="964" t="s">
        <v>372</v>
      </c>
      <c r="AZ26" s="965"/>
      <c r="BA26" s="963"/>
      <c r="BB26" s="964"/>
      <c r="BC26" s="964"/>
      <c r="BD26" s="967"/>
      <c r="BE26" s="963"/>
      <c r="BF26" s="149"/>
      <c r="BG26" s="155">
        <f>COUNT(D26:BE26)</f>
        <v>4</v>
      </c>
      <c r="BH26" s="671">
        <f>IF(BG26&lt;3," ",(LARGE(D26:BE26,1)+LARGE(D26:BE26,2)+LARGE(D26:BE26,3))/3)</f>
        <v>453</v>
      </c>
      <c r="BI26" s="672">
        <f>COUNTIF(D26:BE26,"(1)")</f>
        <v>0</v>
      </c>
      <c r="BJ26" s="673">
        <f>COUNTIF(D26:BE26,"(2)")</f>
        <v>0</v>
      </c>
      <c r="BK26" s="673">
        <f>COUNTIF(D26:BE26,"(3)")</f>
        <v>0</v>
      </c>
      <c r="BL26" s="674">
        <f>SUM(BI26:BK26)</f>
        <v>0</v>
      </c>
      <c r="BM26" s="157">
        <v>13</v>
      </c>
      <c r="BN26" s="673" t="str">
        <f>IF((LARGE(D26:BE26,1))&gt;=500,"15"," ")</f>
        <v xml:space="preserve"> </v>
      </c>
      <c r="BO26" s="672" t="str">
        <f>IF((LARGE(D26:BE26,1))&gt;=540,"15"," ")</f>
        <v xml:space="preserve"> </v>
      </c>
      <c r="BP26" s="672" t="str">
        <f>IF((LARGE(D26:BE26,1))&gt;=570,"15"," ")</f>
        <v xml:space="preserve"> </v>
      </c>
      <c r="BQ26" s="149"/>
    </row>
    <row r="27" spans="1:69" x14ac:dyDescent="0.2">
      <c r="A27" s="149"/>
      <c r="B27" s="676"/>
      <c r="C27" s="176" t="s">
        <v>330</v>
      </c>
      <c r="D27" s="984"/>
      <c r="E27" s="189"/>
      <c r="F27" s="653"/>
      <c r="G27" s="985"/>
      <c r="H27" s="984"/>
      <c r="I27" s="985"/>
      <c r="J27" s="994"/>
      <c r="K27" s="995"/>
      <c r="L27" s="755"/>
      <c r="M27" s="189"/>
      <c r="N27" s="755"/>
      <c r="O27" s="189"/>
      <c r="P27" s="653"/>
      <c r="Q27" s="189"/>
      <c r="R27" s="744"/>
      <c r="S27" s="189"/>
      <c r="T27" s="653"/>
      <c r="U27" s="189"/>
      <c r="V27" s="653"/>
      <c r="W27" s="985"/>
      <c r="X27" s="653"/>
      <c r="Y27" s="189"/>
      <c r="Z27" s="654"/>
      <c r="AA27" s="189"/>
      <c r="AB27" s="653"/>
      <c r="AC27" s="189"/>
      <c r="AD27" s="653"/>
      <c r="AE27" s="189"/>
      <c r="AF27" s="981"/>
      <c r="AG27" s="181"/>
      <c r="AH27" s="655"/>
      <c r="AI27" s="181"/>
      <c r="AJ27" s="653"/>
      <c r="AK27" s="181"/>
      <c r="AL27" s="656"/>
      <c r="AM27" s="678"/>
      <c r="AN27" s="656"/>
      <c r="AO27" s="656"/>
      <c r="AP27" s="679"/>
      <c r="AQ27" s="678"/>
      <c r="AR27" s="656"/>
      <c r="AS27" s="656"/>
      <c r="AT27" s="679"/>
      <c r="AU27" s="678"/>
      <c r="AV27" s="679"/>
      <c r="AW27" s="678"/>
      <c r="AX27" s="656"/>
      <c r="AY27" s="656"/>
      <c r="AZ27" s="679"/>
      <c r="BA27" s="678"/>
      <c r="BB27" s="656"/>
      <c r="BC27" s="656"/>
      <c r="BD27" s="679"/>
      <c r="BE27" s="678"/>
      <c r="BF27" s="149"/>
      <c r="BG27" s="155">
        <f>COUNT(D27:BE27)</f>
        <v>0</v>
      </c>
      <c r="BH27" s="671" t="str">
        <f>IF(BG27&lt;3," ",(LARGE(D27:BE27,1)+LARGE(D27:BE27,2)+LARGE(D27:BE27,3))/3)</f>
        <v xml:space="preserve"> </v>
      </c>
      <c r="BI27" s="651">
        <f>COUNTIF(D27:BE27,"(1)")</f>
        <v>0</v>
      </c>
      <c r="BJ27" s="153">
        <f>COUNTIF(D27:BE27,"(2)")</f>
        <v>0</v>
      </c>
      <c r="BK27" s="153">
        <f>COUNTIF(D27:BE27,"(3)")</f>
        <v>0</v>
      </c>
      <c r="BL27" s="650">
        <f>SUM(BI27:BK27)</f>
        <v>0</v>
      </c>
      <c r="BM27" s="672" t="e">
        <f>IF((LARGE(D27:BE27,1))&gt;=450,"15"," ")</f>
        <v>#NUM!</v>
      </c>
      <c r="BN27" s="673" t="e">
        <f>IF((LARGE(D27:BE27,1))&gt;=500,"15"," ")</f>
        <v>#NUM!</v>
      </c>
      <c r="BO27" s="729" t="e">
        <f>IF((LARGE(D27:BE27,1))&gt;=540,"15"," ")</f>
        <v>#NUM!</v>
      </c>
      <c r="BP27" s="729" t="e">
        <f>IF((LARGE(D27:BE27,1))&gt;=570,"15"," ")</f>
        <v>#NUM!</v>
      </c>
      <c r="BQ27" s="149"/>
    </row>
    <row r="28" spans="1:69" x14ac:dyDescent="0.2">
      <c r="A28" s="149"/>
      <c r="B28" s="652"/>
      <c r="C28" s="95" t="s">
        <v>16</v>
      </c>
      <c r="D28" s="653"/>
      <c r="E28" s="653"/>
      <c r="F28" s="653"/>
      <c r="G28" s="653"/>
      <c r="H28" s="653"/>
      <c r="I28" s="653"/>
      <c r="J28" s="653"/>
      <c r="K28" s="653"/>
      <c r="L28" s="653"/>
      <c r="M28" s="653"/>
      <c r="N28" s="653"/>
      <c r="O28" s="653"/>
      <c r="P28" s="653"/>
      <c r="Q28" s="653"/>
      <c r="R28" s="744"/>
      <c r="S28" s="653"/>
      <c r="T28" s="653"/>
      <c r="U28" s="653"/>
      <c r="V28" s="653"/>
      <c r="W28" s="653"/>
      <c r="X28" s="653"/>
      <c r="Y28" s="653"/>
      <c r="Z28" s="654"/>
      <c r="AA28" s="653"/>
      <c r="AB28" s="653"/>
      <c r="AC28" s="653"/>
      <c r="AD28" s="653"/>
      <c r="AE28" s="653"/>
      <c r="AF28" s="980"/>
      <c r="AG28" s="980"/>
      <c r="AH28" s="655"/>
      <c r="AI28" s="980"/>
      <c r="AJ28" s="653"/>
      <c r="AK28" s="980"/>
      <c r="AL28" s="656"/>
      <c r="AM28" s="656"/>
      <c r="AN28" s="656"/>
      <c r="AO28" s="656"/>
      <c r="AP28" s="656"/>
      <c r="AQ28" s="656"/>
      <c r="AR28" s="656"/>
      <c r="AS28" s="656"/>
      <c r="AT28" s="656"/>
      <c r="AU28" s="656"/>
      <c r="AV28" s="656"/>
      <c r="AW28" s="656"/>
      <c r="AX28" s="656"/>
      <c r="AY28" s="656"/>
      <c r="AZ28" s="656"/>
      <c r="BA28" s="656"/>
      <c r="BB28" s="656"/>
      <c r="BC28" s="656"/>
      <c r="BD28" s="656"/>
      <c r="BE28" s="656"/>
      <c r="BF28" s="149"/>
      <c r="BG28" s="155"/>
      <c r="BH28" s="671"/>
      <c r="BI28" s="167"/>
      <c r="BJ28" s="167"/>
      <c r="BK28" s="167"/>
      <c r="BL28" s="164"/>
      <c r="BM28" s="160"/>
      <c r="BN28" s="160"/>
      <c r="BO28" s="160"/>
      <c r="BP28" s="160"/>
      <c r="BQ28" s="149"/>
    </row>
    <row r="29" spans="1:69" x14ac:dyDescent="0.2">
      <c r="A29" s="149"/>
      <c r="B29" s="676"/>
      <c r="C29" s="176"/>
      <c r="D29" s="984"/>
      <c r="E29" s="985"/>
      <c r="F29" s="658"/>
      <c r="G29" s="659"/>
      <c r="H29" s="658"/>
      <c r="I29" s="659"/>
      <c r="J29" s="653"/>
      <c r="K29" s="653"/>
      <c r="L29" s="658"/>
      <c r="M29" s="659"/>
      <c r="N29" s="658"/>
      <c r="O29" s="659"/>
      <c r="P29" s="653"/>
      <c r="Q29" s="985"/>
      <c r="R29" s="744"/>
      <c r="S29" s="985"/>
      <c r="T29" s="653"/>
      <c r="U29" s="985"/>
      <c r="V29" s="653"/>
      <c r="W29" s="985"/>
      <c r="X29" s="653"/>
      <c r="Y29" s="985"/>
      <c r="Z29" s="654"/>
      <c r="AA29" s="985"/>
      <c r="AB29" s="653"/>
      <c r="AC29" s="985"/>
      <c r="AD29" s="653"/>
      <c r="AE29" s="985"/>
      <c r="AF29" s="677"/>
      <c r="AG29" s="663"/>
      <c r="AH29" s="655"/>
      <c r="AI29" s="980"/>
      <c r="AJ29" s="984"/>
      <c r="AK29" s="982"/>
      <c r="AL29" s="656"/>
      <c r="AM29" s="678"/>
      <c r="AN29" s="656"/>
      <c r="AO29" s="656"/>
      <c r="AP29" s="670"/>
      <c r="AQ29" s="680"/>
      <c r="AR29" s="656"/>
      <c r="AS29" s="656"/>
      <c r="AT29" s="670"/>
      <c r="AU29" s="680"/>
      <c r="AV29" s="670"/>
      <c r="AW29" s="680"/>
      <c r="AX29" s="667"/>
      <c r="AY29" s="667"/>
      <c r="AZ29" s="670"/>
      <c r="BA29" s="680"/>
      <c r="BB29" s="667"/>
      <c r="BC29" s="667"/>
      <c r="BD29" s="670"/>
      <c r="BE29" s="680"/>
      <c r="BF29" s="149"/>
      <c r="BG29" s="155">
        <f>COUNT(D29:BE29)</f>
        <v>0</v>
      </c>
      <c r="BH29" s="671" t="str">
        <f>IF(BG29&lt;3," ",(LARGE(D29:BE29,1)+LARGE(D29:BE29,2)+LARGE(D29:BE29,3))/3)</f>
        <v xml:space="preserve"> </v>
      </c>
      <c r="BI29" s="651">
        <f>COUNTIF(D29:BE29,"(1)")</f>
        <v>0</v>
      </c>
      <c r="BJ29" s="153">
        <f>COUNTIF(D29:BE29,"(2)")</f>
        <v>0</v>
      </c>
      <c r="BK29" s="153">
        <f>COUNTIF(D29:BE29,"(3)")</f>
        <v>0</v>
      </c>
      <c r="BL29" s="650">
        <f>SUM(BI29:BK29)</f>
        <v>0</v>
      </c>
      <c r="BM29" s="651" t="e">
        <f>IF((LARGE(D29:BE29,1))&gt;=450,"15"," ")</f>
        <v>#NUM!</v>
      </c>
      <c r="BN29" s="153" t="e">
        <f>IF((LARGE(D29:BE29,1))&gt;=500,"15"," ")</f>
        <v>#NUM!</v>
      </c>
      <c r="BO29" s="153" t="e">
        <f>IF((LARGE(D29:BE29,1))&gt;=540,"15"," ")</f>
        <v>#NUM!</v>
      </c>
      <c r="BP29" s="153" t="e">
        <f>IF((LARGE(D29:BE29,1))&gt;=570,"15"," ")</f>
        <v>#NUM!</v>
      </c>
      <c r="BQ29" s="149"/>
    </row>
    <row r="30" spans="1:69" x14ac:dyDescent="0.2">
      <c r="A30" s="149"/>
      <c r="B30" s="652"/>
      <c r="C30" s="95" t="s">
        <v>17</v>
      </c>
      <c r="D30" s="653"/>
      <c r="E30" s="653"/>
      <c r="F30" s="653"/>
      <c r="G30" s="653"/>
      <c r="H30" s="653"/>
      <c r="I30" s="653"/>
      <c r="J30" s="653"/>
      <c r="K30" s="653"/>
      <c r="L30" s="653"/>
      <c r="M30" s="653"/>
      <c r="N30" s="653"/>
      <c r="O30" s="653"/>
      <c r="P30" s="653"/>
      <c r="Q30" s="653"/>
      <c r="R30" s="744"/>
      <c r="S30" s="653"/>
      <c r="T30" s="653"/>
      <c r="U30" s="653"/>
      <c r="V30" s="653"/>
      <c r="W30" s="653"/>
      <c r="X30" s="653"/>
      <c r="Y30" s="653"/>
      <c r="Z30" s="654"/>
      <c r="AA30" s="653"/>
      <c r="AB30" s="653"/>
      <c r="AC30" s="653"/>
      <c r="AD30" s="653"/>
      <c r="AE30" s="653"/>
      <c r="AF30" s="980"/>
      <c r="AG30" s="980"/>
      <c r="AH30" s="655"/>
      <c r="AI30" s="980"/>
      <c r="AJ30" s="653"/>
      <c r="AK30" s="980"/>
      <c r="AL30" s="656"/>
      <c r="AM30" s="656"/>
      <c r="AN30" s="656"/>
      <c r="AO30" s="656"/>
      <c r="AP30" s="656"/>
      <c r="AQ30" s="656"/>
      <c r="AR30" s="656"/>
      <c r="AS30" s="656"/>
      <c r="AT30" s="656"/>
      <c r="AU30" s="656"/>
      <c r="AV30" s="656"/>
      <c r="AW30" s="656"/>
      <c r="AX30" s="656"/>
      <c r="AY30" s="656"/>
      <c r="AZ30" s="656"/>
      <c r="BA30" s="656"/>
      <c r="BB30" s="656"/>
      <c r="BC30" s="656"/>
      <c r="BD30" s="656"/>
      <c r="BE30" s="656"/>
      <c r="BF30" s="149"/>
      <c r="BG30" s="155"/>
      <c r="BH30" s="671"/>
      <c r="BI30" s="167"/>
      <c r="BJ30" s="167"/>
      <c r="BK30" s="167"/>
      <c r="BL30" s="164"/>
      <c r="BM30" s="672"/>
      <c r="BN30" s="673"/>
      <c r="BO30" s="673"/>
      <c r="BP30" s="673"/>
      <c r="BQ30" s="149"/>
    </row>
    <row r="31" spans="1:69" x14ac:dyDescent="0.2">
      <c r="A31" s="149"/>
      <c r="B31" s="676"/>
      <c r="C31" s="176"/>
      <c r="D31" s="984"/>
      <c r="E31" s="985"/>
      <c r="F31" s="658"/>
      <c r="G31" s="659"/>
      <c r="H31" s="658"/>
      <c r="I31" s="191"/>
      <c r="J31" s="653"/>
      <c r="K31" s="698"/>
      <c r="L31" s="658"/>
      <c r="M31" s="191"/>
      <c r="N31" s="658"/>
      <c r="O31" s="191"/>
      <c r="P31" s="653"/>
      <c r="Q31" s="985"/>
      <c r="R31" s="744"/>
      <c r="S31" s="985"/>
      <c r="T31" s="653"/>
      <c r="U31" s="985"/>
      <c r="V31" s="653"/>
      <c r="W31" s="985"/>
      <c r="X31" s="653"/>
      <c r="Y31" s="985"/>
      <c r="Z31" s="654"/>
      <c r="AA31" s="189"/>
      <c r="AB31" s="653"/>
      <c r="AC31" s="985"/>
      <c r="AD31" s="653"/>
      <c r="AE31" s="985"/>
      <c r="AF31" s="677"/>
      <c r="AG31" s="663"/>
      <c r="AH31" s="655"/>
      <c r="AI31" s="980"/>
      <c r="AJ31" s="984"/>
      <c r="AK31" s="982"/>
      <c r="AL31" s="656"/>
      <c r="AM31" s="678"/>
      <c r="AN31" s="656"/>
      <c r="AO31" s="656"/>
      <c r="AP31" s="670"/>
      <c r="AQ31" s="680"/>
      <c r="AR31" s="656"/>
      <c r="AS31" s="656"/>
      <c r="AT31" s="670"/>
      <c r="AU31" s="680"/>
      <c r="AV31" s="670"/>
      <c r="AW31" s="680"/>
      <c r="AX31" s="667"/>
      <c r="AY31" s="667"/>
      <c r="AZ31" s="670"/>
      <c r="BA31" s="680"/>
      <c r="BB31" s="667"/>
      <c r="BC31" s="667"/>
      <c r="BD31" s="670"/>
      <c r="BE31" s="537"/>
      <c r="BF31" s="149"/>
      <c r="BG31" s="155">
        <f>COUNT(D31:BE31)</f>
        <v>0</v>
      </c>
      <c r="BH31" s="671" t="str">
        <f>IF(BG31&lt;3," ",(LARGE(D31:BE31,1)+LARGE(D31:BE31,2)+LARGE(D31:BE31,3))/3)</f>
        <v xml:space="preserve"> </v>
      </c>
      <c r="BI31" s="651">
        <f>COUNTIF(D31:BE31,"(1)")</f>
        <v>0</v>
      </c>
      <c r="BJ31" s="153">
        <f>COUNTIF(D31:BE31,"(2)")</f>
        <v>0</v>
      </c>
      <c r="BK31" s="153">
        <f>COUNTIF(D31:BE31,"(3)")</f>
        <v>0</v>
      </c>
      <c r="BL31" s="650">
        <f>SUM(BI31:BK31)</f>
        <v>0</v>
      </c>
      <c r="BM31" s="672" t="e">
        <f>IF((LARGE(D31:BE31,1))&gt;=450,"15"," ")</f>
        <v>#NUM!</v>
      </c>
      <c r="BN31" s="732" t="e">
        <f>IF((LARGE(D31:BE31,1))&gt;=500,"15"," ")</f>
        <v>#NUM!</v>
      </c>
      <c r="BO31" s="732" t="e">
        <f>IF((LARGE(D31:BE31,1))&gt;=540,"15"," ")</f>
        <v>#NUM!</v>
      </c>
      <c r="BP31" s="732" t="e">
        <f>IF((LARGE(D31:BE31,1))&gt;=570,"15"," ")</f>
        <v>#NUM!</v>
      </c>
      <c r="BQ31" s="149"/>
    </row>
    <row r="32" spans="1:69" x14ac:dyDescent="0.2">
      <c r="A32" s="149"/>
      <c r="B32" s="642"/>
      <c r="C32" s="149"/>
      <c r="Q32" s="1078"/>
      <c r="Z32" s="689"/>
      <c r="AF32" s="688"/>
      <c r="AG32" s="688"/>
      <c r="AH32" s="699"/>
      <c r="AI32" s="688"/>
      <c r="AK32" s="688"/>
      <c r="BF32" s="149"/>
      <c r="BG32" s="155"/>
      <c r="BH32" s="671"/>
      <c r="BI32" s="155"/>
      <c r="BJ32" s="155"/>
      <c r="BK32" s="155"/>
      <c r="BL32" s="156"/>
      <c r="BM32" s="156"/>
      <c r="BN32" s="163"/>
      <c r="BO32" s="163"/>
      <c r="BP32" s="163"/>
      <c r="BQ32" s="149"/>
    </row>
    <row r="33" spans="1:69" x14ac:dyDescent="0.2">
      <c r="A33" s="149"/>
      <c r="B33" s="652"/>
      <c r="C33" s="121" t="s">
        <v>163</v>
      </c>
      <c r="D33" s="983"/>
      <c r="E33" s="983"/>
      <c r="F33" s="983"/>
      <c r="G33" s="983"/>
      <c r="H33" s="983"/>
      <c r="I33" s="983"/>
      <c r="J33" s="1003"/>
      <c r="K33" s="1003"/>
      <c r="L33" s="983"/>
      <c r="M33" s="983"/>
      <c r="N33" s="983"/>
      <c r="O33" s="983"/>
      <c r="P33" s="983"/>
      <c r="Q33" s="983"/>
      <c r="R33" s="746"/>
      <c r="S33" s="983"/>
      <c r="T33" s="983"/>
      <c r="U33" s="983"/>
      <c r="V33" s="983"/>
      <c r="W33" s="983"/>
      <c r="X33" s="983"/>
      <c r="Y33" s="983"/>
      <c r="Z33" s="700"/>
      <c r="AA33" s="983"/>
      <c r="AB33" s="983"/>
      <c r="AC33" s="983"/>
      <c r="AD33" s="983"/>
      <c r="AE33" s="983"/>
      <c r="AF33" s="979"/>
      <c r="AG33" s="979"/>
      <c r="AH33" s="690"/>
      <c r="AI33" s="979"/>
      <c r="AJ33" s="983"/>
      <c r="AK33" s="979"/>
      <c r="AL33" s="692"/>
      <c r="AM33" s="692"/>
      <c r="AN33" s="692"/>
      <c r="AO33" s="692"/>
      <c r="AP33" s="692"/>
      <c r="AQ33" s="692"/>
      <c r="AR33" s="692"/>
      <c r="AS33" s="692"/>
      <c r="AT33" s="692"/>
      <c r="AU33" s="692"/>
      <c r="AV33" s="692"/>
      <c r="AW33" s="692"/>
      <c r="AX33" s="692"/>
      <c r="AY33" s="692"/>
      <c r="AZ33" s="692"/>
      <c r="BA33" s="692"/>
      <c r="BB33" s="692"/>
      <c r="BC33" s="692"/>
      <c r="BD33" s="692"/>
      <c r="BE33" s="692"/>
      <c r="BF33" s="149"/>
      <c r="BG33" s="155"/>
      <c r="BH33" s="671"/>
      <c r="BI33" s="167"/>
      <c r="BJ33" s="167"/>
      <c r="BK33" s="167"/>
      <c r="BL33" s="164"/>
      <c r="BM33" s="164"/>
      <c r="BN33" s="164"/>
      <c r="BO33" s="164"/>
      <c r="BP33" s="164"/>
      <c r="BQ33" s="149"/>
    </row>
    <row r="34" spans="1:69" x14ac:dyDescent="0.2">
      <c r="A34" s="149"/>
      <c r="B34" s="687">
        <v>1</v>
      </c>
      <c r="C34" s="701" t="s">
        <v>298</v>
      </c>
      <c r="D34" s="1139"/>
      <c r="E34" s="1140"/>
      <c r="F34" s="1137"/>
      <c r="G34" s="1138"/>
      <c r="H34" s="1137"/>
      <c r="I34" s="1138"/>
      <c r="J34" s="1141"/>
      <c r="K34" s="1141"/>
      <c r="L34" s="1137"/>
      <c r="M34" s="1138"/>
      <c r="N34" s="1137"/>
      <c r="O34" s="1138"/>
      <c r="P34" s="1141">
        <v>525</v>
      </c>
      <c r="Q34" s="1143" t="s">
        <v>237</v>
      </c>
      <c r="R34" s="703"/>
      <c r="S34" s="187"/>
      <c r="T34" s="1142">
        <v>532</v>
      </c>
      <c r="U34" s="1146" t="s">
        <v>237</v>
      </c>
      <c r="V34" s="1142">
        <v>522</v>
      </c>
      <c r="W34" s="1125" t="s">
        <v>322</v>
      </c>
      <c r="X34" s="1141">
        <v>527</v>
      </c>
      <c r="Y34" s="1143" t="s">
        <v>237</v>
      </c>
      <c r="Z34" s="702">
        <v>441</v>
      </c>
      <c r="AA34" s="187" t="s">
        <v>344</v>
      </c>
      <c r="AB34" s="1141"/>
      <c r="AC34" s="187"/>
      <c r="AD34" s="1141"/>
      <c r="AE34" s="187"/>
      <c r="AF34" s="1141"/>
      <c r="AG34" s="187"/>
      <c r="AH34" s="703"/>
      <c r="AI34" s="1138"/>
      <c r="AJ34" s="1141"/>
      <c r="AK34" s="187"/>
      <c r="AL34" s="1141">
        <v>450</v>
      </c>
      <c r="AM34" s="1019" t="s">
        <v>259</v>
      </c>
      <c r="AN34" s="437"/>
      <c r="AO34" s="437"/>
      <c r="AP34" s="186"/>
      <c r="AQ34" s="187"/>
      <c r="AR34" s="437"/>
      <c r="AS34" s="437"/>
      <c r="AT34" s="1137"/>
      <c r="AU34" s="187"/>
      <c r="AV34" s="186"/>
      <c r="AW34" s="187"/>
      <c r="AX34" s="437">
        <v>507</v>
      </c>
      <c r="AY34" s="1147" t="s">
        <v>322</v>
      </c>
      <c r="AZ34" s="186"/>
      <c r="BA34" s="187"/>
      <c r="BB34" s="437"/>
      <c r="BC34" s="437"/>
      <c r="BD34" s="1137"/>
      <c r="BE34" s="1138"/>
      <c r="BF34" s="149"/>
      <c r="BG34" s="155">
        <f t="shared" ref="BG34:BG37" si="1">COUNT(D34:BE34)</f>
        <v>7</v>
      </c>
      <c r="BH34" s="671">
        <f>IF(BG34&lt;3," ",(LARGE(D34:BE34,1)+LARGE(D34:BE34,2)+LARGE(D34:BE34,3))/3)</f>
        <v>528</v>
      </c>
      <c r="BI34" s="651">
        <f>COUNTIF(D34:BE34,"(1)")</f>
        <v>3</v>
      </c>
      <c r="BJ34" s="153">
        <f t="shared" ref="BJ34:BJ37" si="2">COUNTIF(D34:BE34,"(2)")</f>
        <v>2</v>
      </c>
      <c r="BK34" s="153">
        <f>COUNTIF(D34:BE34,"(3)")</f>
        <v>1</v>
      </c>
      <c r="BL34" s="650">
        <f>SUM(BI34:BK34)</f>
        <v>6</v>
      </c>
      <c r="BM34" s="162">
        <v>13</v>
      </c>
      <c r="BN34" s="154">
        <v>13</v>
      </c>
      <c r="BO34" s="673" t="str">
        <f>IF((LARGE(D34:BE34,1))&gt;=540,"15"," ")</f>
        <v xml:space="preserve"> </v>
      </c>
      <c r="BP34" s="673" t="str">
        <f t="shared" ref="BP34:BP37" si="3">IF((LARGE(D34:BE34,1))&gt;=570,"15"," ")</f>
        <v xml:space="preserve"> </v>
      </c>
      <c r="BQ34" s="149"/>
    </row>
    <row r="35" spans="1:69" x14ac:dyDescent="0.2">
      <c r="A35" s="149"/>
      <c r="B35" s="687">
        <v>2</v>
      </c>
      <c r="C35" s="192" t="s">
        <v>297</v>
      </c>
      <c r="D35" s="1094"/>
      <c r="E35" s="190"/>
      <c r="F35" s="1092"/>
      <c r="G35" s="180"/>
      <c r="H35" s="1101"/>
      <c r="I35" s="180"/>
      <c r="J35" s="193"/>
      <c r="K35" s="193"/>
      <c r="L35" s="1092"/>
      <c r="M35" s="1093"/>
      <c r="N35" s="1092"/>
      <c r="O35" s="1093"/>
      <c r="P35" s="1095"/>
      <c r="Q35" s="180"/>
      <c r="R35" s="690"/>
      <c r="S35" s="180"/>
      <c r="T35" s="1099"/>
      <c r="U35" s="190"/>
      <c r="V35" s="1099"/>
      <c r="W35" s="190"/>
      <c r="X35" s="1095">
        <v>417</v>
      </c>
      <c r="Y35" s="180" t="s">
        <v>375</v>
      </c>
      <c r="Z35" s="704"/>
      <c r="AA35" s="180"/>
      <c r="AB35" s="1095"/>
      <c r="AC35" s="180"/>
      <c r="AD35" s="1095"/>
      <c r="AE35" s="180"/>
      <c r="AF35" s="1095"/>
      <c r="AG35" s="1093"/>
      <c r="AH35" s="690"/>
      <c r="AI35" s="180"/>
      <c r="AJ35" s="1095"/>
      <c r="AK35" s="180"/>
      <c r="AL35" s="1095"/>
      <c r="AM35" s="180"/>
      <c r="AN35" s="193"/>
      <c r="AO35" s="193"/>
      <c r="AP35" s="1101"/>
      <c r="AQ35" s="180"/>
      <c r="AR35" s="193">
        <v>446</v>
      </c>
      <c r="AS35" s="193" t="s">
        <v>375</v>
      </c>
      <c r="AT35" s="1101"/>
      <c r="AU35" s="180"/>
      <c r="AV35" s="1101"/>
      <c r="AW35" s="180"/>
      <c r="AX35" s="193"/>
      <c r="AY35" s="193"/>
      <c r="AZ35" s="1101"/>
      <c r="BA35" s="180"/>
      <c r="BB35" s="193"/>
      <c r="BC35" s="193"/>
      <c r="BD35" s="1101"/>
      <c r="BE35" s="180"/>
      <c r="BF35" s="149"/>
      <c r="BG35" s="155">
        <f t="shared" si="1"/>
        <v>2</v>
      </c>
      <c r="BH35" s="671" t="str">
        <f>IF(BG35&lt;3," ",(LARGE(D35:BE35,1)+LARGE(D35:BE35,2)+LARGE(D35:BE35,3))/3)</f>
        <v xml:space="preserve"> </v>
      </c>
      <c r="BI35" s="651">
        <f>COUNTIF(D35:BE35,"(1)")</f>
        <v>0</v>
      </c>
      <c r="BJ35" s="153">
        <f t="shared" si="2"/>
        <v>0</v>
      </c>
      <c r="BK35" s="153">
        <f>COUNTIF(D35:BE35,"(3)")</f>
        <v>0</v>
      </c>
      <c r="BL35" s="650">
        <f>SUM(BI35:BK35)</f>
        <v>0</v>
      </c>
      <c r="BM35" s="651" t="str">
        <f>IF((LARGE(D35:BE35,1))&gt;=450,"15"," ")</f>
        <v xml:space="preserve"> </v>
      </c>
      <c r="BN35" s="153" t="str">
        <f>IF((LARGE(D35:BE35,1))&gt;=500,"15"," ")</f>
        <v xml:space="preserve"> </v>
      </c>
      <c r="BO35" s="673" t="str">
        <f>IF((LARGE(D35:BE35,1))&gt;=540,"15"," ")</f>
        <v xml:space="preserve"> </v>
      </c>
      <c r="BP35" s="673" t="str">
        <f t="shared" si="3"/>
        <v xml:space="preserve"> </v>
      </c>
      <c r="BQ35" s="149"/>
    </row>
    <row r="36" spans="1:69" x14ac:dyDescent="0.2">
      <c r="A36" s="149"/>
      <c r="B36" s="687">
        <v>3</v>
      </c>
      <c r="C36" s="192" t="s">
        <v>385</v>
      </c>
      <c r="D36" s="1094"/>
      <c r="E36" s="190"/>
      <c r="F36" s="1092"/>
      <c r="G36" s="180"/>
      <c r="H36" s="1101"/>
      <c r="I36" s="180"/>
      <c r="J36" s="193"/>
      <c r="K36" s="193"/>
      <c r="L36" s="1092"/>
      <c r="M36" s="1093"/>
      <c r="N36" s="1092"/>
      <c r="O36" s="1093"/>
      <c r="P36" s="1095"/>
      <c r="Q36" s="180"/>
      <c r="R36" s="690"/>
      <c r="S36" s="180"/>
      <c r="T36" s="1099"/>
      <c r="U36" s="190"/>
      <c r="V36" s="1099"/>
      <c r="W36" s="190"/>
      <c r="X36" s="1095">
        <v>411</v>
      </c>
      <c r="Y36" s="180" t="s">
        <v>344</v>
      </c>
      <c r="Z36" s="704"/>
      <c r="AA36" s="180"/>
      <c r="AB36" s="1095"/>
      <c r="AC36" s="180"/>
      <c r="AD36" s="1095"/>
      <c r="AE36" s="180"/>
      <c r="AF36" s="1095"/>
      <c r="AG36" s="1093"/>
      <c r="AH36" s="690"/>
      <c r="AI36" s="180"/>
      <c r="AJ36" s="1095"/>
      <c r="AK36" s="180"/>
      <c r="AL36" s="1095"/>
      <c r="AM36" s="180"/>
      <c r="AN36" s="193"/>
      <c r="AO36" s="193"/>
      <c r="AP36" s="1101"/>
      <c r="AQ36" s="180"/>
      <c r="AR36" s="193"/>
      <c r="AS36" s="193"/>
      <c r="AT36" s="1101"/>
      <c r="AU36" s="180"/>
      <c r="AV36" s="1101"/>
      <c r="AW36" s="180"/>
      <c r="AX36" s="193"/>
      <c r="AY36" s="193"/>
      <c r="AZ36" s="1101"/>
      <c r="BA36" s="180"/>
      <c r="BB36" s="193"/>
      <c r="BC36" s="193"/>
      <c r="BD36" s="1101"/>
      <c r="BE36" s="180"/>
      <c r="BF36" s="149"/>
      <c r="BG36" s="155">
        <f t="shared" si="1"/>
        <v>1</v>
      </c>
      <c r="BH36" s="671" t="str">
        <f t="shared" ref="BH36:BH37" si="4">IF(BG36&lt;3," ",(LARGE(D36:BE36,1)+LARGE(D36:BE36,2)+LARGE(D36:BE36,3))/3)</f>
        <v xml:space="preserve"> </v>
      </c>
      <c r="BI36" s="651">
        <f>COUNTIF(D36:BE36,"(1)")</f>
        <v>0</v>
      </c>
      <c r="BJ36" s="153">
        <f t="shared" si="2"/>
        <v>0</v>
      </c>
      <c r="BK36" s="153">
        <f>COUNTIF(D36:BE36,"(3)")</f>
        <v>0</v>
      </c>
      <c r="BL36" s="650">
        <f>SUM(BI36:BK36)</f>
        <v>0</v>
      </c>
      <c r="BM36" s="651" t="str">
        <f>IF((LARGE(D36:BE36,1))&gt;=450,"15"," ")</f>
        <v xml:space="preserve"> </v>
      </c>
      <c r="BN36" s="153" t="str">
        <f>IF((LARGE(D36:BE36,1))&gt;=500,"15"," ")</f>
        <v xml:space="preserve"> </v>
      </c>
      <c r="BO36" s="673" t="str">
        <f>IF((LARGE(D36:BE36,1))&gt;=540,"15"," ")</f>
        <v xml:space="preserve"> </v>
      </c>
      <c r="BP36" s="673" t="str">
        <f t="shared" si="3"/>
        <v xml:space="preserve"> </v>
      </c>
      <c r="BQ36" s="149"/>
    </row>
    <row r="37" spans="1:69" x14ac:dyDescent="0.2">
      <c r="A37" s="149"/>
      <c r="B37" s="676">
        <v>4</v>
      </c>
      <c r="C37" s="533" t="s">
        <v>386</v>
      </c>
      <c r="D37" s="1100"/>
      <c r="E37" s="189"/>
      <c r="F37" s="1097"/>
      <c r="G37" s="181"/>
      <c r="H37" s="705"/>
      <c r="I37" s="181"/>
      <c r="J37" s="278"/>
      <c r="K37" s="278"/>
      <c r="L37" s="1097"/>
      <c r="M37" s="1098"/>
      <c r="N37" s="1097"/>
      <c r="O37" s="1098"/>
      <c r="P37" s="1096"/>
      <c r="Q37" s="181"/>
      <c r="R37" s="655"/>
      <c r="S37" s="181"/>
      <c r="T37" s="653"/>
      <c r="U37" s="189"/>
      <c r="V37" s="653"/>
      <c r="W37" s="189"/>
      <c r="X37" s="1096">
        <v>306</v>
      </c>
      <c r="Y37" s="181" t="s">
        <v>372</v>
      </c>
      <c r="Z37" s="694"/>
      <c r="AA37" s="181"/>
      <c r="AB37" s="1096"/>
      <c r="AC37" s="181"/>
      <c r="AD37" s="1096"/>
      <c r="AE37" s="181"/>
      <c r="AF37" s="1096"/>
      <c r="AG37" s="1098"/>
      <c r="AH37" s="655"/>
      <c r="AI37" s="181"/>
      <c r="AJ37" s="1096"/>
      <c r="AK37" s="181"/>
      <c r="AL37" s="1096"/>
      <c r="AM37" s="181"/>
      <c r="AN37" s="278"/>
      <c r="AO37" s="278"/>
      <c r="AP37" s="705"/>
      <c r="AQ37" s="181"/>
      <c r="AR37" s="278"/>
      <c r="AS37" s="278"/>
      <c r="AT37" s="705"/>
      <c r="AU37" s="181"/>
      <c r="AV37" s="705"/>
      <c r="AW37" s="181"/>
      <c r="AX37" s="278"/>
      <c r="AY37" s="278"/>
      <c r="AZ37" s="705"/>
      <c r="BA37" s="181"/>
      <c r="BB37" s="278"/>
      <c r="BC37" s="278"/>
      <c r="BD37" s="705"/>
      <c r="BE37" s="181"/>
      <c r="BF37" s="149"/>
      <c r="BG37" s="155">
        <f t="shared" si="1"/>
        <v>1</v>
      </c>
      <c r="BH37" s="671" t="str">
        <f t="shared" si="4"/>
        <v xml:space="preserve"> </v>
      </c>
      <c r="BI37" s="651">
        <f>COUNTIF(D37:BE37,"(1)")</f>
        <v>0</v>
      </c>
      <c r="BJ37" s="153">
        <f t="shared" si="2"/>
        <v>0</v>
      </c>
      <c r="BK37" s="153">
        <f>COUNTIF(D37:BE37,"(3)")</f>
        <v>0</v>
      </c>
      <c r="BL37" s="650">
        <f>SUM(BI37:BK37)</f>
        <v>0</v>
      </c>
      <c r="BM37" s="651" t="str">
        <f>IF((LARGE(D37:BE37,1))&gt;=450,"15"," ")</f>
        <v xml:space="preserve"> </v>
      </c>
      <c r="BN37" s="153" t="str">
        <f>IF((LARGE(D37:BE37,1))&gt;=500,"15"," ")</f>
        <v xml:space="preserve"> </v>
      </c>
      <c r="BO37" s="673" t="str">
        <f>IF((LARGE(D37:BE37,1))&gt;=540,"15"," ")</f>
        <v xml:space="preserve"> </v>
      </c>
      <c r="BP37" s="673" t="str">
        <f t="shared" si="3"/>
        <v xml:space="preserve"> </v>
      </c>
      <c r="BQ37" s="149"/>
    </row>
    <row r="38" spans="1:69" x14ac:dyDescent="0.2">
      <c r="A38" s="149"/>
      <c r="B38" s="642"/>
      <c r="C38" s="149"/>
      <c r="Z38" s="689"/>
      <c r="AF38" s="688"/>
      <c r="AG38" s="688"/>
      <c r="AH38" s="699"/>
      <c r="AI38" s="688"/>
      <c r="AK38" s="688"/>
      <c r="BF38" s="149"/>
      <c r="BG38" s="155"/>
      <c r="BH38" s="671"/>
      <c r="BI38" s="155"/>
      <c r="BJ38" s="155"/>
      <c r="BK38" s="155"/>
      <c r="BL38" s="156"/>
      <c r="BM38" s="155"/>
      <c r="BN38" s="733"/>
      <c r="BO38" s="733"/>
      <c r="BP38" s="733"/>
      <c r="BQ38" s="149"/>
    </row>
    <row r="39" spans="1:69" x14ac:dyDescent="0.2">
      <c r="A39" s="149"/>
      <c r="B39" s="652"/>
      <c r="C39" s="95" t="s">
        <v>141</v>
      </c>
      <c r="D39" s="653"/>
      <c r="E39" s="653"/>
      <c r="F39" s="653"/>
      <c r="G39" s="653"/>
      <c r="H39" s="653"/>
      <c r="I39" s="653"/>
      <c r="J39" s="653"/>
      <c r="K39" s="653"/>
      <c r="L39" s="653"/>
      <c r="M39" s="653"/>
      <c r="N39" s="653"/>
      <c r="O39" s="653"/>
      <c r="P39" s="653"/>
      <c r="Q39" s="653"/>
      <c r="R39" s="744"/>
      <c r="S39" s="653"/>
      <c r="T39" s="653"/>
      <c r="U39" s="653"/>
      <c r="V39" s="653"/>
      <c r="W39" s="653"/>
      <c r="X39" s="653"/>
      <c r="Y39" s="653"/>
      <c r="Z39" s="654"/>
      <c r="AA39" s="653"/>
      <c r="AB39" s="653"/>
      <c r="AC39" s="653"/>
      <c r="AD39" s="653"/>
      <c r="AE39" s="653"/>
      <c r="AF39" s="980"/>
      <c r="AG39" s="980"/>
      <c r="AH39" s="655"/>
      <c r="AI39" s="980"/>
      <c r="AJ39" s="653"/>
      <c r="AK39" s="980"/>
      <c r="AL39" s="656"/>
      <c r="AM39" s="656"/>
      <c r="AN39" s="656"/>
      <c r="AO39" s="656"/>
      <c r="AP39" s="656"/>
      <c r="AQ39" s="656"/>
      <c r="AR39" s="656"/>
      <c r="AS39" s="656"/>
      <c r="AT39" s="656"/>
      <c r="AU39" s="656"/>
      <c r="AV39" s="656"/>
      <c r="AW39" s="656"/>
      <c r="AX39" s="656"/>
      <c r="AY39" s="656"/>
      <c r="AZ39" s="656"/>
      <c r="BA39" s="656"/>
      <c r="BB39" s="656"/>
      <c r="BC39" s="656"/>
      <c r="BD39" s="656"/>
      <c r="BE39" s="656"/>
      <c r="BF39" s="149"/>
      <c r="BG39" s="155"/>
      <c r="BH39" s="671"/>
      <c r="BI39" s="167"/>
      <c r="BJ39" s="167"/>
      <c r="BK39" s="167"/>
      <c r="BL39" s="164"/>
      <c r="BM39" s="164"/>
      <c r="BN39" s="164"/>
      <c r="BO39" s="164"/>
      <c r="BP39" s="164"/>
      <c r="BQ39" s="149"/>
    </row>
    <row r="40" spans="1:69" x14ac:dyDescent="0.2">
      <c r="A40" s="149"/>
      <c r="B40" s="657"/>
      <c r="C40" s="141" t="s">
        <v>331</v>
      </c>
      <c r="D40" s="660"/>
      <c r="E40" s="660"/>
      <c r="F40" s="677"/>
      <c r="G40" s="663"/>
      <c r="H40" s="677"/>
      <c r="I40" s="663"/>
      <c r="J40" s="677"/>
      <c r="K40" s="663"/>
      <c r="L40" s="677"/>
      <c r="M40" s="663"/>
      <c r="N40" s="677"/>
      <c r="O40" s="663"/>
      <c r="P40" s="662"/>
      <c r="Q40" s="663"/>
      <c r="R40" s="664"/>
      <c r="S40" s="663"/>
      <c r="T40" s="660"/>
      <c r="U40" s="659"/>
      <c r="V40" s="660"/>
      <c r="W40" s="659"/>
      <c r="X40" s="662"/>
      <c r="Y40" s="666"/>
      <c r="Z40" s="706"/>
      <c r="AA40" s="666"/>
      <c r="AB40" s="662"/>
      <c r="AC40" s="663"/>
      <c r="AD40" s="662"/>
      <c r="AE40" s="663"/>
      <c r="AF40" s="658"/>
      <c r="AG40" s="663"/>
      <c r="AH40" s="664"/>
      <c r="AI40" s="662"/>
      <c r="AJ40" s="677"/>
      <c r="AK40" s="663"/>
      <c r="AL40" s="662"/>
      <c r="AM40" s="663"/>
      <c r="AN40" s="662"/>
      <c r="AO40" s="662"/>
      <c r="AP40" s="677"/>
      <c r="AQ40" s="663"/>
      <c r="AR40" s="662"/>
      <c r="AS40" s="662"/>
      <c r="AT40" s="677"/>
      <c r="AU40" s="663"/>
      <c r="AV40" s="677"/>
      <c r="AW40" s="663"/>
      <c r="AX40" s="662"/>
      <c r="AY40" s="662"/>
      <c r="AZ40" s="662"/>
      <c r="BA40" s="662"/>
      <c r="BB40" s="677"/>
      <c r="BC40" s="663"/>
      <c r="BD40" s="677"/>
      <c r="BE40" s="663"/>
      <c r="BF40" s="149"/>
      <c r="BG40" s="155">
        <f>COUNT(D40:BE40)</f>
        <v>0</v>
      </c>
      <c r="BH40" s="671" t="str">
        <f>IF(BG40&lt;3," ",(LARGE(D40:BE40,1)+LARGE(D40:BE40,2)+LARGE(D40:BE40,3))/3)</f>
        <v xml:space="preserve"> </v>
      </c>
      <c r="BI40" s="651">
        <f>COUNTIF(D40:BE40,"(1)")</f>
        <v>0</v>
      </c>
      <c r="BJ40" s="153">
        <f>COUNTIF(D40:BE40,"(2)")</f>
        <v>0</v>
      </c>
      <c r="BK40" s="153">
        <f>COUNTIF(D40:BE40,"(3)")</f>
        <v>0</v>
      </c>
      <c r="BL40" s="650">
        <f>SUM(BI40:BK40)</f>
        <v>0</v>
      </c>
      <c r="BM40" s="734" t="e">
        <f>IF((LARGE(D40:BE40,1))&gt;=450,"15"," ")</f>
        <v>#NUM!</v>
      </c>
      <c r="BN40" s="673" t="e">
        <f>IF((LARGE(D40:BE40,1))&gt;=500,"15"," ")</f>
        <v>#NUM!</v>
      </c>
      <c r="BO40" s="672" t="e">
        <f>IF((LARGE(D40:BE40,1))&gt;=540,"15"," ")</f>
        <v>#NUM!</v>
      </c>
      <c r="BP40" s="673" t="e">
        <f>IF((LARGE(D40:BE40,1))&gt;=570,"15"," ")</f>
        <v>#NUM!</v>
      </c>
      <c r="BQ40" s="149"/>
    </row>
    <row r="41" spans="1:69" x14ac:dyDescent="0.2">
      <c r="A41" s="149"/>
      <c r="B41" s="707"/>
      <c r="C41" s="192"/>
      <c r="F41" s="979"/>
      <c r="G41" s="979"/>
      <c r="H41" s="979"/>
      <c r="I41" s="979"/>
      <c r="J41" s="1004"/>
      <c r="K41" s="1004"/>
      <c r="L41" s="979"/>
      <c r="M41" s="979"/>
      <c r="N41" s="979"/>
      <c r="O41" s="979"/>
      <c r="P41" s="688"/>
      <c r="Q41" s="979"/>
      <c r="R41" s="699"/>
      <c r="S41" s="979"/>
      <c r="U41" s="983"/>
      <c r="W41" s="983"/>
      <c r="X41" s="688"/>
      <c r="Y41" s="979"/>
      <c r="Z41" s="708"/>
      <c r="AA41" s="193"/>
      <c r="AB41" s="688"/>
      <c r="AC41" s="979"/>
      <c r="AD41" s="688"/>
      <c r="AE41" s="979"/>
      <c r="AF41" s="688"/>
      <c r="AG41" s="688"/>
      <c r="AH41" s="699"/>
      <c r="AI41" s="688"/>
      <c r="AJ41" s="979"/>
      <c r="AK41" s="979"/>
      <c r="AL41" s="688"/>
      <c r="AM41" s="979"/>
      <c r="AN41" s="979"/>
      <c r="AO41" s="979"/>
      <c r="AP41" s="979"/>
      <c r="AQ41" s="979"/>
      <c r="AR41" s="979"/>
      <c r="AS41" s="979"/>
      <c r="AT41" s="979"/>
      <c r="AU41" s="979"/>
      <c r="AV41" s="979"/>
      <c r="AW41" s="979"/>
      <c r="AX41" s="979"/>
      <c r="AY41" s="979"/>
      <c r="AZ41" s="979"/>
      <c r="BA41" s="979"/>
      <c r="BB41" s="1153"/>
      <c r="BC41" s="1153"/>
      <c r="BD41" s="979"/>
      <c r="BE41" s="979"/>
      <c r="BF41" s="149"/>
      <c r="BG41" s="155"/>
      <c r="BH41" s="671"/>
      <c r="BI41" s="709"/>
      <c r="BJ41" s="709"/>
      <c r="BK41" s="709"/>
      <c r="BL41" s="173"/>
      <c r="BM41" s="173"/>
      <c r="BN41" s="173"/>
      <c r="BO41" s="173"/>
      <c r="BP41" s="173"/>
      <c r="BQ41" s="149"/>
    </row>
    <row r="42" spans="1:69" x14ac:dyDescent="0.2">
      <c r="A42" s="149"/>
      <c r="B42" s="652"/>
      <c r="C42" s="95" t="s">
        <v>142</v>
      </c>
      <c r="D42" s="653"/>
      <c r="E42" s="653"/>
      <c r="F42" s="653"/>
      <c r="G42" s="653"/>
      <c r="H42" s="653"/>
      <c r="I42" s="653"/>
      <c r="J42" s="653"/>
      <c r="K42" s="653"/>
      <c r="L42" s="653"/>
      <c r="M42" s="653"/>
      <c r="N42" s="653"/>
      <c r="O42" s="653"/>
      <c r="P42" s="653"/>
      <c r="Q42" s="653"/>
      <c r="R42" s="744"/>
      <c r="S42" s="653"/>
      <c r="T42" s="653"/>
      <c r="U42" s="653"/>
      <c r="V42" s="653"/>
      <c r="W42" s="653"/>
      <c r="X42" s="653"/>
      <c r="Y42" s="653"/>
      <c r="Z42" s="654"/>
      <c r="AA42" s="653"/>
      <c r="AB42" s="653"/>
      <c r="AC42" s="653"/>
      <c r="AD42" s="653"/>
      <c r="AE42" s="653"/>
      <c r="AF42" s="980"/>
      <c r="AG42" s="980"/>
      <c r="AH42" s="655"/>
      <c r="AI42" s="980"/>
      <c r="AJ42" s="653"/>
      <c r="AK42" s="980"/>
      <c r="AL42" s="656"/>
      <c r="AM42" s="656"/>
      <c r="AN42" s="656"/>
      <c r="AO42" s="656"/>
      <c r="AP42" s="656"/>
      <c r="AQ42" s="656"/>
      <c r="AR42" s="656"/>
      <c r="AS42" s="656"/>
      <c r="AT42" s="656"/>
      <c r="AU42" s="656"/>
      <c r="AV42" s="656"/>
      <c r="AW42" s="656"/>
      <c r="AX42" s="656"/>
      <c r="AY42" s="656"/>
      <c r="AZ42" s="656"/>
      <c r="BA42" s="656"/>
      <c r="BB42" s="656"/>
      <c r="BC42" s="656"/>
      <c r="BD42" s="656"/>
      <c r="BE42" s="656"/>
      <c r="BF42" s="149"/>
      <c r="BG42" s="155"/>
      <c r="BH42" s="671"/>
      <c r="BI42" s="167"/>
      <c r="BJ42" s="167"/>
      <c r="BK42" s="167"/>
      <c r="BL42" s="164"/>
      <c r="BM42" s="164"/>
      <c r="BN42" s="164"/>
      <c r="BO42" s="164"/>
      <c r="BP42" s="164"/>
      <c r="BQ42" s="149"/>
    </row>
    <row r="43" spans="1:69" x14ac:dyDescent="0.2">
      <c r="A43" s="149"/>
      <c r="B43" s="687"/>
      <c r="C43" s="177"/>
      <c r="F43" s="975"/>
      <c r="G43" s="976"/>
      <c r="H43" s="677"/>
      <c r="I43" s="663"/>
      <c r="J43" s="677"/>
      <c r="K43" s="663"/>
      <c r="L43" s="677"/>
      <c r="M43" s="663"/>
      <c r="N43" s="677"/>
      <c r="O43" s="663"/>
      <c r="P43" s="688"/>
      <c r="Q43" s="180"/>
      <c r="R43" s="699"/>
      <c r="S43" s="181"/>
      <c r="U43" s="978"/>
      <c r="W43" s="189"/>
      <c r="X43" s="688"/>
      <c r="Y43" s="181"/>
      <c r="Z43" s="708"/>
      <c r="AA43" s="181"/>
      <c r="AB43" s="688"/>
      <c r="AC43" s="181"/>
      <c r="AD43" s="688"/>
      <c r="AE43" s="982"/>
      <c r="AF43" s="677"/>
      <c r="AG43" s="666"/>
      <c r="AH43" s="699"/>
      <c r="AI43" s="688"/>
      <c r="AJ43" s="975"/>
      <c r="AK43" s="180"/>
      <c r="AL43" s="688"/>
      <c r="AM43" s="976"/>
      <c r="AN43" s="979"/>
      <c r="AO43" s="979"/>
      <c r="AP43" s="677"/>
      <c r="AQ43" s="663"/>
      <c r="AR43" s="677"/>
      <c r="AS43" s="663"/>
      <c r="AT43" s="979"/>
      <c r="AU43" s="193"/>
      <c r="AV43" s="721"/>
      <c r="AW43" s="666"/>
      <c r="AX43" s="721"/>
      <c r="AY43" s="666"/>
      <c r="AZ43" s="665"/>
      <c r="BA43" s="665"/>
      <c r="BB43" s="721"/>
      <c r="BC43" s="666"/>
      <c r="BD43" s="677"/>
      <c r="BE43" s="663"/>
      <c r="BF43" s="149"/>
      <c r="BG43" s="155">
        <f>COUNT(D43:BE43)</f>
        <v>0</v>
      </c>
      <c r="BH43" s="671" t="str">
        <f>IF(BG43&lt;3," ",(LARGE(D43:BE43,1)+LARGE(D43:BE43,2)+LARGE(D43:BE43,3))/3)</f>
        <v xml:space="preserve"> </v>
      </c>
      <c r="BI43" s="651">
        <f>COUNTIF(D43:BE43,"(1)")</f>
        <v>0</v>
      </c>
      <c r="BJ43" s="153">
        <f>COUNTIF(D43:BE43,"(2)")</f>
        <v>0</v>
      </c>
      <c r="BK43" s="153">
        <f>COUNTIF(D43:BE43,"(3)")</f>
        <v>0</v>
      </c>
      <c r="BL43" s="650">
        <f>SUM(BI43:BK43)</f>
        <v>0</v>
      </c>
      <c r="BM43" s="734" t="e">
        <f>IF((LARGE(D43:BE43,1))&gt;=450,"15"," ")</f>
        <v>#NUM!</v>
      </c>
      <c r="BN43" s="673" t="e">
        <f>IF((LARGE(D43:BE43,1))&gt;=500,"15"," ")</f>
        <v>#NUM!</v>
      </c>
      <c r="BO43" s="729" t="e">
        <f>IF((LARGE(D43:BE43,1))&gt;=540,"15"," ")</f>
        <v>#NUM!</v>
      </c>
      <c r="BP43" s="729" t="e">
        <f>IF((LARGE(D43:BE43,1))&gt;=570,"15"," ")</f>
        <v>#NUM!</v>
      </c>
      <c r="BQ43" s="149"/>
    </row>
    <row r="44" spans="1:69" x14ac:dyDescent="0.2">
      <c r="A44" s="149"/>
      <c r="B44" s="710"/>
      <c r="C44" s="711"/>
      <c r="D44" s="988"/>
      <c r="E44" s="988"/>
      <c r="F44" s="988"/>
      <c r="G44" s="988"/>
      <c r="H44" s="988"/>
      <c r="I44" s="988"/>
      <c r="J44" s="1002"/>
      <c r="K44" s="1002"/>
      <c r="L44" s="988"/>
      <c r="M44" s="988"/>
      <c r="N44" s="988"/>
      <c r="O44" s="988"/>
      <c r="P44" s="988"/>
      <c r="Q44" s="988"/>
      <c r="R44" s="703"/>
      <c r="S44" s="688"/>
      <c r="T44" s="988"/>
      <c r="U44" s="988"/>
      <c r="V44" s="988"/>
      <c r="W44" s="688"/>
      <c r="X44" s="988"/>
      <c r="Y44" s="688"/>
      <c r="Z44" s="702"/>
      <c r="AA44" s="688"/>
      <c r="AB44" s="988"/>
      <c r="AC44" s="688"/>
      <c r="AD44" s="988"/>
      <c r="AE44" s="688"/>
      <c r="AF44" s="988"/>
      <c r="AG44" s="988"/>
      <c r="AH44" s="703"/>
      <c r="AI44" s="988"/>
      <c r="AJ44" s="988"/>
      <c r="AK44" s="988"/>
      <c r="AL44" s="988"/>
      <c r="AM44" s="988"/>
      <c r="AN44" s="988"/>
      <c r="AO44" s="988"/>
      <c r="AP44" s="988"/>
      <c r="AQ44" s="988"/>
      <c r="AR44" s="988"/>
      <c r="AS44" s="988"/>
      <c r="AT44" s="988"/>
      <c r="AU44" s="988"/>
      <c r="AV44" s="988"/>
      <c r="AW44" s="988"/>
      <c r="AX44" s="988"/>
      <c r="AY44" s="988"/>
      <c r="AZ44" s="988"/>
      <c r="BA44" s="988"/>
      <c r="BB44" s="1152"/>
      <c r="BC44" s="1152"/>
      <c r="BD44" s="988"/>
      <c r="BE44" s="988"/>
      <c r="BF44" s="149"/>
      <c r="BG44" s="155"/>
      <c r="BH44" s="671"/>
      <c r="BI44" s="155"/>
      <c r="BJ44" s="155"/>
      <c r="BK44" s="155"/>
      <c r="BL44" s="156"/>
      <c r="BM44" s="163"/>
      <c r="BN44" s="163"/>
      <c r="BO44" s="163"/>
      <c r="BP44" s="163"/>
      <c r="BQ44" s="149"/>
    </row>
    <row r="45" spans="1:69" x14ac:dyDescent="0.2">
      <c r="A45" s="149"/>
      <c r="B45" s="652"/>
      <c r="C45" s="95" t="s">
        <v>164</v>
      </c>
      <c r="D45" s="980"/>
      <c r="E45" s="980"/>
      <c r="F45" s="980"/>
      <c r="G45" s="980"/>
      <c r="H45" s="980"/>
      <c r="I45" s="980"/>
      <c r="J45" s="1007"/>
      <c r="K45" s="1007"/>
      <c r="L45" s="980"/>
      <c r="M45" s="980"/>
      <c r="N45" s="980"/>
      <c r="O45" s="980"/>
      <c r="P45" s="980"/>
      <c r="Q45" s="980"/>
      <c r="R45" s="655"/>
      <c r="S45" s="980"/>
      <c r="T45" s="980"/>
      <c r="U45" s="980"/>
      <c r="V45" s="980"/>
      <c r="W45" s="980"/>
      <c r="X45" s="980"/>
      <c r="Y45" s="980"/>
      <c r="Z45" s="694"/>
      <c r="AA45" s="980"/>
      <c r="AB45" s="980"/>
      <c r="AC45" s="980"/>
      <c r="AD45" s="980"/>
      <c r="AE45" s="980"/>
      <c r="AF45" s="980"/>
      <c r="AG45" s="980"/>
      <c r="AH45" s="655"/>
      <c r="AI45" s="980"/>
      <c r="AJ45" s="980"/>
      <c r="AK45" s="980"/>
      <c r="AL45" s="980"/>
      <c r="AM45" s="980"/>
      <c r="AN45" s="980"/>
      <c r="AO45" s="980"/>
      <c r="AP45" s="980"/>
      <c r="AQ45" s="980"/>
      <c r="AR45" s="980"/>
      <c r="AS45" s="980"/>
      <c r="AT45" s="980"/>
      <c r="AU45" s="980"/>
      <c r="AV45" s="980"/>
      <c r="AW45" s="980"/>
      <c r="AX45" s="980"/>
      <c r="AY45" s="980"/>
      <c r="AZ45" s="980"/>
      <c r="BA45" s="980"/>
      <c r="BB45" s="1156"/>
      <c r="BC45" s="1156"/>
      <c r="BD45" s="980"/>
      <c r="BE45" s="980"/>
      <c r="BF45" s="149"/>
      <c r="BG45" s="155"/>
      <c r="BH45" s="671"/>
      <c r="BI45" s="167"/>
      <c r="BJ45" s="167"/>
      <c r="BK45" s="167"/>
      <c r="BL45" s="164"/>
      <c r="BM45" s="164"/>
      <c r="BN45" s="164"/>
      <c r="BO45" s="164"/>
      <c r="BP45" s="164"/>
      <c r="BQ45" s="149"/>
    </row>
    <row r="46" spans="1:69" x14ac:dyDescent="0.2">
      <c r="A46" s="149"/>
      <c r="B46" s="687">
        <v>1</v>
      </c>
      <c r="C46" s="192" t="s">
        <v>387</v>
      </c>
      <c r="D46" s="989"/>
      <c r="E46" s="987"/>
      <c r="F46" s="688"/>
      <c r="G46" s="712"/>
      <c r="H46" s="713"/>
      <c r="I46" s="714"/>
      <c r="J46" s="713"/>
      <c r="K46" s="714"/>
      <c r="L46" s="184"/>
      <c r="M46" s="185"/>
      <c r="N46" s="184"/>
      <c r="O46" s="185"/>
      <c r="P46" s="688"/>
      <c r="Q46" s="715"/>
      <c r="R46" s="699"/>
      <c r="S46" s="715"/>
      <c r="T46" s="688"/>
      <c r="U46" s="179"/>
      <c r="V46" s="699"/>
      <c r="W46" s="179"/>
      <c r="X46" s="688">
        <v>454</v>
      </c>
      <c r="Y46" s="179" t="s">
        <v>384</v>
      </c>
      <c r="Z46" s="708"/>
      <c r="AA46" s="715"/>
      <c r="AB46" s="688"/>
      <c r="AC46" s="179"/>
      <c r="AD46" s="688"/>
      <c r="AE46" s="179"/>
      <c r="AF46" s="716"/>
      <c r="AG46" s="714"/>
      <c r="AH46" s="690">
        <v>464</v>
      </c>
      <c r="AI46" s="185" t="s">
        <v>384</v>
      </c>
      <c r="AJ46" s="708"/>
      <c r="AK46" s="179"/>
      <c r="AL46" s="688"/>
      <c r="AM46" s="976"/>
      <c r="AN46" s="979"/>
      <c r="AO46" s="979"/>
      <c r="AP46" s="989">
        <v>429</v>
      </c>
      <c r="AQ46" s="187" t="s">
        <v>346</v>
      </c>
      <c r="AR46" s="979"/>
      <c r="AS46" s="979"/>
      <c r="AT46" s="989"/>
      <c r="AU46" s="437"/>
      <c r="AV46" s="186"/>
      <c r="AW46" s="187"/>
      <c r="AX46" s="437"/>
      <c r="AY46" s="437"/>
      <c r="AZ46" s="186">
        <v>379</v>
      </c>
      <c r="BA46" s="187" t="s">
        <v>411</v>
      </c>
      <c r="BB46" s="437"/>
      <c r="BC46" s="437"/>
      <c r="BD46" s="989"/>
      <c r="BE46" s="187"/>
      <c r="BF46" s="149"/>
      <c r="BG46" s="155">
        <f t="shared" ref="BG46:BG53" si="5">COUNT(D46:BE46)</f>
        <v>4</v>
      </c>
      <c r="BH46" s="671">
        <f>IF(BG46&lt;3," ",(LARGE(D46:BE46,1)+LARGE(D46:BE46,2)+LARGE(D46:BE46,3))/3)</f>
        <v>449</v>
      </c>
      <c r="BI46" s="651">
        <f>COUNTIF(F46:BE46,"(1)")</f>
        <v>0</v>
      </c>
      <c r="BJ46" s="153">
        <f>COUNTIF(F46:BE46,"(2)")</f>
        <v>0</v>
      </c>
      <c r="BK46" s="153">
        <f>COUNTIF(F46:BE46,"(3)")</f>
        <v>0</v>
      </c>
      <c r="BL46" s="650">
        <f t="shared" ref="BL46:BL53" si="6">SUM(BI46:BK46)</f>
        <v>0</v>
      </c>
      <c r="BM46" s="1077" t="str">
        <f>IF((LARGE(D46:BE46,1))&gt;=450,"15"," ")</f>
        <v>15</v>
      </c>
      <c r="BN46" s="673" t="str">
        <f>IF((LARGE(D46:BE46,1))&gt;=500,"15"," ")</f>
        <v xml:space="preserve"> </v>
      </c>
      <c r="BO46" s="672" t="str">
        <f>IF((LARGE(D46:BE46,1))&gt;=540,"15"," ")</f>
        <v xml:space="preserve"> </v>
      </c>
      <c r="BP46" s="153" t="str">
        <f>IF((LARGE(D46:BE46,1))&gt;=570,"15"," ")</f>
        <v xml:space="preserve"> </v>
      </c>
      <c r="BQ46" s="149"/>
    </row>
    <row r="47" spans="1:69" x14ac:dyDescent="0.2">
      <c r="A47" s="149"/>
      <c r="B47" s="687">
        <v>2</v>
      </c>
      <c r="C47" s="192" t="s">
        <v>256</v>
      </c>
      <c r="D47" s="975"/>
      <c r="E47" s="978"/>
      <c r="F47" s="688"/>
      <c r="G47" s="712"/>
      <c r="H47" s="717"/>
      <c r="I47" s="715"/>
      <c r="J47" s="717"/>
      <c r="K47" s="715"/>
      <c r="L47" s="534"/>
      <c r="M47" s="179"/>
      <c r="N47" s="534"/>
      <c r="O47" s="179"/>
      <c r="P47" s="688"/>
      <c r="Q47" s="715"/>
      <c r="R47" s="699"/>
      <c r="S47" s="715"/>
      <c r="T47" s="688"/>
      <c r="U47" s="179"/>
      <c r="V47" s="699"/>
      <c r="W47" s="179"/>
      <c r="X47" s="688"/>
      <c r="Y47" s="179"/>
      <c r="Z47" s="708"/>
      <c r="AA47" s="715"/>
      <c r="AB47" s="688"/>
      <c r="AC47" s="179"/>
      <c r="AD47" s="688"/>
      <c r="AE47" s="179"/>
      <c r="AF47" s="718"/>
      <c r="AG47" s="715"/>
      <c r="AH47" s="690">
        <v>572</v>
      </c>
      <c r="AI47" s="1128" t="s">
        <v>322</v>
      </c>
      <c r="AJ47" s="718"/>
      <c r="AK47" s="179"/>
      <c r="AL47" s="688"/>
      <c r="AM47" s="976"/>
      <c r="AN47" s="979"/>
      <c r="AO47" s="979"/>
      <c r="AP47" s="975"/>
      <c r="AQ47" s="976"/>
      <c r="AR47" s="979"/>
      <c r="AS47" s="979"/>
      <c r="AT47" s="975"/>
      <c r="AU47" s="193"/>
      <c r="AV47" s="183"/>
      <c r="AW47" s="180"/>
      <c r="AX47" s="193"/>
      <c r="AY47" s="193"/>
      <c r="AZ47" s="183"/>
      <c r="BA47" s="180"/>
      <c r="BB47" s="193"/>
      <c r="BC47" s="193"/>
      <c r="BD47" s="975"/>
      <c r="BE47" s="180"/>
      <c r="BF47" s="149"/>
      <c r="BG47" s="155">
        <f t="shared" si="5"/>
        <v>1</v>
      </c>
      <c r="BH47" s="671" t="str">
        <f t="shared" ref="BH47:BH48" si="7">IF(BG47&lt;3," ",(LARGE(D47:BE47,1)+LARGE(D47:BE47,2)+LARGE(D47:BE47,3))/3)</f>
        <v xml:space="preserve"> </v>
      </c>
      <c r="BI47" s="651">
        <f>COUNTIF(F47:BE47,"(1)")</f>
        <v>0</v>
      </c>
      <c r="BJ47" s="153">
        <f>COUNTIF(F47:BE47,"(2)")</f>
        <v>1</v>
      </c>
      <c r="BK47" s="153">
        <f>COUNTIF(F47:BE47,"(3)")</f>
        <v>0</v>
      </c>
      <c r="BL47" s="650">
        <f t="shared" si="6"/>
        <v>1</v>
      </c>
      <c r="BM47" s="159">
        <v>12</v>
      </c>
      <c r="BN47" s="159">
        <v>12</v>
      </c>
      <c r="BO47" s="749">
        <v>12</v>
      </c>
      <c r="BP47" s="749">
        <v>12</v>
      </c>
      <c r="BQ47" s="149"/>
    </row>
    <row r="48" spans="1:69" x14ac:dyDescent="0.2">
      <c r="A48" s="149"/>
      <c r="B48" s="687"/>
      <c r="C48" s="192" t="s">
        <v>264</v>
      </c>
      <c r="D48" s="975"/>
      <c r="E48" s="190"/>
      <c r="F48" s="688"/>
      <c r="G48" s="535"/>
      <c r="H48" s="717"/>
      <c r="I48" s="715"/>
      <c r="J48" s="717"/>
      <c r="K48" s="715"/>
      <c r="L48" s="534"/>
      <c r="M48" s="179"/>
      <c r="N48" s="534"/>
      <c r="O48" s="179"/>
      <c r="P48" s="688"/>
      <c r="Q48" s="179"/>
      <c r="R48" s="699"/>
      <c r="S48" s="179"/>
      <c r="T48" s="688"/>
      <c r="U48" s="179"/>
      <c r="V48" s="699"/>
      <c r="W48" s="179"/>
      <c r="X48" s="688"/>
      <c r="Y48" s="179"/>
      <c r="Z48" s="708"/>
      <c r="AA48" s="715"/>
      <c r="AB48" s="688"/>
      <c r="AC48" s="179"/>
      <c r="AD48" s="688"/>
      <c r="AE48" s="179"/>
      <c r="AF48" s="718"/>
      <c r="AG48" s="179"/>
      <c r="AH48" s="536"/>
      <c r="AI48" s="535"/>
      <c r="AJ48" s="718"/>
      <c r="AK48" s="179"/>
      <c r="AL48" s="688"/>
      <c r="AM48" s="180"/>
      <c r="AN48" s="193"/>
      <c r="AO48" s="193"/>
      <c r="AP48" s="183"/>
      <c r="AQ48" s="180"/>
      <c r="AR48" s="193"/>
      <c r="AS48" s="193"/>
      <c r="AT48" s="975"/>
      <c r="AU48" s="193"/>
      <c r="AV48" s="183"/>
      <c r="AW48" s="180"/>
      <c r="AX48" s="193"/>
      <c r="AY48" s="193"/>
      <c r="AZ48" s="183"/>
      <c r="BA48" s="180"/>
      <c r="BB48" s="193"/>
      <c r="BC48" s="193"/>
      <c r="BD48" s="975"/>
      <c r="BE48" s="180"/>
      <c r="BF48" s="149"/>
      <c r="BG48" s="155">
        <f t="shared" si="5"/>
        <v>0</v>
      </c>
      <c r="BH48" s="671" t="str">
        <f t="shared" si="7"/>
        <v xml:space="preserve"> </v>
      </c>
      <c r="BI48" s="651">
        <f>COUNTIF(F48:BE48,"(1)")</f>
        <v>0</v>
      </c>
      <c r="BJ48" s="153">
        <f>COUNTIF(F48:BE48,"(2)")</f>
        <v>0</v>
      </c>
      <c r="BK48" s="153">
        <f>COUNTIF(F48:BE48,"(3)")</f>
        <v>0</v>
      </c>
      <c r="BL48" s="650">
        <f t="shared" si="6"/>
        <v>0</v>
      </c>
      <c r="BM48" s="161">
        <v>12</v>
      </c>
      <c r="BN48" s="159">
        <v>12</v>
      </c>
      <c r="BO48" s="159">
        <v>12</v>
      </c>
      <c r="BP48" s="732" t="e">
        <f t="shared" ref="BP48:BP53" si="8">IF((LARGE(D48:BE48,1))&gt;=570,"15"," ")</f>
        <v>#NUM!</v>
      </c>
      <c r="BQ48" s="149"/>
    </row>
    <row r="49" spans="1:69" x14ac:dyDescent="0.2">
      <c r="A49" s="149"/>
      <c r="B49" s="687">
        <v>3</v>
      </c>
      <c r="C49" s="177" t="s">
        <v>321</v>
      </c>
      <c r="F49" s="975"/>
      <c r="G49" s="976"/>
      <c r="H49" s="975">
        <v>502</v>
      </c>
      <c r="I49" s="1018" t="s">
        <v>259</v>
      </c>
      <c r="J49" s="996">
        <v>498</v>
      </c>
      <c r="K49" s="1018" t="s">
        <v>259</v>
      </c>
      <c r="L49" s="975">
        <v>494</v>
      </c>
      <c r="M49" s="180" t="s">
        <v>344</v>
      </c>
      <c r="N49" s="975">
        <v>460</v>
      </c>
      <c r="O49" s="180" t="s">
        <v>344</v>
      </c>
      <c r="P49" s="979"/>
      <c r="Q49" s="180"/>
      <c r="R49" s="690"/>
      <c r="S49" s="180"/>
      <c r="T49" s="983"/>
      <c r="U49" s="978"/>
      <c r="V49" s="983"/>
      <c r="W49" s="190"/>
      <c r="X49" s="979">
        <v>504</v>
      </c>
      <c r="Y49" s="180" t="s">
        <v>367</v>
      </c>
      <c r="Z49" s="704"/>
      <c r="AA49" s="180"/>
      <c r="AB49" s="979"/>
      <c r="AC49" s="180"/>
      <c r="AD49" s="979"/>
      <c r="AE49" s="976"/>
      <c r="AF49" s="975"/>
      <c r="AG49" s="180"/>
      <c r="AH49" s="690"/>
      <c r="AI49" s="979"/>
      <c r="AJ49" s="975"/>
      <c r="AK49" s="180"/>
      <c r="AL49" s="979">
        <v>490</v>
      </c>
      <c r="AM49" s="1018" t="s">
        <v>259</v>
      </c>
      <c r="AN49" s="979"/>
      <c r="AO49" s="979"/>
      <c r="AP49" s="975">
        <v>513</v>
      </c>
      <c r="AQ49" s="180" t="s">
        <v>375</v>
      </c>
      <c r="AR49" s="975"/>
      <c r="AS49" s="976"/>
      <c r="AT49" s="979"/>
      <c r="AU49" s="193"/>
      <c r="AV49" s="183">
        <v>497</v>
      </c>
      <c r="AW49" s="1018" t="s">
        <v>259</v>
      </c>
      <c r="AX49" s="193">
        <v>506</v>
      </c>
      <c r="AY49" s="193" t="s">
        <v>344</v>
      </c>
      <c r="AZ49" s="183">
        <v>509</v>
      </c>
      <c r="BA49" s="180" t="s">
        <v>388</v>
      </c>
      <c r="BB49" s="193">
        <v>507</v>
      </c>
      <c r="BC49" s="193" t="s">
        <v>344</v>
      </c>
      <c r="BD49" s="975"/>
      <c r="BE49" s="976"/>
      <c r="BF49" s="149"/>
      <c r="BG49" s="155">
        <f t="shared" si="5"/>
        <v>11</v>
      </c>
      <c r="BH49" s="671">
        <f>IF(BG49&lt;3," ",(LARGE(D49:BE49,1)+LARGE(D49:BE49,2)+LARGE(D49:BE49,3))/3)</f>
        <v>509.66666666666669</v>
      </c>
      <c r="BI49" s="651">
        <f t="shared" ref="BI49:BI53" si="9">COUNTIF(D49:BE49,"(1)")</f>
        <v>0</v>
      </c>
      <c r="BJ49" s="153">
        <f t="shared" ref="BJ49:BJ53" si="10">COUNTIF(D49:BE49,"(2)")</f>
        <v>0</v>
      </c>
      <c r="BK49" s="153">
        <f t="shared" ref="BK49:BK53" si="11">COUNTIF(D49:BE49,"(3)")</f>
        <v>4</v>
      </c>
      <c r="BL49" s="650">
        <f t="shared" si="6"/>
        <v>4</v>
      </c>
      <c r="BM49" s="182">
        <v>14</v>
      </c>
      <c r="BN49" s="1021" t="str">
        <f t="shared" ref="BN49:BN53" si="12">IF((LARGE(D49:BE49,1))&gt;=500,"15"," ")</f>
        <v>15</v>
      </c>
      <c r="BO49" s="672" t="str">
        <f t="shared" ref="BO49:BO53" si="13">IF((LARGE(D49:BE49,1))&gt;=540,"15"," ")</f>
        <v xml:space="preserve"> </v>
      </c>
      <c r="BP49" s="673" t="str">
        <f t="shared" si="8"/>
        <v xml:space="preserve"> </v>
      </c>
      <c r="BQ49" s="149"/>
    </row>
    <row r="50" spans="1:69" x14ac:dyDescent="0.2">
      <c r="A50" s="149"/>
      <c r="B50" s="687">
        <v>4</v>
      </c>
      <c r="C50" s="192" t="s">
        <v>345</v>
      </c>
      <c r="D50" s="975"/>
      <c r="E50" s="976"/>
      <c r="F50" s="979"/>
      <c r="G50" s="193"/>
      <c r="H50" s="183"/>
      <c r="I50" s="180"/>
      <c r="J50" s="1008"/>
      <c r="K50" s="180"/>
      <c r="L50" s="975">
        <v>401</v>
      </c>
      <c r="M50" s="180" t="s">
        <v>346</v>
      </c>
      <c r="N50" s="975">
        <v>338</v>
      </c>
      <c r="O50" s="180" t="s">
        <v>346</v>
      </c>
      <c r="P50" s="688">
        <v>452</v>
      </c>
      <c r="Q50" s="180" t="s">
        <v>369</v>
      </c>
      <c r="R50" s="699"/>
      <c r="S50" s="180"/>
      <c r="T50" s="688"/>
      <c r="U50" s="976"/>
      <c r="V50" s="688"/>
      <c r="W50" s="180"/>
      <c r="X50" s="688">
        <v>393</v>
      </c>
      <c r="Y50" s="180" t="s">
        <v>388</v>
      </c>
      <c r="Z50" s="708">
        <v>487</v>
      </c>
      <c r="AA50" s="180" t="s">
        <v>349</v>
      </c>
      <c r="AB50" s="688"/>
      <c r="AC50" s="180"/>
      <c r="AD50" s="688"/>
      <c r="AE50" s="180"/>
      <c r="AF50" s="975"/>
      <c r="AG50" s="976"/>
      <c r="AH50" s="699">
        <v>504</v>
      </c>
      <c r="AI50" s="178" t="s">
        <v>367</v>
      </c>
      <c r="AJ50" s="975"/>
      <c r="AK50" s="976"/>
      <c r="AL50" s="688"/>
      <c r="AM50" s="180"/>
      <c r="AN50" s="979"/>
      <c r="AO50" s="979"/>
      <c r="AP50" s="975"/>
      <c r="AQ50" s="976"/>
      <c r="AR50" s="979"/>
      <c r="AS50" s="979"/>
      <c r="AT50" s="975"/>
      <c r="AU50" s="193"/>
      <c r="AV50" s="183"/>
      <c r="AW50" s="180"/>
      <c r="AX50" s="193"/>
      <c r="AY50" s="193"/>
      <c r="AZ50" s="183">
        <v>425</v>
      </c>
      <c r="BA50" s="180" t="s">
        <v>377</v>
      </c>
      <c r="BB50" s="193"/>
      <c r="BC50" s="193"/>
      <c r="BD50" s="975"/>
      <c r="BE50" s="976"/>
      <c r="BF50" s="149"/>
      <c r="BG50" s="155">
        <f t="shared" si="5"/>
        <v>7</v>
      </c>
      <c r="BH50" s="671">
        <f t="shared" ref="BH50:BH53" si="14">IF(BG50&lt;3," ",(LARGE(D50:BE50,1)+LARGE(D50:BE50,2)+LARGE(D50:BE50,3))/3)</f>
        <v>481</v>
      </c>
      <c r="BI50" s="651">
        <f t="shared" si="9"/>
        <v>0</v>
      </c>
      <c r="BJ50" s="153">
        <f t="shared" si="10"/>
        <v>0</v>
      </c>
      <c r="BK50" s="153">
        <f t="shared" si="11"/>
        <v>0</v>
      </c>
      <c r="BL50" s="650">
        <f t="shared" si="6"/>
        <v>0</v>
      </c>
      <c r="BM50" s="1077" t="str">
        <f>IF((LARGE(D50:BE50,1))&gt;=450,"15"," ")</f>
        <v>15</v>
      </c>
      <c r="BN50" s="1021" t="str">
        <f t="shared" si="12"/>
        <v>15</v>
      </c>
      <c r="BO50" s="672" t="str">
        <f t="shared" si="13"/>
        <v xml:space="preserve"> </v>
      </c>
      <c r="BP50" s="732" t="str">
        <f t="shared" si="8"/>
        <v xml:space="preserve"> </v>
      </c>
      <c r="BQ50" s="149"/>
    </row>
    <row r="51" spans="1:69" x14ac:dyDescent="0.2">
      <c r="A51" s="149"/>
      <c r="B51" s="687">
        <v>5</v>
      </c>
      <c r="C51" s="192" t="s">
        <v>332</v>
      </c>
      <c r="D51" s="975"/>
      <c r="E51" s="976"/>
      <c r="F51" s="979"/>
      <c r="G51" s="193"/>
      <c r="H51" s="183"/>
      <c r="I51" s="180"/>
      <c r="J51" s="1008"/>
      <c r="K51" s="180"/>
      <c r="L51" s="975"/>
      <c r="M51" s="180"/>
      <c r="N51" s="975"/>
      <c r="O51" s="180"/>
      <c r="P51" s="688"/>
      <c r="Q51" s="976"/>
      <c r="R51" s="699"/>
      <c r="S51" s="180"/>
      <c r="T51" s="688"/>
      <c r="U51" s="976"/>
      <c r="V51" s="688">
        <v>472</v>
      </c>
      <c r="W51" s="180" t="s">
        <v>377</v>
      </c>
      <c r="X51" s="688">
        <v>508</v>
      </c>
      <c r="Y51" s="180" t="s">
        <v>346</v>
      </c>
      <c r="Z51" s="708"/>
      <c r="AA51" s="180"/>
      <c r="AB51" s="688"/>
      <c r="AC51" s="180"/>
      <c r="AD51" s="688"/>
      <c r="AE51" s="180"/>
      <c r="AF51" s="975"/>
      <c r="AG51" s="976"/>
      <c r="AH51" s="699">
        <v>516</v>
      </c>
      <c r="AI51" s="178" t="s">
        <v>346</v>
      </c>
      <c r="AJ51" s="975"/>
      <c r="AK51" s="976"/>
      <c r="AL51" s="688">
        <v>502</v>
      </c>
      <c r="AM51" s="950" t="s">
        <v>322</v>
      </c>
      <c r="AN51" s="979"/>
      <c r="AO51" s="979"/>
      <c r="AP51" s="975"/>
      <c r="AQ51" s="976"/>
      <c r="AR51" s="979">
        <v>494</v>
      </c>
      <c r="AS51" s="193" t="s">
        <v>375</v>
      </c>
      <c r="AT51" s="975"/>
      <c r="AU51" s="193"/>
      <c r="AV51" s="183"/>
      <c r="AW51" s="180"/>
      <c r="AX51" s="193">
        <v>512</v>
      </c>
      <c r="AY51" s="193" t="s">
        <v>349</v>
      </c>
      <c r="AZ51" s="183">
        <v>487</v>
      </c>
      <c r="BA51" s="180" t="s">
        <v>410</v>
      </c>
      <c r="BB51" s="193">
        <v>524</v>
      </c>
      <c r="BC51" s="193" t="s">
        <v>349</v>
      </c>
      <c r="BD51" s="975"/>
      <c r="BE51" s="976"/>
      <c r="BF51" s="149"/>
      <c r="BG51" s="155">
        <f t="shared" si="5"/>
        <v>8</v>
      </c>
      <c r="BH51" s="671">
        <f t="shared" si="14"/>
        <v>517.33333333333337</v>
      </c>
      <c r="BI51" s="651">
        <f t="shared" si="9"/>
        <v>0</v>
      </c>
      <c r="BJ51" s="153">
        <f t="shared" si="10"/>
        <v>1</v>
      </c>
      <c r="BK51" s="153">
        <f t="shared" si="11"/>
        <v>0</v>
      </c>
      <c r="BL51" s="650">
        <f t="shared" si="6"/>
        <v>1</v>
      </c>
      <c r="BM51" s="182">
        <v>14</v>
      </c>
      <c r="BN51" s="1021" t="str">
        <f t="shared" si="12"/>
        <v>15</v>
      </c>
      <c r="BO51" s="672" t="str">
        <f t="shared" si="13"/>
        <v xml:space="preserve"> </v>
      </c>
      <c r="BP51" s="732" t="str">
        <f t="shared" si="8"/>
        <v xml:space="preserve"> </v>
      </c>
      <c r="BQ51" s="149"/>
    </row>
    <row r="52" spans="1:69" x14ac:dyDescent="0.2">
      <c r="A52" s="149"/>
      <c r="B52" s="687"/>
      <c r="C52" s="192" t="s">
        <v>333</v>
      </c>
      <c r="D52" s="975"/>
      <c r="E52" s="976"/>
      <c r="F52" s="979"/>
      <c r="G52" s="193"/>
      <c r="H52" s="183"/>
      <c r="I52" s="180"/>
      <c r="J52" s="1008"/>
      <c r="K52" s="180"/>
      <c r="L52" s="975"/>
      <c r="M52" s="180"/>
      <c r="N52" s="975"/>
      <c r="O52" s="180"/>
      <c r="P52" s="688"/>
      <c r="Q52" s="976"/>
      <c r="R52" s="699"/>
      <c r="S52" s="180"/>
      <c r="T52" s="688"/>
      <c r="U52" s="976"/>
      <c r="V52" s="688"/>
      <c r="W52" s="180"/>
      <c r="X52" s="688"/>
      <c r="Y52" s="180"/>
      <c r="Z52" s="708"/>
      <c r="AA52" s="180"/>
      <c r="AB52" s="688"/>
      <c r="AC52" s="180"/>
      <c r="AD52" s="688"/>
      <c r="AE52" s="180"/>
      <c r="AF52" s="975"/>
      <c r="AG52" s="976"/>
      <c r="AH52" s="699"/>
      <c r="AI52" s="178"/>
      <c r="AJ52" s="975"/>
      <c r="AK52" s="976"/>
      <c r="AL52" s="688"/>
      <c r="AM52" s="976"/>
      <c r="AN52" s="979"/>
      <c r="AO52" s="979"/>
      <c r="AP52" s="975"/>
      <c r="AQ52" s="976"/>
      <c r="AR52" s="979"/>
      <c r="AS52" s="979"/>
      <c r="AT52" s="975"/>
      <c r="AU52" s="193"/>
      <c r="AV52" s="183"/>
      <c r="AW52" s="180"/>
      <c r="AX52" s="193"/>
      <c r="AY52" s="193"/>
      <c r="AZ52" s="183"/>
      <c r="BA52" s="180"/>
      <c r="BB52" s="193"/>
      <c r="BC52" s="193"/>
      <c r="BD52" s="975"/>
      <c r="BE52" s="976"/>
      <c r="BF52" s="149"/>
      <c r="BG52" s="155">
        <f t="shared" ref="BG52" si="15">COUNT(D52:BE52)</f>
        <v>0</v>
      </c>
      <c r="BH52" s="671" t="str">
        <f t="shared" si="14"/>
        <v xml:space="preserve"> </v>
      </c>
      <c r="BI52" s="651">
        <f t="shared" si="9"/>
        <v>0</v>
      </c>
      <c r="BJ52" s="153">
        <f t="shared" si="10"/>
        <v>0</v>
      </c>
      <c r="BK52" s="153">
        <f t="shared" si="11"/>
        <v>0</v>
      </c>
      <c r="BL52" s="650">
        <f t="shared" ref="BL52" si="16">SUM(BI52:BK52)</f>
        <v>0</v>
      </c>
      <c r="BM52" s="734" t="e">
        <f>IF((LARGE(D52:BE52,1))&gt;=450,"15"," ")</f>
        <v>#NUM!</v>
      </c>
      <c r="BN52" s="673" t="e">
        <f t="shared" si="12"/>
        <v>#NUM!</v>
      </c>
      <c r="BO52" s="672" t="e">
        <f t="shared" si="13"/>
        <v>#NUM!</v>
      </c>
      <c r="BP52" s="732" t="e">
        <f t="shared" si="8"/>
        <v>#NUM!</v>
      </c>
      <c r="BQ52" s="149"/>
    </row>
    <row r="53" spans="1:69" x14ac:dyDescent="0.2">
      <c r="A53" s="149"/>
      <c r="B53" s="676"/>
      <c r="C53" s="533" t="s">
        <v>277</v>
      </c>
      <c r="D53" s="984"/>
      <c r="E53" s="982"/>
      <c r="F53" s="980"/>
      <c r="G53" s="980"/>
      <c r="H53" s="981"/>
      <c r="I53" s="982"/>
      <c r="J53" s="1005"/>
      <c r="K53" s="1006"/>
      <c r="L53" s="981"/>
      <c r="M53" s="982"/>
      <c r="N53" s="981"/>
      <c r="O53" s="982"/>
      <c r="P53" s="980"/>
      <c r="Q53" s="982"/>
      <c r="R53" s="655"/>
      <c r="S53" s="982"/>
      <c r="T53" s="980"/>
      <c r="U53" s="181"/>
      <c r="V53" s="980"/>
      <c r="W53" s="181"/>
      <c r="X53" s="980"/>
      <c r="Y53" s="982"/>
      <c r="Z53" s="694"/>
      <c r="AA53" s="982"/>
      <c r="AB53" s="980"/>
      <c r="AC53" s="181"/>
      <c r="AD53" s="980"/>
      <c r="AE53" s="982"/>
      <c r="AF53" s="719"/>
      <c r="AG53" s="181"/>
      <c r="AH53" s="655"/>
      <c r="AI53" s="980"/>
      <c r="AJ53" s="719"/>
      <c r="AK53" s="982"/>
      <c r="AL53" s="980"/>
      <c r="AM53" s="181"/>
      <c r="AN53" s="278"/>
      <c r="AO53" s="278"/>
      <c r="AP53" s="705"/>
      <c r="AQ53" s="181"/>
      <c r="AR53" s="278"/>
      <c r="AS53" s="278"/>
      <c r="AT53" s="981"/>
      <c r="AU53" s="980"/>
      <c r="AV53" s="981"/>
      <c r="AW53" s="982"/>
      <c r="AX53" s="980"/>
      <c r="AY53" s="980"/>
      <c r="AZ53" s="981"/>
      <c r="BA53" s="982"/>
      <c r="BB53" s="1156"/>
      <c r="BC53" s="1156"/>
      <c r="BD53" s="981"/>
      <c r="BE53" s="982"/>
      <c r="BF53" s="149"/>
      <c r="BG53" s="155">
        <f t="shared" si="5"/>
        <v>0</v>
      </c>
      <c r="BH53" s="671" t="str">
        <f t="shared" si="14"/>
        <v xml:space="preserve"> </v>
      </c>
      <c r="BI53" s="651">
        <f t="shared" si="9"/>
        <v>0</v>
      </c>
      <c r="BJ53" s="153">
        <f t="shared" si="10"/>
        <v>0</v>
      </c>
      <c r="BK53" s="153">
        <f t="shared" si="11"/>
        <v>0</v>
      </c>
      <c r="BL53" s="650">
        <f t="shared" si="6"/>
        <v>0</v>
      </c>
      <c r="BM53" s="182">
        <v>13</v>
      </c>
      <c r="BN53" s="673" t="e">
        <f t="shared" si="12"/>
        <v>#NUM!</v>
      </c>
      <c r="BO53" s="732" t="e">
        <f t="shared" si="13"/>
        <v>#NUM!</v>
      </c>
      <c r="BP53" s="732" t="e">
        <f t="shared" si="8"/>
        <v>#NUM!</v>
      </c>
      <c r="BQ53" s="149"/>
    </row>
    <row r="54" spans="1:69" x14ac:dyDescent="0.2">
      <c r="A54" s="149"/>
      <c r="B54" s="642"/>
      <c r="C54" s="149"/>
      <c r="D54" s="688"/>
      <c r="E54" s="688"/>
      <c r="F54" s="688"/>
      <c r="G54" s="688"/>
      <c r="H54" s="688"/>
      <c r="I54" s="688"/>
      <c r="J54" s="688"/>
      <c r="K54" s="688"/>
      <c r="L54" s="688"/>
      <c r="M54" s="688"/>
      <c r="N54" s="688"/>
      <c r="O54" s="688"/>
      <c r="P54" s="688"/>
      <c r="Q54" s="688"/>
      <c r="R54" s="699"/>
      <c r="S54" s="688"/>
      <c r="T54" s="688"/>
      <c r="U54" s="688"/>
      <c r="V54" s="688"/>
      <c r="W54" s="688"/>
      <c r="X54" s="688"/>
      <c r="Y54" s="688"/>
      <c r="Z54" s="708"/>
      <c r="AA54" s="688"/>
      <c r="AB54" s="688"/>
      <c r="AC54" s="688"/>
      <c r="AD54" s="688"/>
      <c r="AE54" s="688"/>
      <c r="AF54" s="708"/>
      <c r="AG54" s="688"/>
      <c r="AH54" s="699"/>
      <c r="AI54" s="688"/>
      <c r="AJ54" s="688"/>
      <c r="AK54" s="688"/>
      <c r="AL54" s="688"/>
      <c r="AM54" s="688"/>
      <c r="AN54" s="688"/>
      <c r="AO54" s="688"/>
      <c r="AP54" s="688"/>
      <c r="AQ54" s="688"/>
      <c r="AR54" s="688"/>
      <c r="AS54" s="688"/>
      <c r="AT54" s="688"/>
      <c r="AU54" s="688"/>
      <c r="AV54" s="688"/>
      <c r="AW54" s="688"/>
      <c r="AX54" s="688"/>
      <c r="AY54" s="688"/>
      <c r="AZ54" s="688"/>
      <c r="BA54" s="688"/>
      <c r="BB54" s="688"/>
      <c r="BC54" s="688"/>
      <c r="BD54" s="688"/>
      <c r="BE54" s="688"/>
      <c r="BF54" s="149"/>
      <c r="BG54" s="155"/>
      <c r="BH54" s="671"/>
      <c r="BI54" s="155"/>
      <c r="BJ54" s="155"/>
      <c r="BK54" s="155"/>
      <c r="BL54" s="156"/>
      <c r="BM54" s="163"/>
      <c r="BN54" s="163"/>
      <c r="BO54" s="163"/>
      <c r="BP54" s="163"/>
      <c r="BQ54" s="149"/>
    </row>
    <row r="55" spans="1:69" x14ac:dyDescent="0.2">
      <c r="A55" s="149"/>
      <c r="B55" s="652"/>
      <c r="C55" s="95" t="s">
        <v>325</v>
      </c>
      <c r="D55" s="980"/>
      <c r="E55" s="980"/>
      <c r="F55" s="980"/>
      <c r="G55" s="980"/>
      <c r="H55" s="980"/>
      <c r="I55" s="980"/>
      <c r="J55" s="1007"/>
      <c r="K55" s="1007"/>
      <c r="L55" s="980"/>
      <c r="M55" s="980"/>
      <c r="N55" s="980"/>
      <c r="O55" s="980"/>
      <c r="P55" s="980"/>
      <c r="Q55" s="980"/>
      <c r="R55" s="655"/>
      <c r="S55" s="980"/>
      <c r="T55" s="980"/>
      <c r="U55" s="980"/>
      <c r="V55" s="980"/>
      <c r="W55" s="980"/>
      <c r="X55" s="980"/>
      <c r="Y55" s="980"/>
      <c r="Z55" s="694"/>
      <c r="AA55" s="980"/>
      <c r="AB55" s="980"/>
      <c r="AC55" s="980"/>
      <c r="AD55" s="980"/>
      <c r="AE55" s="980"/>
      <c r="AF55" s="980"/>
      <c r="AG55" s="980"/>
      <c r="AH55" s="655"/>
      <c r="AI55" s="980"/>
      <c r="AJ55" s="980"/>
      <c r="AK55" s="980"/>
      <c r="AL55" s="980"/>
      <c r="AM55" s="980"/>
      <c r="AN55" s="980"/>
      <c r="AO55" s="980"/>
      <c r="AP55" s="980"/>
      <c r="AQ55" s="980"/>
      <c r="AR55" s="980"/>
      <c r="AS55" s="980"/>
      <c r="AT55" s="980"/>
      <c r="AU55" s="980"/>
      <c r="AV55" s="980"/>
      <c r="AW55" s="980"/>
      <c r="AX55" s="980"/>
      <c r="AY55" s="980"/>
      <c r="AZ55" s="980"/>
      <c r="BA55" s="980"/>
      <c r="BB55" s="1156"/>
      <c r="BC55" s="1156"/>
      <c r="BD55" s="980"/>
      <c r="BE55" s="980"/>
      <c r="BF55" s="149"/>
      <c r="BG55" s="155"/>
      <c r="BH55" s="671"/>
      <c r="BI55" s="167"/>
      <c r="BJ55" s="167"/>
      <c r="BK55" s="167"/>
      <c r="BL55" s="164"/>
      <c r="BM55" s="167"/>
      <c r="BN55" s="164"/>
      <c r="BO55" s="164"/>
      <c r="BP55" s="164"/>
      <c r="BQ55" s="149"/>
    </row>
    <row r="56" spans="1:69" x14ac:dyDescent="0.2">
      <c r="A56" s="149"/>
      <c r="B56" s="687"/>
      <c r="C56" s="177" t="s">
        <v>136</v>
      </c>
      <c r="D56" s="975"/>
      <c r="E56" s="976"/>
      <c r="F56" s="979"/>
      <c r="G56" s="180"/>
      <c r="H56" s="183"/>
      <c r="I56" s="180"/>
      <c r="J56" s="1008"/>
      <c r="K56" s="180"/>
      <c r="L56" s="975"/>
      <c r="M56" s="976"/>
      <c r="N56" s="975"/>
      <c r="O56" s="976"/>
      <c r="P56" s="688"/>
      <c r="Q56" s="976"/>
      <c r="R56" s="699"/>
      <c r="S56" s="180"/>
      <c r="T56" s="688"/>
      <c r="U56" s="976"/>
      <c r="V56" s="688"/>
      <c r="W56" s="976"/>
      <c r="X56" s="688"/>
      <c r="Y56" s="976"/>
      <c r="Z56" s="708"/>
      <c r="AA56" s="976"/>
      <c r="AB56" s="688"/>
      <c r="AC56" s="976"/>
      <c r="AD56" s="688"/>
      <c r="AE56" s="180"/>
      <c r="AF56" s="975"/>
      <c r="AG56" s="180"/>
      <c r="AH56" s="720"/>
      <c r="AI56" s="976"/>
      <c r="AJ56" s="688"/>
      <c r="AK56" s="976"/>
      <c r="AL56" s="688"/>
      <c r="AM56" s="180"/>
      <c r="AN56" s="193"/>
      <c r="AO56" s="193"/>
      <c r="AP56" s="186"/>
      <c r="AQ56" s="187"/>
      <c r="AR56" s="193"/>
      <c r="AS56" s="193"/>
      <c r="AT56" s="186"/>
      <c r="AU56" s="187"/>
      <c r="AV56" s="186"/>
      <c r="AW56" s="187"/>
      <c r="AX56" s="193"/>
      <c r="AY56" s="193"/>
      <c r="AZ56" s="186"/>
      <c r="BA56" s="187"/>
      <c r="BB56" s="193"/>
      <c r="BC56" s="193"/>
      <c r="BD56" s="183"/>
      <c r="BE56" s="180"/>
      <c r="BF56" s="149"/>
      <c r="BG56" s="155">
        <f>COUNT(D56:BE56)</f>
        <v>0</v>
      </c>
      <c r="BH56" s="671" t="str">
        <f>IF(BG56&lt;3," ",(LARGE(D56:BE56,1)+LARGE(D56:BE56,2)+LARGE(D56:BE56,3))/3)</f>
        <v xml:space="preserve"> </v>
      </c>
      <c r="BI56" s="651">
        <f>COUNTIF(D56:BE56,"(1)")</f>
        <v>0</v>
      </c>
      <c r="BJ56" s="153">
        <f>COUNTIF(D56:BE56,"(2)")</f>
        <v>0</v>
      </c>
      <c r="BK56" s="153">
        <f>COUNTIF(D56:BE56,"(3)")</f>
        <v>0</v>
      </c>
      <c r="BL56" s="164">
        <f>SUM(BI56:BK56)</f>
        <v>0</v>
      </c>
      <c r="BM56" s="165" t="s">
        <v>225</v>
      </c>
      <c r="BN56" s="165" t="s">
        <v>225</v>
      </c>
      <c r="BO56" s="672" t="e">
        <f>IF((LARGE(D56:BE56,1))&gt;=540,"15"," ")</f>
        <v>#NUM!</v>
      </c>
      <c r="BP56" s="672" t="e">
        <f>IF((LARGE(D56:BE56,1))&gt;=570,"15"," ")</f>
        <v>#NUM!</v>
      </c>
      <c r="BQ56" s="149"/>
    </row>
    <row r="57" spans="1:69" x14ac:dyDescent="0.2">
      <c r="A57" s="149"/>
      <c r="B57" s="687">
        <v>1</v>
      </c>
      <c r="C57" s="177" t="s">
        <v>22</v>
      </c>
      <c r="D57" s="1062"/>
      <c r="E57" s="1063"/>
      <c r="F57" s="1066"/>
      <c r="G57" s="180"/>
      <c r="H57" s="1075"/>
      <c r="I57" s="180"/>
      <c r="J57" s="1075"/>
      <c r="K57" s="180"/>
      <c r="L57" s="1062"/>
      <c r="M57" s="1063"/>
      <c r="N57" s="1062"/>
      <c r="O57" s="1063"/>
      <c r="P57" s="688">
        <v>420</v>
      </c>
      <c r="Q57" s="950" t="s">
        <v>322</v>
      </c>
      <c r="R57" s="699"/>
      <c r="S57" s="180"/>
      <c r="T57" s="688"/>
      <c r="U57" s="1063"/>
      <c r="V57" s="688"/>
      <c r="W57" s="1063"/>
      <c r="X57" s="688"/>
      <c r="Y57" s="1063"/>
      <c r="Z57" s="708"/>
      <c r="AA57" s="1063"/>
      <c r="AB57" s="688"/>
      <c r="AC57" s="1063"/>
      <c r="AD57" s="688"/>
      <c r="AE57" s="180"/>
      <c r="AF57" s="1062"/>
      <c r="AG57" s="180"/>
      <c r="AH57" s="720"/>
      <c r="AI57" s="1063"/>
      <c r="AJ57" s="688"/>
      <c r="AK57" s="1063"/>
      <c r="AL57" s="688"/>
      <c r="AM57" s="180"/>
      <c r="AN57" s="193"/>
      <c r="AO57" s="193"/>
      <c r="AP57" s="1075"/>
      <c r="AQ57" s="180"/>
      <c r="AR57" s="193"/>
      <c r="AS57" s="193"/>
      <c r="AT57" s="1075"/>
      <c r="AU57" s="180"/>
      <c r="AV57" s="1075"/>
      <c r="AW57" s="180"/>
      <c r="AX57" s="193"/>
      <c r="AY57" s="193"/>
      <c r="AZ57" s="1075"/>
      <c r="BA57" s="180"/>
      <c r="BB57" s="193"/>
      <c r="BC57" s="193"/>
      <c r="BD57" s="1075"/>
      <c r="BE57" s="180"/>
      <c r="BF57" s="149"/>
      <c r="BG57" s="155">
        <f>COUNT(D57:BE57)</f>
        <v>1</v>
      </c>
      <c r="BH57" s="671" t="str">
        <f>IF(BG57&lt;3," ",(LARGE(D57:BE57,1)+LARGE(D57:BE57,2)+LARGE(D57:BE57,3))/3)</f>
        <v xml:space="preserve"> </v>
      </c>
      <c r="BI57" s="651">
        <f>COUNTIF(D57:BE57,"(1)")</f>
        <v>0</v>
      </c>
      <c r="BJ57" s="153">
        <f>COUNTIF(D57:BE57,"(2)")</f>
        <v>1</v>
      </c>
      <c r="BK57" s="153">
        <f>COUNTIF(D57:BE57,"(3)")</f>
        <v>0</v>
      </c>
      <c r="BL57" s="164">
        <f>SUM(BI57:BK57)</f>
        <v>1</v>
      </c>
      <c r="BM57" s="165" t="s">
        <v>225</v>
      </c>
      <c r="BN57" s="165" t="s">
        <v>225</v>
      </c>
      <c r="BO57" s="672" t="str">
        <f>IF((LARGE(D57:BE57,1))&gt;=540,"15"," ")</f>
        <v xml:space="preserve"> </v>
      </c>
      <c r="BP57" s="672" t="str">
        <f>IF((LARGE(D57:BE57,1))&gt;=570,"15"," ")</f>
        <v xml:space="preserve"> </v>
      </c>
      <c r="BQ57" s="149"/>
    </row>
    <row r="58" spans="1:69" x14ac:dyDescent="0.2">
      <c r="A58" s="149"/>
      <c r="B58" s="687">
        <v>2</v>
      </c>
      <c r="C58" s="177" t="s">
        <v>26</v>
      </c>
      <c r="D58" s="981"/>
      <c r="E58" s="982"/>
      <c r="F58" s="979"/>
      <c r="G58" s="180"/>
      <c r="H58" s="183"/>
      <c r="I58" s="180"/>
      <c r="J58" s="1008"/>
      <c r="K58" s="180"/>
      <c r="L58" s="975"/>
      <c r="M58" s="976"/>
      <c r="N58" s="975"/>
      <c r="O58" s="976"/>
      <c r="P58" s="688"/>
      <c r="Q58" s="180"/>
      <c r="R58" s="699">
        <v>372</v>
      </c>
      <c r="S58" s="180" t="s">
        <v>375</v>
      </c>
      <c r="T58" s="688"/>
      <c r="U58" s="180"/>
      <c r="V58" s="688">
        <v>423</v>
      </c>
      <c r="W58" s="180" t="s">
        <v>259</v>
      </c>
      <c r="X58" s="688">
        <v>415</v>
      </c>
      <c r="Y58" s="180" t="s">
        <v>349</v>
      </c>
      <c r="Z58" s="708">
        <v>414</v>
      </c>
      <c r="AA58" s="950" t="s">
        <v>322</v>
      </c>
      <c r="AB58" s="688"/>
      <c r="AC58" s="180"/>
      <c r="AD58" s="688"/>
      <c r="AE58" s="180"/>
      <c r="AF58" s="975"/>
      <c r="AG58" s="180"/>
      <c r="AH58" s="720"/>
      <c r="AI58" s="976"/>
      <c r="AJ58" s="688"/>
      <c r="AK58" s="976"/>
      <c r="AL58" s="688"/>
      <c r="AM58" s="180"/>
      <c r="AN58" s="193">
        <v>386</v>
      </c>
      <c r="AO58" s="1082" t="s">
        <v>322</v>
      </c>
      <c r="AP58" s="183"/>
      <c r="AQ58" s="180"/>
      <c r="AR58" s="193"/>
      <c r="AS58" s="193"/>
      <c r="AT58" s="183"/>
      <c r="AU58" s="180"/>
      <c r="AV58" s="705">
        <v>430</v>
      </c>
      <c r="AW58" s="1104" t="s">
        <v>237</v>
      </c>
      <c r="AX58" s="193">
        <v>364</v>
      </c>
      <c r="AY58" s="1082" t="s">
        <v>322</v>
      </c>
      <c r="AZ58" s="705">
        <v>413</v>
      </c>
      <c r="BA58" s="181" t="s">
        <v>375</v>
      </c>
      <c r="BB58" s="193"/>
      <c r="BC58" s="193"/>
      <c r="BD58" s="183"/>
      <c r="BE58" s="180"/>
      <c r="BF58" s="149"/>
      <c r="BG58" s="155">
        <f>COUNT(D58:BE58)</f>
        <v>8</v>
      </c>
      <c r="BH58" s="671">
        <f>IF(BG58&lt;3," ",(LARGE(D58:BE58,1)+LARGE(D58:BE58,2)+LARGE(D58:BE58,3))/3)</f>
        <v>422.66666666666669</v>
      </c>
      <c r="BI58" s="651">
        <f>COUNTIF(D58:BE58,"(1)")</f>
        <v>1</v>
      </c>
      <c r="BJ58" s="153">
        <f>COUNTIF(D58:BE58,"(2)")</f>
        <v>3</v>
      </c>
      <c r="BK58" s="153">
        <f>COUNTIF(D58:BE58,"(3)")</f>
        <v>1</v>
      </c>
      <c r="BL58" s="164">
        <f>SUM(BI58:BK58)</f>
        <v>5</v>
      </c>
      <c r="BM58" s="165" t="s">
        <v>225</v>
      </c>
      <c r="BN58" s="672" t="str">
        <f>IF((LARGE(D58:BE58,1))&gt;=500,"15"," ")</f>
        <v xml:space="preserve"> </v>
      </c>
      <c r="BO58" s="672" t="str">
        <f>IF((LARGE(D58:BE58,1))&gt;=540,"15"," ")</f>
        <v xml:space="preserve"> </v>
      </c>
      <c r="BP58" s="672" t="str">
        <f>IF((LARGE(D58:BE58,1))&gt;=570,"15"," ")</f>
        <v xml:space="preserve"> </v>
      </c>
      <c r="BQ58" s="149"/>
    </row>
    <row r="59" spans="1:69" x14ac:dyDescent="0.2">
      <c r="A59" s="149"/>
      <c r="B59" s="710"/>
      <c r="C59" s="711"/>
      <c r="D59" s="979"/>
      <c r="E59" s="979"/>
      <c r="F59" s="988"/>
      <c r="G59" s="988"/>
      <c r="H59" s="988"/>
      <c r="I59" s="988"/>
      <c r="J59" s="1002"/>
      <c r="K59" s="1002"/>
      <c r="L59" s="988"/>
      <c r="M59" s="988"/>
      <c r="N59" s="988"/>
      <c r="O59" s="988"/>
      <c r="P59" s="988"/>
      <c r="Q59" s="988"/>
      <c r="R59" s="703"/>
      <c r="S59" s="988"/>
      <c r="T59" s="988"/>
      <c r="U59" s="988"/>
      <c r="V59" s="988"/>
      <c r="W59" s="988"/>
      <c r="X59" s="988"/>
      <c r="Y59" s="988"/>
      <c r="Z59" s="702"/>
      <c r="AA59" s="988"/>
      <c r="AB59" s="988"/>
      <c r="AC59" s="988"/>
      <c r="AD59" s="988"/>
      <c r="AE59" s="988"/>
      <c r="AF59" s="988"/>
      <c r="AG59" s="988"/>
      <c r="AH59" s="703"/>
      <c r="AI59" s="988"/>
      <c r="AJ59" s="988"/>
      <c r="AK59" s="988"/>
      <c r="AL59" s="988"/>
      <c r="AM59" s="988"/>
      <c r="AN59" s="988"/>
      <c r="AO59" s="988"/>
      <c r="AP59" s="988"/>
      <c r="AQ59" s="988"/>
      <c r="AR59" s="988"/>
      <c r="AS59" s="988"/>
      <c r="AT59" s="988"/>
      <c r="AU59" s="988"/>
      <c r="AV59" s="988"/>
      <c r="AW59" s="988"/>
      <c r="AX59" s="988"/>
      <c r="AY59" s="988"/>
      <c r="AZ59" s="988"/>
      <c r="BA59" s="988"/>
      <c r="BB59" s="1152"/>
      <c r="BC59" s="1152"/>
      <c r="BD59" s="988"/>
      <c r="BE59" s="988"/>
      <c r="BF59" s="149"/>
      <c r="BG59" s="155"/>
      <c r="BH59" s="671"/>
      <c r="BI59" s="155"/>
      <c r="BJ59" s="155"/>
      <c r="BK59" s="155"/>
      <c r="BL59" s="156"/>
      <c r="BM59" s="156"/>
      <c r="BN59" s="156"/>
      <c r="BO59" s="163"/>
      <c r="BP59" s="163"/>
      <c r="BQ59" s="149"/>
    </row>
    <row r="60" spans="1:69" x14ac:dyDescent="0.2">
      <c r="A60" s="149"/>
      <c r="B60" s="652"/>
      <c r="C60" s="95" t="s">
        <v>370</v>
      </c>
      <c r="D60" s="653"/>
      <c r="E60" s="653"/>
      <c r="F60" s="653"/>
      <c r="G60" s="653"/>
      <c r="H60" s="653"/>
      <c r="I60" s="653"/>
      <c r="J60" s="653"/>
      <c r="K60" s="653"/>
      <c r="L60" s="653"/>
      <c r="M60" s="653"/>
      <c r="N60" s="653"/>
      <c r="O60" s="653"/>
      <c r="P60" s="653"/>
      <c r="Q60" s="653"/>
      <c r="R60" s="744"/>
      <c r="S60" s="653"/>
      <c r="T60" s="653"/>
      <c r="U60" s="653"/>
      <c r="V60" s="653"/>
      <c r="W60" s="653"/>
      <c r="X60" s="653"/>
      <c r="Y60" s="653"/>
      <c r="Z60" s="654"/>
      <c r="AA60" s="653"/>
      <c r="AB60" s="653"/>
      <c r="AC60" s="653"/>
      <c r="AD60" s="653"/>
      <c r="AE60" s="653"/>
      <c r="AF60" s="1067"/>
      <c r="AG60" s="1067"/>
      <c r="AH60" s="655"/>
      <c r="AI60" s="1067"/>
      <c r="AJ60" s="653"/>
      <c r="AK60" s="1067"/>
      <c r="AL60" s="656"/>
      <c r="AM60" s="656"/>
      <c r="AN60" s="656"/>
      <c r="AO60" s="656"/>
      <c r="AP60" s="656"/>
      <c r="AQ60" s="656"/>
      <c r="AR60" s="656"/>
      <c r="AS60" s="656"/>
      <c r="AT60" s="656"/>
      <c r="AU60" s="656"/>
      <c r="AV60" s="656"/>
      <c r="AW60" s="656"/>
      <c r="AX60" s="656"/>
      <c r="AY60" s="656"/>
      <c r="AZ60" s="656"/>
      <c r="BA60" s="656"/>
      <c r="BB60" s="656"/>
      <c r="BC60" s="656"/>
      <c r="BD60" s="656"/>
      <c r="BE60" s="656"/>
      <c r="BF60" s="149"/>
      <c r="BG60" s="155"/>
      <c r="BH60" s="671"/>
      <c r="BI60" s="167"/>
      <c r="BJ60" s="167"/>
      <c r="BK60" s="167"/>
      <c r="BL60" s="164"/>
      <c r="BM60" s="167"/>
      <c r="BN60" s="167"/>
      <c r="BO60" s="167"/>
      <c r="BP60" s="167"/>
      <c r="BQ60" s="149"/>
    </row>
    <row r="61" spans="1:69" x14ac:dyDescent="0.2">
      <c r="A61" s="149"/>
      <c r="B61" s="687">
        <v>1</v>
      </c>
      <c r="C61" s="177" t="s">
        <v>354</v>
      </c>
      <c r="D61" s="1064"/>
      <c r="E61" s="1065"/>
      <c r="F61" s="1071"/>
      <c r="G61" s="1072"/>
      <c r="H61" s="1071"/>
      <c r="I61" s="696"/>
      <c r="J61" s="1070"/>
      <c r="K61" s="966"/>
      <c r="L61" s="1071"/>
      <c r="M61" s="696"/>
      <c r="N61" s="1071"/>
      <c r="O61" s="696"/>
      <c r="P61" s="1070">
        <v>503</v>
      </c>
      <c r="Q61" s="1081" t="s">
        <v>237</v>
      </c>
      <c r="R61" s="746"/>
      <c r="S61" s="1065"/>
      <c r="T61" s="1070"/>
      <c r="U61" s="1065"/>
      <c r="V61" s="1070"/>
      <c r="W61" s="1065"/>
      <c r="X61" s="1070">
        <v>413</v>
      </c>
      <c r="Y61" s="1106" t="s">
        <v>259</v>
      </c>
      <c r="Z61" s="700">
        <v>379</v>
      </c>
      <c r="AA61" s="1106" t="s">
        <v>259</v>
      </c>
      <c r="AB61" s="1070"/>
      <c r="AC61" s="1065"/>
      <c r="AD61" s="1070"/>
      <c r="AE61" s="1065"/>
      <c r="AF61" s="1073"/>
      <c r="AG61" s="1074"/>
      <c r="AH61" s="690"/>
      <c r="AI61" s="1066"/>
      <c r="AJ61" s="1064"/>
      <c r="AK61" s="1063"/>
      <c r="AL61" s="692"/>
      <c r="AM61" s="691"/>
      <c r="AN61" s="692"/>
      <c r="AO61" s="692"/>
      <c r="AP61" s="669"/>
      <c r="AQ61" s="693"/>
      <c r="AR61" s="692"/>
      <c r="AS61" s="692"/>
      <c r="AT61" s="669">
        <v>521</v>
      </c>
      <c r="AU61" s="1136" t="s">
        <v>237</v>
      </c>
      <c r="AV61" s="669"/>
      <c r="AW61" s="693"/>
      <c r="AX61" s="758">
        <v>537</v>
      </c>
      <c r="AY61" s="1144" t="s">
        <v>237</v>
      </c>
      <c r="AZ61" s="669">
        <v>546</v>
      </c>
      <c r="BA61" s="1148" t="s">
        <v>322</v>
      </c>
      <c r="BB61" s="759"/>
      <c r="BC61" s="759"/>
      <c r="BD61" s="669"/>
      <c r="BE61" s="277"/>
      <c r="BF61" s="149"/>
      <c r="BG61" s="155">
        <f>COUNT(D61:BE61)</f>
        <v>6</v>
      </c>
      <c r="BH61" s="671">
        <f>IF(BG61&lt;3," ",(LARGE(D61:BE61,1)+LARGE(D61:BE61,2)+LARGE(D61:BE61,3))/3)</f>
        <v>534.66666666666663</v>
      </c>
      <c r="BI61" s="651">
        <f>COUNTIF(D61:BE61,"(1)")</f>
        <v>3</v>
      </c>
      <c r="BJ61" s="153">
        <f>COUNTIF(D61:BE61,"(2)")</f>
        <v>1</v>
      </c>
      <c r="BK61" s="153">
        <f>COUNTIF(D61:BE61,"(3)")</f>
        <v>2</v>
      </c>
      <c r="BL61" s="650">
        <f>SUM(BI61:BK61)</f>
        <v>6</v>
      </c>
      <c r="BM61" s="1079" t="str">
        <f>IF((LARGE(D61:BE61,1))&gt;=450,"15"," ")</f>
        <v>15</v>
      </c>
      <c r="BN61" s="1020" t="str">
        <f>IF((LARGE(D61:BE61,1))&gt;=500,"15"," ")</f>
        <v>15</v>
      </c>
      <c r="BO61" s="732" t="str">
        <f>IF((LARGE(D61:BE61,1))&gt;=540,"15"," ")</f>
        <v>15</v>
      </c>
      <c r="BP61" s="732" t="str">
        <f>IF((LARGE(D61:BE61,1))&gt;=570,"15"," ")</f>
        <v xml:space="preserve"> </v>
      </c>
      <c r="BQ61" s="149"/>
    </row>
    <row r="62" spans="1:69" x14ac:dyDescent="0.2">
      <c r="A62" s="149"/>
      <c r="B62" s="676"/>
      <c r="C62" s="176" t="s">
        <v>319</v>
      </c>
      <c r="D62" s="653"/>
      <c r="E62" s="653"/>
      <c r="F62" s="1068"/>
      <c r="G62" s="181"/>
      <c r="H62" s="705"/>
      <c r="I62" s="181"/>
      <c r="J62" s="705"/>
      <c r="K62" s="181"/>
      <c r="L62" s="1068"/>
      <c r="M62" s="1069"/>
      <c r="N62" s="1068"/>
      <c r="O62" s="1069"/>
      <c r="P62" s="1067"/>
      <c r="Q62" s="181"/>
      <c r="R62" s="655"/>
      <c r="S62" s="181"/>
      <c r="T62" s="1067"/>
      <c r="U62" s="181"/>
      <c r="V62" s="1067"/>
      <c r="W62" s="181"/>
      <c r="X62" s="1067"/>
      <c r="Y62" s="181"/>
      <c r="Z62" s="694"/>
      <c r="AA62" s="1069"/>
      <c r="AB62" s="1067"/>
      <c r="AC62" s="181"/>
      <c r="AD62" s="1067"/>
      <c r="AE62" s="181"/>
      <c r="AF62" s="1067"/>
      <c r="AG62" s="1069"/>
      <c r="AH62" s="655"/>
      <c r="AI62" s="1067"/>
      <c r="AJ62" s="1068"/>
      <c r="AK62" s="181"/>
      <c r="AL62" s="1067"/>
      <c r="AM62" s="1069"/>
      <c r="AN62" s="1067"/>
      <c r="AO62" s="1067"/>
      <c r="AP62" s="1068"/>
      <c r="AQ62" s="1069"/>
      <c r="AR62" s="1067"/>
      <c r="AS62" s="1067"/>
      <c r="AT62" s="1068"/>
      <c r="AU62" s="181"/>
      <c r="AV62" s="705"/>
      <c r="AW62" s="181"/>
      <c r="AX62" s="278"/>
      <c r="AY62" s="278"/>
      <c r="AZ62" s="705"/>
      <c r="BA62" s="181"/>
      <c r="BB62" s="278"/>
      <c r="BC62" s="278"/>
      <c r="BD62" s="1068"/>
      <c r="BE62" s="1069"/>
      <c r="BF62" s="149"/>
      <c r="BG62" s="155">
        <f>COUNT(D62:BE62)</f>
        <v>0</v>
      </c>
      <c r="BH62" s="671" t="str">
        <f>IF(BG62&lt;3," ",(LARGE(D62:BE62,1)+LARGE(D62:BE62,2)+LARGE(D62:BE62,3))/3)</f>
        <v xml:space="preserve"> </v>
      </c>
      <c r="BI62" s="651">
        <f>COUNTIF(F62:BE62,"(1)")</f>
        <v>0</v>
      </c>
      <c r="BJ62" s="153">
        <f>COUNTIF(F62:BE62,"(2)")</f>
        <v>0</v>
      </c>
      <c r="BK62" s="153">
        <f>COUNTIF(F62:BE62,"(3)")</f>
        <v>0</v>
      </c>
      <c r="BL62" s="650">
        <f>SUM(BI62:BK62)</f>
        <v>0</v>
      </c>
      <c r="BM62" s="182">
        <v>14</v>
      </c>
      <c r="BN62" s="158">
        <v>14</v>
      </c>
      <c r="BO62" s="672" t="e">
        <f>IF((LARGE(D62:BE62,1))&gt;=540,"15"," ")</f>
        <v>#NUM!</v>
      </c>
      <c r="BP62" s="673" t="e">
        <f>IF((LARGE(D62:BE62,1))&gt;=570,"15"," ")</f>
        <v>#NUM!</v>
      </c>
      <c r="BQ62" s="149"/>
    </row>
    <row r="63" spans="1:69" x14ac:dyDescent="0.2">
      <c r="A63" s="149"/>
      <c r="B63" s="642"/>
      <c r="C63" s="711"/>
      <c r="D63" s="988"/>
      <c r="E63" s="988"/>
      <c r="F63" s="688"/>
      <c r="G63" s="688"/>
      <c r="H63" s="688"/>
      <c r="I63" s="688"/>
      <c r="J63" s="688"/>
      <c r="K63" s="688"/>
      <c r="L63" s="688"/>
      <c r="M63" s="688"/>
      <c r="N63" s="688"/>
      <c r="O63" s="688"/>
      <c r="P63" s="688"/>
      <c r="Q63" s="688"/>
      <c r="R63" s="699"/>
      <c r="S63" s="688"/>
      <c r="T63" s="688"/>
      <c r="U63" s="688"/>
      <c r="V63" s="688"/>
      <c r="W63" s="688"/>
      <c r="X63" s="688"/>
      <c r="Y63" s="688"/>
      <c r="Z63" s="708"/>
      <c r="AA63" s="688"/>
      <c r="AB63" s="688"/>
      <c r="AC63" s="688"/>
      <c r="AD63" s="688"/>
      <c r="AE63" s="688"/>
      <c r="AF63" s="688"/>
      <c r="AG63" s="688"/>
      <c r="AH63" s="699"/>
      <c r="AI63" s="688"/>
      <c r="AJ63" s="688"/>
      <c r="AK63" s="688"/>
      <c r="AL63" s="688"/>
      <c r="AM63" s="688"/>
      <c r="AN63" s="688"/>
      <c r="AO63" s="688"/>
      <c r="AP63" s="688"/>
      <c r="AQ63" s="688"/>
      <c r="AR63" s="688"/>
      <c r="AS63" s="688"/>
      <c r="AT63" s="688"/>
      <c r="AU63" s="688"/>
      <c r="AV63" s="688"/>
      <c r="AW63" s="688"/>
      <c r="AX63" s="688"/>
      <c r="AY63" s="688"/>
      <c r="AZ63" s="688"/>
      <c r="BA63" s="688"/>
      <c r="BB63" s="688"/>
      <c r="BC63" s="688"/>
      <c r="BD63" s="688"/>
      <c r="BE63" s="688"/>
      <c r="BF63" s="149"/>
      <c r="BG63" s="155"/>
      <c r="BH63" s="671"/>
      <c r="BI63" s="155"/>
      <c r="BJ63" s="155"/>
      <c r="BK63" s="155"/>
      <c r="BL63" s="156"/>
      <c r="BM63" s="156"/>
      <c r="BN63" s="156"/>
      <c r="BO63" s="156"/>
      <c r="BP63" s="163"/>
      <c r="BQ63" s="149"/>
    </row>
    <row r="64" spans="1:69" x14ac:dyDescent="0.2">
      <c r="A64" s="149"/>
      <c r="B64" s="652"/>
      <c r="C64" s="95" t="s">
        <v>21</v>
      </c>
      <c r="D64" s="980"/>
      <c r="E64" s="980"/>
      <c r="F64" s="980"/>
      <c r="G64" s="980"/>
      <c r="H64" s="980"/>
      <c r="I64" s="980"/>
      <c r="J64" s="1007"/>
      <c r="K64" s="1007"/>
      <c r="L64" s="980"/>
      <c r="M64" s="980"/>
      <c r="N64" s="980"/>
      <c r="O64" s="980"/>
      <c r="P64" s="980"/>
      <c r="Q64" s="980"/>
      <c r="R64" s="655"/>
      <c r="S64" s="980"/>
      <c r="T64" s="980"/>
      <c r="U64" s="980"/>
      <c r="V64" s="980"/>
      <c r="W64" s="980"/>
      <c r="X64" s="980"/>
      <c r="Y64" s="980"/>
      <c r="Z64" s="694"/>
      <c r="AA64" s="980"/>
      <c r="AB64" s="980"/>
      <c r="AC64" s="980"/>
      <c r="AD64" s="980"/>
      <c r="AE64" s="980"/>
      <c r="AF64" s="980"/>
      <c r="AG64" s="980"/>
      <c r="AH64" s="655"/>
      <c r="AI64" s="980"/>
      <c r="AJ64" s="980"/>
      <c r="AK64" s="980"/>
      <c r="AL64" s="980"/>
      <c r="AM64" s="980"/>
      <c r="AN64" s="980"/>
      <c r="AO64" s="980"/>
      <c r="AP64" s="980"/>
      <c r="AQ64" s="980"/>
      <c r="AR64" s="980"/>
      <c r="AS64" s="980"/>
      <c r="AT64" s="980"/>
      <c r="AU64" s="980"/>
      <c r="AV64" s="980"/>
      <c r="AW64" s="980"/>
      <c r="AX64" s="980"/>
      <c r="AY64" s="980"/>
      <c r="AZ64" s="980"/>
      <c r="BA64" s="980"/>
      <c r="BB64" s="1156"/>
      <c r="BC64" s="1156"/>
      <c r="BD64" s="980"/>
      <c r="BE64" s="980"/>
      <c r="BF64" s="149"/>
      <c r="BG64" s="155"/>
      <c r="BH64" s="671"/>
      <c r="BI64" s="167"/>
      <c r="BJ64" s="167"/>
      <c r="BK64" s="167"/>
      <c r="BL64" s="164"/>
      <c r="BM64" s="164"/>
      <c r="BN64" s="164"/>
      <c r="BO64" s="164"/>
      <c r="BP64" s="164"/>
      <c r="BQ64" s="149"/>
    </row>
    <row r="65" spans="1:69" x14ac:dyDescent="0.2">
      <c r="A65" s="149"/>
      <c r="B65" s="687">
        <v>1</v>
      </c>
      <c r="C65" s="177" t="s">
        <v>22</v>
      </c>
      <c r="D65" s="975"/>
      <c r="E65" s="180"/>
      <c r="F65" s="989"/>
      <c r="G65" s="187"/>
      <c r="H65" s="186"/>
      <c r="I65" s="187"/>
      <c r="J65" s="178"/>
      <c r="K65" s="178"/>
      <c r="L65" s="186"/>
      <c r="M65" s="187"/>
      <c r="N65" s="186"/>
      <c r="O65" s="187"/>
      <c r="P65" s="688">
        <v>584</v>
      </c>
      <c r="Q65" s="1076" t="s">
        <v>237</v>
      </c>
      <c r="R65" s="699">
        <v>580</v>
      </c>
      <c r="S65" s="950" t="s">
        <v>322</v>
      </c>
      <c r="T65" s="688"/>
      <c r="U65" s="180"/>
      <c r="V65" s="688">
        <v>575</v>
      </c>
      <c r="W65" s="950" t="s">
        <v>322</v>
      </c>
      <c r="X65" s="688"/>
      <c r="Y65" s="180"/>
      <c r="Z65" s="708"/>
      <c r="AA65" s="180"/>
      <c r="AB65" s="688"/>
      <c r="AC65" s="180"/>
      <c r="AD65" s="688"/>
      <c r="AE65" s="180"/>
      <c r="AF65" s="989">
        <v>580</v>
      </c>
      <c r="AG65" s="187" t="s">
        <v>375</v>
      </c>
      <c r="AH65" s="690">
        <v>583</v>
      </c>
      <c r="AI65" s="1091" t="s">
        <v>237</v>
      </c>
      <c r="AJ65" s="975">
        <v>588</v>
      </c>
      <c r="AK65" s="1076" t="s">
        <v>237</v>
      </c>
      <c r="AL65" s="688">
        <v>580</v>
      </c>
      <c r="AM65" s="1076" t="s">
        <v>237</v>
      </c>
      <c r="AN65" s="193">
        <v>580</v>
      </c>
      <c r="AO65" s="1091" t="s">
        <v>237</v>
      </c>
      <c r="AP65" s="186"/>
      <c r="AQ65" s="187"/>
      <c r="AR65" s="193"/>
      <c r="AS65" s="193"/>
      <c r="AT65" s="186"/>
      <c r="AU65" s="437"/>
      <c r="AV65" s="186">
        <v>581</v>
      </c>
      <c r="AW65" s="1143" t="s">
        <v>237</v>
      </c>
      <c r="AX65" s="437">
        <v>573</v>
      </c>
      <c r="AY65" s="1145" t="s">
        <v>259</v>
      </c>
      <c r="AZ65" s="186">
        <v>573</v>
      </c>
      <c r="BA65" s="1149" t="s">
        <v>322</v>
      </c>
      <c r="BB65" s="437">
        <v>577</v>
      </c>
      <c r="BC65" s="1130" t="s">
        <v>237</v>
      </c>
      <c r="BD65" s="186">
        <v>575</v>
      </c>
      <c r="BE65" s="187" t="s">
        <v>418</v>
      </c>
      <c r="BF65" s="149"/>
      <c r="BG65" s="155">
        <f>COUNT(D65:BE65)</f>
        <v>13</v>
      </c>
      <c r="BH65" s="671">
        <f>IF(BG65&lt;3," ",(LARGE(D65:BE65,1)+LARGE(D65:BE65,2)+LARGE(D65:BE65,3))/3)</f>
        <v>585</v>
      </c>
      <c r="BI65" s="651">
        <f>COUNTIF(D65:BE65,"(1)")</f>
        <v>7</v>
      </c>
      <c r="BJ65" s="153">
        <f>COUNTIF(D65:BE65,"(2)")</f>
        <v>3</v>
      </c>
      <c r="BK65" s="153">
        <f>COUNTIF(D65:BE65,"(3)")</f>
        <v>1</v>
      </c>
      <c r="BL65" s="650">
        <f>SUM(BI65:BK65)</f>
        <v>11</v>
      </c>
      <c r="BM65" s="168" t="s">
        <v>132</v>
      </c>
      <c r="BN65" s="165" t="s">
        <v>132</v>
      </c>
      <c r="BO65" s="165" t="s">
        <v>132</v>
      </c>
      <c r="BP65" s="166" t="s">
        <v>132</v>
      </c>
      <c r="BQ65" s="149"/>
    </row>
    <row r="66" spans="1:69" x14ac:dyDescent="0.2">
      <c r="A66" s="149"/>
      <c r="B66" s="687">
        <v>2</v>
      </c>
      <c r="C66" s="177" t="s">
        <v>256</v>
      </c>
      <c r="D66" s="975"/>
      <c r="E66" s="180"/>
      <c r="F66" s="975"/>
      <c r="G66" s="180"/>
      <c r="H66" s="1008"/>
      <c r="I66" s="180"/>
      <c r="J66" s="178"/>
      <c r="K66" s="178"/>
      <c r="L66" s="183"/>
      <c r="M66" s="180"/>
      <c r="N66" s="183"/>
      <c r="O66" s="180"/>
      <c r="P66" s="688"/>
      <c r="Q66" s="180"/>
      <c r="R66" s="699"/>
      <c r="S66" s="180"/>
      <c r="T66" s="688"/>
      <c r="U66" s="180"/>
      <c r="V66" s="688">
        <v>578</v>
      </c>
      <c r="W66" s="1076" t="s">
        <v>237</v>
      </c>
      <c r="X66" s="688"/>
      <c r="Y66" s="180"/>
      <c r="Z66" s="708"/>
      <c r="AA66" s="180"/>
      <c r="AB66" s="688"/>
      <c r="AC66" s="180"/>
      <c r="AD66" s="688"/>
      <c r="AE66" s="180"/>
      <c r="AF66" s="975"/>
      <c r="AG66" s="180"/>
      <c r="AH66" s="690"/>
      <c r="AI66" s="193"/>
      <c r="AJ66" s="975"/>
      <c r="AK66" s="180"/>
      <c r="AL66" s="688"/>
      <c r="AM66" s="180"/>
      <c r="AN66" s="193"/>
      <c r="AO66" s="193"/>
      <c r="AP66" s="183"/>
      <c r="AQ66" s="180"/>
      <c r="AR66" s="193"/>
      <c r="AS66" s="193"/>
      <c r="AT66" s="183"/>
      <c r="AU66" s="193"/>
      <c r="AV66" s="183"/>
      <c r="AW66" s="180"/>
      <c r="AX66" s="193"/>
      <c r="AY66" s="193"/>
      <c r="AZ66" s="183"/>
      <c r="BA66" s="180"/>
      <c r="BB66" s="193"/>
      <c r="BC66" s="193"/>
      <c r="BD66" s="183"/>
      <c r="BE66" s="180"/>
      <c r="BF66" s="149"/>
      <c r="BG66" s="155">
        <f>COUNT(D66:BE66)</f>
        <v>1</v>
      </c>
      <c r="BH66" s="671" t="str">
        <f>IF(BG66&lt;3," ",(LARGE(D66:BE66,1)+LARGE(D66:BE66,2)+LARGE(D66:BE66,3))/3)</f>
        <v xml:space="preserve"> </v>
      </c>
      <c r="BI66" s="651">
        <f>COUNTIF(D66:BE66,"(1)")</f>
        <v>1</v>
      </c>
      <c r="BJ66" s="153">
        <f>COUNTIF(D66:BE66,"(2)")</f>
        <v>0</v>
      </c>
      <c r="BK66" s="153">
        <f>COUNTIF(D66:BE66,"(3)")</f>
        <v>0</v>
      </c>
      <c r="BL66" s="650">
        <f>SUM(BI66:BK66)</f>
        <v>1</v>
      </c>
      <c r="BM66" s="182">
        <v>12</v>
      </c>
      <c r="BN66" s="158">
        <v>12</v>
      </c>
      <c r="BO66" s="154">
        <v>12</v>
      </c>
      <c r="BP66" s="749">
        <v>12</v>
      </c>
      <c r="BQ66" s="149"/>
    </row>
    <row r="67" spans="1:69" x14ac:dyDescent="0.2">
      <c r="A67" s="149"/>
      <c r="B67" s="687">
        <v>2</v>
      </c>
      <c r="C67" s="177" t="s">
        <v>371</v>
      </c>
      <c r="D67" s="975"/>
      <c r="E67" s="976"/>
      <c r="F67" s="975"/>
      <c r="G67" s="976"/>
      <c r="H67" s="996"/>
      <c r="I67" s="997"/>
      <c r="J67" s="688"/>
      <c r="K67" s="688"/>
      <c r="L67" s="183"/>
      <c r="M67" s="180"/>
      <c r="N67" s="183"/>
      <c r="O67" s="180"/>
      <c r="P67" s="688">
        <v>526</v>
      </c>
      <c r="Q67" s="180" t="s">
        <v>372</v>
      </c>
      <c r="R67" s="699">
        <v>543</v>
      </c>
      <c r="S67" s="180" t="s">
        <v>372</v>
      </c>
      <c r="T67" s="688"/>
      <c r="U67" s="976"/>
      <c r="V67" s="688"/>
      <c r="W67" s="976"/>
      <c r="X67" s="688">
        <v>539</v>
      </c>
      <c r="Y67" s="180" t="s">
        <v>390</v>
      </c>
      <c r="Z67" s="708">
        <v>536</v>
      </c>
      <c r="AA67" s="180" t="s">
        <v>375</v>
      </c>
      <c r="AB67" s="688"/>
      <c r="AC67" s="976"/>
      <c r="AD67" s="688"/>
      <c r="AE67" s="180"/>
      <c r="AF67" s="975"/>
      <c r="AG67" s="976"/>
      <c r="AH67" s="690">
        <v>548</v>
      </c>
      <c r="AI67" s="193" t="s">
        <v>375</v>
      </c>
      <c r="AJ67" s="975"/>
      <c r="AK67" s="976"/>
      <c r="AL67" s="688"/>
      <c r="AM67" s="976"/>
      <c r="AN67" s="979">
        <v>557</v>
      </c>
      <c r="AO67" s="1082" t="s">
        <v>322</v>
      </c>
      <c r="AP67" s="975">
        <v>549</v>
      </c>
      <c r="AQ67" s="1018" t="s">
        <v>259</v>
      </c>
      <c r="AR67" s="979"/>
      <c r="AS67" s="979"/>
      <c r="AT67" s="975"/>
      <c r="AU67" s="193"/>
      <c r="AV67" s="183"/>
      <c r="AW67" s="180"/>
      <c r="AX67" s="193">
        <v>547</v>
      </c>
      <c r="AY67" s="193" t="s">
        <v>344</v>
      </c>
      <c r="AZ67" s="183">
        <v>553</v>
      </c>
      <c r="BA67" s="180" t="s">
        <v>388</v>
      </c>
      <c r="BB67" s="193">
        <v>546</v>
      </c>
      <c r="BC67" s="1131" t="s">
        <v>259</v>
      </c>
      <c r="BD67" s="975"/>
      <c r="BE67" s="976"/>
      <c r="BF67" s="149"/>
      <c r="BG67" s="155">
        <f>COUNT(D67:BE67)</f>
        <v>10</v>
      </c>
      <c r="BH67" s="671">
        <f>IF(BG67&lt;3," ",(LARGE(D67:BE67,1)+LARGE(D67:BE67,2)+LARGE(D67:BE67,3))/3)</f>
        <v>553</v>
      </c>
      <c r="BI67" s="651">
        <f>COUNTIF(D67:BE67,"(1)")</f>
        <v>0</v>
      </c>
      <c r="BJ67" s="153">
        <f>COUNTIF(D67:BE67,"(2)")</f>
        <v>1</v>
      </c>
      <c r="BK67" s="153">
        <f>COUNTIF(D67:BE67,"(3)")</f>
        <v>2</v>
      </c>
      <c r="BL67" s="650">
        <f>SUM(BI67:BK67)</f>
        <v>3</v>
      </c>
      <c r="BM67" s="1080">
        <v>15</v>
      </c>
      <c r="BN67" s="1021" t="str">
        <f>IF((LARGE(D67:BE67,1))&gt;=500,"15"," ")</f>
        <v>15</v>
      </c>
      <c r="BO67" s="1079" t="str">
        <f>IF((LARGE(D67:BE67,1))&gt;=540,"15"," ")</f>
        <v>15</v>
      </c>
      <c r="BP67" s="673" t="str">
        <f>IF((LARGE(D67:BE67,1))&gt;=570,"15"," ")</f>
        <v xml:space="preserve"> </v>
      </c>
      <c r="BQ67" s="149"/>
    </row>
    <row r="68" spans="1:69" x14ac:dyDescent="0.2">
      <c r="A68" s="149"/>
      <c r="B68" s="676">
        <v>3</v>
      </c>
      <c r="C68" s="176" t="s">
        <v>276</v>
      </c>
      <c r="D68" s="981"/>
      <c r="E68" s="181"/>
      <c r="F68" s="981"/>
      <c r="G68" s="181"/>
      <c r="H68" s="705"/>
      <c r="I68" s="181"/>
      <c r="J68" s="278"/>
      <c r="K68" s="278"/>
      <c r="L68" s="981"/>
      <c r="M68" s="982"/>
      <c r="N68" s="981"/>
      <c r="O68" s="982"/>
      <c r="P68" s="980"/>
      <c r="Q68" s="181"/>
      <c r="R68" s="655"/>
      <c r="S68" s="181"/>
      <c r="T68" s="980">
        <v>550</v>
      </c>
      <c r="U68" s="181" t="s">
        <v>375</v>
      </c>
      <c r="V68" s="980"/>
      <c r="W68" s="982"/>
      <c r="X68" s="980">
        <v>551</v>
      </c>
      <c r="Y68" s="181" t="s">
        <v>372</v>
      </c>
      <c r="Z68" s="694">
        <v>560</v>
      </c>
      <c r="AA68" s="1105" t="s">
        <v>322</v>
      </c>
      <c r="AB68" s="980"/>
      <c r="AC68" s="982"/>
      <c r="AD68" s="980"/>
      <c r="AE68" s="181"/>
      <c r="AF68" s="981"/>
      <c r="AG68" s="982"/>
      <c r="AH68" s="655"/>
      <c r="AI68" s="980"/>
      <c r="AJ68" s="981"/>
      <c r="AK68" s="982"/>
      <c r="AL68" s="980"/>
      <c r="AM68" s="982"/>
      <c r="AN68" s="980"/>
      <c r="AO68" s="980"/>
      <c r="AP68" s="981"/>
      <c r="AQ68" s="982"/>
      <c r="AR68" s="980"/>
      <c r="AS68" s="980"/>
      <c r="AT68" s="981">
        <v>559</v>
      </c>
      <c r="AU68" s="1134" t="s">
        <v>322</v>
      </c>
      <c r="AV68" s="981"/>
      <c r="AW68" s="982"/>
      <c r="AX68" s="980"/>
      <c r="AY68" s="980"/>
      <c r="AZ68" s="981">
        <v>551</v>
      </c>
      <c r="BA68" s="181" t="s">
        <v>346</v>
      </c>
      <c r="BB68" s="278"/>
      <c r="BC68" s="278"/>
      <c r="BD68" s="981"/>
      <c r="BE68" s="982"/>
      <c r="BF68" s="149"/>
      <c r="BG68" s="155">
        <f>COUNT(D68:BE68)</f>
        <v>5</v>
      </c>
      <c r="BH68" s="671">
        <f>IF(BG68&lt;3," ",(LARGE(D68:BE68,1)+LARGE(D68:BE68,2)+LARGE(D68:BE68,3))/3)</f>
        <v>556.66666666666663</v>
      </c>
      <c r="BI68" s="651">
        <f>COUNTIF(D68:BE68,"(1)")</f>
        <v>0</v>
      </c>
      <c r="BJ68" s="153">
        <f>COUNTIF(D68:BE68,"(2)")</f>
        <v>2</v>
      </c>
      <c r="BK68" s="153">
        <f>COUNTIF(D68:BE68,"(3)")</f>
        <v>0</v>
      </c>
      <c r="BL68" s="650">
        <f>SUM(BI68:BK68)</f>
        <v>2</v>
      </c>
      <c r="BM68" s="1079" t="str">
        <f>IF((LARGE(D68:BE68,1))&gt;=450,"15"," ")</f>
        <v>15</v>
      </c>
      <c r="BN68" s="1079" t="str">
        <f>IF((LARGE(D68:BE68,1))&gt;=500,"15"," ")</f>
        <v>15</v>
      </c>
      <c r="BO68" s="1090" t="str">
        <f>IF((LARGE(D68:BE68,1))&gt;=540,"15"," ")</f>
        <v>15</v>
      </c>
      <c r="BP68" s="732" t="str">
        <f>IF((LARGE(D68:BE68,1))&gt;=570,"15"," ")</f>
        <v xml:space="preserve"> </v>
      </c>
      <c r="BQ68" s="149"/>
    </row>
    <row r="69" spans="1:69" x14ac:dyDescent="0.2">
      <c r="A69" s="149"/>
      <c r="B69" s="642"/>
      <c r="C69" s="149"/>
      <c r="D69" s="688"/>
      <c r="E69" s="688"/>
      <c r="F69" s="688"/>
      <c r="G69" s="688"/>
      <c r="H69" s="688"/>
      <c r="I69" s="688"/>
      <c r="J69" s="688"/>
      <c r="K69" s="688"/>
      <c r="L69" s="688"/>
      <c r="M69" s="688"/>
      <c r="N69" s="688"/>
      <c r="O69" s="688"/>
      <c r="P69" s="688"/>
      <c r="Q69" s="688"/>
      <c r="R69" s="699"/>
      <c r="S69" s="688"/>
      <c r="T69" s="688"/>
      <c r="U69" s="688"/>
      <c r="V69" s="688"/>
      <c r="W69" s="688"/>
      <c r="X69" s="688"/>
      <c r="Y69" s="688"/>
      <c r="Z69" s="708"/>
      <c r="AA69" s="688"/>
      <c r="AB69" s="688"/>
      <c r="AC69" s="688"/>
      <c r="AD69" s="688"/>
      <c r="AE69" s="688"/>
      <c r="AF69" s="688"/>
      <c r="AG69" s="688"/>
      <c r="AH69" s="699"/>
      <c r="AI69" s="688"/>
      <c r="AJ69" s="688"/>
      <c r="AK69" s="688"/>
      <c r="AL69" s="688"/>
      <c r="AM69" s="688"/>
      <c r="AN69" s="688"/>
      <c r="AO69" s="688"/>
      <c r="AP69" s="688"/>
      <c r="AQ69" s="688"/>
      <c r="AR69" s="688"/>
      <c r="AS69" s="688"/>
      <c r="AT69" s="688"/>
      <c r="AU69" s="688"/>
      <c r="AV69" s="688"/>
      <c r="AW69" s="688"/>
      <c r="AX69" s="688"/>
      <c r="AY69" s="688"/>
      <c r="AZ69" s="688"/>
      <c r="BA69" s="688"/>
      <c r="BB69" s="688"/>
      <c r="BC69" s="688"/>
      <c r="BD69" s="688"/>
      <c r="BE69" s="688"/>
      <c r="BF69" s="149"/>
      <c r="BG69" s="155"/>
      <c r="BH69" s="671"/>
      <c r="BI69" s="155"/>
      <c r="BJ69" s="155"/>
      <c r="BK69" s="155"/>
      <c r="BL69" s="156"/>
      <c r="BM69" s="156"/>
      <c r="BN69" s="156"/>
      <c r="BO69" s="156"/>
      <c r="BP69" s="733"/>
      <c r="BQ69" s="149"/>
    </row>
    <row r="70" spans="1:69" x14ac:dyDescent="0.2">
      <c r="A70" s="149"/>
      <c r="B70" s="652"/>
      <c r="C70" s="95" t="s">
        <v>24</v>
      </c>
      <c r="D70" s="980"/>
      <c r="E70" s="980"/>
      <c r="F70" s="980"/>
      <c r="G70" s="980"/>
      <c r="H70" s="980"/>
      <c r="I70" s="980"/>
      <c r="J70" s="1007"/>
      <c r="K70" s="1007"/>
      <c r="L70" s="980"/>
      <c r="M70" s="980"/>
      <c r="N70" s="980"/>
      <c r="O70" s="980"/>
      <c r="P70" s="980"/>
      <c r="Q70" s="980"/>
      <c r="R70" s="655"/>
      <c r="S70" s="980"/>
      <c r="T70" s="980"/>
      <c r="U70" s="980"/>
      <c r="V70" s="980"/>
      <c r="W70" s="980"/>
      <c r="X70" s="980"/>
      <c r="Y70" s="980"/>
      <c r="Z70" s="694"/>
      <c r="AA70" s="980"/>
      <c r="AB70" s="980"/>
      <c r="AC70" s="980"/>
      <c r="AD70" s="980"/>
      <c r="AE70" s="980"/>
      <c r="AF70" s="980"/>
      <c r="AG70" s="980"/>
      <c r="AH70" s="655"/>
      <c r="AI70" s="980"/>
      <c r="AJ70" s="980"/>
      <c r="AK70" s="980"/>
      <c r="AL70" s="980"/>
      <c r="AM70" s="980"/>
      <c r="AN70" s="980"/>
      <c r="AO70" s="980"/>
      <c r="AP70" s="980"/>
      <c r="AQ70" s="980"/>
      <c r="AR70" s="980"/>
      <c r="AS70" s="980"/>
      <c r="AT70" s="980"/>
      <c r="AU70" s="980"/>
      <c r="AV70" s="980"/>
      <c r="AW70" s="980"/>
      <c r="AX70" s="980"/>
      <c r="AY70" s="980"/>
      <c r="AZ70" s="980"/>
      <c r="BA70" s="980"/>
      <c r="BB70" s="1156"/>
      <c r="BC70" s="1156"/>
      <c r="BD70" s="980"/>
      <c r="BE70" s="980"/>
      <c r="BF70" s="149"/>
      <c r="BG70" s="155"/>
      <c r="BH70" s="671"/>
      <c r="BI70" s="167"/>
      <c r="BJ70" s="167"/>
      <c r="BK70" s="167"/>
      <c r="BL70" s="164"/>
      <c r="BM70" s="164"/>
      <c r="BN70" s="164"/>
      <c r="BO70" s="164"/>
      <c r="BP70" s="167"/>
      <c r="BQ70" s="149"/>
    </row>
    <row r="71" spans="1:69" x14ac:dyDescent="0.2">
      <c r="A71" s="149"/>
      <c r="B71" s="687">
        <v>1</v>
      </c>
      <c r="C71" s="177" t="s">
        <v>138</v>
      </c>
      <c r="D71" s="688">
        <v>472</v>
      </c>
      <c r="E71" s="950" t="s">
        <v>322</v>
      </c>
      <c r="F71" s="688">
        <v>492</v>
      </c>
      <c r="G71" s="950" t="s">
        <v>322</v>
      </c>
      <c r="H71" s="989">
        <v>506</v>
      </c>
      <c r="I71" s="1019" t="s">
        <v>259</v>
      </c>
      <c r="J71" s="998">
        <v>495</v>
      </c>
      <c r="K71" s="1019" t="s">
        <v>259</v>
      </c>
      <c r="L71" s="186"/>
      <c r="M71" s="187"/>
      <c r="N71" s="186"/>
      <c r="O71" s="187"/>
      <c r="P71" s="688"/>
      <c r="Q71" s="180"/>
      <c r="R71" s="699"/>
      <c r="S71" s="180"/>
      <c r="T71" s="688"/>
      <c r="U71" s="180"/>
      <c r="V71" s="688"/>
      <c r="W71" s="180"/>
      <c r="X71" s="688">
        <v>487</v>
      </c>
      <c r="Y71" s="180" t="s">
        <v>375</v>
      </c>
      <c r="Z71" s="708">
        <v>509</v>
      </c>
      <c r="AA71" s="1076" t="s">
        <v>237</v>
      </c>
      <c r="AB71" s="688"/>
      <c r="AC71" s="180"/>
      <c r="AD71" s="688"/>
      <c r="AE71" s="180"/>
      <c r="AF71" s="989"/>
      <c r="AG71" s="187"/>
      <c r="AH71" s="690">
        <v>498</v>
      </c>
      <c r="AI71" s="187" t="s">
        <v>375</v>
      </c>
      <c r="AJ71" s="688"/>
      <c r="AK71" s="180"/>
      <c r="AL71" s="688"/>
      <c r="AM71" s="180"/>
      <c r="AN71" s="193">
        <v>495</v>
      </c>
      <c r="AO71" s="1082" t="s">
        <v>322</v>
      </c>
      <c r="AP71" s="186"/>
      <c r="AQ71" s="187"/>
      <c r="AR71" s="193"/>
      <c r="AS71" s="193"/>
      <c r="AT71" s="186"/>
      <c r="AU71" s="187"/>
      <c r="AV71" s="186"/>
      <c r="AW71" s="187"/>
      <c r="AX71" s="437">
        <v>511</v>
      </c>
      <c r="AY71" s="437" t="s">
        <v>349</v>
      </c>
      <c r="AZ71" s="186">
        <v>480</v>
      </c>
      <c r="BA71" s="187" t="s">
        <v>346</v>
      </c>
      <c r="BB71" s="437"/>
      <c r="BC71" s="437"/>
      <c r="BD71" s="186"/>
      <c r="BE71" s="187"/>
      <c r="BF71" s="149"/>
      <c r="BG71" s="155">
        <f>COUNT(D71:BE71)</f>
        <v>10</v>
      </c>
      <c r="BH71" s="671">
        <f>IF(BG71&lt;3," ",(LARGE(D71:BE71,1)+LARGE(D71:BE71,2)+LARGE(D71:BE71,3))/3)</f>
        <v>508.66666666666669</v>
      </c>
      <c r="BI71" s="651">
        <f>COUNTIF(D71:BE71,"(1)")</f>
        <v>1</v>
      </c>
      <c r="BJ71" s="153">
        <f>COUNTIF(D71:BE71,"(2)")</f>
        <v>3</v>
      </c>
      <c r="BK71" s="153">
        <f>COUNTIF(D71:BE71,"(3)")</f>
        <v>2</v>
      </c>
      <c r="BL71" s="650">
        <f>SUM(BI71:BK71)</f>
        <v>6</v>
      </c>
      <c r="BM71" s="168" t="s">
        <v>170</v>
      </c>
      <c r="BN71" s="169" t="s">
        <v>169</v>
      </c>
      <c r="BO71" s="673" t="str">
        <f>IF((LARGE(D71:BE71,1))&gt;=540,"15"," ")</f>
        <v xml:space="preserve"> </v>
      </c>
      <c r="BP71" s="153" t="str">
        <f>IF((LARGE(D71:BE71,1))&gt;=570,"15"," ")</f>
        <v xml:space="preserve"> </v>
      </c>
      <c r="BQ71" s="149"/>
    </row>
    <row r="72" spans="1:69" x14ac:dyDescent="0.2">
      <c r="A72" s="149"/>
      <c r="B72" s="687"/>
      <c r="C72" s="177" t="s">
        <v>263</v>
      </c>
      <c r="D72" s="688"/>
      <c r="E72" s="976"/>
      <c r="F72" s="688"/>
      <c r="G72" s="976"/>
      <c r="H72" s="975"/>
      <c r="I72" s="976"/>
      <c r="J72" s="996"/>
      <c r="K72" s="997"/>
      <c r="L72" s="183"/>
      <c r="M72" s="180"/>
      <c r="N72" s="183"/>
      <c r="O72" s="180"/>
      <c r="P72" s="688"/>
      <c r="Q72" s="180"/>
      <c r="R72" s="699"/>
      <c r="S72" s="180"/>
      <c r="T72" s="688"/>
      <c r="U72" s="180"/>
      <c r="V72" s="688"/>
      <c r="W72" s="180"/>
      <c r="X72" s="688"/>
      <c r="Y72" s="180"/>
      <c r="Z72" s="708"/>
      <c r="AA72" s="180"/>
      <c r="AB72" s="688"/>
      <c r="AC72" s="180"/>
      <c r="AD72" s="688"/>
      <c r="AE72" s="180"/>
      <c r="AF72" s="975"/>
      <c r="AG72" s="976"/>
      <c r="AH72" s="690"/>
      <c r="AI72" s="180"/>
      <c r="AJ72" s="688"/>
      <c r="AK72" s="180"/>
      <c r="AL72" s="688"/>
      <c r="AM72" s="180"/>
      <c r="AN72" s="193"/>
      <c r="AO72" s="193"/>
      <c r="AP72" s="183"/>
      <c r="AQ72" s="180"/>
      <c r="AR72" s="193"/>
      <c r="AS72" s="193"/>
      <c r="AT72" s="183"/>
      <c r="AU72" s="180"/>
      <c r="AV72" s="183"/>
      <c r="AW72" s="180"/>
      <c r="AX72" s="193"/>
      <c r="AY72" s="193"/>
      <c r="AZ72" s="183"/>
      <c r="BA72" s="180"/>
      <c r="BB72" s="193"/>
      <c r="BC72" s="193"/>
      <c r="BD72" s="183"/>
      <c r="BE72" s="180"/>
      <c r="BF72" s="149"/>
      <c r="BG72" s="155">
        <f>COUNT(D72:BE72)</f>
        <v>0</v>
      </c>
      <c r="BH72" s="671" t="str">
        <f>IF(BG72&lt;3," ",(LARGE(D72:BE72,1)+LARGE(D72:BE72,2)+LARGE(D72:BE72,3))/3)</f>
        <v xml:space="preserve"> </v>
      </c>
      <c r="BI72" s="651">
        <f>COUNTIF(D72:BE72,"(1)")</f>
        <v>0</v>
      </c>
      <c r="BJ72" s="153">
        <f>COUNTIF(D72:BE72,"(2)")</f>
        <v>0</v>
      </c>
      <c r="BK72" s="153">
        <f>COUNTIF(D72:BE72,"(3)")</f>
        <v>0</v>
      </c>
      <c r="BL72" s="650">
        <f>SUM(BI72:BK72)</f>
        <v>0</v>
      </c>
      <c r="BM72" s="672" t="e">
        <f>IF((LARGE(D72:BE72,1))&gt;=450,"15"," ")</f>
        <v>#NUM!</v>
      </c>
      <c r="BN72" s="672" t="e">
        <f>IF((LARGE(D72:BE72,1))&gt;=500,"15"," ")</f>
        <v>#NUM!</v>
      </c>
      <c r="BO72" s="153" t="e">
        <f>IF((LARGE(D72:BE72,1))&gt;=540,"15"," ")</f>
        <v>#NUM!</v>
      </c>
      <c r="BP72" s="672" t="e">
        <f>IF((LARGE(D72:BE72,1))&gt;=570,"15"," ")</f>
        <v>#NUM!</v>
      </c>
      <c r="BQ72" s="149"/>
    </row>
    <row r="73" spans="1:69" x14ac:dyDescent="0.2">
      <c r="A73" s="149"/>
      <c r="B73" s="676"/>
      <c r="C73" s="176" t="s">
        <v>192</v>
      </c>
      <c r="D73" s="980"/>
      <c r="E73" s="982"/>
      <c r="F73" s="980"/>
      <c r="G73" s="982"/>
      <c r="H73" s="981"/>
      <c r="I73" s="982"/>
      <c r="J73" s="1005"/>
      <c r="K73" s="1006"/>
      <c r="L73" s="981"/>
      <c r="M73" s="982"/>
      <c r="N73" s="981"/>
      <c r="O73" s="982"/>
      <c r="P73" s="980"/>
      <c r="Q73" s="982"/>
      <c r="R73" s="655"/>
      <c r="S73" s="982"/>
      <c r="T73" s="980"/>
      <c r="U73" s="982"/>
      <c r="V73" s="980"/>
      <c r="W73" s="181"/>
      <c r="X73" s="980"/>
      <c r="Y73" s="181"/>
      <c r="Z73" s="694"/>
      <c r="AA73" s="181"/>
      <c r="AB73" s="980"/>
      <c r="AC73" s="181"/>
      <c r="AD73" s="980"/>
      <c r="AE73" s="982"/>
      <c r="AF73" s="981"/>
      <c r="AG73" s="181"/>
      <c r="AH73" s="655"/>
      <c r="AI73" s="982"/>
      <c r="AJ73" s="980"/>
      <c r="AK73" s="982"/>
      <c r="AL73" s="980"/>
      <c r="AM73" s="982"/>
      <c r="AN73" s="980"/>
      <c r="AO73" s="980"/>
      <c r="AP73" s="981"/>
      <c r="AQ73" s="982"/>
      <c r="AR73" s="980"/>
      <c r="AS73" s="980"/>
      <c r="AT73" s="981"/>
      <c r="AU73" s="181"/>
      <c r="AV73" s="705"/>
      <c r="AW73" s="181"/>
      <c r="AX73" s="980"/>
      <c r="AY73" s="980"/>
      <c r="AZ73" s="981"/>
      <c r="BA73" s="982"/>
      <c r="BB73" s="1156"/>
      <c r="BC73" s="1156"/>
      <c r="BD73" s="981"/>
      <c r="BE73" s="982"/>
      <c r="BF73" s="149"/>
      <c r="BG73" s="155">
        <f>COUNT(D73:BE73)</f>
        <v>0</v>
      </c>
      <c r="BH73" s="671"/>
      <c r="BI73" s="672">
        <f>COUNTIF(D73:BE73,"(1)")</f>
        <v>0</v>
      </c>
      <c r="BJ73" s="673">
        <f>COUNTIF(D73:BE73,"(2)")</f>
        <v>0</v>
      </c>
      <c r="BK73" s="673">
        <f>COUNTIF(D73:BE73,"(3)")</f>
        <v>0</v>
      </c>
      <c r="BL73" s="674">
        <f>SUM(BI73:BK73)</f>
        <v>0</v>
      </c>
      <c r="BM73" s="165" t="s">
        <v>19</v>
      </c>
      <c r="BN73" s="169" t="s">
        <v>19</v>
      </c>
      <c r="BO73" s="170" t="s">
        <v>54</v>
      </c>
      <c r="BP73" s="732" t="e">
        <f>IF((LARGE(D73:BE73,1))&gt;=570,"15"," ")</f>
        <v>#NUM!</v>
      </c>
      <c r="BQ73" s="149"/>
    </row>
    <row r="74" spans="1:69" x14ac:dyDescent="0.2">
      <c r="A74" s="149"/>
      <c r="B74" s="642"/>
      <c r="C74" s="149"/>
      <c r="D74" s="688"/>
      <c r="E74" s="688"/>
      <c r="F74" s="688"/>
      <c r="G74" s="688"/>
      <c r="H74" s="688"/>
      <c r="I74" s="688"/>
      <c r="J74" s="688"/>
      <c r="K74" s="688"/>
      <c r="L74" s="688"/>
      <c r="M74" s="688"/>
      <c r="N74" s="688"/>
      <c r="O74" s="688"/>
      <c r="P74" s="688"/>
      <c r="Q74" s="688"/>
      <c r="R74" s="699"/>
      <c r="S74" s="688"/>
      <c r="T74" s="688"/>
      <c r="U74" s="688"/>
      <c r="V74" s="688"/>
      <c r="W74" s="688"/>
      <c r="X74" s="688"/>
      <c r="Y74" s="688"/>
      <c r="Z74" s="708"/>
      <c r="AA74" s="688"/>
      <c r="AB74" s="688"/>
      <c r="AC74" s="688"/>
      <c r="AD74" s="688"/>
      <c r="AE74" s="688"/>
      <c r="AF74" s="688"/>
      <c r="AG74" s="688"/>
      <c r="AH74" s="699"/>
      <c r="AI74" s="688"/>
      <c r="AJ74" s="688"/>
      <c r="AK74" s="688"/>
      <c r="AL74" s="688"/>
      <c r="AM74" s="688"/>
      <c r="AN74" s="688"/>
      <c r="AO74" s="688"/>
      <c r="AP74" s="688"/>
      <c r="AQ74" s="688"/>
      <c r="AR74" s="688"/>
      <c r="AS74" s="688"/>
      <c r="AT74" s="688"/>
      <c r="AU74" s="688"/>
      <c r="AV74" s="688"/>
      <c r="AW74" s="688"/>
      <c r="AX74" s="688"/>
      <c r="AY74" s="688"/>
      <c r="AZ74" s="688"/>
      <c r="BA74" s="688"/>
      <c r="BB74" s="688"/>
      <c r="BC74" s="688"/>
      <c r="BD74" s="688"/>
      <c r="BE74" s="688"/>
      <c r="BF74" s="149"/>
      <c r="BG74" s="155"/>
      <c r="BH74" s="671"/>
      <c r="BI74" s="709"/>
      <c r="BJ74" s="709"/>
      <c r="BK74" s="709"/>
      <c r="BL74" s="173"/>
      <c r="BM74" s="156"/>
      <c r="BN74" s="156"/>
      <c r="BO74" s="156"/>
      <c r="BP74" s="163"/>
      <c r="BQ74" s="149"/>
    </row>
    <row r="75" spans="1:69" x14ac:dyDescent="0.2">
      <c r="A75" s="149"/>
      <c r="B75" s="652"/>
      <c r="C75" s="95" t="s">
        <v>25</v>
      </c>
      <c r="D75" s="980"/>
      <c r="E75" s="980"/>
      <c r="F75" s="980"/>
      <c r="G75" s="980"/>
      <c r="H75" s="980"/>
      <c r="I75" s="980"/>
      <c r="J75" s="1007"/>
      <c r="K75" s="1007"/>
      <c r="L75" s="980"/>
      <c r="M75" s="980"/>
      <c r="N75" s="980"/>
      <c r="O75" s="980"/>
      <c r="P75" s="980"/>
      <c r="Q75" s="980"/>
      <c r="R75" s="655"/>
      <c r="S75" s="980"/>
      <c r="T75" s="980"/>
      <c r="U75" s="980"/>
      <c r="V75" s="980"/>
      <c r="W75" s="980"/>
      <c r="X75" s="980"/>
      <c r="Y75" s="980"/>
      <c r="Z75" s="694"/>
      <c r="AA75" s="980"/>
      <c r="AB75" s="980"/>
      <c r="AC75" s="980"/>
      <c r="AD75" s="980"/>
      <c r="AE75" s="980"/>
      <c r="AF75" s="980"/>
      <c r="AG75" s="980"/>
      <c r="AH75" s="655"/>
      <c r="AI75" s="980"/>
      <c r="AJ75" s="980"/>
      <c r="AK75" s="980"/>
      <c r="AL75" s="980"/>
      <c r="AM75" s="980"/>
      <c r="AN75" s="980"/>
      <c r="AO75" s="980"/>
      <c r="AP75" s="980"/>
      <c r="AQ75" s="980"/>
      <c r="AR75" s="980"/>
      <c r="AS75" s="980"/>
      <c r="AT75" s="980"/>
      <c r="AU75" s="980"/>
      <c r="AV75" s="980"/>
      <c r="AW75" s="980"/>
      <c r="AX75" s="980"/>
      <c r="AY75" s="980"/>
      <c r="AZ75" s="980"/>
      <c r="BA75" s="980"/>
      <c r="BB75" s="1156"/>
      <c r="BC75" s="1156"/>
      <c r="BD75" s="980"/>
      <c r="BE75" s="980"/>
      <c r="BF75" s="149"/>
      <c r="BG75" s="155"/>
      <c r="BH75" s="671"/>
      <c r="BI75" s="709"/>
      <c r="BJ75" s="709"/>
      <c r="BK75" s="709"/>
      <c r="BL75" s="173"/>
      <c r="BM75" s="164"/>
      <c r="BN75" s="164"/>
      <c r="BO75" s="164"/>
      <c r="BP75" s="164"/>
      <c r="BQ75" s="149"/>
    </row>
    <row r="76" spans="1:69" x14ac:dyDescent="0.2">
      <c r="A76" s="149"/>
      <c r="B76" s="722">
        <v>1</v>
      </c>
      <c r="C76" s="149" t="s">
        <v>389</v>
      </c>
      <c r="D76" s="669"/>
      <c r="E76" s="987"/>
      <c r="H76" s="986"/>
      <c r="I76" s="987"/>
      <c r="J76" s="1000"/>
      <c r="K76" s="1001"/>
      <c r="L76" s="986"/>
      <c r="M76" s="987"/>
      <c r="N76" s="986"/>
      <c r="O76" s="987"/>
      <c r="P76" s="986"/>
      <c r="Q76" s="987"/>
      <c r="T76" s="986"/>
      <c r="U76" s="987"/>
      <c r="X76" s="986">
        <v>503</v>
      </c>
      <c r="Y76" s="696" t="s">
        <v>344</v>
      </c>
      <c r="Z76" s="986"/>
      <c r="AA76" s="987"/>
      <c r="AD76" s="986"/>
      <c r="AE76" s="987"/>
      <c r="AH76" s="723">
        <v>480</v>
      </c>
      <c r="AI76" s="696" t="s">
        <v>349</v>
      </c>
      <c r="AL76" s="669"/>
      <c r="AM76" s="693"/>
      <c r="AN76" s="692"/>
      <c r="AO76" s="692"/>
      <c r="AP76" s="669"/>
      <c r="AQ76" s="693"/>
      <c r="AR76" s="692"/>
      <c r="AS76" s="692"/>
      <c r="AT76" s="669"/>
      <c r="AU76" s="693"/>
      <c r="AV76" s="669"/>
      <c r="AW76" s="693"/>
      <c r="AX76" s="758"/>
      <c r="AY76" s="758"/>
      <c r="AZ76" s="669"/>
      <c r="BA76" s="693"/>
      <c r="BB76" s="758"/>
      <c r="BC76" s="758"/>
      <c r="BD76" s="669"/>
      <c r="BE76" s="693"/>
      <c r="BF76" s="149"/>
      <c r="BG76" s="155">
        <f>COUNT(D76:BE76)</f>
        <v>2</v>
      </c>
      <c r="BH76" s="671"/>
      <c r="BI76" s="672">
        <f>COUNTIF(D76:BE76,"(1)")</f>
        <v>0</v>
      </c>
      <c r="BJ76" s="673">
        <f>COUNTIF(D76:BE76,"(2)")</f>
        <v>0</v>
      </c>
      <c r="BK76" s="673">
        <f>COUNTIF(D76:BE76,"(3)")</f>
        <v>0</v>
      </c>
      <c r="BL76" s="158">
        <f>SUM(BI76:BK76)</f>
        <v>0</v>
      </c>
      <c r="BM76" s="1079" t="str">
        <f>IF((LARGE(D76:BE76,1))&gt;=450,"15"," ")</f>
        <v>15</v>
      </c>
      <c r="BN76" s="1079" t="str">
        <f>IF((LARGE(D76:BE76,1))&gt;=500,"15"," ")</f>
        <v>15</v>
      </c>
      <c r="BO76" s="672" t="str">
        <f>IF((LARGE(D76:BE76,1))&gt;=540,"15"," ")</f>
        <v xml:space="preserve"> </v>
      </c>
      <c r="BP76" s="672" t="str">
        <f>IF((LARGE(D76:BE76,1))&gt;=570,"15"," ")</f>
        <v xml:space="preserve"> </v>
      </c>
      <c r="BQ76" s="149"/>
    </row>
    <row r="77" spans="1:69" x14ac:dyDescent="0.2">
      <c r="A77" s="149"/>
      <c r="B77" s="676">
        <v>1</v>
      </c>
      <c r="C77" s="533" t="s">
        <v>135</v>
      </c>
      <c r="D77" s="981"/>
      <c r="E77" s="189"/>
      <c r="F77" s="980"/>
      <c r="G77" s="278"/>
      <c r="H77" s="981"/>
      <c r="I77" s="181"/>
      <c r="J77" s="1005"/>
      <c r="K77" s="181"/>
      <c r="L77" s="981"/>
      <c r="M77" s="181"/>
      <c r="N77" s="981"/>
      <c r="O77" s="181"/>
      <c r="P77" s="981"/>
      <c r="Q77" s="181"/>
      <c r="R77" s="655"/>
      <c r="S77" s="278"/>
      <c r="T77" s="981"/>
      <c r="U77" s="181"/>
      <c r="V77" s="980"/>
      <c r="W77" s="278"/>
      <c r="X77" s="981"/>
      <c r="Y77" s="181"/>
      <c r="Z77" s="719">
        <v>544</v>
      </c>
      <c r="AA77" s="1104" t="s">
        <v>237</v>
      </c>
      <c r="AB77" s="980"/>
      <c r="AC77" s="278"/>
      <c r="AD77" s="981"/>
      <c r="AE77" s="181"/>
      <c r="AF77" s="980"/>
      <c r="AG77" s="278"/>
      <c r="AH77" s="724"/>
      <c r="AI77" s="181"/>
      <c r="AJ77" s="980"/>
      <c r="AK77" s="278"/>
      <c r="AL77" s="981">
        <v>531</v>
      </c>
      <c r="AM77" s="1105" t="s">
        <v>322</v>
      </c>
      <c r="AN77" s="278"/>
      <c r="AO77" s="278"/>
      <c r="AP77" s="705">
        <v>535</v>
      </c>
      <c r="AQ77" s="1103" t="s">
        <v>259</v>
      </c>
      <c r="AR77" s="278">
        <v>532</v>
      </c>
      <c r="AS77" s="1134" t="s">
        <v>322</v>
      </c>
      <c r="AT77" s="705"/>
      <c r="AU77" s="181"/>
      <c r="AV77" s="705"/>
      <c r="AW77" s="181"/>
      <c r="AX77" s="278">
        <v>559</v>
      </c>
      <c r="AY77" s="1133" t="s">
        <v>237</v>
      </c>
      <c r="AZ77" s="705"/>
      <c r="BA77" s="181"/>
      <c r="BB77" s="278"/>
      <c r="BC77" s="278"/>
      <c r="BD77" s="705"/>
      <c r="BE77" s="181"/>
      <c r="BF77" s="149"/>
      <c r="BG77" s="155">
        <f>COUNT(D77:BE77)</f>
        <v>5</v>
      </c>
      <c r="BH77" s="671">
        <f>IF(BG77&lt;3," ",(LARGE(D77:BE77,1)+LARGE(D77:BE77,2)+LARGE(D77:BE77,3))/3)</f>
        <v>546</v>
      </c>
      <c r="BI77" s="651">
        <f>COUNTIF(D77:BE77,"(1)")</f>
        <v>2</v>
      </c>
      <c r="BJ77" s="153">
        <f>COUNTIF(D77:BE77,"(2)")</f>
        <v>2</v>
      </c>
      <c r="BK77" s="153">
        <f>COUNTIF(D77:BE77,"(3)")</f>
        <v>1</v>
      </c>
      <c r="BL77" s="650">
        <f>SUM(BI77:BK77)</f>
        <v>5</v>
      </c>
      <c r="BM77" s="168" t="s">
        <v>145</v>
      </c>
      <c r="BN77" s="166" t="s">
        <v>145</v>
      </c>
      <c r="BO77" s="171" t="s">
        <v>168</v>
      </c>
      <c r="BP77" s="729" t="str">
        <f>IF((LARGE(D77:BE77,1))&gt;=570,"15"," ")</f>
        <v xml:space="preserve"> </v>
      </c>
      <c r="BQ77" s="149"/>
    </row>
    <row r="78" spans="1:69" x14ac:dyDescent="0.2">
      <c r="A78" s="149"/>
      <c r="B78" s="642"/>
      <c r="C78" s="149"/>
      <c r="D78" s="688"/>
      <c r="E78" s="688"/>
      <c r="F78" s="688"/>
      <c r="G78" s="688"/>
      <c r="H78" s="688"/>
      <c r="I78" s="688"/>
      <c r="J78" s="688"/>
      <c r="K78" s="688"/>
      <c r="L78" s="688"/>
      <c r="M78" s="688"/>
      <c r="N78" s="688"/>
      <c r="O78" s="688"/>
      <c r="P78" s="688"/>
      <c r="Q78" s="688"/>
      <c r="R78" s="699"/>
      <c r="S78" s="688"/>
      <c r="T78" s="688"/>
      <c r="U78" s="688"/>
      <c r="V78" s="688"/>
      <c r="W78" s="688"/>
      <c r="X78" s="688"/>
      <c r="Y78" s="688"/>
      <c r="Z78" s="708"/>
      <c r="AA78" s="688"/>
      <c r="AB78" s="688"/>
      <c r="AC78" s="688"/>
      <c r="AD78" s="688"/>
      <c r="AE78" s="688"/>
      <c r="AF78" s="688"/>
      <c r="AG78" s="688"/>
      <c r="AH78" s="699"/>
      <c r="AI78" s="688"/>
      <c r="AJ78" s="688"/>
      <c r="AK78" s="688"/>
      <c r="AL78" s="688"/>
      <c r="AM78" s="688"/>
      <c r="AN78" s="688"/>
      <c r="AO78" s="688"/>
      <c r="AP78" s="688"/>
      <c r="AQ78" s="688"/>
      <c r="AR78" s="688"/>
      <c r="AS78" s="688"/>
      <c r="AT78" s="688"/>
      <c r="AU78" s="688"/>
      <c r="AV78" s="688"/>
      <c r="AW78" s="688"/>
      <c r="AX78" s="688"/>
      <c r="AY78" s="688"/>
      <c r="AZ78" s="688"/>
      <c r="BA78" s="688"/>
      <c r="BB78" s="688"/>
      <c r="BC78" s="688"/>
      <c r="BD78" s="688"/>
      <c r="BE78" s="688"/>
      <c r="BF78" s="149"/>
      <c r="BG78" s="155"/>
      <c r="BH78" s="671"/>
      <c r="BI78" s="155"/>
      <c r="BJ78" s="155"/>
      <c r="BK78" s="155"/>
      <c r="BL78" s="156"/>
      <c r="BM78" s="156"/>
      <c r="BN78" s="156"/>
      <c r="BO78" s="163"/>
      <c r="BP78" s="163"/>
      <c r="BQ78" s="149"/>
    </row>
    <row r="79" spans="1:69" x14ac:dyDescent="0.2">
      <c r="A79" s="149"/>
      <c r="B79" s="652"/>
      <c r="C79" s="95" t="s">
        <v>28</v>
      </c>
      <c r="D79" s="980"/>
      <c r="E79" s="980"/>
      <c r="F79" s="980"/>
      <c r="G79" s="980"/>
      <c r="H79" s="980"/>
      <c r="I79" s="980"/>
      <c r="J79" s="1007"/>
      <c r="K79" s="1007"/>
      <c r="L79" s="980"/>
      <c r="M79" s="980"/>
      <c r="N79" s="980"/>
      <c r="O79" s="980"/>
      <c r="P79" s="980"/>
      <c r="Q79" s="980"/>
      <c r="R79" s="655"/>
      <c r="S79" s="980"/>
      <c r="T79" s="980"/>
      <c r="U79" s="980"/>
      <c r="V79" s="980"/>
      <c r="W79" s="980"/>
      <c r="X79" s="980"/>
      <c r="Y79" s="980"/>
      <c r="Z79" s="694"/>
      <c r="AA79" s="980"/>
      <c r="AB79" s="980"/>
      <c r="AC79" s="980"/>
      <c r="AD79" s="980"/>
      <c r="AE79" s="980"/>
      <c r="AF79" s="980"/>
      <c r="AG79" s="980"/>
      <c r="AH79" s="655"/>
      <c r="AI79" s="980"/>
      <c r="AJ79" s="980"/>
      <c r="AK79" s="980"/>
      <c r="AL79" s="980"/>
      <c r="AM79" s="980"/>
      <c r="AN79" s="980"/>
      <c r="AO79" s="980"/>
      <c r="AP79" s="980"/>
      <c r="AQ79" s="980"/>
      <c r="AR79" s="980"/>
      <c r="AS79" s="980"/>
      <c r="AT79" s="980"/>
      <c r="AU79" s="980"/>
      <c r="AV79" s="980"/>
      <c r="AW79" s="980"/>
      <c r="AX79" s="980"/>
      <c r="AY79" s="980"/>
      <c r="AZ79" s="980"/>
      <c r="BA79" s="980"/>
      <c r="BB79" s="1156"/>
      <c r="BC79" s="1156"/>
      <c r="BD79" s="980"/>
      <c r="BE79" s="980"/>
      <c r="BF79" s="149"/>
      <c r="BG79" s="155"/>
      <c r="BH79" s="671"/>
      <c r="BI79" s="167"/>
      <c r="BJ79" s="167"/>
      <c r="BK79" s="167"/>
      <c r="BL79" s="164"/>
      <c r="BM79" s="164"/>
      <c r="BN79" s="164"/>
      <c r="BO79" s="164"/>
      <c r="BP79" s="164"/>
      <c r="BQ79" s="149"/>
    </row>
    <row r="80" spans="1:69" x14ac:dyDescent="0.2">
      <c r="A80" s="149"/>
      <c r="B80" s="722">
        <v>1</v>
      </c>
      <c r="C80" s="725" t="s">
        <v>324</v>
      </c>
      <c r="D80" s="989"/>
      <c r="E80" s="990"/>
      <c r="F80" s="989"/>
      <c r="G80" s="187"/>
      <c r="H80" s="186"/>
      <c r="I80" s="187"/>
      <c r="J80" s="186"/>
      <c r="K80" s="187"/>
      <c r="L80" s="989"/>
      <c r="M80" s="990"/>
      <c r="N80" s="989"/>
      <c r="O80" s="990"/>
      <c r="P80" s="988">
        <v>569</v>
      </c>
      <c r="Q80" s="1019" t="s">
        <v>259</v>
      </c>
      <c r="R80" s="703">
        <v>544</v>
      </c>
      <c r="S80" s="187" t="s">
        <v>375</v>
      </c>
      <c r="T80" s="988"/>
      <c r="U80" s="187"/>
      <c r="V80" s="988"/>
      <c r="W80" s="990"/>
      <c r="X80" s="988">
        <v>568</v>
      </c>
      <c r="Y80" s="1019" t="s">
        <v>259</v>
      </c>
      <c r="Z80" s="702">
        <v>568</v>
      </c>
      <c r="AA80" s="187" t="s">
        <v>349</v>
      </c>
      <c r="AB80" s="988"/>
      <c r="AC80" s="990"/>
      <c r="AD80" s="988"/>
      <c r="AE80" s="187"/>
      <c r="AF80" s="989">
        <v>560</v>
      </c>
      <c r="AG80" s="187" t="s">
        <v>397</v>
      </c>
      <c r="AH80" s="703">
        <v>566</v>
      </c>
      <c r="AI80" s="1130" t="s">
        <v>237</v>
      </c>
      <c r="AJ80" s="989"/>
      <c r="AK80" s="187"/>
      <c r="AL80" s="988"/>
      <c r="AM80" s="990"/>
      <c r="AN80" s="988"/>
      <c r="AO80" s="988"/>
      <c r="AP80" s="989">
        <v>562</v>
      </c>
      <c r="AQ80" s="1019" t="s">
        <v>259</v>
      </c>
      <c r="AR80" s="988">
        <v>567</v>
      </c>
      <c r="AS80" s="1135" t="s">
        <v>259</v>
      </c>
      <c r="AT80" s="989"/>
      <c r="AU80" s="187"/>
      <c r="AV80" s="186"/>
      <c r="AW80" s="187"/>
      <c r="AX80" s="988">
        <v>569</v>
      </c>
      <c r="AY80" s="1145" t="s">
        <v>259</v>
      </c>
      <c r="AZ80" s="186">
        <v>551</v>
      </c>
      <c r="BA80" s="187" t="s">
        <v>375</v>
      </c>
      <c r="BB80" s="437"/>
      <c r="BC80" s="437"/>
      <c r="BD80" s="989"/>
      <c r="BE80" s="990"/>
      <c r="BF80" s="149"/>
      <c r="BG80" s="155">
        <f>COUNT(D80:BE80)</f>
        <v>10</v>
      </c>
      <c r="BH80" s="671">
        <f>IF(BG80&lt;3," ",(LARGE(D80:BE80,1)+LARGE(D80:BE80,2)+LARGE(D80:BE80,3))/3)</f>
        <v>568.66666666666663</v>
      </c>
      <c r="BI80" s="651">
        <f>COUNTIF(D80:BE80,"(1)")</f>
        <v>1</v>
      </c>
      <c r="BJ80" s="153">
        <f>COUNTIF(D80:BE80,"(2)")</f>
        <v>0</v>
      </c>
      <c r="BK80" s="153">
        <f>COUNTIF(D80:BE80,"(3)")</f>
        <v>5</v>
      </c>
      <c r="BL80" s="650">
        <f>SUM(BI80:BK80)</f>
        <v>6</v>
      </c>
      <c r="BM80" s="157">
        <v>14</v>
      </c>
      <c r="BN80" s="158">
        <v>14</v>
      </c>
      <c r="BO80" s="154">
        <v>14</v>
      </c>
      <c r="BP80" s="154">
        <v>14</v>
      </c>
      <c r="BQ80" s="149"/>
    </row>
    <row r="81" spans="1:69" x14ac:dyDescent="0.2">
      <c r="A81" s="149"/>
      <c r="B81" s="676"/>
      <c r="C81" s="176" t="s">
        <v>196</v>
      </c>
      <c r="D81" s="981"/>
      <c r="E81" s="181"/>
      <c r="F81" s="981"/>
      <c r="G81" s="982"/>
      <c r="H81" s="981"/>
      <c r="I81" s="982"/>
      <c r="J81" s="1005"/>
      <c r="K81" s="1006"/>
      <c r="L81" s="981"/>
      <c r="M81" s="982"/>
      <c r="N81" s="981"/>
      <c r="O81" s="982"/>
      <c r="P81" s="980"/>
      <c r="Q81" s="181"/>
      <c r="R81" s="655"/>
      <c r="S81" s="982"/>
      <c r="T81" s="980"/>
      <c r="U81" s="181"/>
      <c r="V81" s="980"/>
      <c r="W81" s="982"/>
      <c r="X81" s="980"/>
      <c r="Y81" s="982"/>
      <c r="Z81" s="694"/>
      <c r="AA81" s="982"/>
      <c r="AB81" s="980"/>
      <c r="AC81" s="181"/>
      <c r="AD81" s="980"/>
      <c r="AE81" s="181"/>
      <c r="AF81" s="981"/>
      <c r="AG81" s="982"/>
      <c r="AH81" s="655"/>
      <c r="AI81" s="980"/>
      <c r="AJ81" s="981"/>
      <c r="AK81" s="982"/>
      <c r="AL81" s="980"/>
      <c r="AM81" s="181"/>
      <c r="AN81" s="278"/>
      <c r="AO81" s="278"/>
      <c r="AP81" s="705"/>
      <c r="AQ81" s="181"/>
      <c r="AR81" s="278"/>
      <c r="AS81" s="278"/>
      <c r="AT81" s="981"/>
      <c r="AU81" s="982"/>
      <c r="AV81" s="981"/>
      <c r="AW81" s="982"/>
      <c r="AX81" s="980"/>
      <c r="AY81" s="980"/>
      <c r="AZ81" s="981"/>
      <c r="BA81" s="982"/>
      <c r="BB81" s="1156"/>
      <c r="BC81" s="1156"/>
      <c r="BD81" s="981"/>
      <c r="BE81" s="982"/>
      <c r="BF81" s="149"/>
      <c r="BG81" s="155">
        <f>COUNT(D81:BE81)</f>
        <v>0</v>
      </c>
      <c r="BH81" s="671" t="str">
        <f>IF(BG81&lt;3," ",(LARGE(D81:BE81,1)+LARGE(D81:BE81,2)+LARGE(D81:BE81,3))/3)</f>
        <v xml:space="preserve"> </v>
      </c>
      <c r="BI81" s="651">
        <f>COUNTIF(D81:BE81,"(1)")</f>
        <v>0</v>
      </c>
      <c r="BJ81" s="153">
        <f>COUNTIF(D81:BE81,"(2)")</f>
        <v>0</v>
      </c>
      <c r="BK81" s="153">
        <f>COUNTIF(D81:BE81,"(3)")</f>
        <v>0</v>
      </c>
      <c r="BL81" s="650">
        <f>SUM(BI81:BK81)</f>
        <v>0</v>
      </c>
      <c r="BM81" s="165" t="s">
        <v>199</v>
      </c>
      <c r="BN81" s="169" t="s">
        <v>199</v>
      </c>
      <c r="BO81" s="169" t="s">
        <v>199</v>
      </c>
      <c r="BP81" s="673" t="e">
        <f>IF((LARGE(D81:BE81,1))&gt;=570,"15"," ")</f>
        <v>#NUM!</v>
      </c>
      <c r="BQ81" s="149"/>
    </row>
    <row r="82" spans="1:69" x14ac:dyDescent="0.2">
      <c r="A82" s="149"/>
      <c r="B82" s="642"/>
      <c r="C82" s="149"/>
      <c r="D82" s="688"/>
      <c r="E82" s="688"/>
      <c r="F82" s="688"/>
      <c r="G82" s="688"/>
      <c r="H82" s="688"/>
      <c r="I82" s="688"/>
      <c r="J82" s="688"/>
      <c r="K82" s="688"/>
      <c r="L82" s="688"/>
      <c r="M82" s="688"/>
      <c r="N82" s="688"/>
      <c r="O82" s="688"/>
      <c r="P82" s="688"/>
      <c r="Q82" s="688"/>
      <c r="R82" s="699"/>
      <c r="S82" s="688"/>
      <c r="T82" s="688"/>
      <c r="U82" s="688"/>
      <c r="V82" s="688"/>
      <c r="W82" s="688"/>
      <c r="X82" s="688"/>
      <c r="Y82" s="688"/>
      <c r="Z82" s="708"/>
      <c r="AA82" s="688"/>
      <c r="AB82" s="688"/>
      <c r="AC82" s="688"/>
      <c r="AD82" s="688"/>
      <c r="AE82" s="688"/>
      <c r="AF82" s="688"/>
      <c r="AG82" s="688"/>
      <c r="AH82" s="699"/>
      <c r="AI82" s="688"/>
      <c r="AJ82" s="688"/>
      <c r="AK82" s="688"/>
      <c r="AL82" s="688"/>
      <c r="AM82" s="688"/>
      <c r="AN82" s="688"/>
      <c r="AO82" s="688"/>
      <c r="AP82" s="688"/>
      <c r="AQ82" s="688"/>
      <c r="AR82" s="688"/>
      <c r="AS82" s="688"/>
      <c r="AT82" s="688"/>
      <c r="AU82" s="688"/>
      <c r="AV82" s="688"/>
      <c r="AW82" s="688"/>
      <c r="AX82" s="688"/>
      <c r="AY82" s="688"/>
      <c r="AZ82" s="688"/>
      <c r="BA82" s="688"/>
      <c r="BB82" s="688"/>
      <c r="BC82" s="688"/>
      <c r="BD82" s="688"/>
      <c r="BE82" s="688"/>
      <c r="BF82" s="149"/>
      <c r="BG82" s="155"/>
      <c r="BH82" s="671"/>
      <c r="BI82" s="155"/>
      <c r="BJ82" s="155"/>
      <c r="BK82" s="155"/>
      <c r="BL82" s="156"/>
      <c r="BM82" s="156"/>
      <c r="BN82" s="156"/>
      <c r="BO82" s="163"/>
      <c r="BP82" s="163"/>
      <c r="BQ82" s="149"/>
    </row>
    <row r="83" spans="1:69" x14ac:dyDescent="0.2">
      <c r="A83" s="149"/>
      <c r="B83" s="652"/>
      <c r="C83" s="95" t="s">
        <v>29</v>
      </c>
      <c r="D83" s="980"/>
      <c r="E83" s="980"/>
      <c r="F83" s="980"/>
      <c r="G83" s="980"/>
      <c r="H83" s="980"/>
      <c r="I83" s="980"/>
      <c r="J83" s="1007"/>
      <c r="K83" s="1007"/>
      <c r="L83" s="980"/>
      <c r="M83" s="980"/>
      <c r="N83" s="980"/>
      <c r="O83" s="980"/>
      <c r="P83" s="980"/>
      <c r="Q83" s="980"/>
      <c r="R83" s="655"/>
      <c r="S83" s="980"/>
      <c r="T83" s="980"/>
      <c r="U83" s="980"/>
      <c r="V83" s="980"/>
      <c r="W83" s="980"/>
      <c r="X83" s="980"/>
      <c r="Y83" s="980"/>
      <c r="Z83" s="694"/>
      <c r="AA83" s="980"/>
      <c r="AB83" s="980"/>
      <c r="AC83" s="980"/>
      <c r="AD83" s="980"/>
      <c r="AE83" s="980"/>
      <c r="AF83" s="980"/>
      <c r="AG83" s="980"/>
      <c r="AH83" s="655"/>
      <c r="AI83" s="980"/>
      <c r="AJ83" s="980"/>
      <c r="AK83" s="980"/>
      <c r="AL83" s="980"/>
      <c r="AM83" s="980"/>
      <c r="AN83" s="980"/>
      <c r="AO83" s="980"/>
      <c r="AP83" s="980"/>
      <c r="AQ83" s="980"/>
      <c r="AR83" s="980"/>
      <c r="AS83" s="980"/>
      <c r="AT83" s="980"/>
      <c r="AU83" s="980"/>
      <c r="AV83" s="980"/>
      <c r="AW83" s="980"/>
      <c r="AX83" s="980"/>
      <c r="AY83" s="980"/>
      <c r="AZ83" s="980"/>
      <c r="BA83" s="980"/>
      <c r="BB83" s="1156"/>
      <c r="BC83" s="1156"/>
      <c r="BD83" s="980"/>
      <c r="BE83" s="980"/>
      <c r="BF83" s="149"/>
      <c r="BG83" s="155"/>
      <c r="BH83" s="671"/>
      <c r="BI83" s="167"/>
      <c r="BJ83" s="167"/>
      <c r="BK83" s="167"/>
      <c r="BL83" s="164"/>
      <c r="BM83" s="164"/>
      <c r="BN83" s="164"/>
      <c r="BO83" s="164"/>
      <c r="BP83" s="164"/>
      <c r="BQ83" s="149"/>
    </row>
    <row r="84" spans="1:69" x14ac:dyDescent="0.2">
      <c r="A84" s="149"/>
      <c r="B84" s="687"/>
      <c r="C84" s="177" t="s">
        <v>167</v>
      </c>
      <c r="D84" s="989"/>
      <c r="E84" s="187"/>
      <c r="F84" s="988"/>
      <c r="G84" s="187"/>
      <c r="H84" s="989"/>
      <c r="I84" s="990"/>
      <c r="J84" s="998"/>
      <c r="K84" s="999"/>
      <c r="L84" s="989"/>
      <c r="M84" s="187"/>
      <c r="N84" s="989"/>
      <c r="O84" s="187"/>
      <c r="P84" s="988"/>
      <c r="Q84" s="187"/>
      <c r="R84" s="703"/>
      <c r="S84" s="187"/>
      <c r="T84" s="988"/>
      <c r="U84" s="187"/>
      <c r="V84" s="988"/>
      <c r="W84" s="187"/>
      <c r="X84" s="988"/>
      <c r="Y84" s="187"/>
      <c r="Z84" s="988"/>
      <c r="AA84" s="187"/>
      <c r="AB84" s="988"/>
      <c r="AC84" s="187"/>
      <c r="AD84" s="988"/>
      <c r="AE84" s="187"/>
      <c r="AF84" s="988"/>
      <c r="AG84" s="187"/>
      <c r="AH84" s="703"/>
      <c r="AI84" s="187"/>
      <c r="AJ84" s="988"/>
      <c r="AK84" s="187"/>
      <c r="AL84" s="988"/>
      <c r="AM84" s="187"/>
      <c r="AN84" s="437"/>
      <c r="AO84" s="437"/>
      <c r="AP84" s="186"/>
      <c r="AQ84" s="187"/>
      <c r="AR84" s="437"/>
      <c r="AS84" s="437"/>
      <c r="AT84" s="186"/>
      <c r="AU84" s="187"/>
      <c r="AV84" s="186"/>
      <c r="AW84" s="187"/>
      <c r="AX84" s="437"/>
      <c r="AY84" s="437"/>
      <c r="AZ84" s="186"/>
      <c r="BA84" s="187"/>
      <c r="BB84" s="437"/>
      <c r="BC84" s="437"/>
      <c r="BD84" s="186"/>
      <c r="BE84" s="187"/>
      <c r="BF84" s="149"/>
      <c r="BG84" s="155">
        <f>COUNT(D84:BE84)</f>
        <v>0</v>
      </c>
      <c r="BH84" s="671" t="str">
        <f>IF(BG84&lt;3," ",(LARGE(D84:BE84,1)+LARGE(D84:BE84,2)+LARGE(D84:BE84,3))/3)</f>
        <v xml:space="preserve"> </v>
      </c>
      <c r="BI84" s="651">
        <f>COUNTIF(D84:BE84,"(1)")</f>
        <v>0</v>
      </c>
      <c r="BJ84" s="153">
        <f>COUNTIF(D84:BE84,"(2)")</f>
        <v>0</v>
      </c>
      <c r="BK84" s="153">
        <f>COUNTIF(D84:BE84,"(3)")</f>
        <v>0</v>
      </c>
      <c r="BL84" s="650">
        <f>SUM(BI84:BK84)</f>
        <v>0</v>
      </c>
      <c r="BM84" s="162">
        <v>96</v>
      </c>
      <c r="BN84" s="158">
        <v>13</v>
      </c>
      <c r="BO84" s="153" t="e">
        <f>IF((LARGE(D84:BE84,1))&gt;=540,"15"," ")</f>
        <v>#NUM!</v>
      </c>
      <c r="BP84" s="153" t="e">
        <f>IF((LARGE(D84:BE84,1))&gt;=570,"15"," ")</f>
        <v>#NUM!</v>
      </c>
      <c r="BQ84" s="149"/>
    </row>
    <row r="85" spans="1:69" x14ac:dyDescent="0.2">
      <c r="A85" s="149"/>
      <c r="B85" s="676"/>
      <c r="C85" s="176" t="s">
        <v>261</v>
      </c>
      <c r="D85" s="981"/>
      <c r="E85" s="982"/>
      <c r="F85" s="980"/>
      <c r="G85" s="181"/>
      <c r="H85" s="705"/>
      <c r="I85" s="181"/>
      <c r="J85" s="705"/>
      <c r="K85" s="181"/>
      <c r="L85" s="981"/>
      <c r="M85" s="982"/>
      <c r="N85" s="981"/>
      <c r="O85" s="982"/>
      <c r="P85" s="980"/>
      <c r="Q85" s="181"/>
      <c r="R85" s="655"/>
      <c r="S85" s="181"/>
      <c r="T85" s="980"/>
      <c r="U85" s="982"/>
      <c r="V85" s="980"/>
      <c r="W85" s="181"/>
      <c r="X85" s="980"/>
      <c r="Y85" s="181"/>
      <c r="Z85" s="980"/>
      <c r="AA85" s="181"/>
      <c r="AB85" s="980"/>
      <c r="AC85" s="181"/>
      <c r="AD85" s="980"/>
      <c r="AE85" s="181"/>
      <c r="AF85" s="980"/>
      <c r="AG85" s="181"/>
      <c r="AH85" s="655"/>
      <c r="AI85" s="181"/>
      <c r="AJ85" s="980"/>
      <c r="AK85" s="982"/>
      <c r="AL85" s="980"/>
      <c r="AM85" s="181"/>
      <c r="AN85" s="278"/>
      <c r="AO85" s="278"/>
      <c r="AP85" s="705"/>
      <c r="AQ85" s="181"/>
      <c r="AR85" s="278"/>
      <c r="AS85" s="278"/>
      <c r="AT85" s="981"/>
      <c r="AU85" s="982"/>
      <c r="AV85" s="981"/>
      <c r="AW85" s="982"/>
      <c r="AX85" s="980"/>
      <c r="AY85" s="980"/>
      <c r="AZ85" s="981"/>
      <c r="BA85" s="982"/>
      <c r="BB85" s="1156"/>
      <c r="BC85" s="1156"/>
      <c r="BD85" s="981"/>
      <c r="BE85" s="982"/>
      <c r="BF85" s="149"/>
      <c r="BG85" s="155">
        <f>COUNT(D85:BE85)</f>
        <v>0</v>
      </c>
      <c r="BH85" s="671" t="str">
        <f>IF(BG85&lt;3," ",(LARGE(D85:BE85,1)+LARGE(D85:BE85,2)+LARGE(D85:BE85,3))/3)</f>
        <v xml:space="preserve"> </v>
      </c>
      <c r="BI85" s="651">
        <f>COUNTIF(D85:BE85,"(1)")</f>
        <v>0</v>
      </c>
      <c r="BJ85" s="153">
        <f>COUNTIF(D85:BE85,"(2)")</f>
        <v>0</v>
      </c>
      <c r="BK85" s="153">
        <f>COUNTIF(D85:BE85,"(3)")</f>
        <v>0</v>
      </c>
      <c r="BL85" s="650">
        <f>SUM(BI85:BK85)</f>
        <v>0</v>
      </c>
      <c r="BM85" s="672" t="e">
        <f>IF((LARGE(D85:BE85,1))&gt;=450,"15"," ")</f>
        <v>#NUM!</v>
      </c>
      <c r="BN85" s="673" t="e">
        <f>IF((LARGE(D85:BE85,1))&gt;=500,"15"," ")</f>
        <v>#NUM!</v>
      </c>
      <c r="BO85" s="673" t="e">
        <f>IF((LARGE(D85:BE85,1))&gt;=540,"15"," ")</f>
        <v>#NUM!</v>
      </c>
      <c r="BP85" s="673" t="e">
        <f>IF((LARGE(D85:BE85,1))&gt;=570,"15"," ")</f>
        <v>#NUM!</v>
      </c>
      <c r="BQ85" s="149"/>
    </row>
    <row r="86" spans="1:69" x14ac:dyDescent="0.2">
      <c r="A86" s="149"/>
      <c r="B86" s="642"/>
      <c r="C86" s="149"/>
      <c r="D86" s="688"/>
      <c r="E86" s="688"/>
      <c r="F86" s="688"/>
      <c r="G86" s="688"/>
      <c r="H86" s="688"/>
      <c r="I86" s="688"/>
      <c r="J86" s="688"/>
      <c r="K86" s="688"/>
      <c r="L86" s="688"/>
      <c r="M86" s="688"/>
      <c r="N86" s="688"/>
      <c r="O86" s="688"/>
      <c r="P86" s="688"/>
      <c r="Q86" s="688"/>
      <c r="R86" s="699"/>
      <c r="S86" s="688"/>
      <c r="T86" s="688"/>
      <c r="U86" s="688"/>
      <c r="V86" s="688"/>
      <c r="W86" s="688"/>
      <c r="X86" s="688"/>
      <c r="Y86" s="688"/>
      <c r="Z86" s="708"/>
      <c r="AA86" s="688"/>
      <c r="AB86" s="688"/>
      <c r="AC86" s="688"/>
      <c r="AD86" s="688"/>
      <c r="AE86" s="688"/>
      <c r="AF86" s="688"/>
      <c r="AG86" s="688"/>
      <c r="AH86" s="699"/>
      <c r="AI86" s="688"/>
      <c r="AJ86" s="688"/>
      <c r="AK86" s="688"/>
      <c r="AL86" s="688"/>
      <c r="AM86" s="688"/>
      <c r="AN86" s="688"/>
      <c r="AO86" s="688"/>
      <c r="AP86" s="688"/>
      <c r="AQ86" s="688"/>
      <c r="AR86" s="688"/>
      <c r="AS86" s="688"/>
      <c r="AT86" s="688"/>
      <c r="AU86" s="688"/>
      <c r="AV86" s="688"/>
      <c r="AW86" s="688"/>
      <c r="AX86" s="688"/>
      <c r="AY86" s="688"/>
      <c r="AZ86" s="688"/>
      <c r="BA86" s="688"/>
      <c r="BB86" s="688"/>
      <c r="BC86" s="688"/>
      <c r="BD86" s="688"/>
      <c r="BE86" s="688"/>
      <c r="BF86" s="149"/>
      <c r="BG86" s="155"/>
      <c r="BH86" s="671"/>
      <c r="BI86" s="155"/>
      <c r="BJ86" s="155"/>
      <c r="BK86" s="155"/>
      <c r="BL86" s="156"/>
      <c r="BM86" s="156"/>
      <c r="BN86" s="156"/>
      <c r="BO86" s="163"/>
      <c r="BP86" s="163"/>
      <c r="BQ86" s="149"/>
    </row>
    <row r="87" spans="1:69" x14ac:dyDescent="0.2">
      <c r="A87" s="149"/>
      <c r="B87" s="652"/>
      <c r="C87" s="95" t="s">
        <v>30</v>
      </c>
      <c r="D87" s="980"/>
      <c r="E87" s="980"/>
      <c r="F87" s="980"/>
      <c r="G87" s="980"/>
      <c r="H87" s="980"/>
      <c r="I87" s="980"/>
      <c r="J87" s="1007"/>
      <c r="K87" s="1007"/>
      <c r="L87" s="980"/>
      <c r="M87" s="980"/>
      <c r="N87" s="980"/>
      <c r="O87" s="980"/>
      <c r="P87" s="980"/>
      <c r="Q87" s="980"/>
      <c r="R87" s="655"/>
      <c r="S87" s="980"/>
      <c r="T87" s="980"/>
      <c r="U87" s="980"/>
      <c r="V87" s="980"/>
      <c r="W87" s="980"/>
      <c r="X87" s="980"/>
      <c r="Y87" s="980"/>
      <c r="Z87" s="694"/>
      <c r="AA87" s="980"/>
      <c r="AB87" s="980"/>
      <c r="AC87" s="980"/>
      <c r="AD87" s="980"/>
      <c r="AE87" s="980"/>
      <c r="AF87" s="980"/>
      <c r="AG87" s="980"/>
      <c r="AH87" s="655"/>
      <c r="AI87" s="980"/>
      <c r="AJ87" s="980"/>
      <c r="AK87" s="980"/>
      <c r="AL87" s="980"/>
      <c r="AM87" s="980"/>
      <c r="AN87" s="980"/>
      <c r="AO87" s="980"/>
      <c r="AP87" s="980"/>
      <c r="AQ87" s="980"/>
      <c r="AR87" s="980"/>
      <c r="AS87" s="980"/>
      <c r="AT87" s="980"/>
      <c r="AU87" s="980"/>
      <c r="AV87" s="980"/>
      <c r="AW87" s="980"/>
      <c r="AX87" s="980"/>
      <c r="AY87" s="980"/>
      <c r="AZ87" s="980"/>
      <c r="BA87" s="980"/>
      <c r="BB87" s="1156"/>
      <c r="BC87" s="1156"/>
      <c r="BD87" s="980"/>
      <c r="BE87" s="980"/>
      <c r="BF87" s="149"/>
      <c r="BG87" s="155"/>
      <c r="BH87" s="671"/>
      <c r="BI87" s="167"/>
      <c r="BJ87" s="167"/>
      <c r="BK87" s="167"/>
      <c r="BL87" s="164"/>
      <c r="BM87" s="164"/>
      <c r="BN87" s="164"/>
      <c r="BO87" s="164"/>
      <c r="BP87" s="164"/>
      <c r="BQ87" s="149"/>
    </row>
    <row r="88" spans="1:69" x14ac:dyDescent="0.2">
      <c r="A88" s="149"/>
      <c r="B88" s="687">
        <v>1</v>
      </c>
      <c r="C88" s="177" t="s">
        <v>137</v>
      </c>
      <c r="D88" s="975"/>
      <c r="E88" s="193"/>
      <c r="F88" s="975"/>
      <c r="G88" s="180"/>
      <c r="H88" s="186"/>
      <c r="I88" s="187"/>
      <c r="J88" s="178"/>
      <c r="K88" s="178"/>
      <c r="L88" s="183"/>
      <c r="M88" s="180"/>
      <c r="N88" s="183"/>
      <c r="O88" s="180"/>
      <c r="P88" s="688"/>
      <c r="Q88" s="180"/>
      <c r="R88" s="699"/>
      <c r="S88" s="180"/>
      <c r="T88" s="688"/>
      <c r="U88" s="180"/>
      <c r="V88" s="688">
        <v>430</v>
      </c>
      <c r="W88" s="180" t="s">
        <v>346</v>
      </c>
      <c r="X88" s="688"/>
      <c r="Y88" s="180"/>
      <c r="Z88" s="708">
        <v>398</v>
      </c>
      <c r="AA88" s="180" t="s">
        <v>377</v>
      </c>
      <c r="AB88" s="688"/>
      <c r="AC88" s="180"/>
      <c r="AD88" s="688"/>
      <c r="AE88" s="193"/>
      <c r="AF88" s="975"/>
      <c r="AG88" s="180"/>
      <c r="AH88" s="699"/>
      <c r="AI88" s="178"/>
      <c r="AJ88" s="975"/>
      <c r="AK88" s="180"/>
      <c r="AL88" s="688"/>
      <c r="AM88" s="180"/>
      <c r="AN88" s="193"/>
      <c r="AO88" s="193"/>
      <c r="AP88" s="186"/>
      <c r="AQ88" s="187"/>
      <c r="AR88" s="193">
        <v>406</v>
      </c>
      <c r="AS88" s="193" t="s">
        <v>369</v>
      </c>
      <c r="AT88" s="186"/>
      <c r="AU88" s="187"/>
      <c r="AV88" s="186"/>
      <c r="AW88" s="187"/>
      <c r="AX88" s="193"/>
      <c r="AY88" s="193"/>
      <c r="AZ88" s="186"/>
      <c r="BA88" s="187"/>
      <c r="BB88" s="193"/>
      <c r="BC88" s="193"/>
      <c r="BD88" s="183"/>
      <c r="BE88" s="180"/>
      <c r="BF88" s="149"/>
      <c r="BG88" s="155">
        <f t="shared" ref="BG88:BG94" si="17">COUNT(D88:BE88)</f>
        <v>3</v>
      </c>
      <c r="BH88" s="671">
        <f t="shared" ref="BH88:BH94" si="18">IF(BG88&lt;3," ",(LARGE(D88:BE88,1)+LARGE(D88:BE88,2)+LARGE(D88:BE88,3))/3)</f>
        <v>411.33333333333331</v>
      </c>
      <c r="BI88" s="651">
        <f>COUNTIF(D88:BE88,"(1)")</f>
        <v>0</v>
      </c>
      <c r="BJ88" s="153">
        <f t="shared" ref="BJ88:BJ94" si="19">COUNTIF(D88:BE88,"(2)")</f>
        <v>0</v>
      </c>
      <c r="BK88" s="153">
        <f t="shared" ref="BK88:BK94" si="20">COUNTIF(D88:BE88,"(3)")</f>
        <v>0</v>
      </c>
      <c r="BL88" s="650">
        <f t="shared" ref="BL88:BL94" si="21">SUM(BI88:BK88)</f>
        <v>0</v>
      </c>
      <c r="BM88" s="165" t="s">
        <v>145</v>
      </c>
      <c r="BN88" s="169" t="s">
        <v>168</v>
      </c>
      <c r="BO88" s="673" t="str">
        <f t="shared" ref="BO88:BO93" si="22">IF((LARGE(D88:BE88,1))&gt;=540,"15"," ")</f>
        <v xml:space="preserve"> </v>
      </c>
      <c r="BP88" s="673" t="str">
        <f t="shared" ref="BP88:BP94" si="23">IF((LARGE(D88:BE88,1))&gt;=570,"15"," ")</f>
        <v xml:space="preserve"> </v>
      </c>
      <c r="BQ88" s="149"/>
    </row>
    <row r="89" spans="1:69" x14ac:dyDescent="0.2">
      <c r="A89" s="149"/>
      <c r="B89" s="687">
        <v>2</v>
      </c>
      <c r="C89" s="177" t="s">
        <v>246</v>
      </c>
      <c r="D89" s="975"/>
      <c r="E89" s="979"/>
      <c r="F89" s="975"/>
      <c r="G89" s="180"/>
      <c r="H89" s="1008"/>
      <c r="I89" s="180"/>
      <c r="J89" s="178"/>
      <c r="K89" s="178"/>
      <c r="L89" s="975"/>
      <c r="M89" s="976"/>
      <c r="N89" s="975"/>
      <c r="O89" s="976"/>
      <c r="P89" s="688"/>
      <c r="Q89" s="180"/>
      <c r="R89" s="699"/>
      <c r="S89" s="180"/>
      <c r="T89" s="688"/>
      <c r="U89" s="180"/>
      <c r="V89" s="688">
        <v>468</v>
      </c>
      <c r="W89" s="180" t="s">
        <v>375</v>
      </c>
      <c r="X89" s="688">
        <v>472</v>
      </c>
      <c r="Y89" s="180" t="s">
        <v>344</v>
      </c>
      <c r="Z89" s="708"/>
      <c r="AA89" s="180"/>
      <c r="AB89" s="688"/>
      <c r="AC89" s="180"/>
      <c r="AD89" s="688">
        <v>484</v>
      </c>
      <c r="AE89" s="193" t="s">
        <v>367</v>
      </c>
      <c r="AF89" s="975"/>
      <c r="AG89" s="180"/>
      <c r="AH89" s="699">
        <v>515</v>
      </c>
      <c r="AI89" s="1129" t="s">
        <v>322</v>
      </c>
      <c r="AJ89" s="975"/>
      <c r="AK89" s="180"/>
      <c r="AL89" s="688">
        <v>512</v>
      </c>
      <c r="AM89" s="950" t="s">
        <v>322</v>
      </c>
      <c r="AN89" s="193"/>
      <c r="AO89" s="193"/>
      <c r="AP89" s="183"/>
      <c r="AQ89" s="180"/>
      <c r="AR89" s="193"/>
      <c r="AS89" s="193"/>
      <c r="AT89" s="183"/>
      <c r="AU89" s="180"/>
      <c r="AV89" s="183"/>
      <c r="AW89" s="180"/>
      <c r="AX89" s="193"/>
      <c r="AY89" s="193"/>
      <c r="AZ89" s="183">
        <v>503</v>
      </c>
      <c r="BA89" s="1018" t="s">
        <v>259</v>
      </c>
      <c r="BB89" s="193"/>
      <c r="BC89" s="193"/>
      <c r="BD89" s="183"/>
      <c r="BE89" s="180"/>
      <c r="BF89" s="149"/>
      <c r="BG89" s="155">
        <f t="shared" si="17"/>
        <v>6</v>
      </c>
      <c r="BH89" s="671">
        <f t="shared" si="18"/>
        <v>510</v>
      </c>
      <c r="BI89" s="651">
        <f>COUNTIF(D89:BE89,"(1)")</f>
        <v>0</v>
      </c>
      <c r="BJ89" s="153">
        <f t="shared" si="19"/>
        <v>2</v>
      </c>
      <c r="BK89" s="153">
        <f t="shared" si="20"/>
        <v>1</v>
      </c>
      <c r="BL89" s="650">
        <f t="shared" si="21"/>
        <v>3</v>
      </c>
      <c r="BM89" s="157">
        <v>11</v>
      </c>
      <c r="BN89" s="158">
        <v>12</v>
      </c>
      <c r="BO89" s="673" t="str">
        <f t="shared" si="22"/>
        <v xml:space="preserve"> </v>
      </c>
      <c r="BP89" s="673" t="str">
        <f t="shared" si="23"/>
        <v xml:space="preserve"> </v>
      </c>
      <c r="BQ89" s="149"/>
    </row>
    <row r="90" spans="1:69" x14ac:dyDescent="0.2">
      <c r="A90" s="149"/>
      <c r="B90" s="687">
        <v>3</v>
      </c>
      <c r="C90" s="177" t="s">
        <v>323</v>
      </c>
      <c r="D90" s="975"/>
      <c r="E90" s="979"/>
      <c r="F90" s="975"/>
      <c r="G90" s="180"/>
      <c r="H90" s="1008"/>
      <c r="I90" s="180"/>
      <c r="J90" s="178"/>
      <c r="K90" s="178"/>
      <c r="L90" s="975"/>
      <c r="M90" s="976"/>
      <c r="N90" s="975"/>
      <c r="O90" s="976"/>
      <c r="P90" s="688"/>
      <c r="Q90" s="180"/>
      <c r="R90" s="699"/>
      <c r="S90" s="180"/>
      <c r="T90" s="688"/>
      <c r="U90" s="180"/>
      <c r="V90" s="688">
        <v>468</v>
      </c>
      <c r="W90" s="180" t="s">
        <v>344</v>
      </c>
      <c r="X90" s="688">
        <v>477</v>
      </c>
      <c r="Y90" s="180" t="s">
        <v>375</v>
      </c>
      <c r="Z90" s="708">
        <v>424</v>
      </c>
      <c r="AA90" s="180" t="s">
        <v>388</v>
      </c>
      <c r="AB90" s="688"/>
      <c r="AC90" s="180"/>
      <c r="AD90" s="688"/>
      <c r="AE90" s="193"/>
      <c r="AF90" s="975"/>
      <c r="AG90" s="180"/>
      <c r="AH90" s="699">
        <v>440</v>
      </c>
      <c r="AI90" s="178" t="s">
        <v>367</v>
      </c>
      <c r="AJ90" s="975"/>
      <c r="AK90" s="976"/>
      <c r="AL90" s="688"/>
      <c r="AM90" s="180"/>
      <c r="AN90" s="193"/>
      <c r="AO90" s="193"/>
      <c r="AP90" s="183"/>
      <c r="AQ90" s="180"/>
      <c r="AR90" s="193">
        <v>453</v>
      </c>
      <c r="AS90" s="193" t="s">
        <v>346</v>
      </c>
      <c r="AT90" s="183"/>
      <c r="AU90" s="180"/>
      <c r="AV90" s="183"/>
      <c r="AW90" s="180"/>
      <c r="AX90" s="193">
        <v>355</v>
      </c>
      <c r="AY90" s="193" t="s">
        <v>372</v>
      </c>
      <c r="AZ90" s="183"/>
      <c r="BA90" s="180"/>
      <c r="BB90" s="193"/>
      <c r="BC90" s="193"/>
      <c r="BD90" s="183"/>
      <c r="BE90" s="180"/>
      <c r="BF90" s="149"/>
      <c r="BG90" s="155">
        <f t="shared" si="17"/>
        <v>6</v>
      </c>
      <c r="BH90" s="671">
        <f t="shared" si="18"/>
        <v>466</v>
      </c>
      <c r="BI90" s="651">
        <f>COUNTIF(D90:BE90,"(1)")</f>
        <v>0</v>
      </c>
      <c r="BJ90" s="153">
        <f t="shared" si="19"/>
        <v>0</v>
      </c>
      <c r="BK90" s="153">
        <f t="shared" si="20"/>
        <v>0</v>
      </c>
      <c r="BL90" s="650">
        <f t="shared" si="21"/>
        <v>0</v>
      </c>
      <c r="BM90" s="1079" t="str">
        <f>IF((LARGE(D90:BE90,1))&gt;=450,"15"," ")</f>
        <v>15</v>
      </c>
      <c r="BN90" s="673" t="str">
        <f>IF((LARGE(D90:BE90,1))&gt;=500,"15"," ")</f>
        <v xml:space="preserve"> </v>
      </c>
      <c r="BO90" s="673" t="str">
        <f t="shared" si="22"/>
        <v xml:space="preserve"> </v>
      </c>
      <c r="BP90" s="673" t="str">
        <f t="shared" si="23"/>
        <v xml:space="preserve"> </v>
      </c>
      <c r="BQ90" s="149"/>
    </row>
    <row r="91" spans="1:69" x14ac:dyDescent="0.2">
      <c r="A91" s="149"/>
      <c r="B91" s="687">
        <v>4</v>
      </c>
      <c r="C91" s="177" t="s">
        <v>31</v>
      </c>
      <c r="D91" s="975"/>
      <c r="E91" s="979"/>
      <c r="F91" s="975"/>
      <c r="G91" s="180"/>
      <c r="H91" s="1008"/>
      <c r="I91" s="180"/>
      <c r="J91" s="178"/>
      <c r="K91" s="178"/>
      <c r="L91" s="975"/>
      <c r="M91" s="976"/>
      <c r="N91" s="975"/>
      <c r="O91" s="976"/>
      <c r="P91" s="688"/>
      <c r="Q91" s="180"/>
      <c r="R91" s="699"/>
      <c r="S91" s="180"/>
      <c r="T91" s="688"/>
      <c r="U91" s="180"/>
      <c r="V91" s="688"/>
      <c r="W91" s="180"/>
      <c r="X91" s="688">
        <v>176</v>
      </c>
      <c r="Y91" s="180" t="s">
        <v>388</v>
      </c>
      <c r="Z91" s="708">
        <v>164</v>
      </c>
      <c r="AA91" s="180" t="s">
        <v>392</v>
      </c>
      <c r="AB91" s="688"/>
      <c r="AC91" s="180"/>
      <c r="AD91" s="688"/>
      <c r="AE91" s="193"/>
      <c r="AF91" s="975"/>
      <c r="AG91" s="180"/>
      <c r="AH91" s="699"/>
      <c r="AI91" s="178"/>
      <c r="AJ91" s="975"/>
      <c r="AK91" s="976"/>
      <c r="AL91" s="688"/>
      <c r="AM91" s="180"/>
      <c r="AN91" s="193"/>
      <c r="AO91" s="193"/>
      <c r="AP91" s="183"/>
      <c r="AQ91" s="180"/>
      <c r="AR91" s="193"/>
      <c r="AS91" s="193"/>
      <c r="AT91" s="183"/>
      <c r="AU91" s="180"/>
      <c r="AV91" s="183"/>
      <c r="AW91" s="180"/>
      <c r="AX91" s="193"/>
      <c r="AY91" s="193"/>
      <c r="AZ91" s="183"/>
      <c r="BA91" s="180"/>
      <c r="BB91" s="193"/>
      <c r="BC91" s="193"/>
      <c r="BD91" s="183"/>
      <c r="BE91" s="180"/>
      <c r="BF91" s="149"/>
      <c r="BG91" s="155">
        <f t="shared" si="17"/>
        <v>2</v>
      </c>
      <c r="BH91" s="671" t="str">
        <f t="shared" si="18"/>
        <v xml:space="preserve"> </v>
      </c>
      <c r="BI91" s="651">
        <v>0</v>
      </c>
      <c r="BJ91" s="153">
        <f t="shared" si="19"/>
        <v>0</v>
      </c>
      <c r="BK91" s="153">
        <f t="shared" si="20"/>
        <v>0</v>
      </c>
      <c r="BL91" s="650">
        <f t="shared" si="21"/>
        <v>0</v>
      </c>
      <c r="BM91" s="672" t="str">
        <f>IF((LARGE(D91:BE91,1))&gt;=450,"15"," ")</f>
        <v xml:space="preserve"> </v>
      </c>
      <c r="BN91" s="673" t="str">
        <f>IF((LARGE(D91:BE91,1))&gt;=500,"15"," ")</f>
        <v xml:space="preserve"> </v>
      </c>
      <c r="BO91" s="673" t="str">
        <f t="shared" si="22"/>
        <v xml:space="preserve"> </v>
      </c>
      <c r="BP91" s="673" t="str">
        <f t="shared" si="23"/>
        <v xml:space="preserve"> </v>
      </c>
      <c r="BQ91" s="149"/>
    </row>
    <row r="92" spans="1:69" x14ac:dyDescent="0.2">
      <c r="A92" s="149"/>
      <c r="B92" s="687">
        <v>5</v>
      </c>
      <c r="C92" s="177" t="s">
        <v>278</v>
      </c>
      <c r="D92" s="975"/>
      <c r="E92" s="979"/>
      <c r="F92" s="975"/>
      <c r="G92" s="180"/>
      <c r="H92" s="1008"/>
      <c r="I92" s="180"/>
      <c r="J92" s="178"/>
      <c r="K92" s="178"/>
      <c r="L92" s="975"/>
      <c r="M92" s="976"/>
      <c r="N92" s="975"/>
      <c r="O92" s="976"/>
      <c r="P92" s="688"/>
      <c r="Q92" s="180"/>
      <c r="R92" s="699"/>
      <c r="S92" s="180"/>
      <c r="T92" s="688"/>
      <c r="U92" s="180"/>
      <c r="V92" s="688"/>
      <c r="W92" s="180"/>
      <c r="X92" s="688">
        <v>433</v>
      </c>
      <c r="Y92" s="180" t="s">
        <v>369</v>
      </c>
      <c r="Z92" s="708"/>
      <c r="AA92" s="180"/>
      <c r="AB92" s="688"/>
      <c r="AC92" s="180"/>
      <c r="AD92" s="688"/>
      <c r="AE92" s="193"/>
      <c r="AF92" s="975"/>
      <c r="AG92" s="180"/>
      <c r="AH92" s="699"/>
      <c r="AI92" s="178"/>
      <c r="AJ92" s="975"/>
      <c r="AK92" s="976"/>
      <c r="AL92" s="688"/>
      <c r="AM92" s="180"/>
      <c r="AN92" s="193"/>
      <c r="AO92" s="193"/>
      <c r="AP92" s="183"/>
      <c r="AQ92" s="180"/>
      <c r="AR92" s="193">
        <v>420</v>
      </c>
      <c r="AS92" s="193" t="s">
        <v>367</v>
      </c>
      <c r="AT92" s="183"/>
      <c r="AU92" s="180"/>
      <c r="AV92" s="183"/>
      <c r="AW92" s="180"/>
      <c r="AX92" s="193"/>
      <c r="AY92" s="193"/>
      <c r="AZ92" s="183"/>
      <c r="BA92" s="180"/>
      <c r="BB92" s="193"/>
      <c r="BC92" s="193"/>
      <c r="BD92" s="183"/>
      <c r="BE92" s="180"/>
      <c r="BF92" s="149"/>
      <c r="BG92" s="155">
        <f t="shared" ref="BG92" si="24">COUNT(D92:BE92)</f>
        <v>2</v>
      </c>
      <c r="BH92" s="671" t="str">
        <f t="shared" ref="BH92" si="25">IF(BG92&lt;3," ",(LARGE(D92:BE92,1)+LARGE(D92:BE92,2)+LARGE(D92:BE92,3))/3)</f>
        <v xml:space="preserve"> </v>
      </c>
      <c r="BI92" s="651">
        <v>0</v>
      </c>
      <c r="BJ92" s="153">
        <f t="shared" ref="BJ92" si="26">COUNTIF(D92:BE92,"(2)")</f>
        <v>0</v>
      </c>
      <c r="BK92" s="153">
        <f t="shared" ref="BK92" si="27">COUNTIF(D92:BE92,"(3)")</f>
        <v>0</v>
      </c>
      <c r="BL92" s="650">
        <f t="shared" ref="BL92" si="28">SUM(BI92:BK92)</f>
        <v>0</v>
      </c>
      <c r="BM92" s="157">
        <v>13</v>
      </c>
      <c r="BN92" s="673" t="str">
        <f>IF((LARGE(D92:BE92,1))&gt;=500,"15"," ")</f>
        <v xml:space="preserve"> </v>
      </c>
      <c r="BO92" s="673" t="str">
        <f t="shared" si="22"/>
        <v xml:space="preserve"> </v>
      </c>
      <c r="BP92" s="673" t="str">
        <f t="shared" si="23"/>
        <v xml:space="preserve"> </v>
      </c>
      <c r="BQ92" s="149"/>
    </row>
    <row r="93" spans="1:69" x14ac:dyDescent="0.2">
      <c r="A93" s="149"/>
      <c r="B93" s="687">
        <v>6</v>
      </c>
      <c r="C93" s="177" t="s">
        <v>334</v>
      </c>
      <c r="D93" s="975"/>
      <c r="E93" s="979"/>
      <c r="F93" s="975"/>
      <c r="G93" s="180"/>
      <c r="H93" s="1008"/>
      <c r="I93" s="180"/>
      <c r="J93" s="178"/>
      <c r="K93" s="178"/>
      <c r="L93" s="975"/>
      <c r="M93" s="976"/>
      <c r="N93" s="975"/>
      <c r="O93" s="976"/>
      <c r="P93" s="688"/>
      <c r="Q93" s="180"/>
      <c r="R93" s="699"/>
      <c r="S93" s="180"/>
      <c r="T93" s="688"/>
      <c r="U93" s="180"/>
      <c r="V93" s="688"/>
      <c r="W93" s="180"/>
      <c r="X93" s="688">
        <v>436</v>
      </c>
      <c r="Y93" s="180" t="s">
        <v>367</v>
      </c>
      <c r="Z93" s="708"/>
      <c r="AA93" s="180"/>
      <c r="AB93" s="688"/>
      <c r="AC93" s="180"/>
      <c r="AD93" s="688"/>
      <c r="AE93" s="193"/>
      <c r="AF93" s="975"/>
      <c r="AG93" s="180"/>
      <c r="AH93" s="699"/>
      <c r="AI93" s="178"/>
      <c r="AJ93" s="975"/>
      <c r="AK93" s="976"/>
      <c r="AL93" s="688"/>
      <c r="AM93" s="180"/>
      <c r="AN93" s="193"/>
      <c r="AO93" s="193"/>
      <c r="AP93" s="183"/>
      <c r="AQ93" s="180"/>
      <c r="AR93" s="193"/>
      <c r="AS93" s="193"/>
      <c r="AT93" s="183"/>
      <c r="AU93" s="180"/>
      <c r="AV93" s="183"/>
      <c r="AW93" s="180"/>
      <c r="AX93" s="193"/>
      <c r="AY93" s="193"/>
      <c r="AZ93" s="183"/>
      <c r="BA93" s="180"/>
      <c r="BB93" s="193"/>
      <c r="BC93" s="193"/>
      <c r="BD93" s="183"/>
      <c r="BE93" s="180"/>
      <c r="BF93" s="149"/>
      <c r="BG93" s="155">
        <f t="shared" si="17"/>
        <v>1</v>
      </c>
      <c r="BH93" s="671" t="str">
        <f t="shared" si="18"/>
        <v xml:space="preserve"> </v>
      </c>
      <c r="BI93" s="651">
        <v>0</v>
      </c>
      <c r="BJ93" s="153">
        <f t="shared" si="19"/>
        <v>0</v>
      </c>
      <c r="BK93" s="153">
        <f t="shared" si="20"/>
        <v>0</v>
      </c>
      <c r="BL93" s="650">
        <f t="shared" si="21"/>
        <v>0</v>
      </c>
      <c r="BM93" s="672" t="str">
        <f>IF((LARGE(D93:BE93,1))&gt;=450,"15"," ")</f>
        <v xml:space="preserve"> </v>
      </c>
      <c r="BN93" s="673" t="str">
        <f>IF((LARGE(D93:BE93,1))&gt;=500,"15"," ")</f>
        <v xml:space="preserve"> </v>
      </c>
      <c r="BO93" s="673" t="str">
        <f t="shared" si="22"/>
        <v xml:space="preserve"> </v>
      </c>
      <c r="BP93" s="673" t="str">
        <f t="shared" si="23"/>
        <v xml:space="preserve"> </v>
      </c>
      <c r="BQ93" s="149"/>
    </row>
    <row r="94" spans="1:69" x14ac:dyDescent="0.2">
      <c r="A94" s="149"/>
      <c r="B94" s="676">
        <v>7</v>
      </c>
      <c r="C94" s="726" t="s">
        <v>26</v>
      </c>
      <c r="D94" s="981"/>
      <c r="E94" s="278"/>
      <c r="F94" s="981"/>
      <c r="G94" s="181"/>
      <c r="H94" s="705"/>
      <c r="I94" s="181"/>
      <c r="J94" s="278"/>
      <c r="K94" s="278"/>
      <c r="L94" s="705"/>
      <c r="M94" s="181"/>
      <c r="N94" s="705"/>
      <c r="O94" s="181"/>
      <c r="P94" s="980"/>
      <c r="Q94" s="181"/>
      <c r="R94" s="655"/>
      <c r="S94" s="181"/>
      <c r="T94" s="980">
        <v>518</v>
      </c>
      <c r="U94" s="181" t="s">
        <v>349</v>
      </c>
      <c r="V94" s="980">
        <v>494</v>
      </c>
      <c r="W94" s="1103" t="s">
        <v>259</v>
      </c>
      <c r="X94" s="980">
        <v>517</v>
      </c>
      <c r="Y94" s="1105" t="s">
        <v>322</v>
      </c>
      <c r="Z94" s="694">
        <v>491</v>
      </c>
      <c r="AA94" s="181" t="s">
        <v>372</v>
      </c>
      <c r="AB94" s="980">
        <v>480</v>
      </c>
      <c r="AC94" s="1105" t="s">
        <v>322</v>
      </c>
      <c r="AD94" s="980">
        <v>476</v>
      </c>
      <c r="AE94" s="278" t="s">
        <v>369</v>
      </c>
      <c r="AF94" s="981"/>
      <c r="AG94" s="181"/>
      <c r="AH94" s="655">
        <v>506</v>
      </c>
      <c r="AI94" s="278" t="s">
        <v>375</v>
      </c>
      <c r="AJ94" s="981"/>
      <c r="AK94" s="181"/>
      <c r="AL94" s="980">
        <v>472</v>
      </c>
      <c r="AM94" s="181" t="s">
        <v>344</v>
      </c>
      <c r="AN94" s="278"/>
      <c r="AO94" s="278"/>
      <c r="AP94" s="705">
        <v>472</v>
      </c>
      <c r="AQ94" s="181" t="s">
        <v>344</v>
      </c>
      <c r="AR94" s="278"/>
      <c r="AS94" s="278"/>
      <c r="AT94" s="705"/>
      <c r="AU94" s="181"/>
      <c r="AV94" s="705"/>
      <c r="AW94" s="181"/>
      <c r="AX94" s="278">
        <v>516</v>
      </c>
      <c r="AY94" s="1134" t="s">
        <v>322</v>
      </c>
      <c r="AZ94" s="705">
        <v>521</v>
      </c>
      <c r="BA94" s="181" t="s">
        <v>349</v>
      </c>
      <c r="BB94" s="278">
        <v>496</v>
      </c>
      <c r="BC94" s="1133" t="s">
        <v>237</v>
      </c>
      <c r="BD94" s="705"/>
      <c r="BE94" s="181"/>
      <c r="BF94" s="149"/>
      <c r="BG94" s="155">
        <f t="shared" si="17"/>
        <v>12</v>
      </c>
      <c r="BH94" s="671">
        <f t="shared" si="18"/>
        <v>518.66666666666663</v>
      </c>
      <c r="BI94" s="651">
        <f>COUNTIF(D94:BE94,"(1)")</f>
        <v>1</v>
      </c>
      <c r="BJ94" s="153">
        <f t="shared" si="19"/>
        <v>3</v>
      </c>
      <c r="BK94" s="153">
        <f t="shared" si="20"/>
        <v>1</v>
      </c>
      <c r="BL94" s="650">
        <f t="shared" si="21"/>
        <v>5</v>
      </c>
      <c r="BM94" s="157">
        <v>95</v>
      </c>
      <c r="BN94" s="154">
        <v>96</v>
      </c>
      <c r="BO94" s="154">
        <v>96</v>
      </c>
      <c r="BP94" s="732" t="str">
        <f t="shared" si="23"/>
        <v xml:space="preserve"> </v>
      </c>
      <c r="BQ94" s="149"/>
    </row>
    <row r="95" spans="1:69" x14ac:dyDescent="0.2">
      <c r="A95" s="149"/>
      <c r="B95" s="642"/>
      <c r="C95" s="149"/>
      <c r="BF95" s="149"/>
      <c r="BG95" s="155"/>
      <c r="BH95" s="671"/>
      <c r="BI95" s="155"/>
      <c r="BJ95" s="155"/>
      <c r="BK95" s="155"/>
      <c r="BL95" s="155"/>
      <c r="BM95" s="156"/>
      <c r="BN95" s="156"/>
      <c r="BO95" s="156"/>
      <c r="BP95" s="163"/>
      <c r="BQ95" s="149"/>
    </row>
    <row r="96" spans="1:69" x14ac:dyDescent="0.2">
      <c r="A96" s="149"/>
      <c r="B96" s="652"/>
      <c r="C96" s="95" t="s">
        <v>32</v>
      </c>
      <c r="D96" s="980"/>
      <c r="E96" s="980"/>
      <c r="F96" s="980"/>
      <c r="G96" s="980"/>
      <c r="H96" s="980"/>
      <c r="I96" s="980"/>
      <c r="J96" s="1007"/>
      <c r="K96" s="1007"/>
      <c r="L96" s="980"/>
      <c r="M96" s="980"/>
      <c r="N96" s="980"/>
      <c r="O96" s="980"/>
      <c r="P96" s="980"/>
      <c r="Q96" s="980"/>
      <c r="R96" s="655"/>
      <c r="S96" s="980"/>
      <c r="T96" s="980"/>
      <c r="U96" s="980"/>
      <c r="V96" s="980"/>
      <c r="W96" s="980"/>
      <c r="X96" s="980"/>
      <c r="Y96" s="980"/>
      <c r="Z96" s="694"/>
      <c r="AA96" s="980"/>
      <c r="AB96" s="980"/>
      <c r="AC96" s="980"/>
      <c r="AD96" s="980"/>
      <c r="AE96" s="980"/>
      <c r="AF96" s="980"/>
      <c r="AG96" s="980"/>
      <c r="AH96" s="655"/>
      <c r="AI96" s="980"/>
      <c r="AJ96" s="980"/>
      <c r="AK96" s="980"/>
      <c r="AL96" s="980"/>
      <c r="AM96" s="980"/>
      <c r="AN96" s="980"/>
      <c r="AO96" s="980"/>
      <c r="AP96" s="980"/>
      <c r="AQ96" s="980"/>
      <c r="AR96" s="980"/>
      <c r="AS96" s="980"/>
      <c r="AT96" s="980"/>
      <c r="AU96" s="980"/>
      <c r="AV96" s="980"/>
      <c r="AW96" s="980"/>
      <c r="AX96" s="980"/>
      <c r="AY96" s="980"/>
      <c r="AZ96" s="980"/>
      <c r="BA96" s="980"/>
      <c r="BB96" s="1156"/>
      <c r="BC96" s="1156"/>
      <c r="BD96" s="980"/>
      <c r="BE96" s="980"/>
      <c r="BF96" s="149"/>
      <c r="BG96" s="155"/>
      <c r="BH96" s="671"/>
      <c r="BI96" s="167"/>
      <c r="BJ96" s="167"/>
      <c r="BK96" s="167"/>
      <c r="BL96" s="164"/>
      <c r="BM96" s="164"/>
      <c r="BN96" s="164"/>
      <c r="BO96" s="164"/>
      <c r="BP96" s="164"/>
      <c r="BQ96" s="149"/>
    </row>
    <row r="97" spans="1:69" x14ac:dyDescent="0.2">
      <c r="A97" s="149"/>
      <c r="B97" s="687"/>
      <c r="C97" s="177"/>
      <c r="D97" s="975"/>
      <c r="E97" s="976"/>
      <c r="F97" s="989"/>
      <c r="G97" s="990"/>
      <c r="H97" s="998"/>
      <c r="I97" s="999"/>
      <c r="J97" s="688"/>
      <c r="K97" s="688"/>
      <c r="L97" s="989"/>
      <c r="M97" s="990"/>
      <c r="N97" s="989"/>
      <c r="O97" s="990"/>
      <c r="P97" s="688"/>
      <c r="Q97" s="976"/>
      <c r="R97" s="699"/>
      <c r="S97" s="180"/>
      <c r="T97" s="688"/>
      <c r="U97" s="976"/>
      <c r="V97" s="688"/>
      <c r="W97" s="976"/>
      <c r="X97" s="688"/>
      <c r="Y97" s="976"/>
      <c r="Z97" s="708"/>
      <c r="AA97" s="976"/>
      <c r="AB97" s="688"/>
      <c r="AC97" s="180"/>
      <c r="AD97" s="688"/>
      <c r="AE97" s="990"/>
      <c r="AF97" s="688"/>
      <c r="AG97" s="990"/>
      <c r="AH97" s="699"/>
      <c r="AI97" s="688"/>
      <c r="AJ97" s="975"/>
      <c r="AK97" s="976"/>
      <c r="AL97" s="688"/>
      <c r="AM97" s="976"/>
      <c r="AN97" s="979"/>
      <c r="AO97" s="979"/>
      <c r="AP97" s="989"/>
      <c r="AQ97" s="990"/>
      <c r="AR97" s="979"/>
      <c r="AS97" s="979"/>
      <c r="AT97" s="989"/>
      <c r="AU97" s="990"/>
      <c r="AV97" s="989"/>
      <c r="AW97" s="990"/>
      <c r="AX97" s="988"/>
      <c r="AY97" s="988"/>
      <c r="AZ97" s="1150"/>
      <c r="BA97" s="1151"/>
      <c r="BB97" s="1152"/>
      <c r="BC97" s="1152"/>
      <c r="BD97" s="989"/>
      <c r="BE97" s="990"/>
      <c r="BF97" s="149"/>
      <c r="BG97" s="155">
        <f>COUNT(D97:BE97)</f>
        <v>0</v>
      </c>
      <c r="BH97" s="671" t="str">
        <f>IF(BG97&lt;3," ",(LARGE(D97:BE97,1)+LARGE(D97:BE97,2)+LARGE(D97:BE97,3))/3)</f>
        <v xml:space="preserve"> </v>
      </c>
      <c r="BI97" s="651">
        <f>COUNTIF(D97:BE97,"(1)")</f>
        <v>0</v>
      </c>
      <c r="BJ97" s="153">
        <f>COUNTIF(D97:BE97,"(2)")</f>
        <v>0</v>
      </c>
      <c r="BK97" s="153">
        <f>COUNTIF(D97:BE97,"(3)")</f>
        <v>0</v>
      </c>
      <c r="BL97" s="650">
        <f>SUM(BI97:BK97)</f>
        <v>0</v>
      </c>
      <c r="BM97" s="672" t="e">
        <f>IF((LARGE(D97:BE97,1))&gt;=450,"15"," ")</f>
        <v>#NUM!</v>
      </c>
      <c r="BN97" s="673" t="e">
        <f>IF((LARGE(D97:BE97,1))&gt;=500,"15"," ")</f>
        <v>#NUM!</v>
      </c>
      <c r="BO97" s="673" t="e">
        <f>IF((LARGE(D97:BE97,1))&gt;=540,"15"," ")</f>
        <v>#NUM!</v>
      </c>
      <c r="BP97" s="153" t="e">
        <f>IF((LARGE(D97:BE97,1))&gt;=570,"15"," ")</f>
        <v>#NUM!</v>
      </c>
      <c r="BQ97" s="149"/>
    </row>
    <row r="98" spans="1:69" x14ac:dyDescent="0.2">
      <c r="A98" s="149"/>
      <c r="B98" s="676"/>
      <c r="C98" s="176"/>
      <c r="D98" s="981"/>
      <c r="E98" s="982"/>
      <c r="F98" s="981"/>
      <c r="G98" s="982"/>
      <c r="H98" s="1005"/>
      <c r="I98" s="1006"/>
      <c r="J98" s="1007"/>
      <c r="K98" s="1007"/>
      <c r="L98" s="981"/>
      <c r="M98" s="982"/>
      <c r="N98" s="981"/>
      <c r="O98" s="982"/>
      <c r="P98" s="980"/>
      <c r="Q98" s="982"/>
      <c r="R98" s="655"/>
      <c r="S98" s="982"/>
      <c r="T98" s="980"/>
      <c r="U98" s="982"/>
      <c r="V98" s="980"/>
      <c r="W98" s="982"/>
      <c r="X98" s="980"/>
      <c r="Y98" s="982"/>
      <c r="Z98" s="694"/>
      <c r="AA98" s="982"/>
      <c r="AB98" s="980"/>
      <c r="AC98" s="982"/>
      <c r="AD98" s="980"/>
      <c r="AE98" s="982"/>
      <c r="AF98" s="980"/>
      <c r="AG98" s="982"/>
      <c r="AH98" s="655"/>
      <c r="AI98" s="980"/>
      <c r="AJ98" s="981"/>
      <c r="AK98" s="982"/>
      <c r="AL98" s="980"/>
      <c r="AM98" s="982"/>
      <c r="AN98" s="980"/>
      <c r="AO98" s="980"/>
      <c r="AP98" s="981"/>
      <c r="AQ98" s="982"/>
      <c r="AR98" s="980"/>
      <c r="AS98" s="980"/>
      <c r="AT98" s="981"/>
      <c r="AU98" s="982"/>
      <c r="AV98" s="981"/>
      <c r="AW98" s="982"/>
      <c r="AX98" s="980"/>
      <c r="AY98" s="980"/>
      <c r="AZ98" s="1154"/>
      <c r="BA98" s="1155"/>
      <c r="BB98" s="1156"/>
      <c r="BC98" s="1156"/>
      <c r="BD98" s="981"/>
      <c r="BE98" s="982"/>
      <c r="BF98" s="149"/>
      <c r="BG98" s="155">
        <f>COUNT(D98:BE98)</f>
        <v>0</v>
      </c>
      <c r="BH98" s="671" t="str">
        <f>IF(BG98&lt;3," ",(LARGE(D98:BE98,1)+LARGE(D98:BE98,2)+LARGE(D98:BE98,3))/3)</f>
        <v xml:space="preserve"> </v>
      </c>
      <c r="BI98" s="672">
        <f>COUNTIF(D98:BE98,"(1)")</f>
        <v>0</v>
      </c>
      <c r="BJ98" s="673">
        <f>COUNTIF(D98:BE98,"(2)")</f>
        <v>0</v>
      </c>
      <c r="BK98" s="673">
        <f>COUNTIF(D98:BE98,"(3)")</f>
        <v>0</v>
      </c>
      <c r="BL98" s="674">
        <f>SUM(BI98:BK98)</f>
        <v>0</v>
      </c>
      <c r="BM98" s="672" t="e">
        <f>IF((LARGE(D98:BE98,1))&gt;=450,"15"," ")</f>
        <v>#NUM!</v>
      </c>
      <c r="BN98" s="673" t="e">
        <f>IF((LARGE(D98:BE98,1))&gt;=500,"15"," ")</f>
        <v>#NUM!</v>
      </c>
      <c r="BO98" s="673" t="e">
        <f>IF((LARGE(D98:BE98,1))&gt;=540,"15"," ")</f>
        <v>#NUM!</v>
      </c>
      <c r="BP98" s="673" t="e">
        <f>IF((LARGE(D98:BE98,1))&gt;=570,"15"," ")</f>
        <v>#NUM!</v>
      </c>
      <c r="BQ98" s="149"/>
    </row>
    <row r="99" spans="1:69" x14ac:dyDescent="0.2">
      <c r="A99" s="149"/>
      <c r="B99" s="642"/>
      <c r="C99" s="149"/>
      <c r="BF99" s="149"/>
      <c r="BG99" s="155"/>
      <c r="BH99" s="671"/>
      <c r="BI99" s="709"/>
      <c r="BJ99" s="709"/>
      <c r="BK99" s="709"/>
      <c r="BL99" s="709"/>
      <c r="BM99" s="173"/>
      <c r="BN99" s="173"/>
      <c r="BO99" s="173"/>
      <c r="BP99" s="173"/>
      <c r="BQ99" s="149"/>
    </row>
    <row r="100" spans="1:69" x14ac:dyDescent="0.2">
      <c r="A100" s="149"/>
      <c r="B100" s="652"/>
      <c r="C100" s="95" t="s">
        <v>33</v>
      </c>
      <c r="D100" s="980"/>
      <c r="E100" s="980"/>
      <c r="F100" s="980"/>
      <c r="G100" s="980"/>
      <c r="H100" s="980"/>
      <c r="I100" s="980"/>
      <c r="J100" s="1007"/>
      <c r="K100" s="1007"/>
      <c r="L100" s="980"/>
      <c r="M100" s="980"/>
      <c r="N100" s="980"/>
      <c r="O100" s="980"/>
      <c r="P100" s="980"/>
      <c r="Q100" s="980"/>
      <c r="R100" s="655"/>
      <c r="S100" s="980"/>
      <c r="T100" s="980"/>
      <c r="U100" s="980"/>
      <c r="V100" s="980"/>
      <c r="W100" s="980"/>
      <c r="X100" s="980"/>
      <c r="Y100" s="980"/>
      <c r="Z100" s="694"/>
      <c r="AA100" s="980"/>
      <c r="AB100" s="980"/>
      <c r="AC100" s="980"/>
      <c r="AD100" s="980"/>
      <c r="AE100" s="980"/>
      <c r="AF100" s="980"/>
      <c r="AG100" s="980"/>
      <c r="AH100" s="655"/>
      <c r="AI100" s="980"/>
      <c r="AJ100" s="980"/>
      <c r="AK100" s="980"/>
      <c r="AL100" s="980"/>
      <c r="AM100" s="980"/>
      <c r="AN100" s="980"/>
      <c r="AO100" s="980"/>
      <c r="AP100" s="980"/>
      <c r="AQ100" s="980"/>
      <c r="AR100" s="980"/>
      <c r="AS100" s="980"/>
      <c r="AT100" s="980"/>
      <c r="AU100" s="980"/>
      <c r="AV100" s="980"/>
      <c r="AW100" s="980"/>
      <c r="AX100" s="980"/>
      <c r="AY100" s="980"/>
      <c r="AZ100" s="980"/>
      <c r="BA100" s="980"/>
      <c r="BB100" s="1156"/>
      <c r="BC100" s="1156"/>
      <c r="BD100" s="980"/>
      <c r="BE100" s="980"/>
      <c r="BF100" s="149"/>
      <c r="BG100" s="155"/>
      <c r="BH100" s="671"/>
      <c r="BI100" s="167"/>
      <c r="BJ100" s="167"/>
      <c r="BK100" s="167"/>
      <c r="BL100" s="164"/>
      <c r="BM100" s="164"/>
      <c r="BN100" s="164"/>
      <c r="BO100" s="164"/>
      <c r="BP100" s="164"/>
      <c r="BQ100" s="149"/>
    </row>
    <row r="101" spans="1:69" x14ac:dyDescent="0.2">
      <c r="A101" s="149"/>
      <c r="B101" s="722">
        <v>1</v>
      </c>
      <c r="C101" s="192" t="s">
        <v>34</v>
      </c>
      <c r="D101" s="989"/>
      <c r="E101" s="990"/>
      <c r="F101" s="989"/>
      <c r="G101" s="187"/>
      <c r="H101" s="178"/>
      <c r="I101" s="178"/>
      <c r="J101" s="186"/>
      <c r="K101" s="187"/>
      <c r="L101" s="988"/>
      <c r="M101" s="437"/>
      <c r="N101" s="989"/>
      <c r="O101" s="187"/>
      <c r="P101" s="688">
        <v>464</v>
      </c>
      <c r="Q101" s="193" t="s">
        <v>344</v>
      </c>
      <c r="R101" s="728"/>
      <c r="S101" s="187"/>
      <c r="T101" s="688"/>
      <c r="U101" s="193"/>
      <c r="V101" s="989">
        <v>440</v>
      </c>
      <c r="W101" s="187" t="s">
        <v>375</v>
      </c>
      <c r="X101" s="688">
        <v>483</v>
      </c>
      <c r="Y101" s="193" t="s">
        <v>344</v>
      </c>
      <c r="Z101" s="716">
        <v>468</v>
      </c>
      <c r="AA101" s="187" t="s">
        <v>372</v>
      </c>
      <c r="AB101" s="688"/>
      <c r="AC101" s="193"/>
      <c r="AD101" s="989"/>
      <c r="AE101" s="187"/>
      <c r="AF101" s="688"/>
      <c r="AG101" s="437"/>
      <c r="AH101" s="728">
        <v>491</v>
      </c>
      <c r="AI101" s="187" t="s">
        <v>344</v>
      </c>
      <c r="AJ101" s="979"/>
      <c r="AK101" s="979"/>
      <c r="AL101" s="989">
        <v>489</v>
      </c>
      <c r="AM101" s="187" t="s">
        <v>375</v>
      </c>
      <c r="AN101" s="979"/>
      <c r="AO101" s="979"/>
      <c r="AP101" s="989"/>
      <c r="AQ101" s="990"/>
      <c r="AR101" s="979"/>
      <c r="AS101" s="979"/>
      <c r="AT101" s="989"/>
      <c r="AU101" s="187"/>
      <c r="AV101" s="186"/>
      <c r="AW101" s="187"/>
      <c r="AX101" s="437"/>
      <c r="AY101" s="437"/>
      <c r="AZ101" s="186"/>
      <c r="BA101" s="187"/>
      <c r="BB101" s="437"/>
      <c r="BC101" s="437"/>
      <c r="BD101" s="989"/>
      <c r="BE101" s="990"/>
      <c r="BF101" s="149"/>
      <c r="BG101" s="155">
        <f>COUNT(D101:BE101)</f>
        <v>6</v>
      </c>
      <c r="BH101" s="671">
        <f>IF(BG101&lt;3," ",(LARGE(D101:BE101,1)+LARGE(D101:BE101,2)+LARGE(D101:BE101,3))/3)</f>
        <v>487.66666666666669</v>
      </c>
      <c r="BI101" s="651">
        <f>COUNTIF(D101:BE101,"(1)")</f>
        <v>0</v>
      </c>
      <c r="BJ101" s="153">
        <f>COUNTIF(D101:BE101,"(2)")</f>
        <v>0</v>
      </c>
      <c r="BK101" s="153">
        <f>COUNTIF(D101:BE101,"(3)")</f>
        <v>0</v>
      </c>
      <c r="BL101" s="650">
        <f>SUM(BI101:BK101)</f>
        <v>0</v>
      </c>
      <c r="BM101" s="166" t="s">
        <v>168</v>
      </c>
      <c r="BN101" s="166" t="s">
        <v>168</v>
      </c>
      <c r="BO101" s="673" t="str">
        <f>IF((LARGE(D101:BE101,1))&gt;=540,"15"," ")</f>
        <v xml:space="preserve"> </v>
      </c>
      <c r="BP101" s="153" t="str">
        <f>IF((LARGE(D101:BE101,1))&gt;=570,"15"," ")</f>
        <v xml:space="preserve"> </v>
      </c>
      <c r="BQ101" s="149"/>
    </row>
    <row r="102" spans="1:69" x14ac:dyDescent="0.2">
      <c r="A102" s="149"/>
      <c r="B102" s="687">
        <v>2</v>
      </c>
      <c r="C102" s="192" t="s">
        <v>136</v>
      </c>
      <c r="D102" s="975"/>
      <c r="E102" s="180"/>
      <c r="F102" s="975"/>
      <c r="G102" s="180"/>
      <c r="H102" s="193"/>
      <c r="I102" s="193"/>
      <c r="J102" s="1008"/>
      <c r="K102" s="180"/>
      <c r="L102" s="193"/>
      <c r="M102" s="193"/>
      <c r="N102" s="183"/>
      <c r="O102" s="180"/>
      <c r="P102" s="979">
        <v>559</v>
      </c>
      <c r="Q102" s="1082" t="s">
        <v>322</v>
      </c>
      <c r="R102" s="720"/>
      <c r="S102" s="180"/>
      <c r="T102" s="979">
        <v>563</v>
      </c>
      <c r="U102" s="1091" t="s">
        <v>237</v>
      </c>
      <c r="V102" s="975">
        <v>563</v>
      </c>
      <c r="W102" s="950" t="s">
        <v>322</v>
      </c>
      <c r="X102" s="979">
        <v>568</v>
      </c>
      <c r="Y102" s="1091" t="s">
        <v>237</v>
      </c>
      <c r="Z102" s="718">
        <v>569</v>
      </c>
      <c r="AA102" s="1076" t="s">
        <v>237</v>
      </c>
      <c r="AB102" s="979"/>
      <c r="AC102" s="193"/>
      <c r="AD102" s="975"/>
      <c r="AE102" s="180"/>
      <c r="AF102" s="979"/>
      <c r="AG102" s="536"/>
      <c r="AH102" s="720">
        <v>566</v>
      </c>
      <c r="AI102" s="1076" t="s">
        <v>237</v>
      </c>
      <c r="AJ102" s="979"/>
      <c r="AK102" s="193"/>
      <c r="AL102" s="975">
        <v>569</v>
      </c>
      <c r="AM102" s="1076" t="s">
        <v>237</v>
      </c>
      <c r="AN102" s="193">
        <v>559</v>
      </c>
      <c r="AO102" s="1082" t="s">
        <v>322</v>
      </c>
      <c r="AP102" s="183"/>
      <c r="AQ102" s="180"/>
      <c r="AR102" s="193"/>
      <c r="AS102" s="193"/>
      <c r="AT102" s="975"/>
      <c r="AU102" s="180"/>
      <c r="AV102" s="183"/>
      <c r="AW102" s="180"/>
      <c r="AX102" s="193">
        <v>557</v>
      </c>
      <c r="AY102" s="1131" t="s">
        <v>259</v>
      </c>
      <c r="AZ102" s="183">
        <v>553</v>
      </c>
      <c r="BA102" s="180" t="s">
        <v>375</v>
      </c>
      <c r="BB102" s="193">
        <v>563</v>
      </c>
      <c r="BC102" s="1091" t="s">
        <v>237</v>
      </c>
      <c r="BD102" s="975"/>
      <c r="BE102" s="180"/>
      <c r="BF102" s="149"/>
      <c r="BG102" s="155">
        <f>COUNT(D102:BE102)</f>
        <v>11</v>
      </c>
      <c r="BH102" s="671">
        <f>IF(BG102&lt;3," ",(LARGE(D102:BE102,1)+LARGE(D102:BE102,2)+LARGE(D102:BE102,3))/3)</f>
        <v>568.66666666666663</v>
      </c>
      <c r="BI102" s="651">
        <f>COUNTIF(D102:BE102,"(1)")</f>
        <v>6</v>
      </c>
      <c r="BJ102" s="153">
        <f>COUNTIF(D102:BE102,"(2)")</f>
        <v>3</v>
      </c>
      <c r="BK102" s="153">
        <f>COUNTIF(D102:BE102,"(3)")</f>
        <v>1</v>
      </c>
      <c r="BL102" s="650">
        <f>SUM(BI102:BK102)</f>
        <v>10</v>
      </c>
      <c r="BM102" s="165" t="s">
        <v>145</v>
      </c>
      <c r="BN102" s="169" t="s">
        <v>145</v>
      </c>
      <c r="BO102" s="172" t="s">
        <v>145</v>
      </c>
      <c r="BP102" s="172" t="s">
        <v>225</v>
      </c>
      <c r="BQ102" s="149"/>
    </row>
    <row r="103" spans="1:69" x14ac:dyDescent="0.2">
      <c r="A103" s="149"/>
      <c r="B103" s="687">
        <v>3</v>
      </c>
      <c r="C103" s="177" t="s">
        <v>137</v>
      </c>
      <c r="D103" s="1111"/>
      <c r="E103" s="180"/>
      <c r="F103" s="1111"/>
      <c r="G103" s="180"/>
      <c r="H103" s="193"/>
      <c r="I103" s="193"/>
      <c r="J103" s="1119"/>
      <c r="K103" s="180"/>
      <c r="L103" s="193"/>
      <c r="M103" s="193"/>
      <c r="N103" s="1119"/>
      <c r="O103" s="180"/>
      <c r="P103" s="1120"/>
      <c r="Q103" s="193"/>
      <c r="R103" s="720"/>
      <c r="S103" s="180"/>
      <c r="T103" s="1120"/>
      <c r="U103" s="193"/>
      <c r="V103" s="1111"/>
      <c r="W103" s="180"/>
      <c r="X103" s="1120"/>
      <c r="Y103" s="193"/>
      <c r="Z103" s="718"/>
      <c r="AA103" s="180"/>
      <c r="AB103" s="1120"/>
      <c r="AC103" s="193"/>
      <c r="AD103" s="1111"/>
      <c r="AE103" s="180"/>
      <c r="AF103" s="1120"/>
      <c r="AG103" s="536"/>
      <c r="AH103" s="720">
        <v>465</v>
      </c>
      <c r="AI103" s="180" t="s">
        <v>372</v>
      </c>
      <c r="AJ103" s="1120"/>
      <c r="AK103" s="193"/>
      <c r="AL103" s="1111">
        <v>448</v>
      </c>
      <c r="AM103" s="180" t="s">
        <v>372</v>
      </c>
      <c r="AN103" s="193">
        <v>445</v>
      </c>
      <c r="AO103" s="1131" t="s">
        <v>259</v>
      </c>
      <c r="AP103" s="1119"/>
      <c r="AQ103" s="180"/>
      <c r="AR103" s="193"/>
      <c r="AS103" s="193"/>
      <c r="AT103" s="1111"/>
      <c r="AU103" s="180"/>
      <c r="AV103" s="1119"/>
      <c r="AW103" s="180"/>
      <c r="AX103" s="193"/>
      <c r="AY103" s="193"/>
      <c r="AZ103" s="1119"/>
      <c r="BA103" s="180"/>
      <c r="BB103" s="193"/>
      <c r="BC103" s="193"/>
      <c r="BD103" s="1111"/>
      <c r="BE103" s="180"/>
      <c r="BF103" s="149"/>
      <c r="BG103" s="155">
        <f>COUNT(D103:BE103)</f>
        <v>3</v>
      </c>
      <c r="BH103" s="671">
        <f>IF(BG103&lt;3," ",(LARGE(D103:BE103,1)+LARGE(D103:BE103,2)+LARGE(D103:BE103,3))/3)</f>
        <v>452.66666666666669</v>
      </c>
      <c r="BI103" s="651">
        <f>COUNTIF(D103:BE103,"(1)")</f>
        <v>0</v>
      </c>
      <c r="BJ103" s="153">
        <f>COUNTIF(D103:BE103,"(2)")</f>
        <v>0</v>
      </c>
      <c r="BK103" s="153">
        <f>COUNTIF(D103:BE103,"(3)")</f>
        <v>1</v>
      </c>
      <c r="BL103" s="650">
        <f>SUM(BI103:BK103)</f>
        <v>1</v>
      </c>
      <c r="BM103" s="1079" t="str">
        <f>IF((LARGE(D103:BE103,1))&gt;=450,"15"," ")</f>
        <v>15</v>
      </c>
      <c r="BN103" s="673" t="str">
        <f>IF((LARGE(D103:BE103,1))&gt;=500,"15"," ")</f>
        <v xml:space="preserve"> </v>
      </c>
      <c r="BO103" s="673" t="str">
        <f>IF((LARGE(D103:BE103,1))&gt;=540,"15"," ")</f>
        <v xml:space="preserve"> </v>
      </c>
      <c r="BP103" s="673" t="str">
        <f>IF((LARGE(D103:BE103,1))&gt;=570,"15"," ")</f>
        <v xml:space="preserve"> </v>
      </c>
      <c r="BQ103" s="149"/>
    </row>
    <row r="104" spans="1:69" x14ac:dyDescent="0.2">
      <c r="A104" s="149"/>
      <c r="B104" s="676">
        <v>4</v>
      </c>
      <c r="C104" s="533" t="s">
        <v>27</v>
      </c>
      <c r="D104" s="981"/>
      <c r="E104" s="181"/>
      <c r="F104" s="981"/>
      <c r="G104" s="181"/>
      <c r="H104" s="980"/>
      <c r="I104" s="980"/>
      <c r="J104" s="1005"/>
      <c r="K104" s="1006"/>
      <c r="L104" s="980"/>
      <c r="M104" s="278"/>
      <c r="N104" s="981"/>
      <c r="O104" s="181"/>
      <c r="P104" s="653"/>
      <c r="Q104" s="278"/>
      <c r="R104" s="724">
        <v>528</v>
      </c>
      <c r="S104" s="1089" t="s">
        <v>259</v>
      </c>
      <c r="T104" s="980"/>
      <c r="U104" s="278"/>
      <c r="V104" s="981">
        <v>295</v>
      </c>
      <c r="W104" s="181" t="s">
        <v>344</v>
      </c>
      <c r="X104" s="980"/>
      <c r="Y104" s="980"/>
      <c r="Z104" s="719">
        <v>534</v>
      </c>
      <c r="AA104" s="181" t="s">
        <v>344</v>
      </c>
      <c r="AB104" s="980">
        <v>522</v>
      </c>
      <c r="AC104" s="278" t="s">
        <v>375</v>
      </c>
      <c r="AD104" s="981"/>
      <c r="AE104" s="982"/>
      <c r="AF104" s="980"/>
      <c r="AG104" s="278"/>
      <c r="AH104" s="724">
        <v>539</v>
      </c>
      <c r="AI104" s="181" t="s">
        <v>349</v>
      </c>
      <c r="AJ104" s="980"/>
      <c r="AK104" s="278"/>
      <c r="AL104" s="981">
        <v>533</v>
      </c>
      <c r="AM104" s="181" t="s">
        <v>349</v>
      </c>
      <c r="AN104" s="278"/>
      <c r="AO104" s="278"/>
      <c r="AP104" s="705"/>
      <c r="AQ104" s="181"/>
      <c r="AR104" s="278">
        <v>549</v>
      </c>
      <c r="AS104" s="1134" t="s">
        <v>322</v>
      </c>
      <c r="AT104" s="981"/>
      <c r="AU104" s="181"/>
      <c r="AV104" s="705"/>
      <c r="AW104" s="181"/>
      <c r="AX104" s="278">
        <v>544</v>
      </c>
      <c r="AY104" s="278" t="s">
        <v>349</v>
      </c>
      <c r="AZ104" s="705">
        <v>549</v>
      </c>
      <c r="BA104" s="1105" t="s">
        <v>322</v>
      </c>
      <c r="BB104" s="278"/>
      <c r="BC104" s="278"/>
      <c r="BD104" s="981"/>
      <c r="BE104" s="982"/>
      <c r="BF104" s="149"/>
      <c r="BG104" s="155">
        <f>COUNT(D104:BE104)</f>
        <v>9</v>
      </c>
      <c r="BH104" s="671">
        <f>IF(BG104&lt;3," ",(LARGE(D104:BE104,1)+LARGE(D104:BE104,2)+LARGE(D104:BE104,3))/3)</f>
        <v>547.33333333333337</v>
      </c>
      <c r="BI104" s="651">
        <f>COUNTIF(D104:BE104,"(1)")</f>
        <v>0</v>
      </c>
      <c r="BJ104" s="153">
        <f>COUNTIF(D104:BE104,"(2)")</f>
        <v>2</v>
      </c>
      <c r="BK104" s="153">
        <f>COUNTIF(D104:BE104,"(3)")</f>
        <v>1</v>
      </c>
      <c r="BL104" s="650">
        <f>SUM(BI104:BK104)</f>
        <v>3</v>
      </c>
      <c r="BM104" s="165" t="s">
        <v>225</v>
      </c>
      <c r="BN104" s="169" t="s">
        <v>225</v>
      </c>
      <c r="BO104" s="169" t="s">
        <v>225</v>
      </c>
      <c r="BP104" s="673" t="str">
        <f>IF((LARGE(D104:BE104,1))&gt;=570,"15"," ")</f>
        <v xml:space="preserve"> </v>
      </c>
      <c r="BQ104" s="149"/>
    </row>
    <row r="105" spans="1:69" ht="12" thickBot="1" x14ac:dyDescent="0.25">
      <c r="A105" s="149"/>
      <c r="B105" s="642"/>
      <c r="C105" s="149"/>
      <c r="BF105" s="149"/>
      <c r="BG105" s="155"/>
      <c r="BH105" s="671"/>
      <c r="BI105" s="167"/>
      <c r="BJ105" s="167"/>
      <c r="BK105" s="167"/>
      <c r="BL105" s="167"/>
      <c r="BM105" s="157"/>
      <c r="BN105" s="155"/>
      <c r="BO105" s="156"/>
      <c r="BP105" s="155"/>
      <c r="BQ105" s="149"/>
    </row>
    <row r="106" spans="1:69" ht="16.5" thickBot="1" x14ac:dyDescent="0.3">
      <c r="A106" s="149"/>
      <c r="B106" s="642"/>
      <c r="C106" s="149" t="s">
        <v>35</v>
      </c>
      <c r="AL106" s="1391">
        <f>COUNT(B8:B104)</f>
        <v>37</v>
      </c>
      <c r="AM106" s="1392"/>
      <c r="AN106" s="992"/>
      <c r="AO106" s="992"/>
      <c r="AP106" s="992"/>
      <c r="AQ106" s="992"/>
      <c r="AR106" s="992"/>
      <c r="AS106" s="992"/>
      <c r="BF106" s="149"/>
      <c r="BG106" s="155">
        <f>SUM(BG8:BG105)</f>
        <v>196</v>
      </c>
      <c r="BH106" s="671"/>
      <c r="BI106" s="647">
        <f>SUM(BI8:BI105)</f>
        <v>34</v>
      </c>
      <c r="BJ106" s="648">
        <f>SUM(BJ8:BJ105)</f>
        <v>34</v>
      </c>
      <c r="BK106" s="649">
        <f>SUM(BK8:BK105)</f>
        <v>25</v>
      </c>
      <c r="BL106" s="154">
        <f>SUM(BL8:BL105)</f>
        <v>93</v>
      </c>
      <c r="BM106" s="157" t="str">
        <f>IF((LARGE(D106:BE106,1))&gt;=450,"12"," ")</f>
        <v xml:space="preserve"> </v>
      </c>
      <c r="BN106" s="174"/>
      <c r="BO106" s="175"/>
      <c r="BP106" s="174"/>
      <c r="BQ106" s="149"/>
    </row>
    <row r="107" spans="1:69" x14ac:dyDescent="0.2">
      <c r="A107" s="149"/>
      <c r="B107" s="642"/>
      <c r="C107" s="149"/>
      <c r="BF107" s="149"/>
      <c r="BG107" s="149"/>
      <c r="BH107" s="747"/>
      <c r="BI107" s="149"/>
      <c r="BJ107" s="149"/>
      <c r="BK107" s="149"/>
      <c r="BL107" s="149"/>
      <c r="BM107" s="149"/>
      <c r="BN107" s="149"/>
      <c r="BO107" s="150"/>
      <c r="BP107" s="149"/>
      <c r="BQ107" s="149"/>
    </row>
    <row r="108" spans="1:69" x14ac:dyDescent="0.2">
      <c r="A108" s="149"/>
      <c r="B108" s="642"/>
      <c r="C108" s="149"/>
      <c r="BF108" s="149"/>
      <c r="BG108" s="149"/>
      <c r="BH108" s="747"/>
      <c r="BI108" s="149"/>
      <c r="BJ108" s="149"/>
      <c r="BK108" s="149"/>
      <c r="BL108" s="149"/>
      <c r="BM108" s="149"/>
      <c r="BN108" s="149"/>
      <c r="BO108" s="150"/>
      <c r="BP108" s="149"/>
      <c r="BQ108" s="149"/>
    </row>
    <row r="109" spans="1:69" x14ac:dyDescent="0.2">
      <c r="A109" s="149"/>
      <c r="B109" s="642"/>
      <c r="C109" s="149"/>
      <c r="BF109" s="149"/>
      <c r="BG109" s="149"/>
      <c r="BH109" s="747"/>
      <c r="BI109" s="149"/>
      <c r="BJ109" s="149"/>
      <c r="BK109" s="149"/>
      <c r="BL109" s="149"/>
      <c r="BM109" s="149"/>
      <c r="BN109" s="149"/>
      <c r="BO109" s="150"/>
      <c r="BP109" s="149"/>
      <c r="BQ109" s="149"/>
    </row>
    <row r="111" spans="1:69" x14ac:dyDescent="0.2">
      <c r="BJ111" s="688"/>
      <c r="BK111" s="688"/>
      <c r="BL111" s="688"/>
    </row>
    <row r="114" spans="2:67" x14ac:dyDescent="0.2">
      <c r="B114" s="675"/>
      <c r="D114" s="675"/>
      <c r="E114" s="675"/>
      <c r="F114" s="675"/>
      <c r="G114" s="675"/>
      <c r="H114" s="675"/>
      <c r="I114" s="675"/>
      <c r="J114" s="675"/>
      <c r="K114" s="675"/>
      <c r="L114" s="675"/>
      <c r="M114" s="675"/>
      <c r="N114" s="675"/>
      <c r="O114" s="675"/>
      <c r="P114" s="675"/>
      <c r="Q114" s="675"/>
      <c r="R114" s="884"/>
      <c r="S114" s="675"/>
      <c r="T114" s="675"/>
      <c r="U114" s="675"/>
      <c r="V114" s="675"/>
      <c r="W114" s="675"/>
      <c r="X114" s="675"/>
      <c r="Y114" s="675"/>
      <c r="Z114" s="675"/>
      <c r="AA114" s="675"/>
      <c r="AB114" s="675"/>
      <c r="AC114" s="675"/>
      <c r="AD114" s="675"/>
      <c r="AE114" s="675"/>
      <c r="AF114" s="675"/>
      <c r="AG114" s="675"/>
      <c r="AH114" s="675"/>
      <c r="AI114" s="675"/>
      <c r="AJ114" s="675"/>
      <c r="AK114" s="675"/>
      <c r="BH114" s="885"/>
      <c r="BO114" s="675"/>
    </row>
    <row r="115" spans="2:67" x14ac:dyDescent="0.2">
      <c r="B115" s="675"/>
      <c r="D115" s="675"/>
      <c r="E115" s="675"/>
      <c r="F115" s="675"/>
      <c r="G115" s="675"/>
      <c r="H115" s="675"/>
      <c r="I115" s="675"/>
      <c r="J115" s="675"/>
      <c r="K115" s="675"/>
      <c r="L115" s="675"/>
      <c r="M115" s="675"/>
      <c r="N115" s="675"/>
      <c r="O115" s="675"/>
      <c r="P115" s="675"/>
      <c r="Q115" s="675"/>
      <c r="R115" s="884"/>
      <c r="S115" s="675"/>
      <c r="T115" s="675"/>
      <c r="U115" s="675"/>
      <c r="V115" s="675"/>
      <c r="W115" s="675"/>
      <c r="X115" s="675"/>
      <c r="Y115" s="675"/>
      <c r="Z115" s="675"/>
      <c r="AA115" s="675"/>
      <c r="AB115" s="675"/>
      <c r="AC115" s="675"/>
      <c r="AD115" s="675"/>
      <c r="AE115" s="675"/>
      <c r="AF115" s="675"/>
      <c r="AG115" s="675"/>
      <c r="AH115" s="675"/>
      <c r="AI115" s="675"/>
      <c r="AJ115" s="675"/>
      <c r="AK115" s="675"/>
      <c r="BH115" s="885"/>
      <c r="BO115" s="675"/>
    </row>
    <row r="116" spans="2:67" x14ac:dyDescent="0.2">
      <c r="B116" s="675"/>
      <c r="D116" s="675"/>
      <c r="E116" s="675"/>
      <c r="F116" s="675"/>
      <c r="G116" s="675"/>
      <c r="H116" s="675"/>
      <c r="I116" s="675"/>
      <c r="J116" s="675"/>
      <c r="K116" s="675"/>
      <c r="L116" s="675"/>
      <c r="M116" s="675"/>
      <c r="N116" s="675"/>
      <c r="O116" s="675"/>
      <c r="P116" s="675"/>
      <c r="Q116" s="675"/>
      <c r="R116" s="884"/>
      <c r="S116" s="675"/>
      <c r="T116" s="675"/>
      <c r="U116" s="675"/>
      <c r="V116" s="675"/>
      <c r="W116" s="675"/>
      <c r="X116" s="675"/>
      <c r="Y116" s="675"/>
      <c r="Z116" s="675"/>
      <c r="AA116" s="675"/>
      <c r="AB116" s="675"/>
      <c r="AC116" s="675"/>
      <c r="AD116" s="675"/>
      <c r="AE116" s="675"/>
      <c r="AF116" s="675"/>
      <c r="AG116" s="675"/>
      <c r="AH116" s="675"/>
      <c r="AI116" s="675"/>
      <c r="AJ116" s="675"/>
      <c r="AK116" s="675"/>
      <c r="BH116" s="885"/>
      <c r="BO116" s="675"/>
    </row>
    <row r="117" spans="2:67" x14ac:dyDescent="0.2">
      <c r="B117" s="675"/>
      <c r="D117" s="675"/>
      <c r="E117" s="675"/>
      <c r="F117" s="675"/>
      <c r="G117" s="675"/>
      <c r="H117" s="675"/>
      <c r="I117" s="675"/>
      <c r="J117" s="675"/>
      <c r="K117" s="675"/>
      <c r="L117" s="675"/>
      <c r="M117" s="675"/>
      <c r="N117" s="675"/>
      <c r="O117" s="675"/>
      <c r="P117" s="675"/>
      <c r="Q117" s="675"/>
      <c r="R117" s="884"/>
      <c r="S117" s="675"/>
      <c r="T117" s="675"/>
      <c r="U117" s="675"/>
      <c r="V117" s="675"/>
      <c r="W117" s="675"/>
      <c r="X117" s="675"/>
      <c r="Y117" s="675"/>
      <c r="Z117" s="675"/>
      <c r="AA117" s="675"/>
      <c r="AB117" s="675"/>
      <c r="AC117" s="675"/>
      <c r="AD117" s="675"/>
      <c r="AE117" s="675"/>
      <c r="AF117" s="675"/>
      <c r="AG117" s="675"/>
      <c r="AH117" s="675"/>
      <c r="AI117" s="675"/>
      <c r="AJ117" s="675"/>
      <c r="AK117" s="675"/>
      <c r="BH117" s="885"/>
      <c r="BO117" s="675"/>
    </row>
    <row r="118" spans="2:67" x14ac:dyDescent="0.2">
      <c r="B118" s="675"/>
      <c r="D118" s="675"/>
      <c r="E118" s="675"/>
      <c r="F118" s="675"/>
      <c r="G118" s="675"/>
      <c r="H118" s="675"/>
      <c r="I118" s="675"/>
      <c r="J118" s="675"/>
      <c r="K118" s="675"/>
      <c r="L118" s="675"/>
      <c r="M118" s="675"/>
      <c r="N118" s="675"/>
      <c r="O118" s="675"/>
      <c r="P118" s="675"/>
      <c r="Q118" s="675"/>
      <c r="R118" s="884"/>
      <c r="S118" s="675"/>
      <c r="T118" s="675"/>
      <c r="U118" s="675"/>
      <c r="V118" s="675"/>
      <c r="W118" s="675"/>
      <c r="X118" s="675"/>
      <c r="Y118" s="675"/>
      <c r="Z118" s="675"/>
      <c r="AA118" s="675"/>
      <c r="AB118" s="675"/>
      <c r="AC118" s="675"/>
      <c r="AD118" s="675"/>
      <c r="AE118" s="675"/>
      <c r="AF118" s="675"/>
      <c r="AG118" s="675"/>
      <c r="AH118" s="675"/>
      <c r="AI118" s="675"/>
      <c r="AJ118" s="675"/>
      <c r="AK118" s="675"/>
      <c r="BH118" s="885"/>
      <c r="BO118" s="675"/>
    </row>
    <row r="119" spans="2:67" x14ac:dyDescent="0.2">
      <c r="B119" s="675"/>
      <c r="D119" s="675"/>
      <c r="E119" s="675"/>
      <c r="F119" s="675"/>
      <c r="G119" s="675"/>
      <c r="H119" s="675"/>
      <c r="I119" s="675"/>
      <c r="J119" s="675"/>
      <c r="K119" s="675"/>
      <c r="L119" s="675"/>
      <c r="M119" s="675"/>
      <c r="N119" s="675"/>
      <c r="O119" s="675"/>
      <c r="P119" s="675"/>
      <c r="Q119" s="675"/>
      <c r="R119" s="884"/>
      <c r="S119" s="675"/>
      <c r="T119" s="675"/>
      <c r="U119" s="675"/>
      <c r="V119" s="675"/>
      <c r="W119" s="675"/>
      <c r="X119" s="675"/>
      <c r="Y119" s="675"/>
      <c r="Z119" s="675"/>
      <c r="AA119" s="675"/>
      <c r="AB119" s="675"/>
      <c r="AC119" s="675"/>
      <c r="AD119" s="675"/>
      <c r="AE119" s="675"/>
      <c r="AF119" s="675"/>
      <c r="AG119" s="675"/>
      <c r="AH119" s="675"/>
      <c r="AI119" s="675"/>
      <c r="AJ119" s="675"/>
      <c r="AK119" s="675"/>
      <c r="BH119" s="885"/>
      <c r="BO119" s="675"/>
    </row>
    <row r="120" spans="2:67" x14ac:dyDescent="0.2">
      <c r="B120" s="675"/>
      <c r="D120" s="675"/>
      <c r="E120" s="675"/>
      <c r="F120" s="675"/>
      <c r="G120" s="675"/>
      <c r="H120" s="675"/>
      <c r="I120" s="675"/>
      <c r="J120" s="675"/>
      <c r="K120" s="675"/>
      <c r="L120" s="675"/>
      <c r="M120" s="675"/>
      <c r="N120" s="675"/>
      <c r="O120" s="675"/>
      <c r="P120" s="675"/>
      <c r="Q120" s="675"/>
      <c r="R120" s="884"/>
      <c r="S120" s="675"/>
      <c r="T120" s="675"/>
      <c r="U120" s="675"/>
      <c r="V120" s="675"/>
      <c r="W120" s="675"/>
      <c r="X120" s="675"/>
      <c r="Y120" s="675"/>
      <c r="Z120" s="675"/>
      <c r="AA120" s="675"/>
      <c r="AB120" s="675"/>
      <c r="AC120" s="675"/>
      <c r="AD120" s="675"/>
      <c r="AE120" s="675"/>
      <c r="AF120" s="675"/>
      <c r="AG120" s="675"/>
      <c r="AH120" s="675"/>
      <c r="AI120" s="675"/>
      <c r="AJ120" s="675"/>
      <c r="AK120" s="675"/>
      <c r="BH120" s="885"/>
      <c r="BO120" s="675"/>
    </row>
    <row r="121" spans="2:67" x14ac:dyDescent="0.2">
      <c r="B121" s="675"/>
      <c r="D121" s="675"/>
      <c r="E121" s="675"/>
      <c r="F121" s="675"/>
      <c r="G121" s="675"/>
      <c r="H121" s="675"/>
      <c r="I121" s="675"/>
      <c r="J121" s="675"/>
      <c r="K121" s="675"/>
      <c r="L121" s="675"/>
      <c r="M121" s="675"/>
      <c r="N121" s="675"/>
      <c r="O121" s="675"/>
      <c r="P121" s="675"/>
      <c r="Q121" s="675"/>
      <c r="R121" s="884"/>
      <c r="S121" s="675"/>
      <c r="T121" s="675"/>
      <c r="U121" s="675"/>
      <c r="V121" s="675"/>
      <c r="W121" s="675"/>
      <c r="X121" s="675"/>
      <c r="Y121" s="675"/>
      <c r="Z121" s="675"/>
      <c r="AA121" s="675"/>
      <c r="AB121" s="675"/>
      <c r="AC121" s="675"/>
      <c r="AD121" s="675"/>
      <c r="AE121" s="675"/>
      <c r="AF121" s="675"/>
      <c r="AG121" s="675"/>
      <c r="AH121" s="675"/>
      <c r="AI121" s="675"/>
      <c r="AJ121" s="675"/>
      <c r="AK121" s="675"/>
      <c r="BH121" s="885"/>
      <c r="BO121" s="675"/>
    </row>
    <row r="122" spans="2:67" x14ac:dyDescent="0.2">
      <c r="B122" s="675"/>
      <c r="D122" s="675"/>
      <c r="E122" s="675"/>
      <c r="F122" s="675"/>
      <c r="G122" s="675"/>
      <c r="H122" s="675"/>
      <c r="I122" s="675"/>
      <c r="J122" s="675"/>
      <c r="K122" s="675"/>
      <c r="L122" s="675"/>
      <c r="M122" s="675"/>
      <c r="N122" s="675"/>
      <c r="O122" s="675"/>
      <c r="P122" s="675"/>
      <c r="Q122" s="675"/>
      <c r="R122" s="884"/>
      <c r="S122" s="675"/>
      <c r="T122" s="675"/>
      <c r="U122" s="675"/>
      <c r="V122" s="675"/>
      <c r="W122" s="675"/>
      <c r="X122" s="675"/>
      <c r="Y122" s="675"/>
      <c r="Z122" s="675"/>
      <c r="AA122" s="675"/>
      <c r="AB122" s="675"/>
      <c r="AC122" s="675"/>
      <c r="AD122" s="675"/>
      <c r="AE122" s="675"/>
      <c r="AF122" s="675"/>
      <c r="AG122" s="675"/>
      <c r="AH122" s="675"/>
      <c r="AI122" s="675"/>
      <c r="AJ122" s="675"/>
      <c r="AK122" s="675"/>
      <c r="BH122" s="885"/>
      <c r="BO122" s="675"/>
    </row>
    <row r="123" spans="2:67" x14ac:dyDescent="0.2">
      <c r="B123" s="675"/>
      <c r="D123" s="675"/>
      <c r="E123" s="675"/>
      <c r="F123" s="675"/>
      <c r="G123" s="675"/>
      <c r="H123" s="675"/>
      <c r="I123" s="675"/>
      <c r="J123" s="675"/>
      <c r="K123" s="675"/>
      <c r="L123" s="675"/>
      <c r="M123" s="675"/>
      <c r="N123" s="675"/>
      <c r="O123" s="675"/>
      <c r="P123" s="675"/>
      <c r="Q123" s="675"/>
      <c r="R123" s="884"/>
      <c r="S123" s="675"/>
      <c r="T123" s="675"/>
      <c r="U123" s="675"/>
      <c r="V123" s="675"/>
      <c r="W123" s="675"/>
      <c r="X123" s="675"/>
      <c r="Y123" s="675"/>
      <c r="Z123" s="675"/>
      <c r="AA123" s="675"/>
      <c r="AB123" s="675"/>
      <c r="AC123" s="675"/>
      <c r="AD123" s="675"/>
      <c r="AE123" s="675"/>
      <c r="AF123" s="675"/>
      <c r="AG123" s="675"/>
      <c r="AH123" s="675"/>
      <c r="AI123" s="675"/>
      <c r="AJ123" s="675"/>
      <c r="AK123" s="675"/>
      <c r="BH123" s="885"/>
      <c r="BO123" s="675"/>
    </row>
    <row r="124" spans="2:67" x14ac:dyDescent="0.2">
      <c r="B124" s="675"/>
      <c r="D124" s="675"/>
      <c r="E124" s="675"/>
      <c r="F124" s="675"/>
      <c r="G124" s="675"/>
      <c r="H124" s="675"/>
      <c r="I124" s="675"/>
      <c r="J124" s="675"/>
      <c r="K124" s="675"/>
      <c r="L124" s="675"/>
      <c r="M124" s="675"/>
      <c r="N124" s="675"/>
      <c r="O124" s="675"/>
      <c r="P124" s="675"/>
      <c r="Q124" s="675"/>
      <c r="R124" s="884"/>
      <c r="S124" s="675"/>
      <c r="T124" s="675"/>
      <c r="U124" s="675"/>
      <c r="V124" s="675"/>
      <c r="W124" s="675"/>
      <c r="X124" s="675"/>
      <c r="Y124" s="675"/>
      <c r="Z124" s="675"/>
      <c r="AA124" s="675"/>
      <c r="AB124" s="675"/>
      <c r="AC124" s="675"/>
      <c r="AD124" s="675"/>
      <c r="AE124" s="675"/>
      <c r="AF124" s="675"/>
      <c r="AG124" s="675"/>
      <c r="AH124" s="675"/>
      <c r="AI124" s="675"/>
      <c r="AJ124" s="675"/>
      <c r="AK124" s="675"/>
      <c r="BH124" s="885"/>
      <c r="BO124" s="675"/>
    </row>
    <row r="125" spans="2:67" x14ac:dyDescent="0.2">
      <c r="B125" s="675"/>
      <c r="D125" s="675"/>
      <c r="E125" s="675"/>
      <c r="F125" s="675"/>
      <c r="G125" s="675"/>
      <c r="H125" s="675"/>
      <c r="I125" s="675"/>
      <c r="J125" s="675"/>
      <c r="K125" s="675"/>
      <c r="L125" s="675"/>
      <c r="M125" s="675"/>
      <c r="N125" s="675"/>
      <c r="O125" s="675"/>
      <c r="P125" s="675"/>
      <c r="Q125" s="675"/>
      <c r="R125" s="884"/>
      <c r="S125" s="675"/>
      <c r="T125" s="675"/>
      <c r="U125" s="675"/>
      <c r="V125" s="675"/>
      <c r="W125" s="675"/>
      <c r="X125" s="675"/>
      <c r="Y125" s="675"/>
      <c r="Z125" s="675"/>
      <c r="AA125" s="675"/>
      <c r="AB125" s="675"/>
      <c r="AC125" s="675"/>
      <c r="AD125" s="675"/>
      <c r="AE125" s="675"/>
      <c r="AF125" s="675"/>
      <c r="AG125" s="675"/>
      <c r="AH125" s="675"/>
      <c r="AI125" s="675"/>
      <c r="AJ125" s="675"/>
      <c r="AK125" s="675"/>
      <c r="BH125" s="885"/>
      <c r="BO125" s="675"/>
    </row>
    <row r="126" spans="2:67" x14ac:dyDescent="0.2">
      <c r="B126" s="675"/>
      <c r="D126" s="675"/>
      <c r="E126" s="675"/>
      <c r="F126" s="675"/>
      <c r="G126" s="675"/>
      <c r="H126" s="675"/>
      <c r="I126" s="675"/>
      <c r="J126" s="675"/>
      <c r="K126" s="675"/>
      <c r="L126" s="675"/>
      <c r="M126" s="675"/>
      <c r="N126" s="675"/>
      <c r="O126" s="675"/>
      <c r="P126" s="675"/>
      <c r="Q126" s="675"/>
      <c r="R126" s="884"/>
      <c r="S126" s="675"/>
      <c r="T126" s="675"/>
      <c r="U126" s="675"/>
      <c r="V126" s="675"/>
      <c r="W126" s="675"/>
      <c r="X126" s="675"/>
      <c r="Y126" s="675"/>
      <c r="Z126" s="675"/>
      <c r="AA126" s="675"/>
      <c r="AB126" s="675"/>
      <c r="AC126" s="675"/>
      <c r="AD126" s="675"/>
      <c r="AE126" s="675"/>
      <c r="AF126" s="675"/>
      <c r="AG126" s="675"/>
      <c r="AH126" s="675"/>
      <c r="AI126" s="675"/>
      <c r="AJ126" s="675"/>
      <c r="AK126" s="675"/>
      <c r="BH126" s="885"/>
      <c r="BO126" s="675"/>
    </row>
    <row r="127" spans="2:67" x14ac:dyDescent="0.2">
      <c r="B127" s="675"/>
      <c r="D127" s="675"/>
      <c r="E127" s="675"/>
      <c r="F127" s="675"/>
      <c r="G127" s="675"/>
      <c r="H127" s="675"/>
      <c r="I127" s="675"/>
      <c r="J127" s="675"/>
      <c r="K127" s="675"/>
      <c r="L127" s="675"/>
      <c r="M127" s="675"/>
      <c r="N127" s="675"/>
      <c r="O127" s="675"/>
      <c r="P127" s="675"/>
      <c r="Q127" s="675"/>
      <c r="R127" s="884"/>
      <c r="S127" s="675"/>
      <c r="T127" s="675"/>
      <c r="U127" s="675"/>
      <c r="V127" s="675"/>
      <c r="W127" s="675"/>
      <c r="X127" s="675"/>
      <c r="Y127" s="675"/>
      <c r="Z127" s="675"/>
      <c r="AA127" s="675"/>
      <c r="AB127" s="675"/>
      <c r="AC127" s="675"/>
      <c r="AD127" s="675"/>
      <c r="AE127" s="675"/>
      <c r="AF127" s="675"/>
      <c r="AG127" s="675"/>
      <c r="AH127" s="675"/>
      <c r="AI127" s="675"/>
      <c r="AJ127" s="675"/>
      <c r="AK127" s="675"/>
      <c r="BH127" s="885"/>
      <c r="BO127" s="675"/>
    </row>
    <row r="128" spans="2:67" x14ac:dyDescent="0.2">
      <c r="B128" s="675"/>
      <c r="D128" s="675"/>
      <c r="E128" s="675"/>
      <c r="F128" s="675"/>
      <c r="G128" s="675"/>
      <c r="H128" s="675"/>
      <c r="I128" s="675"/>
      <c r="J128" s="675"/>
      <c r="K128" s="675"/>
      <c r="L128" s="675"/>
      <c r="M128" s="675"/>
      <c r="N128" s="675"/>
      <c r="O128" s="675"/>
      <c r="P128" s="675"/>
      <c r="Q128" s="675"/>
      <c r="R128" s="884"/>
      <c r="S128" s="675"/>
      <c r="T128" s="675"/>
      <c r="U128" s="675"/>
      <c r="V128" s="675"/>
      <c r="W128" s="675"/>
      <c r="X128" s="675"/>
      <c r="Y128" s="675"/>
      <c r="Z128" s="675"/>
      <c r="AA128" s="675"/>
      <c r="AB128" s="675"/>
      <c r="AC128" s="675"/>
      <c r="AD128" s="675"/>
      <c r="AE128" s="675"/>
      <c r="AF128" s="675"/>
      <c r="AG128" s="675"/>
      <c r="AH128" s="675"/>
      <c r="AI128" s="675"/>
      <c r="AJ128" s="675"/>
      <c r="AK128" s="675"/>
      <c r="BH128" s="885"/>
      <c r="BO128" s="675"/>
    </row>
    <row r="129" spans="2:67" x14ac:dyDescent="0.2">
      <c r="B129" s="675"/>
      <c r="D129" s="675"/>
      <c r="E129" s="675"/>
      <c r="F129" s="675"/>
      <c r="G129" s="675"/>
      <c r="H129" s="675"/>
      <c r="I129" s="675"/>
      <c r="J129" s="675"/>
      <c r="K129" s="675"/>
      <c r="L129" s="675"/>
      <c r="M129" s="675"/>
      <c r="N129" s="675"/>
      <c r="O129" s="675"/>
      <c r="P129" s="675"/>
      <c r="Q129" s="675"/>
      <c r="R129" s="884"/>
      <c r="S129" s="675"/>
      <c r="T129" s="675"/>
      <c r="U129" s="675"/>
      <c r="V129" s="675"/>
      <c r="W129" s="675"/>
      <c r="X129" s="675"/>
      <c r="Y129" s="675"/>
      <c r="Z129" s="675"/>
      <c r="AA129" s="675"/>
      <c r="AB129" s="675"/>
      <c r="AC129" s="675"/>
      <c r="AD129" s="675"/>
      <c r="AE129" s="675"/>
      <c r="AF129" s="675"/>
      <c r="AG129" s="675"/>
      <c r="AH129" s="675"/>
      <c r="AI129" s="675"/>
      <c r="AJ129" s="675"/>
      <c r="AK129" s="675"/>
      <c r="BH129" s="885"/>
      <c r="BO129" s="675"/>
    </row>
    <row r="130" spans="2:67" x14ac:dyDescent="0.2">
      <c r="B130" s="675"/>
      <c r="D130" s="675"/>
      <c r="E130" s="675"/>
      <c r="F130" s="675"/>
      <c r="G130" s="675"/>
      <c r="H130" s="675"/>
      <c r="I130" s="675"/>
      <c r="J130" s="675"/>
      <c r="K130" s="675"/>
      <c r="L130" s="675"/>
      <c r="M130" s="675"/>
      <c r="N130" s="675"/>
      <c r="O130" s="675"/>
      <c r="P130" s="675"/>
      <c r="Q130" s="675"/>
      <c r="R130" s="884"/>
      <c r="S130" s="675"/>
      <c r="T130" s="675"/>
      <c r="U130" s="675"/>
      <c r="V130" s="675"/>
      <c r="W130" s="675"/>
      <c r="X130" s="675"/>
      <c r="Y130" s="675"/>
      <c r="Z130" s="675"/>
      <c r="AA130" s="675"/>
      <c r="AB130" s="675"/>
      <c r="AC130" s="675"/>
      <c r="AD130" s="675"/>
      <c r="AE130" s="675"/>
      <c r="AF130" s="675"/>
      <c r="AG130" s="675"/>
      <c r="AH130" s="675"/>
      <c r="AI130" s="675"/>
      <c r="AJ130" s="675"/>
      <c r="AK130" s="675"/>
      <c r="BH130" s="885"/>
      <c r="BO130" s="675"/>
    </row>
    <row r="131" spans="2:67" x14ac:dyDescent="0.2">
      <c r="B131" s="675"/>
      <c r="D131" s="675"/>
      <c r="E131" s="675"/>
      <c r="F131" s="675"/>
      <c r="G131" s="675"/>
      <c r="H131" s="675"/>
      <c r="I131" s="675"/>
      <c r="J131" s="675"/>
      <c r="K131" s="675"/>
      <c r="L131" s="675"/>
      <c r="M131" s="675"/>
      <c r="N131" s="675"/>
      <c r="O131" s="675"/>
      <c r="P131" s="675"/>
      <c r="Q131" s="675"/>
      <c r="R131" s="884"/>
      <c r="S131" s="675"/>
      <c r="T131" s="675"/>
      <c r="U131" s="675"/>
      <c r="V131" s="675"/>
      <c r="W131" s="675"/>
      <c r="X131" s="675"/>
      <c r="Y131" s="675"/>
      <c r="Z131" s="675"/>
      <c r="AA131" s="675"/>
      <c r="AB131" s="675"/>
      <c r="AC131" s="675"/>
      <c r="AD131" s="675"/>
      <c r="AE131" s="675"/>
      <c r="AF131" s="675"/>
      <c r="AG131" s="675"/>
      <c r="AH131" s="675"/>
      <c r="AI131" s="675"/>
      <c r="AJ131" s="675"/>
      <c r="AK131" s="675"/>
      <c r="BH131" s="885"/>
      <c r="BO131" s="675"/>
    </row>
    <row r="132" spans="2:67" x14ac:dyDescent="0.2">
      <c r="B132" s="675"/>
      <c r="D132" s="675"/>
      <c r="E132" s="675"/>
      <c r="F132" s="675"/>
      <c r="G132" s="675"/>
      <c r="H132" s="675"/>
      <c r="I132" s="675"/>
      <c r="J132" s="675"/>
      <c r="K132" s="675"/>
      <c r="L132" s="675"/>
      <c r="M132" s="675"/>
      <c r="N132" s="675"/>
      <c r="O132" s="675"/>
      <c r="P132" s="675"/>
      <c r="Q132" s="675"/>
      <c r="R132" s="884"/>
      <c r="S132" s="675"/>
      <c r="T132" s="675"/>
      <c r="U132" s="675"/>
      <c r="V132" s="675"/>
      <c r="W132" s="675"/>
      <c r="X132" s="675"/>
      <c r="Y132" s="675"/>
      <c r="Z132" s="675"/>
      <c r="AA132" s="675"/>
      <c r="AB132" s="675"/>
      <c r="AC132" s="675"/>
      <c r="AD132" s="675"/>
      <c r="AE132" s="675"/>
      <c r="AF132" s="675"/>
      <c r="AG132" s="675"/>
      <c r="AH132" s="675"/>
      <c r="AI132" s="675"/>
      <c r="AJ132" s="675"/>
      <c r="AK132" s="675"/>
      <c r="BH132" s="885"/>
      <c r="BO132" s="675"/>
    </row>
    <row r="133" spans="2:67" x14ac:dyDescent="0.2">
      <c r="B133" s="675"/>
      <c r="D133" s="675"/>
      <c r="E133" s="675"/>
      <c r="F133" s="675"/>
      <c r="G133" s="675"/>
      <c r="H133" s="675"/>
      <c r="I133" s="675"/>
      <c r="J133" s="675"/>
      <c r="K133" s="675"/>
      <c r="L133" s="675"/>
      <c r="M133" s="675"/>
      <c r="N133" s="675"/>
      <c r="O133" s="675"/>
      <c r="P133" s="675"/>
      <c r="Q133" s="675"/>
      <c r="R133" s="884"/>
      <c r="S133" s="675"/>
      <c r="T133" s="675"/>
      <c r="U133" s="675"/>
      <c r="V133" s="675"/>
      <c r="W133" s="675"/>
      <c r="X133" s="675"/>
      <c r="Y133" s="675"/>
      <c r="Z133" s="675"/>
      <c r="AA133" s="675"/>
      <c r="AB133" s="675"/>
      <c r="AC133" s="675"/>
      <c r="AD133" s="675"/>
      <c r="AE133" s="675"/>
      <c r="AF133" s="675"/>
      <c r="AG133" s="675"/>
      <c r="AH133" s="675"/>
      <c r="AI133" s="675"/>
      <c r="AJ133" s="675"/>
      <c r="AK133" s="675"/>
      <c r="BH133" s="885"/>
      <c r="BO133" s="675"/>
    </row>
    <row r="134" spans="2:67" x14ac:dyDescent="0.2">
      <c r="B134" s="675"/>
      <c r="D134" s="675"/>
      <c r="E134" s="675"/>
      <c r="F134" s="675"/>
      <c r="G134" s="675"/>
      <c r="H134" s="675"/>
      <c r="I134" s="675"/>
      <c r="J134" s="675"/>
      <c r="K134" s="675"/>
      <c r="L134" s="675"/>
      <c r="M134" s="675"/>
      <c r="N134" s="675"/>
      <c r="O134" s="675"/>
      <c r="P134" s="675"/>
      <c r="Q134" s="675"/>
      <c r="R134" s="884"/>
      <c r="S134" s="675"/>
      <c r="T134" s="675"/>
      <c r="U134" s="675"/>
      <c r="V134" s="675"/>
      <c r="W134" s="675"/>
      <c r="X134" s="675"/>
      <c r="Y134" s="675"/>
      <c r="Z134" s="675"/>
      <c r="AA134" s="675"/>
      <c r="AB134" s="675"/>
      <c r="AC134" s="675"/>
      <c r="AD134" s="675"/>
      <c r="AE134" s="675"/>
      <c r="AF134" s="675"/>
      <c r="AG134" s="675"/>
      <c r="AH134" s="675"/>
      <c r="AI134" s="675"/>
      <c r="AJ134" s="675"/>
      <c r="AK134" s="675"/>
      <c r="BH134" s="885"/>
      <c r="BO134" s="675"/>
    </row>
    <row r="135" spans="2:67" x14ac:dyDescent="0.2">
      <c r="B135" s="675"/>
      <c r="D135" s="675"/>
      <c r="E135" s="675"/>
      <c r="F135" s="675"/>
      <c r="G135" s="675"/>
      <c r="H135" s="675"/>
      <c r="I135" s="675"/>
      <c r="J135" s="675"/>
      <c r="K135" s="675"/>
      <c r="L135" s="675"/>
      <c r="M135" s="675"/>
      <c r="N135" s="675"/>
      <c r="O135" s="675"/>
      <c r="P135" s="675"/>
      <c r="Q135" s="675"/>
      <c r="R135" s="884"/>
      <c r="S135" s="675"/>
      <c r="T135" s="675"/>
      <c r="U135" s="675"/>
      <c r="V135" s="675"/>
      <c r="W135" s="675"/>
      <c r="X135" s="675"/>
      <c r="Y135" s="675"/>
      <c r="Z135" s="675"/>
      <c r="AA135" s="675"/>
      <c r="AB135" s="675"/>
      <c r="AC135" s="675"/>
      <c r="AD135" s="675"/>
      <c r="AE135" s="675"/>
      <c r="AF135" s="675"/>
      <c r="AG135" s="675"/>
      <c r="AH135" s="675"/>
      <c r="AI135" s="675"/>
      <c r="AJ135" s="675"/>
      <c r="AK135" s="675"/>
      <c r="BH135" s="885"/>
      <c r="BO135" s="675"/>
    </row>
    <row r="136" spans="2:67" x14ac:dyDescent="0.2">
      <c r="B136" s="675"/>
      <c r="D136" s="675"/>
      <c r="E136" s="675"/>
      <c r="F136" s="675"/>
      <c r="G136" s="675"/>
      <c r="H136" s="675"/>
      <c r="I136" s="675"/>
      <c r="J136" s="675"/>
      <c r="K136" s="675"/>
      <c r="L136" s="675"/>
      <c r="M136" s="675"/>
      <c r="N136" s="675"/>
      <c r="O136" s="675"/>
      <c r="P136" s="675"/>
      <c r="Q136" s="675"/>
      <c r="R136" s="884"/>
      <c r="S136" s="675"/>
      <c r="T136" s="675"/>
      <c r="U136" s="675"/>
      <c r="V136" s="675"/>
      <c r="W136" s="675"/>
      <c r="X136" s="675"/>
      <c r="Y136" s="675"/>
      <c r="Z136" s="675"/>
      <c r="AA136" s="675"/>
      <c r="AB136" s="675"/>
      <c r="AC136" s="675"/>
      <c r="AD136" s="675"/>
      <c r="AE136" s="675"/>
      <c r="AF136" s="675"/>
      <c r="AG136" s="675"/>
      <c r="AH136" s="675"/>
      <c r="AI136" s="675"/>
      <c r="AJ136" s="675"/>
      <c r="AK136" s="675"/>
      <c r="BH136" s="885"/>
      <c r="BO136" s="675"/>
    </row>
    <row r="137" spans="2:67" x14ac:dyDescent="0.2">
      <c r="B137" s="675"/>
      <c r="D137" s="675"/>
      <c r="E137" s="675"/>
      <c r="F137" s="675"/>
      <c r="G137" s="675"/>
      <c r="H137" s="675"/>
      <c r="I137" s="675"/>
      <c r="J137" s="675"/>
      <c r="K137" s="675"/>
      <c r="L137" s="675"/>
      <c r="M137" s="675"/>
      <c r="N137" s="675"/>
      <c r="O137" s="675"/>
      <c r="P137" s="675"/>
      <c r="Q137" s="675"/>
      <c r="R137" s="884"/>
      <c r="S137" s="675"/>
      <c r="T137" s="675"/>
      <c r="U137" s="675"/>
      <c r="V137" s="675"/>
      <c r="W137" s="675"/>
      <c r="X137" s="675"/>
      <c r="Y137" s="675"/>
      <c r="Z137" s="675"/>
      <c r="AA137" s="675"/>
      <c r="AB137" s="675"/>
      <c r="AC137" s="675"/>
      <c r="AD137" s="675"/>
      <c r="AE137" s="675"/>
      <c r="AF137" s="675"/>
      <c r="AG137" s="675"/>
      <c r="AH137" s="675"/>
      <c r="AI137" s="675"/>
      <c r="AJ137" s="675"/>
      <c r="AK137" s="675"/>
      <c r="BH137" s="885"/>
      <c r="BO137" s="675"/>
    </row>
    <row r="138" spans="2:67" x14ac:dyDescent="0.2">
      <c r="B138" s="675"/>
      <c r="D138" s="675"/>
      <c r="E138" s="675"/>
      <c r="F138" s="675"/>
      <c r="G138" s="675"/>
      <c r="H138" s="675"/>
      <c r="I138" s="675"/>
      <c r="J138" s="675"/>
      <c r="K138" s="675"/>
      <c r="L138" s="675"/>
      <c r="M138" s="675"/>
      <c r="N138" s="675"/>
      <c r="O138" s="675"/>
      <c r="P138" s="675"/>
      <c r="Q138" s="675"/>
      <c r="R138" s="884"/>
      <c r="S138" s="675"/>
      <c r="T138" s="675"/>
      <c r="U138" s="675"/>
      <c r="V138" s="675"/>
      <c r="W138" s="675"/>
      <c r="X138" s="675"/>
      <c r="Y138" s="675"/>
      <c r="Z138" s="675"/>
      <c r="AA138" s="675"/>
      <c r="AB138" s="675"/>
      <c r="AC138" s="675"/>
      <c r="AD138" s="675"/>
      <c r="AE138" s="675"/>
      <c r="AF138" s="675"/>
      <c r="AG138" s="675"/>
      <c r="AH138" s="675"/>
      <c r="AI138" s="675"/>
      <c r="AJ138" s="675"/>
      <c r="AK138" s="675"/>
      <c r="BH138" s="885"/>
      <c r="BO138" s="675"/>
    </row>
    <row r="139" spans="2:67" x14ac:dyDescent="0.2">
      <c r="B139" s="675"/>
      <c r="D139" s="675"/>
      <c r="E139" s="675"/>
      <c r="F139" s="675"/>
      <c r="G139" s="675"/>
      <c r="H139" s="675"/>
      <c r="I139" s="675"/>
      <c r="J139" s="675"/>
      <c r="K139" s="675"/>
      <c r="L139" s="675"/>
      <c r="M139" s="675"/>
      <c r="N139" s="675"/>
      <c r="O139" s="675"/>
      <c r="P139" s="675"/>
      <c r="Q139" s="675"/>
      <c r="R139" s="884"/>
      <c r="S139" s="675"/>
      <c r="T139" s="675"/>
      <c r="U139" s="675"/>
      <c r="V139" s="675"/>
      <c r="W139" s="675"/>
      <c r="X139" s="675"/>
      <c r="Y139" s="675"/>
      <c r="Z139" s="675"/>
      <c r="AA139" s="675"/>
      <c r="AB139" s="675"/>
      <c r="AC139" s="675"/>
      <c r="AD139" s="675"/>
      <c r="AE139" s="675"/>
      <c r="AF139" s="675"/>
      <c r="AG139" s="675"/>
      <c r="AH139" s="675"/>
      <c r="AI139" s="675"/>
      <c r="AJ139" s="675"/>
      <c r="AK139" s="675"/>
      <c r="BH139" s="885"/>
      <c r="BO139" s="675"/>
    </row>
    <row r="140" spans="2:67" x14ac:dyDescent="0.2">
      <c r="B140" s="675"/>
      <c r="D140" s="675"/>
      <c r="E140" s="675"/>
      <c r="F140" s="675"/>
      <c r="G140" s="675"/>
      <c r="H140" s="675"/>
      <c r="I140" s="675"/>
      <c r="J140" s="675"/>
      <c r="K140" s="675"/>
      <c r="L140" s="675"/>
      <c r="M140" s="675"/>
      <c r="N140" s="675"/>
      <c r="O140" s="675"/>
      <c r="P140" s="675"/>
      <c r="Q140" s="675"/>
      <c r="R140" s="884"/>
      <c r="S140" s="675"/>
      <c r="T140" s="675"/>
      <c r="U140" s="675"/>
      <c r="V140" s="675"/>
      <c r="W140" s="675"/>
      <c r="X140" s="675"/>
      <c r="Y140" s="675"/>
      <c r="Z140" s="675"/>
      <c r="AA140" s="675"/>
      <c r="AB140" s="675"/>
      <c r="AC140" s="675"/>
      <c r="AD140" s="675"/>
      <c r="AE140" s="675"/>
      <c r="AF140" s="675"/>
      <c r="AG140" s="675"/>
      <c r="AH140" s="675"/>
      <c r="AI140" s="675"/>
      <c r="AJ140" s="675"/>
      <c r="AK140" s="675"/>
      <c r="BH140" s="885"/>
      <c r="BO140" s="675"/>
    </row>
    <row r="141" spans="2:67" x14ac:dyDescent="0.2">
      <c r="B141" s="675"/>
      <c r="D141" s="675"/>
      <c r="E141" s="675"/>
      <c r="F141" s="675"/>
      <c r="G141" s="675"/>
      <c r="H141" s="675"/>
      <c r="I141" s="675"/>
      <c r="J141" s="675"/>
      <c r="K141" s="675"/>
      <c r="L141" s="675"/>
      <c r="M141" s="675"/>
      <c r="N141" s="675"/>
      <c r="O141" s="675"/>
      <c r="P141" s="675"/>
      <c r="Q141" s="675"/>
      <c r="R141" s="884"/>
      <c r="S141" s="675"/>
      <c r="T141" s="675"/>
      <c r="U141" s="675"/>
      <c r="V141" s="675"/>
      <c r="W141" s="675"/>
      <c r="X141" s="675"/>
      <c r="Y141" s="675"/>
      <c r="Z141" s="675"/>
      <c r="AA141" s="675"/>
      <c r="AB141" s="675"/>
      <c r="AC141" s="675"/>
      <c r="AD141" s="675"/>
      <c r="AE141" s="675"/>
      <c r="AF141" s="675"/>
      <c r="AG141" s="675"/>
      <c r="AH141" s="675"/>
      <c r="AI141" s="675"/>
      <c r="AJ141" s="675"/>
      <c r="AK141" s="675"/>
      <c r="BH141" s="885"/>
      <c r="BO141" s="675"/>
    </row>
    <row r="142" spans="2:67" x14ac:dyDescent="0.2">
      <c r="B142" s="675"/>
      <c r="D142" s="675"/>
      <c r="E142" s="675"/>
      <c r="F142" s="675"/>
      <c r="G142" s="675"/>
      <c r="H142" s="675"/>
      <c r="I142" s="675"/>
      <c r="J142" s="675"/>
      <c r="K142" s="675"/>
      <c r="L142" s="675"/>
      <c r="M142" s="675"/>
      <c r="N142" s="675"/>
      <c r="O142" s="675"/>
      <c r="P142" s="675"/>
      <c r="Q142" s="675"/>
      <c r="R142" s="884"/>
      <c r="S142" s="675"/>
      <c r="T142" s="675"/>
      <c r="U142" s="675"/>
      <c r="V142" s="675"/>
      <c r="W142" s="675"/>
      <c r="X142" s="675"/>
      <c r="Y142" s="675"/>
      <c r="Z142" s="675"/>
      <c r="AA142" s="675"/>
      <c r="AB142" s="675"/>
      <c r="AC142" s="675"/>
      <c r="AD142" s="675"/>
      <c r="AE142" s="675"/>
      <c r="AF142" s="675"/>
      <c r="AG142" s="675"/>
      <c r="AH142" s="675"/>
      <c r="AI142" s="675"/>
      <c r="AJ142" s="675"/>
      <c r="AK142" s="675"/>
      <c r="BH142" s="885"/>
      <c r="BO142" s="675"/>
    </row>
    <row r="143" spans="2:67" x14ac:dyDescent="0.2">
      <c r="B143" s="675"/>
      <c r="D143" s="675"/>
      <c r="E143" s="675"/>
      <c r="F143" s="675"/>
      <c r="G143" s="675"/>
      <c r="H143" s="675"/>
      <c r="I143" s="675"/>
      <c r="J143" s="675"/>
      <c r="K143" s="675"/>
      <c r="L143" s="675"/>
      <c r="M143" s="675"/>
      <c r="N143" s="675"/>
      <c r="O143" s="675"/>
      <c r="P143" s="675"/>
      <c r="Q143" s="675"/>
      <c r="R143" s="884"/>
      <c r="S143" s="675"/>
      <c r="T143" s="675"/>
      <c r="U143" s="675"/>
      <c r="V143" s="675"/>
      <c r="W143" s="675"/>
      <c r="X143" s="675"/>
      <c r="Y143" s="675"/>
      <c r="Z143" s="675"/>
      <c r="AA143" s="675"/>
      <c r="AB143" s="675"/>
      <c r="AC143" s="675"/>
      <c r="AD143" s="675"/>
      <c r="AE143" s="675"/>
      <c r="AF143" s="675"/>
      <c r="AG143" s="675"/>
      <c r="AH143" s="675"/>
      <c r="AI143" s="675"/>
      <c r="AJ143" s="675"/>
      <c r="AK143" s="675"/>
      <c r="BH143" s="885"/>
      <c r="BO143" s="675"/>
    </row>
    <row r="144" spans="2:67" x14ac:dyDescent="0.2">
      <c r="B144" s="675"/>
      <c r="D144" s="675"/>
      <c r="E144" s="675"/>
      <c r="F144" s="675"/>
      <c r="G144" s="675"/>
      <c r="H144" s="675"/>
      <c r="I144" s="675"/>
      <c r="J144" s="675"/>
      <c r="K144" s="675"/>
      <c r="L144" s="675"/>
      <c r="M144" s="675"/>
      <c r="N144" s="675"/>
      <c r="O144" s="675"/>
      <c r="P144" s="675"/>
      <c r="Q144" s="675"/>
      <c r="R144" s="884"/>
      <c r="S144" s="675"/>
      <c r="T144" s="675"/>
      <c r="U144" s="675"/>
      <c r="V144" s="675"/>
      <c r="W144" s="675"/>
      <c r="X144" s="675"/>
      <c r="Y144" s="675"/>
      <c r="Z144" s="675"/>
      <c r="AA144" s="675"/>
      <c r="AB144" s="675"/>
      <c r="AC144" s="675"/>
      <c r="AD144" s="675"/>
      <c r="AE144" s="675"/>
      <c r="AF144" s="675"/>
      <c r="AG144" s="675"/>
      <c r="AH144" s="675"/>
      <c r="AI144" s="675"/>
      <c r="AJ144" s="675"/>
      <c r="AK144" s="675"/>
      <c r="BH144" s="885"/>
      <c r="BO144" s="675"/>
    </row>
    <row r="145" spans="2:67" x14ac:dyDescent="0.2">
      <c r="B145" s="675"/>
      <c r="D145" s="675"/>
      <c r="E145" s="675"/>
      <c r="F145" s="675"/>
      <c r="G145" s="675"/>
      <c r="H145" s="675"/>
      <c r="I145" s="675"/>
      <c r="J145" s="675"/>
      <c r="K145" s="675"/>
      <c r="L145" s="675"/>
      <c r="M145" s="675"/>
      <c r="N145" s="675"/>
      <c r="O145" s="675"/>
      <c r="P145" s="675"/>
      <c r="Q145" s="675"/>
      <c r="R145" s="884"/>
      <c r="S145" s="675"/>
      <c r="T145" s="675"/>
      <c r="U145" s="675"/>
      <c r="V145" s="675"/>
      <c r="W145" s="675"/>
      <c r="X145" s="675"/>
      <c r="Y145" s="675"/>
      <c r="Z145" s="675"/>
      <c r="AA145" s="675"/>
      <c r="AB145" s="675"/>
      <c r="AC145" s="675"/>
      <c r="AD145" s="675"/>
      <c r="AE145" s="675"/>
      <c r="AF145" s="675"/>
      <c r="AG145" s="675"/>
      <c r="AH145" s="675"/>
      <c r="AI145" s="675"/>
      <c r="AJ145" s="675"/>
      <c r="AK145" s="675"/>
      <c r="BH145" s="885"/>
      <c r="BO145" s="675"/>
    </row>
    <row r="146" spans="2:67" x14ac:dyDescent="0.2">
      <c r="B146" s="675"/>
      <c r="D146" s="675"/>
      <c r="E146" s="675"/>
      <c r="F146" s="675"/>
      <c r="G146" s="675"/>
      <c r="H146" s="675"/>
      <c r="I146" s="675"/>
      <c r="J146" s="675"/>
      <c r="K146" s="675"/>
      <c r="L146" s="675"/>
      <c r="M146" s="675"/>
      <c r="N146" s="675"/>
      <c r="O146" s="675"/>
      <c r="P146" s="675"/>
      <c r="Q146" s="675"/>
      <c r="R146" s="884"/>
      <c r="S146" s="675"/>
      <c r="T146" s="675"/>
      <c r="U146" s="675"/>
      <c r="V146" s="675"/>
      <c r="W146" s="675"/>
      <c r="X146" s="675"/>
      <c r="Y146" s="675"/>
      <c r="Z146" s="675"/>
      <c r="AA146" s="675"/>
      <c r="AB146" s="675"/>
      <c r="AC146" s="675"/>
      <c r="AD146" s="675"/>
      <c r="AE146" s="675"/>
      <c r="AF146" s="675"/>
      <c r="AG146" s="675"/>
      <c r="AH146" s="675"/>
      <c r="AI146" s="675"/>
      <c r="AJ146" s="675"/>
      <c r="AK146" s="675"/>
      <c r="BH146" s="885"/>
      <c r="BO146" s="675"/>
    </row>
    <row r="147" spans="2:67" x14ac:dyDescent="0.2">
      <c r="B147" s="675"/>
      <c r="D147" s="675"/>
      <c r="E147" s="675"/>
      <c r="F147" s="675"/>
      <c r="G147" s="675"/>
      <c r="H147" s="675"/>
      <c r="I147" s="675"/>
      <c r="J147" s="675"/>
      <c r="K147" s="675"/>
      <c r="L147" s="675"/>
      <c r="M147" s="675"/>
      <c r="N147" s="675"/>
      <c r="O147" s="675"/>
      <c r="P147" s="675"/>
      <c r="Q147" s="675"/>
      <c r="R147" s="884"/>
      <c r="S147" s="675"/>
      <c r="T147" s="675"/>
      <c r="U147" s="675"/>
      <c r="V147" s="675"/>
      <c r="W147" s="675"/>
      <c r="X147" s="675"/>
      <c r="Y147" s="675"/>
      <c r="Z147" s="675"/>
      <c r="AA147" s="675"/>
      <c r="AB147" s="675"/>
      <c r="AC147" s="675"/>
      <c r="AD147" s="675"/>
      <c r="AE147" s="675"/>
      <c r="AF147" s="675"/>
      <c r="AG147" s="675"/>
      <c r="AH147" s="675"/>
      <c r="AI147" s="675"/>
      <c r="AJ147" s="675"/>
      <c r="AK147" s="675"/>
      <c r="BH147" s="885"/>
      <c r="BO147" s="675"/>
    </row>
    <row r="148" spans="2:67" x14ac:dyDescent="0.2">
      <c r="B148" s="675"/>
      <c r="D148" s="675"/>
      <c r="E148" s="675"/>
      <c r="F148" s="675"/>
      <c r="G148" s="675"/>
      <c r="H148" s="675"/>
      <c r="I148" s="675"/>
      <c r="J148" s="675"/>
      <c r="K148" s="675"/>
      <c r="L148" s="675"/>
      <c r="M148" s="675"/>
      <c r="N148" s="675"/>
      <c r="O148" s="675"/>
      <c r="P148" s="675"/>
      <c r="Q148" s="675"/>
      <c r="R148" s="884"/>
      <c r="S148" s="675"/>
      <c r="T148" s="675"/>
      <c r="U148" s="675"/>
      <c r="V148" s="675"/>
      <c r="W148" s="675"/>
      <c r="X148" s="675"/>
      <c r="Y148" s="675"/>
      <c r="Z148" s="675"/>
      <c r="AA148" s="675"/>
      <c r="AB148" s="675"/>
      <c r="AC148" s="675"/>
      <c r="AD148" s="675"/>
      <c r="AE148" s="675"/>
      <c r="AF148" s="675"/>
      <c r="AG148" s="675"/>
      <c r="AH148" s="675"/>
      <c r="AI148" s="675"/>
      <c r="AJ148" s="675"/>
      <c r="AK148" s="675"/>
      <c r="BH148" s="885"/>
      <c r="BO148" s="675"/>
    </row>
    <row r="149" spans="2:67" x14ac:dyDescent="0.2">
      <c r="B149" s="675"/>
      <c r="D149" s="675"/>
      <c r="E149" s="675"/>
      <c r="F149" s="675"/>
      <c r="G149" s="675"/>
      <c r="H149" s="675"/>
      <c r="I149" s="675"/>
      <c r="J149" s="675"/>
      <c r="K149" s="675"/>
      <c r="L149" s="675"/>
      <c r="M149" s="675"/>
      <c r="N149" s="675"/>
      <c r="O149" s="675"/>
      <c r="P149" s="675"/>
      <c r="Q149" s="675"/>
      <c r="R149" s="884"/>
      <c r="S149" s="675"/>
      <c r="T149" s="675"/>
      <c r="U149" s="675"/>
      <c r="V149" s="675"/>
      <c r="W149" s="675"/>
      <c r="X149" s="675"/>
      <c r="Y149" s="675"/>
      <c r="Z149" s="675"/>
      <c r="AA149" s="675"/>
      <c r="AB149" s="675"/>
      <c r="AC149" s="675"/>
      <c r="AD149" s="675"/>
      <c r="AE149" s="675"/>
      <c r="AF149" s="675"/>
      <c r="AG149" s="675"/>
      <c r="AH149" s="675"/>
      <c r="AI149" s="675"/>
      <c r="AJ149" s="675"/>
      <c r="AK149" s="675"/>
      <c r="BH149" s="885"/>
      <c r="BO149" s="675"/>
    </row>
    <row r="150" spans="2:67" x14ac:dyDescent="0.2">
      <c r="B150" s="675"/>
      <c r="D150" s="675"/>
      <c r="E150" s="675"/>
      <c r="F150" s="675"/>
      <c r="G150" s="675"/>
      <c r="H150" s="675"/>
      <c r="I150" s="675"/>
      <c r="J150" s="675"/>
      <c r="K150" s="675"/>
      <c r="L150" s="675"/>
      <c r="M150" s="675"/>
      <c r="N150" s="675"/>
      <c r="O150" s="675"/>
      <c r="P150" s="675"/>
      <c r="Q150" s="675"/>
      <c r="R150" s="884"/>
      <c r="S150" s="675"/>
      <c r="T150" s="675"/>
      <c r="U150" s="675"/>
      <c r="V150" s="675"/>
      <c r="W150" s="675"/>
      <c r="X150" s="675"/>
      <c r="Y150" s="675"/>
      <c r="Z150" s="675"/>
      <c r="AA150" s="675"/>
      <c r="AB150" s="675"/>
      <c r="AC150" s="675"/>
      <c r="AD150" s="675"/>
      <c r="AE150" s="675"/>
      <c r="AF150" s="675"/>
      <c r="AG150" s="675"/>
      <c r="AH150" s="675"/>
      <c r="AI150" s="675"/>
      <c r="AJ150" s="675"/>
      <c r="AK150" s="675"/>
      <c r="BH150" s="885"/>
      <c r="BO150" s="675"/>
    </row>
    <row r="151" spans="2:67" x14ac:dyDescent="0.2">
      <c r="B151" s="675"/>
      <c r="D151" s="675"/>
      <c r="E151" s="675"/>
      <c r="F151" s="675"/>
      <c r="G151" s="675"/>
      <c r="H151" s="675"/>
      <c r="I151" s="675"/>
      <c r="J151" s="675"/>
      <c r="K151" s="675"/>
      <c r="L151" s="675"/>
      <c r="M151" s="675"/>
      <c r="N151" s="675"/>
      <c r="O151" s="675"/>
      <c r="P151" s="675"/>
      <c r="Q151" s="675"/>
      <c r="R151" s="884"/>
      <c r="S151" s="675"/>
      <c r="T151" s="675"/>
      <c r="U151" s="675"/>
      <c r="V151" s="675"/>
      <c r="W151" s="675"/>
      <c r="X151" s="675"/>
      <c r="Y151" s="675"/>
      <c r="Z151" s="675"/>
      <c r="AA151" s="675"/>
      <c r="AB151" s="675"/>
      <c r="AC151" s="675"/>
      <c r="AD151" s="675"/>
      <c r="AE151" s="675"/>
      <c r="AF151" s="675"/>
      <c r="AG151" s="675"/>
      <c r="AH151" s="675"/>
      <c r="AI151" s="675"/>
      <c r="AJ151" s="675"/>
      <c r="AK151" s="675"/>
      <c r="BH151" s="885"/>
      <c r="BO151" s="675"/>
    </row>
    <row r="152" spans="2:67" x14ac:dyDescent="0.2">
      <c r="B152" s="675"/>
      <c r="D152" s="675"/>
      <c r="E152" s="675"/>
      <c r="F152" s="675"/>
      <c r="G152" s="675"/>
      <c r="H152" s="675"/>
      <c r="I152" s="675"/>
      <c r="J152" s="675"/>
      <c r="K152" s="675"/>
      <c r="L152" s="675"/>
      <c r="M152" s="675"/>
      <c r="N152" s="675"/>
      <c r="O152" s="675"/>
      <c r="P152" s="675"/>
      <c r="Q152" s="675"/>
      <c r="R152" s="884"/>
      <c r="S152" s="675"/>
      <c r="T152" s="675"/>
      <c r="U152" s="675"/>
      <c r="V152" s="675"/>
      <c r="W152" s="675"/>
      <c r="X152" s="675"/>
      <c r="Y152" s="675"/>
      <c r="Z152" s="675"/>
      <c r="AA152" s="675"/>
      <c r="AB152" s="675"/>
      <c r="AC152" s="675"/>
      <c r="AD152" s="675"/>
      <c r="AE152" s="675"/>
      <c r="AF152" s="675"/>
      <c r="AG152" s="675"/>
      <c r="AH152" s="675"/>
      <c r="AI152" s="675"/>
      <c r="AJ152" s="675"/>
      <c r="AK152" s="675"/>
      <c r="BH152" s="885"/>
      <c r="BO152" s="675"/>
    </row>
    <row r="153" spans="2:67" x14ac:dyDescent="0.2">
      <c r="B153" s="675"/>
      <c r="D153" s="675"/>
      <c r="E153" s="675"/>
      <c r="F153" s="675"/>
      <c r="G153" s="675"/>
      <c r="H153" s="675"/>
      <c r="I153" s="675"/>
      <c r="J153" s="675"/>
      <c r="K153" s="675"/>
      <c r="L153" s="675"/>
      <c r="M153" s="675"/>
      <c r="N153" s="675"/>
      <c r="O153" s="675"/>
      <c r="P153" s="675"/>
      <c r="Q153" s="675"/>
      <c r="R153" s="884"/>
      <c r="S153" s="675"/>
      <c r="T153" s="675"/>
      <c r="U153" s="675"/>
      <c r="V153" s="675"/>
      <c r="W153" s="675"/>
      <c r="X153" s="675"/>
      <c r="Y153" s="675"/>
      <c r="Z153" s="675"/>
      <c r="AA153" s="675"/>
      <c r="AB153" s="675"/>
      <c r="AC153" s="675"/>
      <c r="AD153" s="675"/>
      <c r="AE153" s="675"/>
      <c r="AF153" s="675"/>
      <c r="AG153" s="675"/>
      <c r="AH153" s="675"/>
      <c r="AI153" s="675"/>
      <c r="AJ153" s="675"/>
      <c r="AK153" s="675"/>
      <c r="BH153" s="885"/>
      <c r="BO153" s="675"/>
    </row>
    <row r="154" spans="2:67" x14ac:dyDescent="0.2">
      <c r="B154" s="675"/>
      <c r="D154" s="675"/>
      <c r="E154" s="675"/>
      <c r="F154" s="675"/>
      <c r="G154" s="675"/>
      <c r="H154" s="675"/>
      <c r="I154" s="675"/>
      <c r="J154" s="675"/>
      <c r="K154" s="675"/>
      <c r="L154" s="675"/>
      <c r="M154" s="675"/>
      <c r="N154" s="675"/>
      <c r="O154" s="675"/>
      <c r="P154" s="675"/>
      <c r="Q154" s="675"/>
      <c r="R154" s="884"/>
      <c r="S154" s="675"/>
      <c r="T154" s="675"/>
      <c r="U154" s="675"/>
      <c r="V154" s="675"/>
      <c r="W154" s="675"/>
      <c r="X154" s="675"/>
      <c r="Y154" s="675"/>
      <c r="Z154" s="675"/>
      <c r="AA154" s="675"/>
      <c r="AB154" s="675"/>
      <c r="AC154" s="675"/>
      <c r="AD154" s="675"/>
      <c r="AE154" s="675"/>
      <c r="AF154" s="675"/>
      <c r="AG154" s="675"/>
      <c r="AH154" s="675"/>
      <c r="AI154" s="675"/>
      <c r="AJ154" s="675"/>
      <c r="AK154" s="675"/>
      <c r="BH154" s="885"/>
      <c r="BO154" s="675"/>
    </row>
    <row r="155" spans="2:67" x14ac:dyDescent="0.2">
      <c r="B155" s="675"/>
      <c r="D155" s="675"/>
      <c r="E155" s="675"/>
      <c r="F155" s="675"/>
      <c r="G155" s="675"/>
      <c r="H155" s="675"/>
      <c r="I155" s="675"/>
      <c r="J155" s="675"/>
      <c r="K155" s="675"/>
      <c r="L155" s="675"/>
      <c r="M155" s="675"/>
      <c r="N155" s="675"/>
      <c r="O155" s="675"/>
      <c r="P155" s="675"/>
      <c r="Q155" s="675"/>
      <c r="R155" s="884"/>
      <c r="S155" s="675"/>
      <c r="T155" s="675"/>
      <c r="U155" s="675"/>
      <c r="V155" s="675"/>
      <c r="W155" s="675"/>
      <c r="X155" s="675"/>
      <c r="Y155" s="675"/>
      <c r="Z155" s="675"/>
      <c r="AA155" s="675"/>
      <c r="AB155" s="675"/>
      <c r="AC155" s="675"/>
      <c r="AD155" s="675"/>
      <c r="AE155" s="675"/>
      <c r="AF155" s="675"/>
      <c r="AG155" s="675"/>
      <c r="AH155" s="675"/>
      <c r="AI155" s="675"/>
      <c r="AJ155" s="675"/>
      <c r="AK155" s="675"/>
      <c r="BH155" s="885"/>
      <c r="BO155" s="675"/>
    </row>
    <row r="156" spans="2:67" x14ac:dyDescent="0.2">
      <c r="B156" s="675"/>
      <c r="D156" s="675"/>
      <c r="E156" s="675"/>
      <c r="F156" s="675"/>
      <c r="G156" s="675"/>
      <c r="H156" s="675"/>
      <c r="I156" s="675"/>
      <c r="J156" s="675"/>
      <c r="K156" s="675"/>
      <c r="L156" s="675"/>
      <c r="M156" s="675"/>
      <c r="N156" s="675"/>
      <c r="O156" s="675"/>
      <c r="P156" s="675"/>
      <c r="Q156" s="675"/>
      <c r="R156" s="884"/>
      <c r="S156" s="675"/>
      <c r="T156" s="675"/>
      <c r="U156" s="675"/>
      <c r="V156" s="675"/>
      <c r="W156" s="675"/>
      <c r="X156" s="675"/>
      <c r="Y156" s="675"/>
      <c r="Z156" s="675"/>
      <c r="AA156" s="675"/>
      <c r="AB156" s="675"/>
      <c r="AC156" s="675"/>
      <c r="AD156" s="675"/>
      <c r="AE156" s="675"/>
      <c r="AF156" s="675"/>
      <c r="AG156" s="675"/>
      <c r="AH156" s="675"/>
      <c r="AI156" s="675"/>
      <c r="AJ156" s="675"/>
      <c r="AK156" s="675"/>
      <c r="BH156" s="885"/>
      <c r="BO156" s="675"/>
    </row>
    <row r="157" spans="2:67" x14ac:dyDescent="0.2">
      <c r="B157" s="675"/>
      <c r="D157" s="675"/>
      <c r="E157" s="675"/>
      <c r="F157" s="675"/>
      <c r="G157" s="675"/>
      <c r="H157" s="675"/>
      <c r="I157" s="675"/>
      <c r="J157" s="675"/>
      <c r="K157" s="675"/>
      <c r="L157" s="675"/>
      <c r="M157" s="675"/>
      <c r="N157" s="675"/>
      <c r="O157" s="675"/>
      <c r="P157" s="675"/>
      <c r="Q157" s="675"/>
      <c r="R157" s="884"/>
      <c r="S157" s="675"/>
      <c r="T157" s="675"/>
      <c r="U157" s="675"/>
      <c r="V157" s="675"/>
      <c r="W157" s="675"/>
      <c r="X157" s="675"/>
      <c r="Y157" s="675"/>
      <c r="Z157" s="675"/>
      <c r="AA157" s="675"/>
      <c r="AB157" s="675"/>
      <c r="AC157" s="675"/>
      <c r="AD157" s="675"/>
      <c r="AE157" s="675"/>
      <c r="AF157" s="675"/>
      <c r="AG157" s="675"/>
      <c r="AH157" s="675"/>
      <c r="AI157" s="675"/>
      <c r="AJ157" s="675"/>
      <c r="AK157" s="675"/>
      <c r="BH157" s="885"/>
      <c r="BO157" s="675"/>
    </row>
    <row r="158" spans="2:67" x14ac:dyDescent="0.2">
      <c r="B158" s="675"/>
      <c r="D158" s="675"/>
      <c r="E158" s="675"/>
      <c r="F158" s="675"/>
      <c r="G158" s="675"/>
      <c r="H158" s="675"/>
      <c r="I158" s="675"/>
      <c r="J158" s="675"/>
      <c r="K158" s="675"/>
      <c r="L158" s="675"/>
      <c r="M158" s="675"/>
      <c r="N158" s="675"/>
      <c r="O158" s="675"/>
      <c r="P158" s="675"/>
      <c r="Q158" s="675"/>
      <c r="R158" s="884"/>
      <c r="S158" s="675"/>
      <c r="T158" s="675"/>
      <c r="U158" s="675"/>
      <c r="V158" s="675"/>
      <c r="W158" s="675"/>
      <c r="X158" s="675"/>
      <c r="Y158" s="675"/>
      <c r="Z158" s="675"/>
      <c r="AA158" s="675"/>
      <c r="AB158" s="675"/>
      <c r="AC158" s="675"/>
      <c r="AD158" s="675"/>
      <c r="AE158" s="675"/>
      <c r="AF158" s="675"/>
      <c r="AG158" s="675"/>
      <c r="AH158" s="675"/>
      <c r="AI158" s="675"/>
      <c r="AJ158" s="675"/>
      <c r="AK158" s="675"/>
      <c r="BH158" s="885"/>
      <c r="BO158" s="675"/>
    </row>
    <row r="159" spans="2:67" x14ac:dyDescent="0.2">
      <c r="B159" s="675"/>
      <c r="D159" s="675"/>
      <c r="E159" s="675"/>
      <c r="F159" s="675"/>
      <c r="G159" s="675"/>
      <c r="H159" s="675"/>
      <c r="I159" s="675"/>
      <c r="J159" s="675"/>
      <c r="K159" s="675"/>
      <c r="L159" s="675"/>
      <c r="M159" s="675"/>
      <c r="N159" s="675"/>
      <c r="O159" s="675"/>
      <c r="P159" s="675"/>
      <c r="Q159" s="675"/>
      <c r="R159" s="884"/>
      <c r="S159" s="675"/>
      <c r="T159" s="675"/>
      <c r="U159" s="675"/>
      <c r="V159" s="675"/>
      <c r="W159" s="675"/>
      <c r="X159" s="675"/>
      <c r="Y159" s="675"/>
      <c r="Z159" s="675"/>
      <c r="AA159" s="675"/>
      <c r="AB159" s="675"/>
      <c r="AC159" s="675"/>
      <c r="AD159" s="675"/>
      <c r="AE159" s="675"/>
      <c r="AF159" s="675"/>
      <c r="AG159" s="675"/>
      <c r="AH159" s="675"/>
      <c r="AI159" s="675"/>
      <c r="AJ159" s="675"/>
      <c r="AK159" s="675"/>
      <c r="BH159" s="885"/>
      <c r="BO159" s="675"/>
    </row>
    <row r="160" spans="2:67" x14ac:dyDescent="0.2">
      <c r="B160" s="675"/>
      <c r="D160" s="675"/>
      <c r="E160" s="675"/>
      <c r="F160" s="675"/>
      <c r="G160" s="675"/>
      <c r="H160" s="675"/>
      <c r="I160" s="675"/>
      <c r="J160" s="675"/>
      <c r="K160" s="675"/>
      <c r="L160" s="675"/>
      <c r="M160" s="675"/>
      <c r="N160" s="675"/>
      <c r="O160" s="675"/>
      <c r="P160" s="675"/>
      <c r="Q160" s="675"/>
      <c r="R160" s="884"/>
      <c r="S160" s="675"/>
      <c r="T160" s="675"/>
      <c r="U160" s="675"/>
      <c r="V160" s="675"/>
      <c r="W160" s="675"/>
      <c r="X160" s="675"/>
      <c r="Y160" s="675"/>
      <c r="Z160" s="675"/>
      <c r="AA160" s="675"/>
      <c r="AB160" s="675"/>
      <c r="AC160" s="675"/>
      <c r="AD160" s="675"/>
      <c r="AE160" s="675"/>
      <c r="AF160" s="675"/>
      <c r="AG160" s="675"/>
      <c r="AH160" s="675"/>
      <c r="AI160" s="675"/>
      <c r="AJ160" s="675"/>
      <c r="AK160" s="675"/>
      <c r="BH160" s="885"/>
      <c r="BO160" s="675"/>
    </row>
    <row r="161" spans="2:67" x14ac:dyDescent="0.2">
      <c r="B161" s="675"/>
      <c r="D161" s="675"/>
      <c r="E161" s="675"/>
      <c r="F161" s="675"/>
      <c r="G161" s="675"/>
      <c r="H161" s="675"/>
      <c r="I161" s="675"/>
      <c r="J161" s="675"/>
      <c r="K161" s="675"/>
      <c r="L161" s="675"/>
      <c r="M161" s="675"/>
      <c r="N161" s="675"/>
      <c r="O161" s="675"/>
      <c r="P161" s="675"/>
      <c r="Q161" s="675"/>
      <c r="R161" s="884"/>
      <c r="S161" s="675"/>
      <c r="T161" s="675"/>
      <c r="U161" s="675"/>
      <c r="V161" s="675"/>
      <c r="W161" s="675"/>
      <c r="X161" s="675"/>
      <c r="Y161" s="675"/>
      <c r="Z161" s="675"/>
      <c r="AA161" s="675"/>
      <c r="AB161" s="675"/>
      <c r="AC161" s="675"/>
      <c r="AD161" s="675"/>
      <c r="AE161" s="675"/>
      <c r="AF161" s="675"/>
      <c r="AG161" s="675"/>
      <c r="AH161" s="675"/>
      <c r="AI161" s="675"/>
      <c r="AJ161" s="675"/>
      <c r="AK161" s="675"/>
      <c r="BH161" s="885"/>
      <c r="BO161" s="675"/>
    </row>
    <row r="162" spans="2:67" x14ac:dyDescent="0.2">
      <c r="B162" s="675"/>
      <c r="D162" s="675"/>
      <c r="E162" s="675"/>
      <c r="F162" s="675"/>
      <c r="G162" s="675"/>
      <c r="H162" s="675"/>
      <c r="I162" s="675"/>
      <c r="J162" s="675"/>
      <c r="K162" s="675"/>
      <c r="L162" s="675"/>
      <c r="M162" s="675"/>
      <c r="N162" s="675"/>
      <c r="O162" s="675"/>
      <c r="P162" s="675"/>
      <c r="Q162" s="675"/>
      <c r="R162" s="884"/>
      <c r="S162" s="675"/>
      <c r="T162" s="675"/>
      <c r="U162" s="675"/>
      <c r="V162" s="675"/>
      <c r="W162" s="675"/>
      <c r="X162" s="675"/>
      <c r="Y162" s="675"/>
      <c r="Z162" s="675"/>
      <c r="AA162" s="675"/>
      <c r="AB162" s="675"/>
      <c r="AC162" s="675"/>
      <c r="AD162" s="675"/>
      <c r="AE162" s="675"/>
      <c r="AF162" s="675"/>
      <c r="AG162" s="675"/>
      <c r="AH162" s="675"/>
      <c r="AI162" s="675"/>
      <c r="AJ162" s="675"/>
      <c r="AK162" s="675"/>
      <c r="BH162" s="885"/>
      <c r="BO162" s="675"/>
    </row>
    <row r="163" spans="2:67" x14ac:dyDescent="0.2">
      <c r="B163" s="675"/>
      <c r="D163" s="675"/>
      <c r="E163" s="675"/>
      <c r="F163" s="675"/>
      <c r="G163" s="675"/>
      <c r="H163" s="675"/>
      <c r="I163" s="675"/>
      <c r="J163" s="675"/>
      <c r="K163" s="675"/>
      <c r="L163" s="675"/>
      <c r="M163" s="675"/>
      <c r="N163" s="675"/>
      <c r="O163" s="675"/>
      <c r="P163" s="675"/>
      <c r="Q163" s="675"/>
      <c r="R163" s="884"/>
      <c r="S163" s="675"/>
      <c r="T163" s="675"/>
      <c r="U163" s="675"/>
      <c r="V163" s="675"/>
      <c r="W163" s="675"/>
      <c r="X163" s="675"/>
      <c r="Y163" s="675"/>
      <c r="Z163" s="675"/>
      <c r="AA163" s="675"/>
      <c r="AB163" s="675"/>
      <c r="AC163" s="675"/>
      <c r="AD163" s="675"/>
      <c r="AE163" s="675"/>
      <c r="AF163" s="675"/>
      <c r="AG163" s="675"/>
      <c r="AH163" s="675"/>
      <c r="AI163" s="675"/>
      <c r="AJ163" s="675"/>
      <c r="AK163" s="675"/>
      <c r="BH163" s="885"/>
      <c r="BO163" s="675"/>
    </row>
    <row r="164" spans="2:67" x14ac:dyDescent="0.2">
      <c r="B164" s="675"/>
      <c r="D164" s="675"/>
      <c r="E164" s="675"/>
      <c r="F164" s="675"/>
      <c r="G164" s="675"/>
      <c r="H164" s="675"/>
      <c r="I164" s="675"/>
      <c r="J164" s="675"/>
      <c r="K164" s="675"/>
      <c r="L164" s="675"/>
      <c r="M164" s="675"/>
      <c r="N164" s="675"/>
      <c r="O164" s="675"/>
      <c r="P164" s="675"/>
      <c r="Q164" s="675"/>
      <c r="R164" s="884"/>
      <c r="S164" s="675"/>
      <c r="T164" s="675"/>
      <c r="U164" s="675"/>
      <c r="V164" s="675"/>
      <c r="W164" s="675"/>
      <c r="X164" s="675"/>
      <c r="Y164" s="675"/>
      <c r="Z164" s="675"/>
      <c r="AA164" s="675"/>
      <c r="AB164" s="675"/>
      <c r="AC164" s="675"/>
      <c r="AD164" s="675"/>
      <c r="AE164" s="675"/>
      <c r="AF164" s="675"/>
      <c r="AG164" s="675"/>
      <c r="AH164" s="675"/>
      <c r="AI164" s="675"/>
      <c r="AJ164" s="675"/>
      <c r="AK164" s="675"/>
      <c r="BH164" s="885"/>
      <c r="BO164" s="675"/>
    </row>
    <row r="165" spans="2:67" x14ac:dyDescent="0.2">
      <c r="B165" s="675"/>
      <c r="D165" s="675"/>
      <c r="E165" s="675"/>
      <c r="F165" s="675"/>
      <c r="G165" s="675"/>
      <c r="H165" s="675"/>
      <c r="I165" s="675"/>
      <c r="J165" s="675"/>
      <c r="K165" s="675"/>
      <c r="L165" s="675"/>
      <c r="M165" s="675"/>
      <c r="N165" s="675"/>
      <c r="O165" s="675"/>
      <c r="P165" s="675"/>
      <c r="Q165" s="675"/>
      <c r="R165" s="884"/>
      <c r="S165" s="675"/>
      <c r="T165" s="675"/>
      <c r="U165" s="675"/>
      <c r="V165" s="675"/>
      <c r="W165" s="675"/>
      <c r="X165" s="675"/>
      <c r="Y165" s="675"/>
      <c r="Z165" s="675"/>
      <c r="AA165" s="675"/>
      <c r="AB165" s="675"/>
      <c r="AC165" s="675"/>
      <c r="AD165" s="675"/>
      <c r="AE165" s="675"/>
      <c r="AF165" s="675"/>
      <c r="AG165" s="675"/>
      <c r="AH165" s="675"/>
      <c r="AI165" s="675"/>
      <c r="AJ165" s="675"/>
      <c r="AK165" s="675"/>
      <c r="BH165" s="885"/>
      <c r="BO165" s="675"/>
    </row>
    <row r="166" spans="2:67" x14ac:dyDescent="0.2">
      <c r="B166" s="675"/>
      <c r="D166" s="675"/>
      <c r="E166" s="675"/>
      <c r="F166" s="675"/>
      <c r="G166" s="675"/>
      <c r="H166" s="675"/>
      <c r="I166" s="675"/>
      <c r="J166" s="675"/>
      <c r="K166" s="675"/>
      <c r="L166" s="675"/>
      <c r="M166" s="675"/>
      <c r="N166" s="675"/>
      <c r="O166" s="675"/>
      <c r="P166" s="675"/>
      <c r="Q166" s="675"/>
      <c r="R166" s="884"/>
      <c r="S166" s="675"/>
      <c r="T166" s="675"/>
      <c r="U166" s="675"/>
      <c r="V166" s="675"/>
      <c r="W166" s="675"/>
      <c r="X166" s="675"/>
      <c r="Y166" s="675"/>
      <c r="Z166" s="675"/>
      <c r="AA166" s="675"/>
      <c r="AB166" s="675"/>
      <c r="AC166" s="675"/>
      <c r="AD166" s="675"/>
      <c r="AE166" s="675"/>
      <c r="AF166" s="675"/>
      <c r="AG166" s="675"/>
      <c r="AH166" s="675"/>
      <c r="AI166" s="675"/>
      <c r="AJ166" s="675"/>
      <c r="AK166" s="675"/>
      <c r="BH166" s="885"/>
      <c r="BO166" s="675"/>
    </row>
    <row r="167" spans="2:67" x14ac:dyDescent="0.2">
      <c r="B167" s="675"/>
      <c r="D167" s="675"/>
      <c r="E167" s="675"/>
      <c r="F167" s="675"/>
      <c r="G167" s="675"/>
      <c r="H167" s="675"/>
      <c r="I167" s="675"/>
      <c r="J167" s="675"/>
      <c r="K167" s="675"/>
      <c r="L167" s="675"/>
      <c r="M167" s="675"/>
      <c r="N167" s="675"/>
      <c r="O167" s="675"/>
      <c r="P167" s="675"/>
      <c r="Q167" s="675"/>
      <c r="R167" s="884"/>
      <c r="S167" s="675"/>
      <c r="T167" s="675"/>
      <c r="U167" s="675"/>
      <c r="V167" s="675"/>
      <c r="W167" s="675"/>
      <c r="X167" s="675"/>
      <c r="Y167" s="675"/>
      <c r="Z167" s="675"/>
      <c r="AA167" s="675"/>
      <c r="AB167" s="675"/>
      <c r="AC167" s="675"/>
      <c r="AD167" s="675"/>
      <c r="AE167" s="675"/>
      <c r="AF167" s="675"/>
      <c r="AG167" s="675"/>
      <c r="AH167" s="675"/>
      <c r="AI167" s="675"/>
      <c r="AJ167" s="675"/>
      <c r="AK167" s="675"/>
      <c r="BH167" s="885"/>
      <c r="BO167" s="675"/>
    </row>
    <row r="168" spans="2:67" x14ac:dyDescent="0.2">
      <c r="B168" s="675"/>
      <c r="D168" s="675"/>
      <c r="E168" s="675"/>
      <c r="F168" s="675"/>
      <c r="G168" s="675"/>
      <c r="H168" s="675"/>
      <c r="I168" s="675"/>
      <c r="J168" s="675"/>
      <c r="K168" s="675"/>
      <c r="L168" s="675"/>
      <c r="M168" s="675"/>
      <c r="N168" s="675"/>
      <c r="O168" s="675"/>
      <c r="P168" s="675"/>
      <c r="Q168" s="675"/>
      <c r="R168" s="884"/>
      <c r="S168" s="675"/>
      <c r="T168" s="675"/>
      <c r="U168" s="675"/>
      <c r="V168" s="675"/>
      <c r="W168" s="675"/>
      <c r="X168" s="675"/>
      <c r="Y168" s="675"/>
      <c r="Z168" s="675"/>
      <c r="AA168" s="675"/>
      <c r="AB168" s="675"/>
      <c r="AC168" s="675"/>
      <c r="AD168" s="675"/>
      <c r="AE168" s="675"/>
      <c r="AF168" s="675"/>
      <c r="AG168" s="675"/>
      <c r="AH168" s="675"/>
      <c r="AI168" s="675"/>
      <c r="AJ168" s="675"/>
      <c r="AK168" s="675"/>
      <c r="BH168" s="885"/>
      <c r="BO168" s="675"/>
    </row>
    <row r="169" spans="2:67" x14ac:dyDescent="0.2">
      <c r="B169" s="675"/>
      <c r="D169" s="675"/>
      <c r="E169" s="675"/>
      <c r="F169" s="675"/>
      <c r="G169" s="675"/>
      <c r="H169" s="675"/>
      <c r="I169" s="675"/>
      <c r="J169" s="675"/>
      <c r="K169" s="675"/>
      <c r="L169" s="675"/>
      <c r="M169" s="675"/>
      <c r="N169" s="675"/>
      <c r="O169" s="675"/>
      <c r="P169" s="675"/>
      <c r="Q169" s="675"/>
      <c r="R169" s="884"/>
      <c r="S169" s="675"/>
      <c r="T169" s="675"/>
      <c r="U169" s="675"/>
      <c r="V169" s="675"/>
      <c r="W169" s="675"/>
      <c r="X169" s="675"/>
      <c r="Y169" s="675"/>
      <c r="Z169" s="675"/>
      <c r="AA169" s="675"/>
      <c r="AB169" s="675"/>
      <c r="AC169" s="675"/>
      <c r="AD169" s="675"/>
      <c r="AE169" s="675"/>
      <c r="AF169" s="675"/>
      <c r="AG169" s="675"/>
      <c r="AH169" s="675"/>
      <c r="AI169" s="675"/>
      <c r="AJ169" s="675"/>
      <c r="AK169" s="675"/>
      <c r="BH169" s="885"/>
      <c r="BO169" s="675"/>
    </row>
    <row r="170" spans="2:67" x14ac:dyDescent="0.2">
      <c r="B170" s="675"/>
      <c r="D170" s="675"/>
      <c r="E170" s="675"/>
      <c r="F170" s="675"/>
      <c r="G170" s="675"/>
      <c r="H170" s="675"/>
      <c r="I170" s="675"/>
      <c r="J170" s="675"/>
      <c r="K170" s="675"/>
      <c r="L170" s="675"/>
      <c r="M170" s="675"/>
      <c r="N170" s="675"/>
      <c r="O170" s="675"/>
      <c r="P170" s="675"/>
      <c r="Q170" s="675"/>
      <c r="R170" s="884"/>
      <c r="S170" s="675"/>
      <c r="T170" s="675"/>
      <c r="U170" s="675"/>
      <c r="V170" s="675"/>
      <c r="W170" s="675"/>
      <c r="X170" s="675"/>
      <c r="Y170" s="675"/>
      <c r="Z170" s="675"/>
      <c r="AA170" s="675"/>
      <c r="AB170" s="675"/>
      <c r="AC170" s="675"/>
      <c r="AD170" s="675"/>
      <c r="AE170" s="675"/>
      <c r="AF170" s="675"/>
      <c r="AG170" s="675"/>
      <c r="AH170" s="675"/>
      <c r="AI170" s="675"/>
      <c r="AJ170" s="675"/>
      <c r="AK170" s="675"/>
      <c r="BH170" s="885"/>
      <c r="BO170" s="675"/>
    </row>
    <row r="171" spans="2:67" x14ac:dyDescent="0.2">
      <c r="B171" s="675"/>
      <c r="D171" s="675"/>
      <c r="E171" s="675"/>
      <c r="F171" s="675"/>
      <c r="G171" s="675"/>
      <c r="H171" s="675"/>
      <c r="I171" s="675"/>
      <c r="J171" s="675"/>
      <c r="K171" s="675"/>
      <c r="L171" s="675"/>
      <c r="M171" s="675"/>
      <c r="N171" s="675"/>
      <c r="O171" s="675"/>
      <c r="P171" s="675"/>
      <c r="Q171" s="675"/>
      <c r="R171" s="884"/>
      <c r="S171" s="675"/>
      <c r="T171" s="675"/>
      <c r="U171" s="675"/>
      <c r="V171" s="675"/>
      <c r="W171" s="675"/>
      <c r="X171" s="675"/>
      <c r="Y171" s="675"/>
      <c r="Z171" s="675"/>
      <c r="AA171" s="675"/>
      <c r="AB171" s="675"/>
      <c r="AC171" s="675"/>
      <c r="AD171" s="675"/>
      <c r="AE171" s="675"/>
      <c r="AF171" s="675"/>
      <c r="AG171" s="675"/>
      <c r="AH171" s="675"/>
      <c r="AI171" s="675"/>
      <c r="AJ171" s="675"/>
      <c r="AK171" s="675"/>
      <c r="BH171" s="885"/>
      <c r="BO171" s="675"/>
    </row>
    <row r="172" spans="2:67" x14ac:dyDescent="0.2">
      <c r="B172" s="675"/>
      <c r="D172" s="675"/>
      <c r="E172" s="675"/>
      <c r="F172" s="675"/>
      <c r="G172" s="675"/>
      <c r="H172" s="675"/>
      <c r="I172" s="675"/>
      <c r="J172" s="675"/>
      <c r="K172" s="675"/>
      <c r="L172" s="675"/>
      <c r="M172" s="675"/>
      <c r="N172" s="675"/>
      <c r="O172" s="675"/>
      <c r="P172" s="675"/>
      <c r="Q172" s="675"/>
      <c r="R172" s="884"/>
      <c r="S172" s="675"/>
      <c r="T172" s="675"/>
      <c r="U172" s="675"/>
      <c r="V172" s="675"/>
      <c r="W172" s="675"/>
      <c r="X172" s="675"/>
      <c r="Y172" s="675"/>
      <c r="Z172" s="675"/>
      <c r="AA172" s="675"/>
      <c r="AB172" s="675"/>
      <c r="AC172" s="675"/>
      <c r="AD172" s="675"/>
      <c r="AE172" s="675"/>
      <c r="AF172" s="675"/>
      <c r="AG172" s="675"/>
      <c r="AH172" s="675"/>
      <c r="AI172" s="675"/>
      <c r="AJ172" s="675"/>
      <c r="AK172" s="675"/>
      <c r="BH172" s="885"/>
      <c r="BO172" s="675"/>
    </row>
    <row r="173" spans="2:67" x14ac:dyDescent="0.2">
      <c r="B173" s="675"/>
      <c r="D173" s="675"/>
      <c r="E173" s="675"/>
      <c r="F173" s="675"/>
      <c r="G173" s="675"/>
      <c r="H173" s="675"/>
      <c r="I173" s="675"/>
      <c r="J173" s="675"/>
      <c r="K173" s="675"/>
      <c r="L173" s="675"/>
      <c r="M173" s="675"/>
      <c r="N173" s="675"/>
      <c r="O173" s="675"/>
      <c r="P173" s="675"/>
      <c r="Q173" s="675"/>
      <c r="R173" s="884"/>
      <c r="S173" s="675"/>
      <c r="T173" s="675"/>
      <c r="U173" s="675"/>
      <c r="V173" s="675"/>
      <c r="W173" s="675"/>
      <c r="X173" s="675"/>
      <c r="Y173" s="675"/>
      <c r="Z173" s="675"/>
      <c r="AA173" s="675"/>
      <c r="AB173" s="675"/>
      <c r="AC173" s="675"/>
      <c r="AD173" s="675"/>
      <c r="AE173" s="675"/>
      <c r="AF173" s="675"/>
      <c r="AG173" s="675"/>
      <c r="AH173" s="675"/>
      <c r="AI173" s="675"/>
      <c r="AJ173" s="675"/>
      <c r="AK173" s="675"/>
      <c r="BH173" s="885"/>
      <c r="BO173" s="675"/>
    </row>
    <row r="174" spans="2:67" x14ac:dyDescent="0.2">
      <c r="B174" s="675"/>
      <c r="D174" s="675"/>
      <c r="E174" s="675"/>
      <c r="F174" s="675"/>
      <c r="G174" s="675"/>
      <c r="H174" s="675"/>
      <c r="I174" s="675"/>
      <c r="J174" s="675"/>
      <c r="K174" s="675"/>
      <c r="L174" s="675"/>
      <c r="M174" s="675"/>
      <c r="N174" s="675"/>
      <c r="O174" s="675"/>
      <c r="P174" s="675"/>
      <c r="Q174" s="675"/>
      <c r="R174" s="884"/>
      <c r="S174" s="675"/>
      <c r="T174" s="675"/>
      <c r="U174" s="675"/>
      <c r="V174" s="675"/>
      <c r="W174" s="675"/>
      <c r="X174" s="675"/>
      <c r="Y174" s="675"/>
      <c r="Z174" s="675"/>
      <c r="AA174" s="675"/>
      <c r="AB174" s="675"/>
      <c r="AC174" s="675"/>
      <c r="AD174" s="675"/>
      <c r="AE174" s="675"/>
      <c r="AF174" s="675"/>
      <c r="AG174" s="675"/>
      <c r="AH174" s="675"/>
      <c r="AI174" s="675"/>
      <c r="AJ174" s="675"/>
      <c r="AK174" s="675"/>
      <c r="BH174" s="885"/>
      <c r="BO174" s="675"/>
    </row>
    <row r="175" spans="2:67" x14ac:dyDescent="0.2">
      <c r="B175" s="675"/>
      <c r="D175" s="675"/>
      <c r="E175" s="675"/>
      <c r="F175" s="675"/>
      <c r="G175" s="675"/>
      <c r="H175" s="675"/>
      <c r="I175" s="675"/>
      <c r="J175" s="675"/>
      <c r="K175" s="675"/>
      <c r="L175" s="675"/>
      <c r="M175" s="675"/>
      <c r="N175" s="675"/>
      <c r="O175" s="675"/>
      <c r="P175" s="675"/>
      <c r="Q175" s="675"/>
      <c r="R175" s="884"/>
      <c r="S175" s="675"/>
      <c r="T175" s="675"/>
      <c r="U175" s="675"/>
      <c r="V175" s="675"/>
      <c r="W175" s="675"/>
      <c r="X175" s="675"/>
      <c r="Y175" s="675"/>
      <c r="Z175" s="675"/>
      <c r="AA175" s="675"/>
      <c r="AB175" s="675"/>
      <c r="AC175" s="675"/>
      <c r="AD175" s="675"/>
      <c r="AE175" s="675"/>
      <c r="AF175" s="675"/>
      <c r="AG175" s="675"/>
      <c r="AH175" s="675"/>
      <c r="AI175" s="675"/>
      <c r="AJ175" s="675"/>
      <c r="AK175" s="675"/>
      <c r="BH175" s="885"/>
      <c r="BO175" s="675"/>
    </row>
    <row r="176" spans="2:67" x14ac:dyDescent="0.2">
      <c r="B176" s="675"/>
      <c r="D176" s="675"/>
      <c r="E176" s="675"/>
      <c r="F176" s="675"/>
      <c r="G176" s="675"/>
      <c r="H176" s="675"/>
      <c r="I176" s="675"/>
      <c r="J176" s="675"/>
      <c r="K176" s="675"/>
      <c r="L176" s="675"/>
      <c r="M176" s="675"/>
      <c r="N176" s="675"/>
      <c r="O176" s="675"/>
      <c r="P176" s="675"/>
      <c r="Q176" s="675"/>
      <c r="R176" s="884"/>
      <c r="S176" s="675"/>
      <c r="T176" s="675"/>
      <c r="U176" s="675"/>
      <c r="V176" s="675"/>
      <c r="W176" s="675"/>
      <c r="X176" s="675"/>
      <c r="Y176" s="675"/>
      <c r="Z176" s="675"/>
      <c r="AA176" s="675"/>
      <c r="AB176" s="675"/>
      <c r="AC176" s="675"/>
      <c r="AD176" s="675"/>
      <c r="AE176" s="675"/>
      <c r="AF176" s="675"/>
      <c r="AG176" s="675"/>
      <c r="AH176" s="675"/>
      <c r="AI176" s="675"/>
      <c r="AJ176" s="675"/>
      <c r="AK176" s="675"/>
      <c r="BH176" s="885"/>
      <c r="BO176" s="675"/>
    </row>
    <row r="177" spans="2:67" x14ac:dyDescent="0.2">
      <c r="B177" s="675"/>
      <c r="D177" s="675"/>
      <c r="E177" s="675"/>
      <c r="F177" s="675"/>
      <c r="G177" s="675"/>
      <c r="H177" s="675"/>
      <c r="I177" s="675"/>
      <c r="J177" s="675"/>
      <c r="K177" s="675"/>
      <c r="L177" s="675"/>
      <c r="M177" s="675"/>
      <c r="N177" s="675"/>
      <c r="O177" s="675"/>
      <c r="P177" s="675"/>
      <c r="Q177" s="675"/>
      <c r="R177" s="884"/>
      <c r="S177" s="675"/>
      <c r="T177" s="675"/>
      <c r="U177" s="675"/>
      <c r="V177" s="675"/>
      <c r="W177" s="675"/>
      <c r="X177" s="675"/>
      <c r="Y177" s="675"/>
      <c r="Z177" s="675"/>
      <c r="AA177" s="675"/>
      <c r="AB177" s="675"/>
      <c r="AC177" s="675"/>
      <c r="AD177" s="675"/>
      <c r="AE177" s="675"/>
      <c r="AF177" s="675"/>
      <c r="AG177" s="675"/>
      <c r="AH177" s="675"/>
      <c r="AI177" s="675"/>
      <c r="AJ177" s="675"/>
      <c r="AK177" s="675"/>
      <c r="BH177" s="885"/>
      <c r="BO177" s="675"/>
    </row>
    <row r="178" spans="2:67" x14ac:dyDescent="0.2">
      <c r="B178" s="675"/>
      <c r="D178" s="675"/>
      <c r="E178" s="675"/>
      <c r="F178" s="675"/>
      <c r="G178" s="675"/>
      <c r="H178" s="675"/>
      <c r="I178" s="675"/>
      <c r="J178" s="675"/>
      <c r="K178" s="675"/>
      <c r="L178" s="675"/>
      <c r="M178" s="675"/>
      <c r="N178" s="675"/>
      <c r="O178" s="675"/>
      <c r="P178" s="675"/>
      <c r="Q178" s="675"/>
      <c r="R178" s="884"/>
      <c r="S178" s="675"/>
      <c r="T178" s="675"/>
      <c r="U178" s="675"/>
      <c r="V178" s="675"/>
      <c r="W178" s="675"/>
      <c r="X178" s="675"/>
      <c r="Y178" s="675"/>
      <c r="Z178" s="675"/>
      <c r="AA178" s="675"/>
      <c r="AB178" s="675"/>
      <c r="AC178" s="675"/>
      <c r="AD178" s="675"/>
      <c r="AE178" s="675"/>
      <c r="AF178" s="675"/>
      <c r="AG178" s="675"/>
      <c r="AH178" s="675"/>
      <c r="AI178" s="675"/>
      <c r="AJ178" s="675"/>
      <c r="AK178" s="675"/>
      <c r="BH178" s="885"/>
      <c r="BO178" s="675"/>
    </row>
    <row r="179" spans="2:67" x14ac:dyDescent="0.2">
      <c r="B179" s="675"/>
      <c r="D179" s="675"/>
      <c r="E179" s="675"/>
      <c r="F179" s="675"/>
      <c r="G179" s="675"/>
      <c r="H179" s="675"/>
      <c r="I179" s="675"/>
      <c r="J179" s="675"/>
      <c r="K179" s="675"/>
      <c r="L179" s="675"/>
      <c r="M179" s="675"/>
      <c r="N179" s="675"/>
      <c r="O179" s="675"/>
      <c r="P179" s="675"/>
      <c r="Q179" s="675"/>
      <c r="R179" s="884"/>
      <c r="S179" s="675"/>
      <c r="T179" s="675"/>
      <c r="U179" s="675"/>
      <c r="V179" s="675"/>
      <c r="W179" s="675"/>
      <c r="X179" s="675"/>
      <c r="Y179" s="675"/>
      <c r="Z179" s="675"/>
      <c r="AA179" s="675"/>
      <c r="AB179" s="675"/>
      <c r="AC179" s="675"/>
      <c r="AD179" s="675"/>
      <c r="AE179" s="675"/>
      <c r="AF179" s="675"/>
      <c r="AG179" s="675"/>
      <c r="AH179" s="675"/>
      <c r="AI179" s="675"/>
      <c r="AJ179" s="675"/>
      <c r="AK179" s="675"/>
      <c r="BH179" s="885"/>
      <c r="BO179" s="675"/>
    </row>
    <row r="180" spans="2:67" x14ac:dyDescent="0.2">
      <c r="B180" s="675"/>
      <c r="D180" s="675"/>
      <c r="E180" s="675"/>
      <c r="F180" s="675"/>
      <c r="G180" s="675"/>
      <c r="H180" s="675"/>
      <c r="I180" s="675"/>
      <c r="J180" s="675"/>
      <c r="K180" s="675"/>
      <c r="L180" s="675"/>
      <c r="M180" s="675"/>
      <c r="N180" s="675"/>
      <c r="O180" s="675"/>
      <c r="P180" s="675"/>
      <c r="Q180" s="675"/>
      <c r="R180" s="884"/>
      <c r="S180" s="675"/>
      <c r="T180" s="675"/>
      <c r="U180" s="675"/>
      <c r="V180" s="675"/>
      <c r="W180" s="675"/>
      <c r="X180" s="675"/>
      <c r="Y180" s="675"/>
      <c r="Z180" s="675"/>
      <c r="AA180" s="675"/>
      <c r="AB180" s="675"/>
      <c r="AC180" s="675"/>
      <c r="AD180" s="675"/>
      <c r="AE180" s="675"/>
      <c r="AF180" s="675"/>
      <c r="AG180" s="675"/>
      <c r="AH180" s="675"/>
      <c r="AI180" s="675"/>
      <c r="AJ180" s="675"/>
      <c r="AK180" s="675"/>
      <c r="BH180" s="885"/>
      <c r="BO180" s="675"/>
    </row>
    <row r="181" spans="2:67" x14ac:dyDescent="0.2">
      <c r="B181" s="675"/>
      <c r="D181" s="675"/>
      <c r="E181" s="675"/>
      <c r="F181" s="675"/>
      <c r="G181" s="675"/>
      <c r="H181" s="675"/>
      <c r="I181" s="675"/>
      <c r="J181" s="675"/>
      <c r="K181" s="675"/>
      <c r="L181" s="675"/>
      <c r="M181" s="675"/>
      <c r="N181" s="675"/>
      <c r="O181" s="675"/>
      <c r="P181" s="675"/>
      <c r="Q181" s="675"/>
      <c r="R181" s="884"/>
      <c r="S181" s="675"/>
      <c r="T181" s="675"/>
      <c r="U181" s="675"/>
      <c r="V181" s="675"/>
      <c r="W181" s="675"/>
      <c r="X181" s="675"/>
      <c r="Y181" s="675"/>
      <c r="Z181" s="675"/>
      <c r="AA181" s="675"/>
      <c r="AB181" s="675"/>
      <c r="AC181" s="675"/>
      <c r="AD181" s="675"/>
      <c r="AE181" s="675"/>
      <c r="AF181" s="675"/>
      <c r="AG181" s="675"/>
      <c r="AH181" s="675"/>
      <c r="AI181" s="675"/>
      <c r="AJ181" s="675"/>
      <c r="AK181" s="675"/>
      <c r="BH181" s="885"/>
      <c r="BO181" s="675"/>
    </row>
    <row r="182" spans="2:67" x14ac:dyDescent="0.2">
      <c r="B182" s="675"/>
      <c r="D182" s="675"/>
      <c r="E182" s="675"/>
      <c r="F182" s="675"/>
      <c r="G182" s="675"/>
      <c r="H182" s="675"/>
      <c r="I182" s="675"/>
      <c r="J182" s="675"/>
      <c r="K182" s="675"/>
      <c r="L182" s="675"/>
      <c r="M182" s="675"/>
      <c r="N182" s="675"/>
      <c r="O182" s="675"/>
      <c r="P182" s="675"/>
      <c r="Q182" s="675"/>
      <c r="R182" s="884"/>
      <c r="S182" s="675"/>
      <c r="T182" s="675"/>
      <c r="U182" s="675"/>
      <c r="V182" s="675"/>
      <c r="W182" s="675"/>
      <c r="X182" s="675"/>
      <c r="Y182" s="675"/>
      <c r="Z182" s="675"/>
      <c r="AA182" s="675"/>
      <c r="AB182" s="675"/>
      <c r="AC182" s="675"/>
      <c r="AD182" s="675"/>
      <c r="AE182" s="675"/>
      <c r="AF182" s="675"/>
      <c r="AG182" s="675"/>
      <c r="AH182" s="675"/>
      <c r="AI182" s="675"/>
      <c r="AJ182" s="675"/>
      <c r="AK182" s="675"/>
      <c r="BH182" s="885"/>
      <c r="BO182" s="675"/>
    </row>
    <row r="183" spans="2:67" x14ac:dyDescent="0.2">
      <c r="B183" s="675"/>
      <c r="D183" s="675"/>
      <c r="E183" s="675"/>
      <c r="F183" s="675"/>
      <c r="G183" s="675"/>
      <c r="H183" s="675"/>
      <c r="I183" s="675"/>
      <c r="J183" s="675"/>
      <c r="K183" s="675"/>
      <c r="L183" s="675"/>
      <c r="M183" s="675"/>
      <c r="N183" s="675"/>
      <c r="O183" s="675"/>
      <c r="P183" s="675"/>
      <c r="Q183" s="675"/>
      <c r="R183" s="884"/>
      <c r="S183" s="675"/>
      <c r="T183" s="675"/>
      <c r="U183" s="675"/>
      <c r="V183" s="675"/>
      <c r="W183" s="675"/>
      <c r="X183" s="675"/>
      <c r="Y183" s="675"/>
      <c r="Z183" s="675"/>
      <c r="AA183" s="675"/>
      <c r="AB183" s="675"/>
      <c r="AC183" s="675"/>
      <c r="AD183" s="675"/>
      <c r="AE183" s="675"/>
      <c r="AF183" s="675"/>
      <c r="AG183" s="675"/>
      <c r="AH183" s="675"/>
      <c r="AI183" s="675"/>
      <c r="AJ183" s="675"/>
      <c r="AK183" s="675"/>
      <c r="BH183" s="885"/>
      <c r="BO183" s="675"/>
    </row>
    <row r="184" spans="2:67" x14ac:dyDescent="0.2">
      <c r="B184" s="675"/>
      <c r="D184" s="675"/>
      <c r="E184" s="675"/>
      <c r="F184" s="675"/>
      <c r="G184" s="675"/>
      <c r="H184" s="675"/>
      <c r="I184" s="675"/>
      <c r="J184" s="675"/>
      <c r="K184" s="675"/>
      <c r="L184" s="675"/>
      <c r="M184" s="675"/>
      <c r="N184" s="675"/>
      <c r="O184" s="675"/>
      <c r="P184" s="675"/>
      <c r="Q184" s="675"/>
      <c r="R184" s="884"/>
      <c r="S184" s="675"/>
      <c r="T184" s="675"/>
      <c r="U184" s="675"/>
      <c r="V184" s="675"/>
      <c r="W184" s="675"/>
      <c r="X184" s="675"/>
      <c r="Y184" s="675"/>
      <c r="Z184" s="675"/>
      <c r="AA184" s="675"/>
      <c r="AB184" s="675"/>
      <c r="AC184" s="675"/>
      <c r="AD184" s="675"/>
      <c r="AE184" s="675"/>
      <c r="AF184" s="675"/>
      <c r="AG184" s="675"/>
      <c r="AH184" s="675"/>
      <c r="AI184" s="675"/>
      <c r="AJ184" s="675"/>
      <c r="AK184" s="675"/>
      <c r="BH184" s="885"/>
      <c r="BO184" s="675"/>
    </row>
    <row r="185" spans="2:67" x14ac:dyDescent="0.2">
      <c r="B185" s="675"/>
      <c r="D185" s="675"/>
      <c r="E185" s="675"/>
      <c r="F185" s="675"/>
      <c r="G185" s="675"/>
      <c r="H185" s="675"/>
      <c r="I185" s="675"/>
      <c r="J185" s="675"/>
      <c r="K185" s="675"/>
      <c r="L185" s="675"/>
      <c r="M185" s="675"/>
      <c r="N185" s="675"/>
      <c r="O185" s="675"/>
      <c r="P185" s="675"/>
      <c r="Q185" s="675"/>
      <c r="R185" s="884"/>
      <c r="S185" s="675"/>
      <c r="T185" s="675"/>
      <c r="U185" s="675"/>
      <c r="V185" s="675"/>
      <c r="W185" s="675"/>
      <c r="X185" s="675"/>
      <c r="Y185" s="675"/>
      <c r="Z185" s="675"/>
      <c r="AA185" s="675"/>
      <c r="AB185" s="675"/>
      <c r="AC185" s="675"/>
      <c r="AD185" s="675"/>
      <c r="AE185" s="675"/>
      <c r="AF185" s="675"/>
      <c r="AG185" s="675"/>
      <c r="AH185" s="675"/>
      <c r="AI185" s="675"/>
      <c r="AJ185" s="675"/>
      <c r="AK185" s="675"/>
      <c r="BH185" s="885"/>
      <c r="BO185" s="675"/>
    </row>
    <row r="186" spans="2:67" x14ac:dyDescent="0.2">
      <c r="B186" s="675"/>
      <c r="D186" s="675"/>
      <c r="E186" s="675"/>
      <c r="F186" s="675"/>
      <c r="G186" s="675"/>
      <c r="H186" s="675"/>
      <c r="I186" s="675"/>
      <c r="J186" s="675"/>
      <c r="K186" s="675"/>
      <c r="L186" s="675"/>
      <c r="M186" s="675"/>
      <c r="N186" s="675"/>
      <c r="O186" s="675"/>
      <c r="P186" s="675"/>
      <c r="Q186" s="675"/>
      <c r="R186" s="884"/>
      <c r="S186" s="675"/>
      <c r="T186" s="675"/>
      <c r="U186" s="675"/>
      <c r="V186" s="675"/>
      <c r="W186" s="675"/>
      <c r="X186" s="675"/>
      <c r="Y186" s="675"/>
      <c r="Z186" s="675"/>
      <c r="AA186" s="675"/>
      <c r="AB186" s="675"/>
      <c r="AC186" s="675"/>
      <c r="AD186" s="675"/>
      <c r="AE186" s="675"/>
      <c r="AF186" s="675"/>
      <c r="AG186" s="675"/>
      <c r="AH186" s="675"/>
      <c r="AI186" s="675"/>
      <c r="AJ186" s="675"/>
      <c r="AK186" s="675"/>
      <c r="BH186" s="885"/>
      <c r="BO186" s="675"/>
    </row>
    <row r="187" spans="2:67" x14ac:dyDescent="0.2">
      <c r="B187" s="675"/>
      <c r="D187" s="675"/>
      <c r="E187" s="675"/>
      <c r="F187" s="675"/>
      <c r="G187" s="675"/>
      <c r="H187" s="675"/>
      <c r="I187" s="675"/>
      <c r="J187" s="675"/>
      <c r="K187" s="675"/>
      <c r="L187" s="675"/>
      <c r="M187" s="675"/>
      <c r="N187" s="675"/>
      <c r="O187" s="675"/>
      <c r="P187" s="675"/>
      <c r="Q187" s="675"/>
      <c r="R187" s="884"/>
      <c r="S187" s="675"/>
      <c r="T187" s="675"/>
      <c r="U187" s="675"/>
      <c r="V187" s="675"/>
      <c r="W187" s="675"/>
      <c r="X187" s="675"/>
      <c r="Y187" s="675"/>
      <c r="Z187" s="675"/>
      <c r="AA187" s="675"/>
      <c r="AB187" s="675"/>
      <c r="AC187" s="675"/>
      <c r="AD187" s="675"/>
      <c r="AE187" s="675"/>
      <c r="AF187" s="675"/>
      <c r="AG187" s="675"/>
      <c r="AH187" s="675"/>
      <c r="AI187" s="675"/>
      <c r="AJ187" s="675"/>
      <c r="AK187" s="675"/>
      <c r="BH187" s="885"/>
      <c r="BO187" s="675"/>
    </row>
    <row r="188" spans="2:67" ht="12.75" customHeight="1" x14ac:dyDescent="0.2">
      <c r="B188" s="675"/>
      <c r="D188" s="675"/>
      <c r="E188" s="675"/>
      <c r="F188" s="675"/>
      <c r="G188" s="675"/>
      <c r="H188" s="675"/>
      <c r="I188" s="675"/>
      <c r="J188" s="675"/>
      <c r="K188" s="675"/>
      <c r="L188" s="675"/>
      <c r="M188" s="675"/>
      <c r="N188" s="675"/>
      <c r="O188" s="675"/>
      <c r="P188" s="675"/>
      <c r="Q188" s="675"/>
      <c r="R188" s="884"/>
      <c r="S188" s="675"/>
      <c r="T188" s="675"/>
      <c r="U188" s="675"/>
      <c r="V188" s="675"/>
      <c r="W188" s="675"/>
      <c r="X188" s="675"/>
      <c r="Y188" s="675"/>
      <c r="Z188" s="675"/>
      <c r="AA188" s="675"/>
      <c r="AB188" s="675"/>
      <c r="AC188" s="675"/>
      <c r="AD188" s="675"/>
      <c r="AE188" s="675"/>
      <c r="AF188" s="675"/>
      <c r="AG188" s="675"/>
      <c r="AH188" s="675"/>
      <c r="AI188" s="675"/>
      <c r="AJ188" s="675"/>
      <c r="AK188" s="675"/>
      <c r="BH188" s="885"/>
      <c r="BO188" s="675"/>
    </row>
    <row r="189" spans="2:67" x14ac:dyDescent="0.2">
      <c r="B189" s="675"/>
      <c r="D189" s="675"/>
      <c r="E189" s="675"/>
      <c r="F189" s="675"/>
      <c r="G189" s="675"/>
      <c r="H189" s="675"/>
      <c r="I189" s="675"/>
      <c r="J189" s="675"/>
      <c r="K189" s="675"/>
      <c r="L189" s="675"/>
      <c r="M189" s="675"/>
      <c r="N189" s="675"/>
      <c r="O189" s="675"/>
      <c r="P189" s="675"/>
      <c r="Q189" s="675"/>
      <c r="R189" s="884"/>
      <c r="S189" s="675"/>
      <c r="T189" s="675"/>
      <c r="U189" s="675"/>
      <c r="V189" s="675"/>
      <c r="W189" s="675"/>
      <c r="X189" s="675"/>
      <c r="Y189" s="675"/>
      <c r="Z189" s="675"/>
      <c r="AA189" s="675"/>
      <c r="AB189" s="675"/>
      <c r="AC189" s="675"/>
      <c r="AD189" s="675"/>
      <c r="AE189" s="675"/>
      <c r="AF189" s="675"/>
      <c r="AG189" s="675"/>
      <c r="AH189" s="675"/>
      <c r="AI189" s="675"/>
      <c r="AJ189" s="675"/>
      <c r="AK189" s="675"/>
      <c r="BH189" s="885"/>
      <c r="BO189" s="675"/>
    </row>
    <row r="190" spans="2:67" x14ac:dyDescent="0.2">
      <c r="B190" s="675"/>
      <c r="D190" s="675"/>
      <c r="E190" s="675"/>
      <c r="F190" s="675"/>
      <c r="G190" s="675"/>
      <c r="H190" s="675"/>
      <c r="I190" s="675"/>
      <c r="J190" s="675"/>
      <c r="K190" s="675"/>
      <c r="L190" s="675"/>
      <c r="M190" s="675"/>
      <c r="N190" s="675"/>
      <c r="O190" s="675"/>
      <c r="P190" s="675"/>
      <c r="Q190" s="675"/>
      <c r="R190" s="884"/>
      <c r="S190" s="675"/>
      <c r="T190" s="675"/>
      <c r="U190" s="675"/>
      <c r="V190" s="675"/>
      <c r="W190" s="675"/>
      <c r="X190" s="675"/>
      <c r="Y190" s="675"/>
      <c r="Z190" s="675"/>
      <c r="AA190" s="675"/>
      <c r="AB190" s="675"/>
      <c r="AC190" s="675"/>
      <c r="AD190" s="675"/>
      <c r="AE190" s="675"/>
      <c r="AF190" s="675"/>
      <c r="AG190" s="675"/>
      <c r="AH190" s="675"/>
      <c r="AI190" s="675"/>
      <c r="AJ190" s="675"/>
      <c r="AK190" s="675"/>
      <c r="BH190" s="885"/>
      <c r="BO190" s="675"/>
    </row>
    <row r="191" spans="2:67" x14ac:dyDescent="0.2">
      <c r="B191" s="675"/>
      <c r="D191" s="675"/>
      <c r="E191" s="675"/>
      <c r="F191" s="675"/>
      <c r="G191" s="675"/>
      <c r="H191" s="675"/>
      <c r="I191" s="675"/>
      <c r="J191" s="675"/>
      <c r="K191" s="675"/>
      <c r="L191" s="675"/>
      <c r="M191" s="675"/>
      <c r="N191" s="675"/>
      <c r="O191" s="675"/>
      <c r="P191" s="675"/>
      <c r="Q191" s="675"/>
      <c r="R191" s="884"/>
      <c r="S191" s="675"/>
      <c r="T191" s="675"/>
      <c r="U191" s="675"/>
      <c r="V191" s="675"/>
      <c r="W191" s="675"/>
      <c r="X191" s="675"/>
      <c r="Y191" s="675"/>
      <c r="Z191" s="675"/>
      <c r="AA191" s="675"/>
      <c r="AB191" s="675"/>
      <c r="AC191" s="675"/>
      <c r="AD191" s="675"/>
      <c r="AE191" s="675"/>
      <c r="AF191" s="675"/>
      <c r="AG191" s="675"/>
      <c r="AH191" s="675"/>
      <c r="AI191" s="675"/>
      <c r="AJ191" s="675"/>
      <c r="AK191" s="675"/>
      <c r="BH191" s="885"/>
      <c r="BO191" s="675"/>
    </row>
    <row r="192" spans="2:67" ht="12.75" customHeight="1" x14ac:dyDescent="0.2">
      <c r="B192" s="675"/>
      <c r="D192" s="675"/>
      <c r="E192" s="675"/>
      <c r="F192" s="675"/>
      <c r="G192" s="675"/>
      <c r="H192" s="675"/>
      <c r="I192" s="675"/>
      <c r="J192" s="675"/>
      <c r="K192" s="675"/>
      <c r="L192" s="675"/>
      <c r="M192" s="675"/>
      <c r="N192" s="675"/>
      <c r="O192" s="675"/>
      <c r="P192" s="675"/>
      <c r="Q192" s="675"/>
      <c r="R192" s="884"/>
      <c r="S192" s="675"/>
      <c r="T192" s="675"/>
      <c r="U192" s="675"/>
      <c r="V192" s="675"/>
      <c r="W192" s="675"/>
      <c r="X192" s="675"/>
      <c r="Y192" s="675"/>
      <c r="Z192" s="675"/>
      <c r="AA192" s="675"/>
      <c r="AB192" s="675"/>
      <c r="AC192" s="675"/>
      <c r="AD192" s="675"/>
      <c r="AE192" s="675"/>
      <c r="AF192" s="675"/>
      <c r="AG192" s="675"/>
      <c r="AH192" s="675"/>
      <c r="AI192" s="675"/>
      <c r="AJ192" s="675"/>
      <c r="AK192" s="675"/>
      <c r="BH192" s="885"/>
      <c r="BO192" s="675"/>
    </row>
  </sheetData>
  <mergeCells count="137">
    <mergeCell ref="BB4:BC4"/>
    <mergeCell ref="BB5:BC5"/>
    <mergeCell ref="BB6:BC6"/>
    <mergeCell ref="AZ4:BA4"/>
    <mergeCell ref="AZ5:BA5"/>
    <mergeCell ref="AZ6:BA6"/>
    <mergeCell ref="R5:S5"/>
    <mergeCell ref="V4:W4"/>
    <mergeCell ref="Z4:AA4"/>
    <mergeCell ref="P6:Q6"/>
    <mergeCell ref="P3:Q3"/>
    <mergeCell ref="AL4:AM4"/>
    <mergeCell ref="AV3:AW3"/>
    <mergeCell ref="AV4:AW4"/>
    <mergeCell ref="AV5:AW5"/>
    <mergeCell ref="AV6:AW6"/>
    <mergeCell ref="V2:W2"/>
    <mergeCell ref="AL3:AM3"/>
    <mergeCell ref="AB2:AC2"/>
    <mergeCell ref="AL2:AM2"/>
    <mergeCell ref="Z2:AA2"/>
    <mergeCell ref="AF2:AG2"/>
    <mergeCell ref="AV2:AW2"/>
    <mergeCell ref="AL106:AM106"/>
    <mergeCell ref="V3:W3"/>
    <mergeCell ref="AX4:AY4"/>
    <mergeCell ref="AX6:AY6"/>
    <mergeCell ref="AX5:AY5"/>
    <mergeCell ref="AP4:AQ4"/>
    <mergeCell ref="AP5:AQ5"/>
    <mergeCell ref="AR6:AS6"/>
    <mergeCell ref="AN6:AO6"/>
    <mergeCell ref="V5:W5"/>
    <mergeCell ref="AN4:AO4"/>
    <mergeCell ref="AN5:AO5"/>
    <mergeCell ref="Z3:AA3"/>
    <mergeCell ref="X4:Y4"/>
    <mergeCell ref="AF3:AG3"/>
    <mergeCell ref="AJ3:AK3"/>
    <mergeCell ref="Z5:AA5"/>
    <mergeCell ref="BD3:BE3"/>
    <mergeCell ref="X3:Y3"/>
    <mergeCell ref="AD2:AE2"/>
    <mergeCell ref="AT2:AU2"/>
    <mergeCell ref="AJ2:AK2"/>
    <mergeCell ref="AD3:AE3"/>
    <mergeCell ref="AH2:AI2"/>
    <mergeCell ref="AB3:AC3"/>
    <mergeCell ref="AH3:AI3"/>
    <mergeCell ref="AT3:AU3"/>
    <mergeCell ref="AN2:AO2"/>
    <mergeCell ref="AN3:AO3"/>
    <mergeCell ref="AP2:AQ2"/>
    <mergeCell ref="AR2:AS2"/>
    <mergeCell ref="AR3:AS3"/>
    <mergeCell ref="AX2:AY2"/>
    <mergeCell ref="AX3:AY3"/>
    <mergeCell ref="AP3:AQ3"/>
    <mergeCell ref="BD2:BE2"/>
    <mergeCell ref="X2:Y2"/>
    <mergeCell ref="AZ2:BA2"/>
    <mergeCell ref="AZ3:BA3"/>
    <mergeCell ref="BB2:BC2"/>
    <mergeCell ref="BB3:BC3"/>
    <mergeCell ref="H2:I2"/>
    <mergeCell ref="D2:E2"/>
    <mergeCell ref="F2:G2"/>
    <mergeCell ref="B4:C5"/>
    <mergeCell ref="D4:E4"/>
    <mergeCell ref="F4:G4"/>
    <mergeCell ref="D5:E5"/>
    <mergeCell ref="F5:G5"/>
    <mergeCell ref="F3:G3"/>
    <mergeCell ref="H3:I3"/>
    <mergeCell ref="D3:E3"/>
    <mergeCell ref="A2:B2"/>
    <mergeCell ref="J2:K2"/>
    <mergeCell ref="R3:S3"/>
    <mergeCell ref="P2:Q2"/>
    <mergeCell ref="N3:O3"/>
    <mergeCell ref="N2:O2"/>
    <mergeCell ref="R2:S2"/>
    <mergeCell ref="L2:M2"/>
    <mergeCell ref="L3:M3"/>
    <mergeCell ref="T4:U4"/>
    <mergeCell ref="J3:K3"/>
    <mergeCell ref="R4:S4"/>
    <mergeCell ref="T2:U2"/>
    <mergeCell ref="T3:U3"/>
    <mergeCell ref="D6:E6"/>
    <mergeCell ref="BD6:BE6"/>
    <mergeCell ref="AT6:AU6"/>
    <mergeCell ref="AT5:AU5"/>
    <mergeCell ref="AT4:AU4"/>
    <mergeCell ref="J4:K4"/>
    <mergeCell ref="F6:G6"/>
    <mergeCell ref="AF6:AG6"/>
    <mergeCell ref="AJ6:AK6"/>
    <mergeCell ref="AH5:AI5"/>
    <mergeCell ref="AB4:AC4"/>
    <mergeCell ref="AH4:AI4"/>
    <mergeCell ref="AJ5:AK5"/>
    <mergeCell ref="BD5:BE5"/>
    <mergeCell ref="AB5:AC5"/>
    <mergeCell ref="AL5:AM5"/>
    <mergeCell ref="AD4:AE4"/>
    <mergeCell ref="AD5:AE5"/>
    <mergeCell ref="BD4:BE4"/>
    <mergeCell ref="X5:Y5"/>
    <mergeCell ref="AF5:AG5"/>
    <mergeCell ref="R6:S6"/>
    <mergeCell ref="AR4:AS4"/>
    <mergeCell ref="AR5:AS5"/>
    <mergeCell ref="H6:I6"/>
    <mergeCell ref="L6:M6"/>
    <mergeCell ref="AL6:AM6"/>
    <mergeCell ref="H4:I4"/>
    <mergeCell ref="H5:I5"/>
    <mergeCell ref="P4:Q4"/>
    <mergeCell ref="T5:U5"/>
    <mergeCell ref="J6:K6"/>
    <mergeCell ref="N6:O6"/>
    <mergeCell ref="J5:K5"/>
    <mergeCell ref="L4:M4"/>
    <mergeCell ref="L5:M5"/>
    <mergeCell ref="N5:O5"/>
    <mergeCell ref="AF4:AG4"/>
    <mergeCell ref="AH6:AI6"/>
    <mergeCell ref="X6:Y6"/>
    <mergeCell ref="AJ4:AK4"/>
    <mergeCell ref="AB6:AC6"/>
    <mergeCell ref="AD6:AE6"/>
    <mergeCell ref="V6:W6"/>
    <mergeCell ref="Z6:AA6"/>
    <mergeCell ref="N4:O4"/>
    <mergeCell ref="T6:U6"/>
    <mergeCell ref="P5:Q5"/>
  </mergeCells>
  <phoneticPr fontId="0" type="noConversion"/>
  <conditionalFormatting sqref="BO74:BO75 BM104:BM106 BN104:BP104 BM6:BP6 BM62:BP66 BP67:BP75 BM58:BP59 BM67:BN75 BO67:BO72 BM8:BP9 BM76:BP103 BM13:BP56">
    <cfRule type="cellIs" dxfId="64" priority="43" stopIfTrue="1" operator="equal">
      <formula>"04"</formula>
    </cfRule>
  </conditionalFormatting>
  <conditionalFormatting sqref="BO74:BO75 BM104:BM106 BN104:BP104 BM76:BP103">
    <cfRule type="cellIs" dxfId="63" priority="23" stopIfTrue="1" operator="equal">
      <formula>"04"</formula>
    </cfRule>
  </conditionalFormatting>
  <conditionalFormatting sqref="BM60:BP61">
    <cfRule type="cellIs" dxfId="62" priority="5" stopIfTrue="1" operator="equal">
      <formula>"04"</formula>
    </cfRule>
  </conditionalFormatting>
  <conditionalFormatting sqref="BM57:BP57">
    <cfRule type="cellIs" dxfId="61" priority="4" stopIfTrue="1" operator="equal">
      <formula>"04"</formula>
    </cfRule>
  </conditionalFormatting>
  <conditionalFormatting sqref="BM12:BP12">
    <cfRule type="cellIs" dxfId="60" priority="3" stopIfTrue="1" operator="equal">
      <formula>"04"</formula>
    </cfRule>
  </conditionalFormatting>
  <conditionalFormatting sqref="BM10:BP10">
    <cfRule type="cellIs" dxfId="59" priority="2" stopIfTrue="1" operator="equal">
      <formula>"04"</formula>
    </cfRule>
  </conditionalFormatting>
  <pageMargins left="0.15748031496062992" right="0.23" top="0.31496062992125984" bottom="0.27" header="0.15748031496062992" footer="0.15748031496062992"/>
  <pageSetup paperSize="9" scale="65" fitToWidth="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99"/>
  <sheetViews>
    <sheetView topLeftCell="A45" zoomScale="60" zoomScaleNormal="60" workbookViewId="0">
      <selection activeCell="G88" sqref="G88"/>
    </sheetView>
  </sheetViews>
  <sheetFormatPr baseColWidth="10" defaultRowHeight="12" x14ac:dyDescent="0.2"/>
  <cols>
    <col min="1" max="1" width="11.42578125" style="441"/>
    <col min="2" max="4" width="32.7109375" style="442" customWidth="1"/>
    <col min="5" max="5" width="32.7109375" style="629" customWidth="1"/>
    <col min="6" max="8" width="32.7109375" style="442" customWidth="1"/>
    <col min="9" max="9" width="32.7109375" style="441" customWidth="1"/>
    <col min="10" max="16384" width="11.42578125" style="441"/>
  </cols>
  <sheetData>
    <row r="1" spans="1:10" s="564" customFormat="1" ht="51.75" customHeight="1" x14ac:dyDescent="0.35">
      <c r="A1" s="561" t="s">
        <v>342</v>
      </c>
      <c r="B1" s="562"/>
      <c r="C1" s="562"/>
      <c r="D1" s="563"/>
      <c r="E1" s="624"/>
      <c r="F1" s="562"/>
      <c r="G1" s="562"/>
      <c r="H1" s="562"/>
      <c r="I1" s="562"/>
    </row>
    <row r="15" spans="1:10" ht="15" x14ac:dyDescent="0.25">
      <c r="A15" s="538"/>
      <c r="B15" s="539"/>
      <c r="C15" s="539"/>
      <c r="D15" s="539"/>
      <c r="E15" s="625"/>
      <c r="F15" s="539"/>
      <c r="G15" s="539"/>
      <c r="H15" s="539"/>
      <c r="I15" s="538"/>
      <c r="J15" s="538"/>
    </row>
    <row r="16" spans="1:10" ht="15" x14ac:dyDescent="0.25">
      <c r="A16" s="538"/>
      <c r="B16" s="539"/>
      <c r="C16" s="539"/>
      <c r="D16" s="539"/>
      <c r="E16" s="625"/>
      <c r="F16" s="539"/>
      <c r="G16" s="539"/>
      <c r="H16" s="539"/>
      <c r="I16" s="538"/>
      <c r="J16" s="538"/>
    </row>
    <row r="17" spans="1:10" ht="15" x14ac:dyDescent="0.25">
      <c r="A17" s="538"/>
      <c r="B17" s="539"/>
      <c r="C17" s="539"/>
      <c r="D17" s="539"/>
      <c r="E17" s="625"/>
      <c r="F17" s="539"/>
      <c r="G17" s="539"/>
      <c r="H17" s="539"/>
      <c r="I17" s="538"/>
      <c r="J17" s="538"/>
    </row>
    <row r="18" spans="1:10" ht="15" x14ac:dyDescent="0.25">
      <c r="A18" s="538"/>
      <c r="B18" s="539"/>
      <c r="C18" s="539"/>
      <c r="D18" s="539"/>
      <c r="E18" s="625"/>
      <c r="F18" s="539"/>
      <c r="G18" s="539"/>
      <c r="H18" s="539"/>
      <c r="I18" s="538"/>
      <c r="J18" s="538"/>
    </row>
    <row r="19" spans="1:10" ht="15.75" thickBot="1" x14ac:dyDescent="0.3">
      <c r="A19" s="538"/>
      <c r="B19" s="539"/>
      <c r="C19" s="539"/>
      <c r="D19" s="539"/>
      <c r="E19" s="625"/>
      <c r="F19" s="539"/>
      <c r="G19" s="539"/>
      <c r="H19" s="539"/>
      <c r="I19" s="538"/>
      <c r="J19" s="538"/>
    </row>
    <row r="20" spans="1:10" ht="15.75" thickTop="1" x14ac:dyDescent="0.25">
      <c r="A20" s="538"/>
      <c r="B20" s="539"/>
      <c r="C20" s="540"/>
      <c r="D20" s="539"/>
      <c r="E20" s="625"/>
      <c r="F20" s="539"/>
      <c r="G20" s="540"/>
      <c r="H20" s="539"/>
      <c r="I20" s="538"/>
      <c r="J20" s="538"/>
    </row>
    <row r="21" spans="1:10" ht="15" x14ac:dyDescent="0.25">
      <c r="A21" s="538"/>
      <c r="B21" s="539"/>
      <c r="C21" s="541" t="s">
        <v>74</v>
      </c>
      <c r="D21" s="539"/>
      <c r="E21" s="625"/>
      <c r="F21" s="539"/>
      <c r="G21" s="541" t="s">
        <v>74</v>
      </c>
      <c r="H21" s="539"/>
      <c r="I21" s="538"/>
      <c r="J21" s="538"/>
    </row>
    <row r="22" spans="1:10" ht="15" x14ac:dyDescent="0.25">
      <c r="A22" s="538"/>
      <c r="B22" s="539"/>
      <c r="C22" s="542" t="s">
        <v>135</v>
      </c>
      <c r="D22" s="539"/>
      <c r="E22" s="625"/>
      <c r="F22" s="539"/>
      <c r="G22" s="542" t="s">
        <v>311</v>
      </c>
      <c r="H22" s="539"/>
      <c r="I22" s="538"/>
      <c r="J22" s="538"/>
    </row>
    <row r="23" spans="1:10" ht="15" x14ac:dyDescent="0.25">
      <c r="A23" s="538"/>
      <c r="B23" s="539"/>
      <c r="C23" s="542" t="s">
        <v>26</v>
      </c>
      <c r="D23" s="539"/>
      <c r="E23" s="625"/>
      <c r="F23" s="539"/>
      <c r="G23" s="542" t="s">
        <v>262</v>
      </c>
      <c r="H23" s="539"/>
      <c r="I23" s="538"/>
      <c r="J23" s="538"/>
    </row>
    <row r="24" spans="1:10" ht="15.75" thickBot="1" x14ac:dyDescent="0.3">
      <c r="A24" s="538"/>
      <c r="B24" s="539"/>
      <c r="C24" s="542"/>
      <c r="D24" s="539"/>
      <c r="E24" s="625"/>
      <c r="F24" s="539"/>
      <c r="G24" s="542" t="s">
        <v>26</v>
      </c>
      <c r="H24" s="539"/>
      <c r="I24" s="538"/>
      <c r="J24" s="538"/>
    </row>
    <row r="25" spans="1:10" ht="16.5" thickTop="1" thickBot="1" x14ac:dyDescent="0.3">
      <c r="A25" s="538"/>
      <c r="B25" s="543"/>
      <c r="C25" s="542"/>
      <c r="D25" s="539"/>
      <c r="E25" s="625"/>
      <c r="F25" s="543"/>
      <c r="G25" s="542"/>
      <c r="H25" s="539"/>
      <c r="I25" s="538"/>
      <c r="J25" s="538"/>
    </row>
    <row r="26" spans="1:10" ht="15.75" thickTop="1" x14ac:dyDescent="0.25">
      <c r="A26" s="538"/>
      <c r="B26" s="541" t="s">
        <v>74</v>
      </c>
      <c r="C26" s="544"/>
      <c r="D26" s="545"/>
      <c r="E26" s="625"/>
      <c r="F26" s="541" t="s">
        <v>74</v>
      </c>
      <c r="G26" s="542"/>
      <c r="H26" s="543"/>
      <c r="I26" s="538"/>
      <c r="J26" s="538"/>
    </row>
    <row r="27" spans="1:10" ht="15" x14ac:dyDescent="0.25">
      <c r="A27" s="538"/>
      <c r="B27" s="542" t="s">
        <v>262</v>
      </c>
      <c r="C27" s="539"/>
      <c r="D27" s="541" t="s">
        <v>74</v>
      </c>
      <c r="E27" s="625"/>
      <c r="F27" s="542"/>
      <c r="G27" s="539"/>
      <c r="H27" s="541" t="s">
        <v>74</v>
      </c>
      <c r="I27" s="538"/>
      <c r="J27" s="538"/>
    </row>
    <row r="28" spans="1:10" ht="15" x14ac:dyDescent="0.25">
      <c r="A28" s="538"/>
      <c r="B28" s="542"/>
      <c r="C28" s="544"/>
      <c r="D28" s="544"/>
      <c r="E28" s="625"/>
      <c r="F28" s="542"/>
      <c r="G28" s="542"/>
      <c r="H28" s="542" t="s">
        <v>135</v>
      </c>
      <c r="I28" s="538"/>
      <c r="J28" s="538"/>
    </row>
    <row r="29" spans="1:10" ht="15" x14ac:dyDescent="0.25">
      <c r="A29" s="538"/>
      <c r="B29" s="546" t="s">
        <v>77</v>
      </c>
      <c r="C29" s="547" t="s">
        <v>77</v>
      </c>
      <c r="D29" s="547" t="s">
        <v>77</v>
      </c>
      <c r="E29" s="625"/>
      <c r="F29" s="546" t="s">
        <v>77</v>
      </c>
      <c r="G29" s="546" t="s">
        <v>77</v>
      </c>
      <c r="H29" s="546" t="s">
        <v>77</v>
      </c>
      <c r="I29" s="538"/>
      <c r="J29" s="538"/>
    </row>
    <row r="30" spans="1:10" ht="15" x14ac:dyDescent="0.25">
      <c r="A30" s="538"/>
      <c r="B30" s="542" t="s">
        <v>354</v>
      </c>
      <c r="C30" s="542" t="s">
        <v>26</v>
      </c>
      <c r="D30" s="542" t="s">
        <v>321</v>
      </c>
      <c r="E30" s="625"/>
      <c r="F30" s="542"/>
      <c r="G30" s="542" t="s">
        <v>26</v>
      </c>
      <c r="H30" s="542" t="s">
        <v>246</v>
      </c>
      <c r="I30" s="538"/>
      <c r="J30" s="538"/>
    </row>
    <row r="31" spans="1:10" ht="15" x14ac:dyDescent="0.25">
      <c r="A31" s="538"/>
      <c r="B31" s="542"/>
      <c r="C31" s="542" t="s">
        <v>27</v>
      </c>
      <c r="D31" s="542"/>
      <c r="E31" s="625"/>
      <c r="F31" s="542"/>
      <c r="G31" s="542"/>
      <c r="H31" s="542"/>
      <c r="I31" s="538"/>
      <c r="J31" s="538"/>
    </row>
    <row r="32" spans="1:10" ht="15" x14ac:dyDescent="0.25">
      <c r="A32" s="538"/>
      <c r="B32" s="542"/>
      <c r="C32" s="551"/>
      <c r="D32" s="542"/>
      <c r="E32" s="625"/>
      <c r="F32" s="542"/>
      <c r="G32" s="551"/>
      <c r="H32" s="549"/>
      <c r="I32" s="538"/>
      <c r="J32" s="538"/>
    </row>
    <row r="33" spans="1:10" ht="15" x14ac:dyDescent="0.25">
      <c r="A33" s="538"/>
      <c r="B33" s="542"/>
      <c r="C33" s="542"/>
      <c r="D33" s="542"/>
      <c r="E33" s="625"/>
      <c r="F33" s="542"/>
      <c r="G33" s="549"/>
      <c r="H33" s="544"/>
      <c r="I33" s="538"/>
      <c r="J33" s="538"/>
    </row>
    <row r="34" spans="1:10" ht="15" x14ac:dyDescent="0.25">
      <c r="A34" s="538"/>
      <c r="B34" s="549" t="s">
        <v>78</v>
      </c>
      <c r="C34" s="550" t="s">
        <v>78</v>
      </c>
      <c r="D34" s="549" t="s">
        <v>78</v>
      </c>
      <c r="E34" s="625"/>
      <c r="F34" s="549" t="s">
        <v>78</v>
      </c>
      <c r="G34" s="549" t="s">
        <v>78</v>
      </c>
      <c r="H34" s="549" t="s">
        <v>78</v>
      </c>
      <c r="I34" s="538"/>
      <c r="J34" s="538"/>
    </row>
    <row r="35" spans="1:10" ht="15" x14ac:dyDescent="0.25">
      <c r="A35" s="538"/>
      <c r="B35" s="542" t="s">
        <v>311</v>
      </c>
      <c r="C35" s="551" t="s">
        <v>381</v>
      </c>
      <c r="D35" s="542" t="s">
        <v>22</v>
      </c>
      <c r="E35" s="625"/>
      <c r="F35" s="542" t="s">
        <v>354</v>
      </c>
      <c r="G35" s="551"/>
      <c r="H35" s="542" t="s">
        <v>311</v>
      </c>
      <c r="I35" s="538"/>
      <c r="J35" s="538"/>
    </row>
    <row r="36" spans="1:10" ht="15" x14ac:dyDescent="0.25">
      <c r="A36" s="538"/>
      <c r="B36" s="542" t="s">
        <v>298</v>
      </c>
      <c r="C36" s="551" t="s">
        <v>135</v>
      </c>
      <c r="D36" s="542" t="s">
        <v>324</v>
      </c>
      <c r="E36" s="625"/>
      <c r="F36" s="542" t="s">
        <v>22</v>
      </c>
      <c r="G36" s="551"/>
      <c r="H36" s="542" t="s">
        <v>246</v>
      </c>
      <c r="I36" s="538"/>
      <c r="J36" s="538"/>
    </row>
    <row r="37" spans="1:10" ht="15" x14ac:dyDescent="0.25">
      <c r="A37" s="538"/>
      <c r="B37" s="542" t="s">
        <v>26</v>
      </c>
      <c r="C37" s="542" t="s">
        <v>354</v>
      </c>
      <c r="D37" s="542" t="s">
        <v>136</v>
      </c>
      <c r="E37" s="625"/>
      <c r="F37" s="542" t="s">
        <v>27</v>
      </c>
      <c r="G37" s="551"/>
      <c r="H37" s="542"/>
      <c r="I37" s="538"/>
      <c r="J37" s="538"/>
    </row>
    <row r="38" spans="1:10" ht="15" x14ac:dyDescent="0.25">
      <c r="A38" s="538"/>
      <c r="B38" s="542"/>
      <c r="C38" s="551"/>
      <c r="D38" s="542"/>
      <c r="E38" s="625"/>
      <c r="F38" s="552"/>
      <c r="G38" s="552"/>
      <c r="H38" s="552"/>
      <c r="I38" s="538"/>
      <c r="J38" s="538"/>
    </row>
    <row r="39" spans="1:10" ht="15" x14ac:dyDescent="0.25">
      <c r="A39" s="538"/>
      <c r="B39" s="552" t="s">
        <v>81</v>
      </c>
      <c r="C39" s="554" t="s">
        <v>81</v>
      </c>
      <c r="D39" s="552" t="s">
        <v>81</v>
      </c>
      <c r="E39" s="625"/>
      <c r="F39" s="552" t="s">
        <v>81</v>
      </c>
      <c r="G39" s="552" t="s">
        <v>81</v>
      </c>
      <c r="H39" s="552" t="s">
        <v>81</v>
      </c>
      <c r="I39" s="538"/>
      <c r="J39" s="538"/>
    </row>
    <row r="40" spans="1:10" ht="15" x14ac:dyDescent="0.25">
      <c r="A40" s="538"/>
      <c r="B40" s="542" t="s">
        <v>334</v>
      </c>
      <c r="C40" s="542" t="s">
        <v>442</v>
      </c>
      <c r="D40" s="542"/>
      <c r="E40" s="625"/>
      <c r="F40" s="542"/>
      <c r="G40" s="542" t="s">
        <v>442</v>
      </c>
      <c r="H40" s="555"/>
      <c r="I40" s="538"/>
      <c r="J40" s="538"/>
    </row>
    <row r="41" spans="1:10" ht="15" x14ac:dyDescent="0.25">
      <c r="A41" s="538"/>
      <c r="B41" s="542"/>
      <c r="C41" s="542" t="s">
        <v>26</v>
      </c>
      <c r="D41" s="542"/>
      <c r="E41" s="625"/>
      <c r="F41" s="542"/>
      <c r="G41" s="539"/>
      <c r="H41" s="542"/>
      <c r="I41" s="538"/>
      <c r="J41" s="538"/>
    </row>
    <row r="42" spans="1:10" ht="15" x14ac:dyDescent="0.25">
      <c r="A42" s="538"/>
      <c r="B42" s="542"/>
      <c r="C42" s="553"/>
      <c r="D42" s="542"/>
      <c r="E42" s="625"/>
      <c r="F42" s="542"/>
      <c r="G42" s="539"/>
      <c r="H42" s="542"/>
      <c r="I42" s="538"/>
      <c r="J42" s="538"/>
    </row>
    <row r="43" spans="1:10" ht="15" x14ac:dyDescent="0.25">
      <c r="A43" s="538"/>
      <c r="B43" s="555" t="s">
        <v>116</v>
      </c>
      <c r="C43" s="556" t="s">
        <v>116</v>
      </c>
      <c r="D43" s="556" t="s">
        <v>116</v>
      </c>
      <c r="E43" s="625"/>
      <c r="F43" s="555" t="s">
        <v>116</v>
      </c>
      <c r="G43" s="557" t="s">
        <v>116</v>
      </c>
      <c r="H43" s="555" t="s">
        <v>116</v>
      </c>
      <c r="I43" s="538"/>
      <c r="J43" s="538"/>
    </row>
    <row r="44" spans="1:10" ht="15" x14ac:dyDescent="0.25">
      <c r="A44" s="538"/>
      <c r="B44" s="551" t="s">
        <v>345</v>
      </c>
      <c r="C44" s="542" t="s">
        <v>321</v>
      </c>
      <c r="D44" s="542"/>
      <c r="E44" s="625"/>
      <c r="F44" s="542"/>
      <c r="G44" s="542" t="s">
        <v>246</v>
      </c>
      <c r="H44" s="542" t="s">
        <v>138</v>
      </c>
      <c r="I44" s="538"/>
      <c r="J44" s="538"/>
    </row>
    <row r="45" spans="1:10" ht="15" x14ac:dyDescent="0.25">
      <c r="A45" s="538"/>
      <c r="B45" s="542" t="s">
        <v>135</v>
      </c>
      <c r="C45" s="542" t="s">
        <v>22</v>
      </c>
      <c r="D45" s="542"/>
      <c r="E45" s="625"/>
      <c r="F45" s="542"/>
      <c r="G45" s="542" t="s">
        <v>136</v>
      </c>
      <c r="H45" s="542" t="s">
        <v>135</v>
      </c>
      <c r="I45" s="538"/>
      <c r="J45" s="538"/>
    </row>
    <row r="46" spans="1:10" ht="15" x14ac:dyDescent="0.25">
      <c r="A46" s="538"/>
      <c r="B46" s="542" t="s">
        <v>246</v>
      </c>
      <c r="C46" s="542"/>
      <c r="D46" s="542"/>
      <c r="E46" s="625"/>
      <c r="F46" s="542"/>
      <c r="G46" s="542"/>
      <c r="H46" s="542"/>
      <c r="I46" s="538"/>
      <c r="J46" s="538"/>
    </row>
    <row r="47" spans="1:10" ht="15" x14ac:dyDescent="0.25">
      <c r="A47" s="538"/>
      <c r="B47" s="542" t="s">
        <v>324</v>
      </c>
      <c r="C47" s="542"/>
      <c r="D47" s="542"/>
      <c r="E47" s="625"/>
      <c r="F47" s="542"/>
      <c r="G47" s="542"/>
      <c r="H47" s="542"/>
      <c r="I47" s="538"/>
      <c r="J47" s="538"/>
    </row>
    <row r="48" spans="1:10" ht="15" x14ac:dyDescent="0.25">
      <c r="A48" s="538"/>
      <c r="B48" s="542" t="s">
        <v>27</v>
      </c>
      <c r="C48" s="542"/>
      <c r="D48" s="542"/>
      <c r="E48" s="625"/>
      <c r="F48" s="542"/>
      <c r="G48" s="542"/>
      <c r="H48" s="542"/>
      <c r="I48" s="538"/>
      <c r="J48" s="538"/>
    </row>
    <row r="49" spans="1:10" ht="15" x14ac:dyDescent="0.25">
      <c r="A49" s="538"/>
      <c r="B49" s="548" t="s">
        <v>117</v>
      </c>
      <c r="C49" s="548" t="s">
        <v>117</v>
      </c>
      <c r="D49" s="548" t="s">
        <v>117</v>
      </c>
      <c r="E49" s="625"/>
      <c r="F49" s="542"/>
      <c r="G49" s="542"/>
      <c r="H49" s="542"/>
      <c r="I49" s="538"/>
      <c r="J49" s="538"/>
    </row>
    <row r="50" spans="1:10" ht="15" x14ac:dyDescent="0.25">
      <c r="A50" s="538"/>
      <c r="B50" s="542" t="s">
        <v>332</v>
      </c>
      <c r="C50" s="542" t="s">
        <v>26</v>
      </c>
      <c r="D50" s="542"/>
      <c r="E50" s="625"/>
      <c r="F50" s="542"/>
      <c r="G50" s="551"/>
      <c r="H50" s="542"/>
      <c r="I50" s="538"/>
      <c r="J50" s="538"/>
    </row>
    <row r="51" spans="1:10" ht="15" x14ac:dyDescent="0.25">
      <c r="A51" s="538"/>
      <c r="B51" s="558"/>
      <c r="C51" s="542" t="s">
        <v>22</v>
      </c>
      <c r="D51" s="544"/>
      <c r="E51" s="625"/>
      <c r="F51" s="542"/>
      <c r="G51" s="542"/>
      <c r="H51" s="542"/>
      <c r="I51" s="538"/>
      <c r="J51" s="538"/>
    </row>
    <row r="52" spans="1:10" ht="15" x14ac:dyDescent="0.25">
      <c r="A52" s="538"/>
      <c r="B52" s="548"/>
      <c r="C52" s="542" t="s">
        <v>324</v>
      </c>
      <c r="D52" s="548"/>
      <c r="E52" s="625"/>
      <c r="F52" s="548" t="s">
        <v>117</v>
      </c>
      <c r="G52" s="548" t="s">
        <v>117</v>
      </c>
      <c r="H52" s="548" t="s">
        <v>117</v>
      </c>
      <c r="I52" s="538"/>
      <c r="J52" s="538"/>
    </row>
    <row r="53" spans="1:10" ht="15" x14ac:dyDescent="0.25">
      <c r="A53" s="538"/>
      <c r="B53" s="542"/>
      <c r="C53" s="542" t="s">
        <v>23</v>
      </c>
      <c r="D53" s="544"/>
      <c r="E53" s="625"/>
      <c r="F53" s="542" t="s">
        <v>26</v>
      </c>
      <c r="G53" s="542" t="s">
        <v>354</v>
      </c>
      <c r="H53" s="542"/>
      <c r="I53" s="538"/>
      <c r="J53" s="538"/>
    </row>
    <row r="54" spans="1:10" ht="15" x14ac:dyDescent="0.25">
      <c r="A54" s="538"/>
      <c r="B54" s="611"/>
      <c r="C54" s="544" t="s">
        <v>453</v>
      </c>
      <c r="D54" s="544"/>
      <c r="E54" s="625"/>
      <c r="F54" s="542" t="s">
        <v>446</v>
      </c>
      <c r="G54" s="542" t="s">
        <v>22</v>
      </c>
      <c r="H54" s="542"/>
      <c r="I54" s="538"/>
      <c r="J54" s="538"/>
    </row>
    <row r="55" spans="1:10" ht="15" x14ac:dyDescent="0.25">
      <c r="A55" s="538"/>
      <c r="B55" s="542"/>
      <c r="C55" s="544"/>
      <c r="D55" s="544"/>
      <c r="E55" s="625"/>
      <c r="F55" s="542" t="s">
        <v>23</v>
      </c>
      <c r="G55" s="542" t="s">
        <v>324</v>
      </c>
      <c r="H55" s="542"/>
      <c r="I55" s="538"/>
      <c r="J55" s="538"/>
    </row>
    <row r="56" spans="1:10" ht="15.75" thickBot="1" x14ac:dyDescent="0.3">
      <c r="A56" s="538"/>
      <c r="B56" s="559"/>
      <c r="C56" s="560"/>
      <c r="D56" s="560"/>
      <c r="E56" s="625"/>
      <c r="F56" s="559"/>
      <c r="G56" s="559"/>
      <c r="H56" s="559"/>
      <c r="I56" s="538"/>
      <c r="J56" s="538"/>
    </row>
    <row r="57" spans="1:10" ht="15.75" thickTop="1" x14ac:dyDescent="0.25">
      <c r="A57" s="538"/>
      <c r="B57" s="539"/>
      <c r="C57" s="539"/>
      <c r="D57" s="539"/>
      <c r="E57" s="626"/>
      <c r="F57" s="539"/>
      <c r="G57" s="539"/>
      <c r="H57" s="539"/>
      <c r="I57" s="538"/>
      <c r="J57" s="538"/>
    </row>
    <row r="58" spans="1:10" x14ac:dyDescent="0.2">
      <c r="E58" s="627"/>
      <c r="H58" s="441"/>
    </row>
    <row r="59" spans="1:10" x14ac:dyDescent="0.2">
      <c r="E59" s="627"/>
      <c r="H59" s="441"/>
    </row>
    <row r="60" spans="1:10" x14ac:dyDescent="0.2">
      <c r="E60" s="627"/>
      <c r="H60" s="441"/>
    </row>
    <row r="61" spans="1:10" x14ac:dyDescent="0.2">
      <c r="E61" s="627"/>
      <c r="H61" s="441"/>
    </row>
    <row r="62" spans="1:10" ht="12.75" x14ac:dyDescent="0.2">
      <c r="E62" s="627"/>
      <c r="G62"/>
      <c r="H62" s="441"/>
    </row>
    <row r="63" spans="1:10" x14ac:dyDescent="0.2">
      <c r="E63" s="627"/>
      <c r="H63" s="441"/>
    </row>
    <row r="64" spans="1:10" x14ac:dyDescent="0.2">
      <c r="E64" s="627"/>
      <c r="H64" s="441"/>
    </row>
    <row r="65" spans="2:8" x14ac:dyDescent="0.2">
      <c r="E65" s="627"/>
      <c r="H65" s="441"/>
    </row>
    <row r="66" spans="2:8" x14ac:dyDescent="0.2">
      <c r="E66" s="627"/>
      <c r="H66" s="441"/>
    </row>
    <row r="67" spans="2:8" s="613" customFormat="1" ht="18" x14ac:dyDescent="0.25">
      <c r="B67" s="614"/>
      <c r="C67" s="614"/>
      <c r="D67" s="614"/>
      <c r="E67" s="616"/>
      <c r="F67" s="614"/>
    </row>
    <row r="68" spans="2:8" s="613" customFormat="1" ht="18" x14ac:dyDescent="0.25">
      <c r="B68" s="615"/>
      <c r="C68" s="616"/>
      <c r="D68" s="617"/>
      <c r="E68" s="612"/>
    </row>
    <row r="69" spans="2:8" s="613" customFormat="1" ht="18" x14ac:dyDescent="0.25">
      <c r="B69" s="615"/>
      <c r="C69" s="616"/>
      <c r="D69" s="617"/>
      <c r="E69" s="612"/>
    </row>
    <row r="70" spans="2:8" s="613" customFormat="1" ht="18" x14ac:dyDescent="0.25">
      <c r="B70" s="618"/>
      <c r="C70" s="616"/>
      <c r="D70" s="617"/>
      <c r="E70" s="612"/>
    </row>
    <row r="71" spans="2:8" s="613" customFormat="1" ht="18" x14ac:dyDescent="0.25">
      <c r="B71" s="618"/>
      <c r="C71" s="616"/>
      <c r="D71" s="617"/>
      <c r="E71" s="612"/>
    </row>
    <row r="72" spans="2:8" s="613" customFormat="1" ht="18" x14ac:dyDescent="0.25">
      <c r="B72" s="618"/>
      <c r="C72" s="616"/>
      <c r="D72" s="617"/>
      <c r="E72" s="612"/>
    </row>
    <row r="73" spans="2:8" s="613" customFormat="1" ht="18" x14ac:dyDescent="0.25">
      <c r="B73" s="618"/>
      <c r="C73" s="616"/>
      <c r="D73" s="617"/>
      <c r="E73" s="612"/>
    </row>
    <row r="74" spans="2:8" s="613" customFormat="1" ht="18" x14ac:dyDescent="0.25">
      <c r="B74" s="618"/>
      <c r="C74" s="616"/>
      <c r="D74" s="617"/>
      <c r="E74" s="612"/>
    </row>
    <row r="75" spans="2:8" s="613" customFormat="1" ht="18" x14ac:dyDescent="0.25">
      <c r="B75" s="618"/>
      <c r="C75" s="616"/>
      <c r="D75" s="617"/>
      <c r="E75" s="612"/>
    </row>
    <row r="76" spans="2:8" s="613" customFormat="1" ht="18" x14ac:dyDescent="0.25">
      <c r="B76" s="619" t="s">
        <v>318</v>
      </c>
      <c r="C76" s="622" t="s">
        <v>479</v>
      </c>
      <c r="D76" s="620" t="s">
        <v>480</v>
      </c>
      <c r="E76" s="612"/>
    </row>
    <row r="77" spans="2:8" s="613" customFormat="1" ht="18" x14ac:dyDescent="0.25">
      <c r="B77" s="619"/>
      <c r="C77" s="622"/>
      <c r="D77" s="620"/>
      <c r="E77" s="628"/>
    </row>
    <row r="78" spans="2:8" s="613" customFormat="1" ht="18" x14ac:dyDescent="0.25">
      <c r="B78" s="619"/>
      <c r="C78" s="622"/>
      <c r="D78" s="620"/>
      <c r="E78" s="621"/>
    </row>
    <row r="79" spans="2:8" s="613" customFormat="1" ht="18" x14ac:dyDescent="0.25">
      <c r="B79" s="619" t="s">
        <v>482</v>
      </c>
      <c r="C79" s="622" t="s">
        <v>479</v>
      </c>
      <c r="D79" s="620" t="s">
        <v>484</v>
      </c>
      <c r="E79" s="621"/>
    </row>
    <row r="80" spans="2:8" s="613" customFormat="1" ht="18" x14ac:dyDescent="0.25">
      <c r="B80" s="619"/>
      <c r="C80" s="622" t="s">
        <v>483</v>
      </c>
      <c r="D80" s="620" t="s">
        <v>485</v>
      </c>
      <c r="E80" s="621"/>
    </row>
    <row r="81" spans="2:7" s="612" customFormat="1" ht="18" x14ac:dyDescent="0.25">
      <c r="B81" s="619"/>
      <c r="C81" s="616"/>
      <c r="D81" s="620"/>
      <c r="E81" s="621"/>
    </row>
    <row r="82" spans="2:7" s="613" customFormat="1" ht="18" x14ac:dyDescent="0.25">
      <c r="B82" s="619" t="s">
        <v>116</v>
      </c>
      <c r="C82" s="622" t="s">
        <v>416</v>
      </c>
      <c r="D82" s="620" t="s">
        <v>503</v>
      </c>
      <c r="E82" s="621" t="s">
        <v>504</v>
      </c>
    </row>
    <row r="83" spans="2:7" s="613" customFormat="1" ht="18" x14ac:dyDescent="0.25">
      <c r="B83" s="619"/>
      <c r="C83" s="622" t="s">
        <v>500</v>
      </c>
      <c r="D83" s="620" t="s">
        <v>508</v>
      </c>
      <c r="E83" s="621"/>
    </row>
    <row r="84" spans="2:7" s="613" customFormat="1" ht="18" x14ac:dyDescent="0.25">
      <c r="B84" s="619"/>
      <c r="C84" s="616" t="s">
        <v>501</v>
      </c>
      <c r="D84" s="620" t="s">
        <v>502</v>
      </c>
      <c r="E84" s="621"/>
    </row>
    <row r="85" spans="2:7" s="613" customFormat="1" ht="18" x14ac:dyDescent="0.25">
      <c r="B85" s="619"/>
      <c r="C85" s="622"/>
      <c r="D85" s="620"/>
      <c r="E85" s="621"/>
    </row>
    <row r="86" spans="2:7" s="613" customFormat="1" ht="18" x14ac:dyDescent="0.25">
      <c r="B86" s="619" t="s">
        <v>486</v>
      </c>
      <c r="C86" s="622" t="s">
        <v>487</v>
      </c>
      <c r="D86" s="620" t="s">
        <v>488</v>
      </c>
      <c r="E86" s="621" t="s">
        <v>507</v>
      </c>
    </row>
    <row r="87" spans="2:7" s="613" customFormat="1" ht="18" x14ac:dyDescent="0.25">
      <c r="B87" s="619"/>
      <c r="C87" s="616" t="s">
        <v>489</v>
      </c>
      <c r="D87" s="620" t="s">
        <v>490</v>
      </c>
      <c r="E87" s="621"/>
    </row>
    <row r="88" spans="2:7" s="613" customFormat="1" ht="18" x14ac:dyDescent="0.25">
      <c r="B88" s="619"/>
      <c r="C88" s="622"/>
      <c r="D88" s="620"/>
      <c r="E88" s="621"/>
    </row>
    <row r="89" spans="2:7" s="613" customFormat="1" ht="18" x14ac:dyDescent="0.25">
      <c r="B89" s="619" t="s">
        <v>317</v>
      </c>
      <c r="C89" s="622" t="s">
        <v>475</v>
      </c>
      <c r="D89" s="620" t="s">
        <v>476</v>
      </c>
      <c r="E89" s="621"/>
    </row>
    <row r="90" spans="2:7" s="613" customFormat="1" ht="18" x14ac:dyDescent="0.25">
      <c r="B90" s="619"/>
      <c r="C90" s="622"/>
      <c r="D90" s="620"/>
      <c r="E90" s="612"/>
    </row>
    <row r="91" spans="2:7" s="613" customFormat="1" ht="18" x14ac:dyDescent="0.25">
      <c r="B91" s="619" t="s">
        <v>254</v>
      </c>
      <c r="C91" s="622" t="s">
        <v>416</v>
      </c>
      <c r="D91" s="764" t="s">
        <v>419</v>
      </c>
      <c r="E91" s="612"/>
    </row>
    <row r="92" spans="2:7" s="613" customFormat="1" ht="18" x14ac:dyDescent="0.25">
      <c r="B92" s="619"/>
      <c r="C92" s="622"/>
      <c r="D92" s="764"/>
      <c r="E92" s="612"/>
    </row>
    <row r="93" spans="2:7" s="613" customFormat="1" ht="18" x14ac:dyDescent="0.25">
      <c r="B93" s="619" t="s">
        <v>494</v>
      </c>
      <c r="C93" s="622" t="s">
        <v>496</v>
      </c>
      <c r="D93" s="764" t="s">
        <v>495</v>
      </c>
      <c r="E93" s="612"/>
      <c r="F93" s="614"/>
    </row>
    <row r="94" spans="2:7" s="613" customFormat="1" ht="18" x14ac:dyDescent="0.25">
      <c r="B94" s="623"/>
      <c r="C94" s="622"/>
      <c r="D94" s="764"/>
      <c r="E94" s="612"/>
      <c r="F94" s="614"/>
    </row>
    <row r="95" spans="2:7" s="613" customFormat="1" ht="18" x14ac:dyDescent="0.25">
      <c r="B95" s="614"/>
      <c r="C95" s="616"/>
      <c r="D95" s="614"/>
      <c r="E95" s="612"/>
      <c r="F95" s="614"/>
      <c r="G95" s="614"/>
    </row>
    <row r="96" spans="2:7" s="613" customFormat="1" ht="18" x14ac:dyDescent="0.25">
      <c r="B96" s="614"/>
      <c r="C96" s="614"/>
      <c r="D96" s="614"/>
      <c r="E96" s="616"/>
      <c r="F96" s="614"/>
      <c r="G96" s="614"/>
    </row>
    <row r="97" spans="2:8" s="613" customFormat="1" ht="18" x14ac:dyDescent="0.25">
      <c r="B97" s="614"/>
      <c r="C97" s="614"/>
      <c r="D97" s="614"/>
      <c r="E97" s="616"/>
      <c r="F97" s="442"/>
      <c r="G97" s="442"/>
    </row>
    <row r="98" spans="2:8" s="613" customFormat="1" ht="18" x14ac:dyDescent="0.25">
      <c r="B98" s="614"/>
      <c r="C98" s="614"/>
      <c r="E98" s="616"/>
      <c r="F98" s="442"/>
      <c r="G98" s="442"/>
    </row>
    <row r="99" spans="2:8" s="613" customFormat="1" ht="18" x14ac:dyDescent="0.25">
      <c r="B99" s="614"/>
      <c r="C99" s="614"/>
      <c r="D99" s="614"/>
      <c r="E99" s="612"/>
      <c r="F99" s="442"/>
      <c r="G99" s="442"/>
      <c r="H99" s="614"/>
    </row>
  </sheetData>
  <phoneticPr fontId="0" type="noConversion"/>
  <pageMargins left="1.5748031496062993" right="0.78740157480314965" top="7.874015748031496E-2" bottom="7.874015748031496E-2" header="0" footer="0.27559055118110237"/>
  <pageSetup paperSize="9" scale="38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_ClipArt_Gallery" shapeId="10407" r:id="rId4">
          <objectPr defaultSize="0" autoPict="0" r:id="rId5">
            <anchor moveWithCells="1">
              <from>
                <xdr:col>3</xdr:col>
                <xdr:colOff>304800</xdr:colOff>
                <xdr:row>68</xdr:row>
                <xdr:rowOff>57150</xdr:rowOff>
              </from>
              <to>
                <xdr:col>3</xdr:col>
                <xdr:colOff>1752600</xdr:colOff>
                <xdr:row>74</xdr:row>
                <xdr:rowOff>9525</xdr:rowOff>
              </to>
            </anchor>
          </objectPr>
        </oleObject>
      </mc:Choice>
      <mc:Fallback>
        <oleObject progId="MS_ClipArt_Gallery" shapeId="1040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232"/>
  <sheetViews>
    <sheetView zoomScale="75" zoomScaleNormal="75" workbookViewId="0">
      <pane xSplit="3" ySplit="6" topLeftCell="D35" activePane="bottomRight" state="frozen"/>
      <selection pane="topRight" activeCell="D1" sqref="D1"/>
      <selection pane="bottomLeft" activeCell="A7" sqref="A7"/>
      <selection pane="bottomRight" activeCell="AN26" sqref="AN26:AN27"/>
    </sheetView>
  </sheetViews>
  <sheetFormatPr baseColWidth="10" defaultRowHeight="11.25" x14ac:dyDescent="0.2"/>
  <cols>
    <col min="1" max="1" width="2" style="45" customWidth="1"/>
    <col min="2" max="2" width="2.85546875" style="46" customWidth="1"/>
    <col min="3" max="3" width="31.85546875" style="45" customWidth="1"/>
    <col min="4" max="4" width="4.28515625" style="291" customWidth="1"/>
    <col min="5" max="5" width="3.85546875" style="291" customWidth="1"/>
    <col min="6" max="6" width="4.42578125" style="291" customWidth="1"/>
    <col min="7" max="7" width="3.85546875" style="291" customWidth="1"/>
    <col min="8" max="8" width="4.28515625" style="291" customWidth="1"/>
    <col min="9" max="9" width="3.5703125" style="291" customWidth="1"/>
    <col min="10" max="10" width="4.28515625" style="291" customWidth="1"/>
    <col min="11" max="11" width="3" style="291" customWidth="1"/>
    <col min="12" max="12" width="4.42578125" style="291" customWidth="1"/>
    <col min="13" max="13" width="3" style="291" customWidth="1"/>
    <col min="14" max="14" width="4.28515625" style="291" customWidth="1"/>
    <col min="15" max="15" width="3" style="291" customWidth="1"/>
    <col min="16" max="16" width="6.5703125" style="291" customWidth="1"/>
    <col min="17" max="17" width="3" style="291" customWidth="1"/>
    <col min="18" max="18" width="4" style="291" customWidth="1"/>
    <col min="19" max="20" width="4.5703125" style="291" customWidth="1"/>
    <col min="21" max="21" width="3.85546875" style="291" customWidth="1"/>
    <col min="22" max="22" width="4" style="291" customWidth="1"/>
    <col min="23" max="23" width="4.42578125" style="291" customWidth="1"/>
    <col min="24" max="24" width="4.28515625" style="291" customWidth="1"/>
    <col min="25" max="25" width="3.5703125" style="291" customWidth="1"/>
    <col min="26" max="26" width="3" style="49" customWidth="1"/>
    <col min="27" max="27" width="5.85546875" style="45" customWidth="1"/>
    <col min="28" max="28" width="3.42578125" style="149" customWidth="1"/>
    <col min="29" max="29" width="3.28515625" style="149" customWidth="1"/>
    <col min="30" max="30" width="2.85546875" style="149" customWidth="1"/>
    <col min="31" max="31" width="3.42578125" style="149" customWidth="1"/>
    <col min="32" max="32" width="3.5703125" style="149" customWidth="1"/>
    <col min="33" max="34" width="4" style="149" customWidth="1"/>
    <col min="35" max="35" width="4.140625" style="149" customWidth="1"/>
    <col min="36" max="36" width="4" style="149" customWidth="1"/>
    <col min="37" max="37" width="11.42578125" style="149"/>
    <col min="38" max="16384" width="11.42578125" style="45"/>
  </cols>
  <sheetData>
    <row r="1" spans="1:64" x14ac:dyDescent="0.2">
      <c r="A1" s="48"/>
      <c r="B1" s="49"/>
      <c r="C1" s="48"/>
      <c r="D1" s="735"/>
      <c r="AA1" s="48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</row>
    <row r="2" spans="1:64" x14ac:dyDescent="0.2">
      <c r="A2" s="48"/>
      <c r="B2" s="453"/>
      <c r="C2" s="50"/>
      <c r="D2" s="1437" t="s">
        <v>376</v>
      </c>
      <c r="E2" s="1438"/>
      <c r="F2" s="1437" t="s">
        <v>275</v>
      </c>
      <c r="G2" s="1438"/>
      <c r="H2" s="1437" t="s">
        <v>373</v>
      </c>
      <c r="I2" s="1438"/>
      <c r="J2" s="1437" t="s">
        <v>341</v>
      </c>
      <c r="K2" s="1446"/>
      <c r="L2" s="1447" t="s">
        <v>404</v>
      </c>
      <c r="M2" s="1448"/>
      <c r="N2" s="1443" t="s">
        <v>460</v>
      </c>
      <c r="O2" s="1438"/>
      <c r="P2" s="1437" t="s">
        <v>465</v>
      </c>
      <c r="Q2" s="1438"/>
      <c r="R2" s="1441" t="s">
        <v>343</v>
      </c>
      <c r="S2" s="1442"/>
      <c r="T2" s="1419" t="s">
        <v>380</v>
      </c>
      <c r="U2" s="1420"/>
      <c r="V2" s="1405" t="s">
        <v>497</v>
      </c>
      <c r="W2" s="1405"/>
      <c r="X2" s="1424"/>
      <c r="Y2" s="1425"/>
      <c r="Z2" s="104"/>
      <c r="AA2" s="53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</row>
    <row r="3" spans="1:64" ht="12" thickBot="1" x14ac:dyDescent="0.25">
      <c r="A3" s="48"/>
      <c r="B3" s="454"/>
      <c r="C3" s="50"/>
      <c r="D3" s="1412">
        <v>3</v>
      </c>
      <c r="E3" s="1415"/>
      <c r="F3" s="1412">
        <v>10</v>
      </c>
      <c r="G3" s="1415"/>
      <c r="H3" s="1412">
        <v>24</v>
      </c>
      <c r="I3" s="1415"/>
      <c r="J3" s="1412">
        <v>31</v>
      </c>
      <c r="K3" s="1413"/>
      <c r="L3" s="1444">
        <v>7</v>
      </c>
      <c r="M3" s="1445"/>
      <c r="N3" s="1414">
        <v>21</v>
      </c>
      <c r="O3" s="1415"/>
      <c r="P3" s="1412">
        <v>4</v>
      </c>
      <c r="Q3" s="1415"/>
      <c r="R3" s="1412">
        <v>12</v>
      </c>
      <c r="S3" s="1413"/>
      <c r="T3" s="1421">
        <v>19</v>
      </c>
      <c r="U3" s="1422"/>
      <c r="V3" s="1413">
        <v>29</v>
      </c>
      <c r="W3" s="1413"/>
      <c r="X3" s="1423"/>
      <c r="Y3" s="1426"/>
      <c r="Z3" s="104"/>
      <c r="AA3" s="53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1:64" x14ac:dyDescent="0.2">
      <c r="A4" s="48"/>
      <c r="B4" s="455"/>
      <c r="C4" s="50"/>
      <c r="D4" s="1439" t="s">
        <v>438</v>
      </c>
      <c r="E4" s="1415"/>
      <c r="F4" s="1439" t="s">
        <v>438</v>
      </c>
      <c r="G4" s="1415"/>
      <c r="H4" s="1439" t="s">
        <v>438</v>
      </c>
      <c r="I4" s="1415"/>
      <c r="J4" s="1439" t="s">
        <v>438</v>
      </c>
      <c r="K4" s="1413"/>
      <c r="L4" s="1416" t="s">
        <v>452</v>
      </c>
      <c r="M4" s="1407"/>
      <c r="N4" s="1440" t="s">
        <v>452</v>
      </c>
      <c r="O4" s="1415"/>
      <c r="P4" s="1439" t="s">
        <v>466</v>
      </c>
      <c r="Q4" s="1415"/>
      <c r="R4" s="1439" t="s">
        <v>466</v>
      </c>
      <c r="S4" s="1413"/>
      <c r="T4" s="1423" t="s">
        <v>466</v>
      </c>
      <c r="U4" s="1422"/>
      <c r="V4" s="1427" t="s">
        <v>348</v>
      </c>
      <c r="W4" s="1428"/>
      <c r="X4" s="1429"/>
      <c r="Y4" s="1430"/>
      <c r="Z4" s="104" t="s">
        <v>0</v>
      </c>
      <c r="AA4" s="51" t="s">
        <v>1</v>
      </c>
      <c r="AB4" s="7" t="s">
        <v>2</v>
      </c>
      <c r="AC4" s="8"/>
      <c r="AD4" s="8"/>
      <c r="AE4" s="9"/>
      <c r="AF4" s="281"/>
      <c r="AG4" s="281"/>
      <c r="AH4" s="281"/>
      <c r="AI4" s="281"/>
      <c r="AJ4" s="282"/>
      <c r="AK4" s="280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</row>
    <row r="5" spans="1:64" x14ac:dyDescent="0.2">
      <c r="A5" s="48"/>
      <c r="B5" s="455"/>
      <c r="C5" s="57"/>
      <c r="D5" s="1412">
        <v>2015</v>
      </c>
      <c r="E5" s="1415"/>
      <c r="F5" s="1412">
        <v>2015</v>
      </c>
      <c r="G5" s="1415"/>
      <c r="H5" s="1412">
        <v>2015</v>
      </c>
      <c r="I5" s="1415"/>
      <c r="J5" s="1412">
        <v>2015</v>
      </c>
      <c r="K5" s="1413"/>
      <c r="L5" s="1406">
        <v>2015</v>
      </c>
      <c r="M5" s="1407"/>
      <c r="N5" s="1413">
        <v>2015</v>
      </c>
      <c r="O5" s="1415"/>
      <c r="P5" s="1412">
        <v>2015</v>
      </c>
      <c r="Q5" s="1415"/>
      <c r="R5" s="1412">
        <v>2015</v>
      </c>
      <c r="S5" s="1413"/>
      <c r="T5" s="1421">
        <v>2015</v>
      </c>
      <c r="U5" s="1422"/>
      <c r="V5" s="1413">
        <v>2015</v>
      </c>
      <c r="W5" s="1413"/>
      <c r="X5" s="1423"/>
      <c r="Y5" s="1426"/>
      <c r="Z5" s="104"/>
      <c r="AA5" s="58" t="s">
        <v>4</v>
      </c>
      <c r="AB5" s="11" t="s">
        <v>5</v>
      </c>
      <c r="AC5" s="12" t="s">
        <v>6</v>
      </c>
      <c r="AD5" s="528" t="s">
        <v>7</v>
      </c>
      <c r="AE5" s="14" t="s">
        <v>8</v>
      </c>
      <c r="AF5" s="283" t="s">
        <v>3</v>
      </c>
      <c r="AG5" s="15"/>
      <c r="AH5" s="15"/>
      <c r="AI5" s="16"/>
      <c r="AJ5" s="284"/>
      <c r="AK5" s="280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</row>
    <row r="6" spans="1:64" ht="12" customHeight="1" thickBot="1" x14ac:dyDescent="0.25">
      <c r="A6" s="48"/>
      <c r="B6" s="454"/>
      <c r="C6" s="57"/>
      <c r="D6" s="1431"/>
      <c r="E6" s="1433"/>
      <c r="F6" s="1436"/>
      <c r="G6" s="1435"/>
      <c r="H6" s="1434"/>
      <c r="I6" s="1435"/>
      <c r="J6" s="1408"/>
      <c r="K6" s="1409"/>
      <c r="L6" s="1417"/>
      <c r="M6" s="1418"/>
      <c r="N6" s="1410" t="s">
        <v>461</v>
      </c>
      <c r="O6" s="1411"/>
      <c r="P6" s="1410" t="s">
        <v>408</v>
      </c>
      <c r="Q6" s="1411"/>
      <c r="R6" s="1431"/>
      <c r="S6" s="1432"/>
      <c r="T6" s="292"/>
      <c r="U6" s="859"/>
      <c r="V6" s="1410" t="s">
        <v>498</v>
      </c>
      <c r="W6" s="1411"/>
      <c r="X6" s="1431"/>
      <c r="Y6" s="1409"/>
      <c r="Z6" s="105"/>
      <c r="AA6" s="65"/>
      <c r="AB6" s="20"/>
      <c r="AC6" s="18"/>
      <c r="AD6" s="18"/>
      <c r="AE6" s="14"/>
      <c r="AF6" s="285"/>
      <c r="AG6" s="285"/>
      <c r="AH6" s="285"/>
      <c r="AI6" s="285"/>
      <c r="AJ6" s="286"/>
      <c r="AK6" s="280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</row>
    <row r="7" spans="1:64" x14ac:dyDescent="0.2">
      <c r="A7" s="48"/>
      <c r="B7" s="85"/>
      <c r="C7" s="70" t="s">
        <v>448</v>
      </c>
      <c r="D7" s="870"/>
      <c r="E7" s="870"/>
      <c r="F7" s="870"/>
      <c r="G7" s="870"/>
      <c r="H7" s="870"/>
      <c r="I7" s="870"/>
      <c r="J7" s="870"/>
      <c r="K7" s="870"/>
      <c r="L7" s="870"/>
      <c r="M7" s="870"/>
      <c r="N7" s="870"/>
      <c r="O7" s="870"/>
      <c r="P7" s="870"/>
      <c r="Q7" s="870"/>
      <c r="R7" s="870"/>
      <c r="S7" s="870"/>
      <c r="T7" s="870"/>
      <c r="U7" s="870"/>
      <c r="V7" s="870"/>
      <c r="W7" s="870"/>
      <c r="X7" s="870"/>
      <c r="Y7" s="870"/>
      <c r="Z7" s="65"/>
      <c r="AA7" s="71"/>
      <c r="AB7" s="17"/>
      <c r="AC7" s="17"/>
      <c r="AD7" s="17"/>
      <c r="AE7" s="26"/>
      <c r="AF7" s="17">
        <v>500</v>
      </c>
      <c r="AG7" s="17">
        <v>550</v>
      </c>
      <c r="AH7" s="17">
        <v>600</v>
      </c>
      <c r="AI7" s="17">
        <v>640</v>
      </c>
      <c r="AJ7" s="17">
        <v>670</v>
      </c>
      <c r="AK7" s="280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</row>
    <row r="8" spans="1:64" x14ac:dyDescent="0.2">
      <c r="A8" s="48"/>
      <c r="B8" s="833">
        <v>1</v>
      </c>
      <c r="C8" s="680" t="s">
        <v>382</v>
      </c>
      <c r="D8" s="148"/>
      <c r="E8" s="319"/>
      <c r="F8" s="148"/>
      <c r="G8" s="319"/>
      <c r="H8" s="148"/>
      <c r="I8" s="322"/>
      <c r="J8" s="148">
        <v>437</v>
      </c>
      <c r="K8" s="1157" t="s">
        <v>322</v>
      </c>
      <c r="L8" s="318"/>
      <c r="M8" s="319"/>
      <c r="N8" s="148"/>
      <c r="O8" s="142"/>
      <c r="P8" s="318"/>
      <c r="Q8" s="143"/>
      <c r="R8" s="148"/>
      <c r="S8" s="143"/>
      <c r="T8" s="318"/>
      <c r="U8" s="318"/>
      <c r="V8" s="148"/>
      <c r="W8" s="143"/>
      <c r="X8" s="318"/>
      <c r="Y8" s="142"/>
      <c r="Z8" s="51">
        <f>COUNT(D8:W8)</f>
        <v>1</v>
      </c>
      <c r="AA8" s="71" t="str">
        <f>IF(Z8&lt;3," ",((LARGE(D8:W8,1)+LARGE(D8:W8,2)+LARGE(D8:W8,3))/3))</f>
        <v xml:space="preserve"> </v>
      </c>
      <c r="AB8" s="20">
        <f>COUNTIF(D8:Y8,"(1)")</f>
        <v>0</v>
      </c>
      <c r="AC8" s="18">
        <f>COUNTIF(D8:Y8,"(2)")</f>
        <v>1</v>
      </c>
      <c r="AD8" s="18">
        <f>COUNTIF(D8:Y8,"(3)")</f>
        <v>0</v>
      </c>
      <c r="AE8" s="14">
        <f>SUM(AB8:AD8)</f>
        <v>1</v>
      </c>
      <c r="AF8" s="20" t="str">
        <f>IF((LARGE($D8:$Y8,1))&gt;=500,"15"," ")</f>
        <v xml:space="preserve"> </v>
      </c>
      <c r="AG8" s="18" t="str">
        <f>IF((LARGE($D8:$Y8,1))&gt;=550,"15"," ")</f>
        <v xml:space="preserve"> </v>
      </c>
      <c r="AH8" s="18" t="str">
        <f>IF((LARGE($D8:$Y8,1))&gt;=600,"15"," ")</f>
        <v xml:space="preserve"> </v>
      </c>
      <c r="AI8" s="18" t="str">
        <f>IF((LARGE($D8:$Y8,1))&gt;=640,"15"," ")</f>
        <v xml:space="preserve"> </v>
      </c>
      <c r="AJ8" s="18" t="str">
        <f>IF((LARGE($D8:$Y8,1))&gt;=670,"15"," ")</f>
        <v xml:space="preserve"> </v>
      </c>
      <c r="AK8" s="280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</row>
    <row r="9" spans="1:64" x14ac:dyDescent="0.2">
      <c r="A9" s="48"/>
      <c r="B9" s="89"/>
      <c r="C9" s="67"/>
      <c r="D9" s="873"/>
      <c r="E9" s="873"/>
      <c r="F9" s="873"/>
      <c r="G9" s="873"/>
      <c r="H9" s="873"/>
      <c r="I9" s="873"/>
      <c r="J9" s="873"/>
      <c r="K9" s="873"/>
      <c r="L9" s="873"/>
      <c r="M9" s="873"/>
      <c r="N9" s="873"/>
      <c r="O9" s="873"/>
      <c r="P9" s="873"/>
      <c r="Q9" s="873"/>
      <c r="R9" s="873"/>
      <c r="S9" s="873"/>
      <c r="T9" s="873"/>
      <c r="U9" s="873"/>
      <c r="V9" s="873"/>
      <c r="W9" s="873"/>
      <c r="X9" s="873"/>
      <c r="Y9" s="873"/>
      <c r="Z9" s="51"/>
      <c r="AA9" s="65"/>
      <c r="AB9" s="19"/>
      <c r="AC9" s="19"/>
      <c r="AD9" s="19"/>
      <c r="AE9" s="22"/>
      <c r="AF9" s="23"/>
      <c r="AG9" s="23"/>
      <c r="AH9" s="23"/>
      <c r="AI9" s="23"/>
      <c r="AJ9" s="23"/>
      <c r="AK9" s="280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</row>
    <row r="10" spans="1:64" x14ac:dyDescent="0.2">
      <c r="A10" s="48"/>
      <c r="B10" s="85"/>
      <c r="C10" s="112" t="s">
        <v>217</v>
      </c>
      <c r="D10" s="855"/>
      <c r="E10" s="855"/>
      <c r="F10" s="855"/>
      <c r="G10" s="855"/>
      <c r="H10" s="855"/>
      <c r="I10" s="855"/>
      <c r="J10" s="855"/>
      <c r="K10" s="855"/>
      <c r="L10" s="855"/>
      <c r="M10" s="855"/>
      <c r="N10" s="855"/>
      <c r="O10" s="855"/>
      <c r="P10" s="855"/>
      <c r="Q10" s="855"/>
      <c r="R10" s="855"/>
      <c r="S10" s="855"/>
      <c r="T10" s="855"/>
      <c r="U10" s="855"/>
      <c r="V10" s="855"/>
      <c r="W10" s="855"/>
      <c r="X10" s="855"/>
      <c r="Y10" s="855"/>
      <c r="Z10" s="65"/>
      <c r="AA10" s="71"/>
      <c r="AB10" s="17"/>
      <c r="AC10" s="17"/>
      <c r="AD10" s="17"/>
      <c r="AE10" s="26"/>
      <c r="AF10" s="17"/>
      <c r="AG10" s="17"/>
      <c r="AH10" s="17"/>
      <c r="AI10" s="17"/>
      <c r="AJ10" s="17"/>
      <c r="AK10" s="280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64" x14ac:dyDescent="0.2">
      <c r="A11" s="48"/>
      <c r="B11" s="403"/>
      <c r="C11" s="711" t="s">
        <v>262</v>
      </c>
      <c r="D11" s="296"/>
      <c r="E11" s="146"/>
      <c r="F11" s="296"/>
      <c r="G11" s="321"/>
      <c r="H11" s="296"/>
      <c r="I11" s="320"/>
      <c r="J11" s="296"/>
      <c r="K11" s="146"/>
      <c r="L11" s="864"/>
      <c r="M11" s="321"/>
      <c r="N11" s="296"/>
      <c r="O11" s="146"/>
      <c r="P11" s="864"/>
      <c r="Q11" s="146"/>
      <c r="R11" s="864"/>
      <c r="S11" s="864"/>
      <c r="T11" s="296"/>
      <c r="U11" s="860"/>
      <c r="V11" s="864"/>
      <c r="W11" s="1338"/>
      <c r="X11" s="296"/>
      <c r="Y11" s="146"/>
      <c r="Z11" s="51">
        <f>COUNT(D11:W11)</f>
        <v>0</v>
      </c>
      <c r="AA11" s="71" t="str">
        <f>IF(Z11&lt;3," ",((LARGE(D11:W11,1)+LARGE(D11:W11,2)+LARGE(D11:W11,3))/3))</f>
        <v xml:space="preserve"> </v>
      </c>
      <c r="AB11" s="20">
        <f>COUNTIF(D11:Y11,"(1)")</f>
        <v>0</v>
      </c>
      <c r="AC11" s="18">
        <f>COUNTIF(D11:Y11,"(2)")</f>
        <v>0</v>
      </c>
      <c r="AD11" s="18">
        <f>COUNTIF(D11:Y11,"(3)")</f>
        <v>0</v>
      </c>
      <c r="AE11" s="14">
        <f>SUM(AB11:AD11)</f>
        <v>0</v>
      </c>
      <c r="AF11" s="118">
        <v>12</v>
      </c>
      <c r="AG11" s="116">
        <v>12</v>
      </c>
      <c r="AH11" s="116">
        <v>12</v>
      </c>
      <c r="AI11" s="116">
        <v>12</v>
      </c>
      <c r="AJ11" s="18" t="e">
        <f>IF((LARGE($D11:$Y11,1))&gt;=670,"15"," ")</f>
        <v>#NUM!</v>
      </c>
      <c r="AK11" s="280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64" x14ac:dyDescent="0.2">
      <c r="A12" s="48"/>
      <c r="B12" s="87"/>
      <c r="C12" s="834" t="s">
        <v>303</v>
      </c>
      <c r="D12" s="1336"/>
      <c r="E12" s="1337"/>
      <c r="F12" s="861"/>
      <c r="G12" s="862"/>
      <c r="H12" s="855"/>
      <c r="I12" s="855"/>
      <c r="J12" s="861"/>
      <c r="K12" s="862"/>
      <c r="L12" s="855"/>
      <c r="M12" s="855"/>
      <c r="N12" s="861"/>
      <c r="O12" s="295"/>
      <c r="P12" s="855"/>
      <c r="Q12" s="855"/>
      <c r="R12" s="861"/>
      <c r="S12" s="855"/>
      <c r="T12" s="861"/>
      <c r="U12" s="862"/>
      <c r="V12" s="855"/>
      <c r="W12" s="855"/>
      <c r="X12" s="1336"/>
      <c r="Y12" s="1337"/>
      <c r="Z12" s="51">
        <f>COUNT(D12:W12)</f>
        <v>0</v>
      </c>
      <c r="AA12" s="71" t="str">
        <f>IF(Z12&lt;3," ",((LARGE(D12:W12,1)+LARGE(D12:W12,2)+LARGE(D12:W12,3))/3))</f>
        <v xml:space="preserve"> </v>
      </c>
      <c r="AB12" s="20">
        <f>COUNTIF(D12:Y12,"(1)")</f>
        <v>0</v>
      </c>
      <c r="AC12" s="18">
        <f>COUNTIF(D12:Y12,"(2)")</f>
        <v>0</v>
      </c>
      <c r="AD12" s="18">
        <f>COUNTIF(D12:Y12,"(3)")</f>
        <v>0</v>
      </c>
      <c r="AE12" s="14">
        <f>SUM(AB12:AD12)</f>
        <v>0</v>
      </c>
      <c r="AF12" s="118">
        <v>13</v>
      </c>
      <c r="AG12" s="18" t="e">
        <f>IF((LARGE($D12:$Y12,1))&gt;=550,"15"," ")</f>
        <v>#NUM!</v>
      </c>
      <c r="AH12" s="18" t="e">
        <f>IF((LARGE($D12:$Y12,1))&gt;=600,"15"," ")</f>
        <v>#NUM!</v>
      </c>
      <c r="AI12" s="18" t="e">
        <f>IF((LARGE($D12:$Y12,1))&gt;=640,"15"," ")</f>
        <v>#NUM!</v>
      </c>
      <c r="AJ12" s="18" t="e">
        <f>IF((LARGE($D12:$Y12,1))&gt;=670,"15"," ")</f>
        <v>#NUM!</v>
      </c>
      <c r="AK12" s="280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</row>
    <row r="13" spans="1:64" x14ac:dyDescent="0.2">
      <c r="A13" s="48"/>
      <c r="B13" s="88"/>
      <c r="C13" s="832" t="s">
        <v>302</v>
      </c>
      <c r="D13" s="292"/>
      <c r="E13" s="1339"/>
      <c r="F13" s="292"/>
      <c r="G13" s="859"/>
      <c r="H13" s="870"/>
      <c r="I13" s="306"/>
      <c r="J13" s="292"/>
      <c r="K13" s="859"/>
      <c r="L13" s="870"/>
      <c r="M13" s="870"/>
      <c r="N13" s="292"/>
      <c r="O13" s="303"/>
      <c r="P13" s="870"/>
      <c r="Q13" s="870"/>
      <c r="R13" s="292"/>
      <c r="S13" s="870"/>
      <c r="T13" s="292"/>
      <c r="U13" s="859"/>
      <c r="V13" s="870"/>
      <c r="W13" s="870"/>
      <c r="X13" s="292"/>
      <c r="Y13" s="1339"/>
      <c r="Z13" s="51">
        <f>COUNT(D13:W13)</f>
        <v>0</v>
      </c>
      <c r="AA13" s="71" t="str">
        <f>IF(Z13&lt;3," ",((LARGE(D13:W13,1)+LARGE(D13:W13,2)+LARGE(D13:W13,3))/3))</f>
        <v xml:space="preserve"> </v>
      </c>
      <c r="AB13" s="20">
        <f>COUNTIF(D13:Y13,"(1)")</f>
        <v>0</v>
      </c>
      <c r="AC13" s="18">
        <f>COUNTIF(D13:Y13,"(2)")</f>
        <v>0</v>
      </c>
      <c r="AD13" s="18">
        <f>COUNTIF(D13:Y13,"(3)")</f>
        <v>0</v>
      </c>
      <c r="AE13" s="14">
        <f>SUM(AB13:AD13)</f>
        <v>0</v>
      </c>
      <c r="AF13" s="118">
        <v>13</v>
      </c>
      <c r="AG13" s="18" t="e">
        <f>IF((LARGE($D13:$Y13,1))&gt;=550,"15"," ")</f>
        <v>#NUM!</v>
      </c>
      <c r="AH13" s="18" t="e">
        <f>IF((LARGE($D13:$Y13,1))&gt;=600,"15"," ")</f>
        <v>#NUM!</v>
      </c>
      <c r="AI13" s="18" t="e">
        <f>IF((LARGE($D13:$Y13,1))&gt;=640,"15"," ")</f>
        <v>#NUM!</v>
      </c>
      <c r="AJ13" s="18" t="e">
        <f>IF((LARGE($D13:$Y13,1))&gt;=670,"15"," ")</f>
        <v>#NUM!</v>
      </c>
      <c r="AK13" s="280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</row>
    <row r="14" spans="1:64" x14ac:dyDescent="0.2">
      <c r="A14" s="48"/>
      <c r="B14" s="77"/>
      <c r="C14" s="280"/>
      <c r="D14" s="855"/>
      <c r="E14" s="873"/>
      <c r="F14" s="855"/>
      <c r="G14" s="873"/>
      <c r="H14" s="855"/>
      <c r="I14" s="297"/>
      <c r="J14" s="855"/>
      <c r="K14" s="855"/>
      <c r="L14" s="873"/>
      <c r="M14" s="873"/>
      <c r="N14" s="855"/>
      <c r="O14" s="866"/>
      <c r="P14" s="873"/>
      <c r="Q14" s="855"/>
      <c r="R14" s="855"/>
      <c r="S14" s="855"/>
      <c r="T14" s="855"/>
      <c r="U14" s="855"/>
      <c r="V14" s="855"/>
      <c r="W14" s="855"/>
      <c r="X14" s="855"/>
      <c r="Y14" s="855"/>
      <c r="Z14" s="51"/>
      <c r="AA14" s="71"/>
      <c r="AB14" s="19"/>
      <c r="AC14" s="19"/>
      <c r="AD14" s="19"/>
      <c r="AE14" s="99"/>
      <c r="AF14" s="19"/>
      <c r="AG14" s="19"/>
      <c r="AH14" s="19"/>
      <c r="AI14" s="19"/>
      <c r="AJ14" s="19"/>
      <c r="AK14" s="280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</row>
    <row r="15" spans="1:64" x14ac:dyDescent="0.2">
      <c r="A15" s="48"/>
      <c r="B15" s="85"/>
      <c r="C15" s="70" t="s">
        <v>44</v>
      </c>
      <c r="D15" s="870"/>
      <c r="E15" s="870"/>
      <c r="F15" s="870"/>
      <c r="G15" s="870"/>
      <c r="H15" s="870"/>
      <c r="I15" s="870"/>
      <c r="J15" s="870"/>
      <c r="K15" s="870"/>
      <c r="L15" s="870"/>
      <c r="M15" s="870"/>
      <c r="N15" s="870"/>
      <c r="O15" s="870"/>
      <c r="P15" s="870"/>
      <c r="Q15" s="870"/>
      <c r="R15" s="870"/>
      <c r="S15" s="870"/>
      <c r="T15" s="870"/>
      <c r="U15" s="870"/>
      <c r="V15" s="870"/>
      <c r="W15" s="870"/>
      <c r="X15" s="870"/>
      <c r="Y15" s="870"/>
      <c r="Z15" s="65"/>
      <c r="AA15" s="71"/>
      <c r="AB15" s="17"/>
      <c r="AC15" s="17"/>
      <c r="AD15" s="17"/>
      <c r="AE15" s="26"/>
      <c r="AF15" s="17">
        <v>500</v>
      </c>
      <c r="AG15" s="17">
        <v>550</v>
      </c>
      <c r="AH15" s="17">
        <v>600</v>
      </c>
      <c r="AI15" s="17">
        <v>640</v>
      </c>
      <c r="AJ15" s="17">
        <v>670</v>
      </c>
      <c r="AK15" s="280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</row>
    <row r="16" spans="1:64" x14ac:dyDescent="0.2">
      <c r="A16" s="48"/>
      <c r="B16" s="87"/>
      <c r="C16" s="137"/>
      <c r="D16" s="861"/>
      <c r="E16" s="873"/>
      <c r="F16" s="861"/>
      <c r="G16" s="873"/>
      <c r="H16" s="861"/>
      <c r="I16" s="300"/>
      <c r="J16" s="861"/>
      <c r="K16" s="862"/>
      <c r="L16" s="873"/>
      <c r="M16" s="300"/>
      <c r="N16" s="861"/>
      <c r="O16" s="295"/>
      <c r="P16" s="873"/>
      <c r="Q16" s="862"/>
      <c r="R16" s="296"/>
      <c r="S16" s="146"/>
      <c r="T16" s="866"/>
      <c r="U16" s="866"/>
      <c r="V16" s="296"/>
      <c r="W16" s="146"/>
      <c r="X16" s="296"/>
      <c r="Y16" s="860"/>
      <c r="Z16" s="51">
        <f>COUNT(D16:Y16)</f>
        <v>0</v>
      </c>
      <c r="AA16" s="71" t="str">
        <f>IF(Z16&lt;3," ",((LARGE(D16:Y16,1)+LARGE(D16:Y16,2)+LARGE(D16:Y16,3))/3))</f>
        <v xml:space="preserve"> </v>
      </c>
      <c r="AB16" s="20">
        <f>COUNTIF(D16:Y16,"(1)")</f>
        <v>0</v>
      </c>
      <c r="AC16" s="18">
        <f>COUNTIF(D16:Y16,"(2)")</f>
        <v>0</v>
      </c>
      <c r="AD16" s="18">
        <f>COUNTIF(D16:Y16,"(3)")</f>
        <v>0</v>
      </c>
      <c r="AE16" s="14">
        <f>SUM(AB16:AD16)</f>
        <v>0</v>
      </c>
      <c r="AF16" s="20" t="e">
        <f>IF((LARGE($D16:$Y16,1))&gt;=500,"15"," ")</f>
        <v>#NUM!</v>
      </c>
      <c r="AG16" s="18" t="e">
        <f>IF((LARGE($D16:$Y16,1))&gt;=550,"15"," ")</f>
        <v>#NUM!</v>
      </c>
      <c r="AH16" s="18" t="e">
        <f>IF((LARGE($D16:$Y16,1))&gt;=600,"15"," ")</f>
        <v>#NUM!</v>
      </c>
      <c r="AI16" s="18" t="e">
        <f>IF((LARGE($D16:$Y16,1))&gt;=640,"15"," ")</f>
        <v>#NUM!</v>
      </c>
      <c r="AJ16" s="18" t="e">
        <f>IF((LARGE($D16:$Y16,1))&gt;=670,"15"," ")</f>
        <v>#NUM!</v>
      </c>
      <c r="AK16" s="280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</row>
    <row r="17" spans="1:64" x14ac:dyDescent="0.2">
      <c r="A17" s="48"/>
      <c r="B17" s="88"/>
      <c r="C17" s="132"/>
      <c r="D17" s="292"/>
      <c r="E17" s="870"/>
      <c r="F17" s="292"/>
      <c r="G17" s="870"/>
      <c r="H17" s="292"/>
      <c r="I17" s="870"/>
      <c r="J17" s="292"/>
      <c r="K17" s="303"/>
      <c r="L17" s="870"/>
      <c r="M17" s="305"/>
      <c r="N17" s="292"/>
      <c r="O17" s="303"/>
      <c r="P17" s="851"/>
      <c r="Q17" s="303"/>
      <c r="R17" s="292"/>
      <c r="S17" s="303"/>
      <c r="T17" s="305"/>
      <c r="U17" s="305"/>
      <c r="V17" s="292"/>
      <c r="W17" s="303"/>
      <c r="X17" s="292"/>
      <c r="Y17" s="859"/>
      <c r="Z17" s="51">
        <f>COUNT(D17:W17)</f>
        <v>0</v>
      </c>
      <c r="AA17" s="71" t="str">
        <f>IF(Z17&lt;3," ",((LARGE(D17:W17,1)+LARGE(D17:W17,2)+LARGE(D17:W17,3))/3))</f>
        <v xml:space="preserve"> </v>
      </c>
      <c r="AB17" s="20">
        <f>COUNTIF(D17:Y17,"(1)")</f>
        <v>0</v>
      </c>
      <c r="AC17" s="18">
        <f>COUNTIF(D17:Y17,"(2)")</f>
        <v>0</v>
      </c>
      <c r="AD17" s="18">
        <f>COUNTIF(D17:Y17,"(3)")</f>
        <v>0</v>
      </c>
      <c r="AE17" s="14">
        <f>SUM(AB17:AD17)</f>
        <v>0</v>
      </c>
      <c r="AF17" s="20" t="e">
        <f>IF((LARGE($D17:$Y17,1))&gt;=500,"15"," ")</f>
        <v>#NUM!</v>
      </c>
      <c r="AG17" s="18" t="e">
        <f>IF((LARGE($D17:$Y17,1))&gt;=550,"15"," ")</f>
        <v>#NUM!</v>
      </c>
      <c r="AH17" s="18" t="e">
        <f>IF((LARGE($D17:$Y17,1))&gt;=600,"15"," ")</f>
        <v>#NUM!</v>
      </c>
      <c r="AI17" s="18" t="e">
        <f>IF((LARGE($D17:$Y17,1))&gt;=640,"15"," ")</f>
        <v>#NUM!</v>
      </c>
      <c r="AJ17" s="18" t="e">
        <f>IF((LARGE($D17:$Y17,1))&gt;=670,"15"," ")</f>
        <v>#NUM!</v>
      </c>
      <c r="AK17" s="280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</row>
    <row r="18" spans="1:64" x14ac:dyDescent="0.2">
      <c r="A18" s="48"/>
      <c r="C18" s="53"/>
      <c r="D18" s="873"/>
      <c r="E18" s="873"/>
      <c r="F18" s="873"/>
      <c r="G18" s="873"/>
      <c r="H18" s="873"/>
      <c r="I18" s="873"/>
      <c r="J18" s="873"/>
      <c r="K18" s="855"/>
      <c r="L18" s="855"/>
      <c r="M18" s="855"/>
      <c r="N18" s="873"/>
      <c r="O18" s="873"/>
      <c r="P18" s="873"/>
      <c r="Q18" s="873"/>
      <c r="R18" s="873"/>
      <c r="S18" s="873"/>
      <c r="T18" s="873"/>
      <c r="U18" s="873"/>
      <c r="V18" s="873"/>
      <c r="W18" s="873"/>
      <c r="X18" s="873"/>
      <c r="Y18" s="873"/>
      <c r="Z18" s="65"/>
      <c r="AA18" s="71"/>
      <c r="AB18" s="19"/>
      <c r="AC18" s="19"/>
      <c r="AD18" s="19"/>
      <c r="AE18" s="22"/>
      <c r="AF18" s="19"/>
      <c r="AG18" s="19"/>
      <c r="AH18" s="19"/>
      <c r="AI18" s="19"/>
      <c r="AJ18" s="19"/>
      <c r="AK18" s="280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</row>
    <row r="19" spans="1:64" x14ac:dyDescent="0.2">
      <c r="A19" s="48"/>
      <c r="B19" s="85"/>
      <c r="C19" s="70" t="s">
        <v>45</v>
      </c>
      <c r="D19" s="870"/>
      <c r="E19" s="870"/>
      <c r="F19" s="870"/>
      <c r="G19" s="870"/>
      <c r="H19" s="870"/>
      <c r="I19" s="870"/>
      <c r="J19" s="870"/>
      <c r="K19" s="870"/>
      <c r="L19" s="870"/>
      <c r="M19" s="870"/>
      <c r="N19" s="870"/>
      <c r="O19" s="870"/>
      <c r="P19" s="870"/>
      <c r="Q19" s="870"/>
      <c r="R19" s="870"/>
      <c r="S19" s="870"/>
      <c r="T19" s="870"/>
      <c r="U19" s="870"/>
      <c r="V19" s="870"/>
      <c r="W19" s="870"/>
      <c r="X19" s="870"/>
      <c r="Y19" s="870"/>
      <c r="Z19" s="65"/>
      <c r="AA19" s="71"/>
      <c r="AB19" s="17"/>
      <c r="AC19" s="17"/>
      <c r="AD19" s="17"/>
      <c r="AE19" s="26"/>
      <c r="AF19" s="17">
        <v>500</v>
      </c>
      <c r="AG19" s="17">
        <v>550</v>
      </c>
      <c r="AH19" s="17">
        <v>600</v>
      </c>
      <c r="AI19" s="17">
        <v>640</v>
      </c>
      <c r="AJ19" s="17">
        <v>670</v>
      </c>
      <c r="AK19" s="280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</row>
    <row r="20" spans="1:64" x14ac:dyDescent="0.2">
      <c r="A20" s="48"/>
      <c r="B20" s="88">
        <v>1</v>
      </c>
      <c r="C20" s="132" t="s">
        <v>311</v>
      </c>
      <c r="D20" s="292"/>
      <c r="E20" s="870"/>
      <c r="F20" s="292"/>
      <c r="G20" s="870"/>
      <c r="H20" s="292">
        <v>532</v>
      </c>
      <c r="I20" s="1186" t="s">
        <v>237</v>
      </c>
      <c r="J20" s="292">
        <v>536</v>
      </c>
      <c r="K20" s="1161" t="s">
        <v>237</v>
      </c>
      <c r="L20" s="870"/>
      <c r="M20" s="870"/>
      <c r="N20" s="292"/>
      <c r="O20" s="859"/>
      <c r="P20" s="870"/>
      <c r="Q20" s="859"/>
      <c r="R20" s="148"/>
      <c r="S20" s="143"/>
      <c r="T20" s="870"/>
      <c r="U20" s="870"/>
      <c r="V20" s="148"/>
      <c r="W20" s="143"/>
      <c r="X20" s="148"/>
      <c r="Y20" s="143"/>
      <c r="Z20" s="65"/>
      <c r="AA20" s="71" t="str">
        <f>IF(Z20&lt;3," ",((LARGE(D20:Y20,1)+LARGE(D20:Y20,2)+LARGE(D20:Y20,3))/3))</f>
        <v xml:space="preserve"> </v>
      </c>
      <c r="AB20" s="20">
        <f>COUNTIF(D20:Y20,"(1)")</f>
        <v>2</v>
      </c>
      <c r="AC20" s="18">
        <f>COUNTIF(D20:Y20,"(2)")</f>
        <v>0</v>
      </c>
      <c r="AD20" s="18">
        <f>COUNTIF(D20:Y20,"(3)")</f>
        <v>0</v>
      </c>
      <c r="AE20" s="14">
        <f>SUM(AB20:AD20)</f>
        <v>2</v>
      </c>
      <c r="AF20" s="118">
        <v>13</v>
      </c>
      <c r="AG20" s="116">
        <v>14</v>
      </c>
      <c r="AH20" s="18" t="str">
        <f>IF((LARGE($D20:$Y20,1))&gt;=600,"15"," ")</f>
        <v xml:space="preserve"> </v>
      </c>
      <c r="AI20" s="18" t="str">
        <f>IF((LARGE($D20:$Y20,1))&gt;=640,"15"," ")</f>
        <v xml:space="preserve"> </v>
      </c>
      <c r="AJ20" s="18" t="str">
        <f>IF((LARGE($D20:$Y20,1))&gt;=670,"15"," ")</f>
        <v xml:space="preserve"> </v>
      </c>
      <c r="AK20" s="280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</row>
    <row r="21" spans="1:64" x14ac:dyDescent="0.2">
      <c r="A21" s="48"/>
      <c r="C21" s="53"/>
      <c r="D21" s="873"/>
      <c r="E21" s="873"/>
      <c r="F21" s="873"/>
      <c r="G21" s="873"/>
      <c r="H21" s="873"/>
      <c r="I21" s="873"/>
      <c r="J21" s="873"/>
      <c r="K21" s="855"/>
      <c r="L21" s="855"/>
      <c r="M21" s="855"/>
      <c r="N21" s="873"/>
      <c r="O21" s="873"/>
      <c r="P21" s="873"/>
      <c r="Q21" s="873"/>
      <c r="R21" s="873"/>
      <c r="S21" s="873"/>
      <c r="T21" s="873"/>
      <c r="U21" s="873"/>
      <c r="V21" s="873"/>
      <c r="W21" s="873"/>
      <c r="X21" s="873"/>
      <c r="Y21" s="873"/>
      <c r="Z21" s="65"/>
      <c r="AA21" s="71"/>
      <c r="AB21" s="19"/>
      <c r="AC21" s="19"/>
      <c r="AD21" s="19"/>
      <c r="AE21" s="22"/>
      <c r="AF21" s="19"/>
      <c r="AG21" s="19"/>
      <c r="AH21" s="19"/>
      <c r="AI21" s="19"/>
      <c r="AJ21" s="19"/>
      <c r="AK21" s="280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</row>
    <row r="22" spans="1:64" x14ac:dyDescent="0.2">
      <c r="A22" s="48"/>
      <c r="B22" s="85"/>
      <c r="C22" s="70" t="s">
        <v>46</v>
      </c>
      <c r="D22" s="870"/>
      <c r="E22" s="870"/>
      <c r="F22" s="870"/>
      <c r="G22" s="870"/>
      <c r="H22" s="870"/>
      <c r="I22" s="870"/>
      <c r="J22" s="870"/>
      <c r="K22" s="870"/>
      <c r="L22" s="870"/>
      <c r="M22" s="870"/>
      <c r="N22" s="870"/>
      <c r="O22" s="870"/>
      <c r="P22" s="870"/>
      <c r="Q22" s="870"/>
      <c r="R22" s="870"/>
      <c r="S22" s="870"/>
      <c r="T22" s="870"/>
      <c r="U22" s="870"/>
      <c r="V22" s="870"/>
      <c r="W22" s="870"/>
      <c r="X22" s="855"/>
      <c r="Y22" s="855"/>
      <c r="Z22" s="65"/>
      <c r="AA22" s="71"/>
      <c r="AB22" s="17"/>
      <c r="AC22" s="17"/>
      <c r="AD22" s="17"/>
      <c r="AE22" s="26"/>
      <c r="AF22" s="17">
        <v>500</v>
      </c>
      <c r="AG22" s="17">
        <v>550</v>
      </c>
      <c r="AH22" s="17">
        <v>600</v>
      </c>
      <c r="AI22" s="17">
        <v>640</v>
      </c>
      <c r="AJ22" s="17">
        <v>670</v>
      </c>
      <c r="AK22" s="280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</row>
    <row r="23" spans="1:64" x14ac:dyDescent="0.2">
      <c r="A23" s="48"/>
      <c r="B23" s="88"/>
      <c r="C23" s="74"/>
      <c r="D23" s="292"/>
      <c r="E23" s="870"/>
      <c r="F23" s="292"/>
      <c r="G23" s="870"/>
      <c r="H23" s="292"/>
      <c r="I23" s="870"/>
      <c r="J23" s="292"/>
      <c r="K23" s="859"/>
      <c r="L23" s="870"/>
      <c r="M23" s="870"/>
      <c r="N23" s="292"/>
      <c r="O23" s="859"/>
      <c r="P23" s="870"/>
      <c r="Q23" s="859"/>
      <c r="R23" s="870"/>
      <c r="S23" s="870"/>
      <c r="T23" s="148"/>
      <c r="U23" s="143"/>
      <c r="V23" s="148"/>
      <c r="W23" s="143"/>
      <c r="X23" s="148"/>
      <c r="Y23" s="143"/>
      <c r="Z23" s="65"/>
      <c r="AA23" s="71" t="str">
        <f>IF(Z23&lt;3," ",((LARGE(D23:Y23,1)+LARGE(D23:Y23,2)+LARGE(D23:Y23,3))/3))</f>
        <v xml:space="preserve"> </v>
      </c>
      <c r="AB23" s="20">
        <f>COUNTIF(D23:Y23,"(1)")</f>
        <v>0</v>
      </c>
      <c r="AC23" s="18">
        <f>COUNTIF(D23:Y23,"(2)")</f>
        <v>0</v>
      </c>
      <c r="AD23" s="18">
        <f>COUNTIF(D23:Y23,"(3)")</f>
        <v>0</v>
      </c>
      <c r="AE23" s="14">
        <f>SUM(AB23:AD23)</f>
        <v>0</v>
      </c>
      <c r="AF23" s="20" t="e">
        <f>IF((LARGE($D23:$Y23,1))&gt;=500,"15"," ")</f>
        <v>#NUM!</v>
      </c>
      <c r="AG23" s="18" t="e">
        <f>IF((LARGE($D23:$Y23,1))&gt;=550,"15"," ")</f>
        <v>#NUM!</v>
      </c>
      <c r="AH23" s="18" t="e">
        <f>IF((LARGE($D23:$Y23,1))&gt;=600,"15"," ")</f>
        <v>#NUM!</v>
      </c>
      <c r="AI23" s="18" t="e">
        <f>IF((LARGE($D23:$Y23,1))&gt;=640,"15"," ")</f>
        <v>#NUM!</v>
      </c>
      <c r="AJ23" s="18" t="e">
        <f>IF((LARGE($D23:$Y23,1))&gt;=670,"15"," ")</f>
        <v>#NUM!</v>
      </c>
      <c r="AK23" s="280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</row>
    <row r="24" spans="1:64" x14ac:dyDescent="0.2">
      <c r="A24" s="48"/>
      <c r="C24" s="53"/>
      <c r="D24" s="873"/>
      <c r="E24" s="873"/>
      <c r="F24" s="873"/>
      <c r="G24" s="873"/>
      <c r="H24" s="873"/>
      <c r="I24" s="873"/>
      <c r="J24" s="873"/>
      <c r="K24" s="855"/>
      <c r="L24" s="855"/>
      <c r="M24" s="855"/>
      <c r="N24" s="873"/>
      <c r="O24" s="873"/>
      <c r="P24" s="873"/>
      <c r="Q24" s="873"/>
      <c r="R24" s="873"/>
      <c r="S24" s="873"/>
      <c r="T24" s="873"/>
      <c r="U24" s="873"/>
      <c r="V24" s="873"/>
      <c r="W24" s="873"/>
      <c r="X24" s="873"/>
      <c r="Y24" s="873"/>
      <c r="Z24" s="65"/>
      <c r="AA24" s="71"/>
      <c r="AB24" s="19"/>
      <c r="AC24" s="19"/>
      <c r="AD24" s="19"/>
      <c r="AE24" s="22"/>
      <c r="AF24" s="19"/>
      <c r="AG24" s="19"/>
      <c r="AH24" s="19"/>
      <c r="AI24" s="19"/>
      <c r="AJ24" s="19"/>
      <c r="AK24" s="280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</row>
    <row r="25" spans="1:64" x14ac:dyDescent="0.2">
      <c r="A25" s="48"/>
      <c r="B25" s="85"/>
      <c r="C25" s="70" t="s">
        <v>47</v>
      </c>
      <c r="D25" s="855"/>
      <c r="E25" s="855"/>
      <c r="F25" s="870"/>
      <c r="G25" s="870"/>
      <c r="H25" s="870"/>
      <c r="I25" s="870"/>
      <c r="J25" s="870"/>
      <c r="K25" s="870"/>
      <c r="L25" s="870"/>
      <c r="M25" s="870"/>
      <c r="N25" s="870"/>
      <c r="O25" s="870"/>
      <c r="P25" s="870"/>
      <c r="Q25" s="870"/>
      <c r="R25" s="870"/>
      <c r="S25" s="870"/>
      <c r="T25" s="870"/>
      <c r="U25" s="870"/>
      <c r="V25" s="870"/>
      <c r="W25" s="870"/>
      <c r="X25" s="870"/>
      <c r="Y25" s="870"/>
      <c r="Z25" s="65"/>
      <c r="AA25" s="71"/>
      <c r="AB25" s="17"/>
      <c r="AC25" s="17"/>
      <c r="AD25" s="17"/>
      <c r="AE25" s="26"/>
      <c r="AF25" s="17">
        <v>500</v>
      </c>
      <c r="AG25" s="17">
        <v>550</v>
      </c>
      <c r="AH25" s="17">
        <v>600</v>
      </c>
      <c r="AI25" s="17">
        <v>640</v>
      </c>
      <c r="AJ25" s="17">
        <v>670</v>
      </c>
      <c r="AK25" s="280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</row>
    <row r="26" spans="1:64" x14ac:dyDescent="0.2">
      <c r="A26" s="48"/>
      <c r="B26" s="87"/>
      <c r="C26" s="137"/>
      <c r="D26" s="296"/>
      <c r="E26" s="860"/>
      <c r="F26" s="861"/>
      <c r="G26" s="873"/>
      <c r="H26" s="861"/>
      <c r="I26" s="300"/>
      <c r="J26" s="861"/>
      <c r="K26" s="295"/>
      <c r="L26" s="873"/>
      <c r="M26" s="300"/>
      <c r="N26" s="861"/>
      <c r="O26" s="295"/>
      <c r="P26" s="873"/>
      <c r="Q26" s="862"/>
      <c r="R26" s="855"/>
      <c r="S26" s="866"/>
      <c r="T26" s="145"/>
      <c r="U26" s="146"/>
      <c r="V26" s="296"/>
      <c r="W26" s="146"/>
      <c r="X26" s="296"/>
      <c r="Y26" s="860"/>
      <c r="Z26" s="51">
        <f>COUNT(D26:Y26)</f>
        <v>0</v>
      </c>
      <c r="AA26" s="71" t="str">
        <f>IF(Z26&lt;3," ",((LARGE(D26:Y26,1)+LARGE(D26:Y26,2)+LARGE(D26:Y26,3))/3))</f>
        <v xml:space="preserve"> </v>
      </c>
      <c r="AB26" s="20">
        <f>COUNTIF(D26:Y26,"(1)")</f>
        <v>0</v>
      </c>
      <c r="AC26" s="18">
        <f>COUNTIF(D26:Y26,"(2)")</f>
        <v>0</v>
      </c>
      <c r="AD26" s="18">
        <f>COUNTIF(D26:Y26,"(3)")</f>
        <v>0</v>
      </c>
      <c r="AE26" s="14">
        <f>SUM(AB26:AD26)</f>
        <v>0</v>
      </c>
      <c r="AF26" s="20" t="e">
        <f>IF((LARGE($D26:$Y26,1))&gt;=500,"15"," ")</f>
        <v>#NUM!</v>
      </c>
      <c r="AG26" s="18" t="e">
        <f>IF((LARGE($D26:$Y26,1))&gt;=550,"15"," ")</f>
        <v>#NUM!</v>
      </c>
      <c r="AH26" s="18" t="e">
        <f>IF((LARGE($D26:$Y26,1))&gt;=600,"15"," ")</f>
        <v>#NUM!</v>
      </c>
      <c r="AI26" s="18" t="e">
        <f>IF((LARGE($D26:$Y26,1))&gt;=640,"15"," ")</f>
        <v>#NUM!</v>
      </c>
      <c r="AJ26" s="18" t="e">
        <f>IF((LARGE($D26:$Y26,1))&gt;=670,"15"," ")</f>
        <v>#NUM!</v>
      </c>
      <c r="AK26" s="280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</row>
    <row r="27" spans="1:64" x14ac:dyDescent="0.2">
      <c r="A27" s="48"/>
      <c r="B27" s="87"/>
      <c r="C27" s="137" t="s">
        <v>235</v>
      </c>
      <c r="D27" s="861"/>
      <c r="E27" s="855"/>
      <c r="F27" s="861"/>
      <c r="G27" s="866"/>
      <c r="H27" s="861"/>
      <c r="I27" s="855"/>
      <c r="J27" s="861"/>
      <c r="K27" s="295"/>
      <c r="L27" s="855"/>
      <c r="M27" s="866"/>
      <c r="N27" s="861"/>
      <c r="O27" s="295"/>
      <c r="P27" s="867"/>
      <c r="Q27" s="295"/>
      <c r="R27" s="855"/>
      <c r="S27" s="866"/>
      <c r="T27" s="874"/>
      <c r="U27" s="295"/>
      <c r="V27" s="861"/>
      <c r="W27" s="295"/>
      <c r="X27" s="861"/>
      <c r="Y27" s="862"/>
      <c r="Z27" s="51">
        <f>COUNT(D27:W27)</f>
        <v>0</v>
      </c>
      <c r="AA27" s="71" t="str">
        <f>IF(Z27&lt;3," ",((LARGE(D27:W27,1)+LARGE(D27:W27,2)+LARGE(D27:W27,3))/3))</f>
        <v xml:space="preserve"> </v>
      </c>
      <c r="AB27" s="20">
        <f>COUNTIF(D27:Y27,"(1)")</f>
        <v>0</v>
      </c>
      <c r="AC27" s="18">
        <f>COUNTIF(D27:Y27,"(2)")</f>
        <v>0</v>
      </c>
      <c r="AD27" s="18">
        <f>COUNTIF(D27:Y27,"(3)")</f>
        <v>0</v>
      </c>
      <c r="AE27" s="14">
        <f>SUM(AB27:AD27)</f>
        <v>0</v>
      </c>
      <c r="AF27" s="110" t="s">
        <v>225</v>
      </c>
      <c r="AG27" s="111" t="s">
        <v>225</v>
      </c>
      <c r="AH27" s="116">
        <v>13</v>
      </c>
      <c r="AI27" s="18" t="e">
        <f>IF((LARGE($D27:$Y27,1))&gt;=640,"15"," ")</f>
        <v>#NUM!</v>
      </c>
      <c r="AJ27" s="18" t="e">
        <f>IF((LARGE($D27:$Y27,1))&gt;=670,"15"," ")</f>
        <v>#NUM!</v>
      </c>
      <c r="AK27" s="280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</row>
    <row r="28" spans="1:64" x14ac:dyDescent="0.2">
      <c r="A28" s="48"/>
      <c r="B28" s="88"/>
      <c r="C28" s="74"/>
      <c r="D28" s="292"/>
      <c r="E28" s="859"/>
      <c r="F28" s="870"/>
      <c r="G28" s="870"/>
      <c r="H28" s="292"/>
      <c r="I28" s="870"/>
      <c r="J28" s="292"/>
      <c r="K28" s="859"/>
      <c r="L28" s="870"/>
      <c r="M28" s="870"/>
      <c r="N28" s="292"/>
      <c r="O28" s="859"/>
      <c r="P28" s="870"/>
      <c r="Q28" s="859"/>
      <c r="R28" s="870"/>
      <c r="S28" s="870"/>
      <c r="T28" s="292"/>
      <c r="U28" s="859"/>
      <c r="V28" s="292"/>
      <c r="W28" s="859"/>
      <c r="X28" s="292"/>
      <c r="Y28" s="859"/>
      <c r="Z28" s="65"/>
      <c r="AA28" s="71" t="str">
        <f>IF(Z28&lt;3," ",((LARGE(D28:Y28,1)+LARGE(D28:Y28,2)+LARGE(D28:Y28,3))/3))</f>
        <v xml:space="preserve"> </v>
      </c>
      <c r="AB28" s="20">
        <f>COUNTIF(D28:Y28,"(1)")</f>
        <v>0</v>
      </c>
      <c r="AC28" s="18">
        <f>COUNTIF(D28:Y28,"(2)")</f>
        <v>0</v>
      </c>
      <c r="AD28" s="18">
        <f>COUNTIF(D28:Y28,"(3)")</f>
        <v>0</v>
      </c>
      <c r="AE28" s="14">
        <f>SUM(AB28:AD28)</f>
        <v>0</v>
      </c>
      <c r="AF28" s="20" t="e">
        <f>IF((LARGE($D28:$Y28,1))&gt;=500,"15"," ")</f>
        <v>#NUM!</v>
      </c>
      <c r="AG28" s="18" t="e">
        <f>IF((LARGE($D28:$Y28,1))&gt;=550,"15"," ")</f>
        <v>#NUM!</v>
      </c>
      <c r="AH28" s="18" t="e">
        <f>IF((LARGE($D28:$Y28,1))&gt;=600,"15"," ")</f>
        <v>#NUM!</v>
      </c>
      <c r="AI28" s="18" t="e">
        <f>IF((LARGE($D28:$Y28,1))&gt;=640,"15"," ")</f>
        <v>#NUM!</v>
      </c>
      <c r="AJ28" s="18" t="e">
        <f>IF((LARGE($D28:$Y28,1))&gt;=670,"15"," ")</f>
        <v>#NUM!</v>
      </c>
      <c r="AK28" s="280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64" x14ac:dyDescent="0.2">
      <c r="A29" s="53"/>
      <c r="B29" s="77"/>
      <c r="C29" s="53"/>
      <c r="D29" s="873"/>
      <c r="E29" s="873"/>
      <c r="F29" s="873"/>
      <c r="G29" s="873"/>
      <c r="H29" s="873"/>
      <c r="I29" s="873"/>
      <c r="J29" s="873"/>
      <c r="K29" s="855"/>
      <c r="L29" s="855"/>
      <c r="M29" s="855"/>
      <c r="N29" s="873"/>
      <c r="O29" s="873"/>
      <c r="P29" s="873"/>
      <c r="Q29" s="873"/>
      <c r="R29" s="873"/>
      <c r="S29" s="873"/>
      <c r="T29" s="873"/>
      <c r="U29" s="873"/>
      <c r="V29" s="873"/>
      <c r="W29" s="873"/>
      <c r="X29" s="873"/>
      <c r="Y29" s="873"/>
      <c r="Z29" s="65"/>
      <c r="AA29" s="71"/>
      <c r="AB29" s="19"/>
      <c r="AC29" s="19"/>
      <c r="AD29" s="19"/>
      <c r="AE29" s="22"/>
      <c r="AF29" s="19"/>
      <c r="AG29" s="19"/>
      <c r="AH29" s="19"/>
      <c r="AI29" s="19"/>
      <c r="AJ29" s="19"/>
      <c r="AK29" s="280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64" x14ac:dyDescent="0.2">
      <c r="A30" s="48"/>
      <c r="B30" s="85"/>
      <c r="C30" s="70" t="s">
        <v>48</v>
      </c>
      <c r="D30" s="855"/>
      <c r="E30" s="855"/>
      <c r="F30" s="870"/>
      <c r="G30" s="870"/>
      <c r="H30" s="870"/>
      <c r="I30" s="870"/>
      <c r="J30" s="870"/>
      <c r="K30" s="870"/>
      <c r="L30" s="870"/>
      <c r="M30" s="870"/>
      <c r="N30" s="870"/>
      <c r="O30" s="870"/>
      <c r="P30" s="870"/>
      <c r="Q30" s="870"/>
      <c r="R30" s="870"/>
      <c r="S30" s="870"/>
      <c r="T30" s="870"/>
      <c r="U30" s="870"/>
      <c r="V30" s="870"/>
      <c r="W30" s="870"/>
      <c r="X30" s="870"/>
      <c r="Y30" s="870"/>
      <c r="Z30" s="65"/>
      <c r="AA30" s="71"/>
      <c r="AB30" s="17"/>
      <c r="AC30" s="17"/>
      <c r="AD30" s="17"/>
      <c r="AE30" s="26"/>
      <c r="AF30" s="17">
        <v>550</v>
      </c>
      <c r="AG30" s="17">
        <v>600</v>
      </c>
      <c r="AH30" s="17">
        <v>640</v>
      </c>
      <c r="AI30" s="17">
        <v>670</v>
      </c>
      <c r="AJ30" s="17">
        <v>690</v>
      </c>
      <c r="AK30" s="280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</row>
    <row r="31" spans="1:64" x14ac:dyDescent="0.2">
      <c r="A31" s="48"/>
      <c r="B31" s="88"/>
      <c r="C31" s="607"/>
      <c r="D31" s="148"/>
      <c r="E31" s="317"/>
      <c r="F31" s="870"/>
      <c r="G31" s="306"/>
      <c r="H31" s="292"/>
      <c r="I31" s="305"/>
      <c r="J31" s="292"/>
      <c r="K31" s="303"/>
      <c r="L31" s="870"/>
      <c r="M31" s="305"/>
      <c r="N31" s="292"/>
      <c r="O31" s="859"/>
      <c r="P31" s="870"/>
      <c r="Q31" s="303"/>
      <c r="R31" s="148"/>
      <c r="S31" s="317"/>
      <c r="T31" s="306"/>
      <c r="U31" s="306"/>
      <c r="V31" s="148"/>
      <c r="W31" s="143"/>
      <c r="X31" s="148"/>
      <c r="Y31" s="143"/>
      <c r="Z31" s="51">
        <f>COUNT(D31:Y31)</f>
        <v>0</v>
      </c>
      <c r="AA31" s="71" t="str">
        <f t="shared" ref="AA31:AA38" si="0">IF(Z31&lt;3," ",((LARGE(D31:Y31,1)+LARGE(D31:Y31,2)+LARGE(D31:Y31,3))/3))</f>
        <v xml:space="preserve"> </v>
      </c>
      <c r="AB31" s="20">
        <f>COUNTIF(D31:Y31,"(1)")</f>
        <v>0</v>
      </c>
      <c r="AC31" s="18">
        <f>COUNTIF(D31:Y31,"(2)")</f>
        <v>0</v>
      </c>
      <c r="AD31" s="18">
        <f>COUNTIF(D31:Y31,"(3)")</f>
        <v>0</v>
      </c>
      <c r="AE31" s="14">
        <f>SUM(AB31:AD31)</f>
        <v>0</v>
      </c>
      <c r="AF31" s="126" t="e">
        <f>IF((LARGE($D31:$Y31,1))&gt;=550,"15"," ")</f>
        <v>#NUM!</v>
      </c>
      <c r="AG31" s="18" t="e">
        <f>IF((LARGE($D31:$Y31,1))&gt;=600,"15"," ")</f>
        <v>#NUM!</v>
      </c>
      <c r="AH31" s="18" t="e">
        <f>IF((LARGE($D31:$Y31,1))&gt;=640,"15"," ")</f>
        <v>#NUM!</v>
      </c>
      <c r="AI31" s="18" t="e">
        <f>IF((LARGE($D31:$Y31,1))&gt;=670,"15"," ")</f>
        <v>#NUM!</v>
      </c>
      <c r="AJ31" s="18" t="e">
        <f>IF((LARGE($D31:$Y31,1))&gt;=690,"15"," ")</f>
        <v>#NUM!</v>
      </c>
      <c r="AK31" s="280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</row>
    <row r="32" spans="1:64" x14ac:dyDescent="0.2">
      <c r="A32" s="48"/>
      <c r="C32" s="53"/>
      <c r="D32" s="873"/>
      <c r="E32" s="873"/>
      <c r="F32" s="873"/>
      <c r="G32" s="873"/>
      <c r="H32" s="873"/>
      <c r="I32" s="873"/>
      <c r="J32" s="873"/>
      <c r="K32" s="873"/>
      <c r="L32" s="855"/>
      <c r="M32" s="855"/>
      <c r="N32" s="873"/>
      <c r="O32" s="873"/>
      <c r="P32" s="873"/>
      <c r="Q32" s="873"/>
      <c r="R32" s="873"/>
      <c r="S32" s="873"/>
      <c r="T32" s="873"/>
      <c r="U32" s="873"/>
      <c r="V32" s="873"/>
      <c r="W32" s="873"/>
      <c r="X32" s="873"/>
      <c r="Y32" s="873"/>
      <c r="Z32" s="51"/>
      <c r="AA32" s="71" t="str">
        <f t="shared" si="0"/>
        <v xml:space="preserve"> </v>
      </c>
      <c r="AB32" s="19"/>
      <c r="AC32" s="19"/>
      <c r="AD32" s="19"/>
      <c r="AE32" s="22"/>
      <c r="AF32" s="19"/>
      <c r="AG32" s="19"/>
      <c r="AH32" s="19"/>
      <c r="AI32" s="19"/>
      <c r="AJ32" s="19"/>
      <c r="AK32" s="280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</row>
    <row r="33" spans="1:64" x14ac:dyDescent="0.2">
      <c r="A33" s="48"/>
      <c r="B33" s="85"/>
      <c r="C33" s="70" t="s">
        <v>49</v>
      </c>
      <c r="D33" s="870"/>
      <c r="E33" s="870"/>
      <c r="F33" s="870"/>
      <c r="G33" s="870"/>
      <c r="H33" s="870"/>
      <c r="I33" s="870"/>
      <c r="J33" s="870"/>
      <c r="K33" s="870"/>
      <c r="L33" s="870"/>
      <c r="M33" s="870"/>
      <c r="N33" s="870"/>
      <c r="O33" s="870"/>
      <c r="P33" s="870"/>
      <c r="Q33" s="870"/>
      <c r="R33" s="870"/>
      <c r="S33" s="870"/>
      <c r="T33" s="870"/>
      <c r="U33" s="870"/>
      <c r="V33" s="870"/>
      <c r="W33" s="870"/>
      <c r="X33" s="870"/>
      <c r="Y33" s="870"/>
      <c r="Z33" s="51"/>
      <c r="AA33" s="71" t="str">
        <f t="shared" si="0"/>
        <v xml:space="preserve"> </v>
      </c>
      <c r="AB33" s="17"/>
      <c r="AC33" s="17"/>
      <c r="AD33" s="17"/>
      <c r="AE33" s="26"/>
      <c r="AF33" s="17">
        <v>500</v>
      </c>
      <c r="AG33" s="17">
        <v>550</v>
      </c>
      <c r="AH33" s="17">
        <v>600</v>
      </c>
      <c r="AI33" s="17">
        <v>640</v>
      </c>
      <c r="AJ33" s="17">
        <v>670</v>
      </c>
      <c r="AK33" s="280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</row>
    <row r="34" spans="1:64" x14ac:dyDescent="0.2">
      <c r="A34" s="48"/>
      <c r="B34" s="124"/>
      <c r="C34" s="102"/>
      <c r="D34" s="148"/>
      <c r="E34" s="317"/>
      <c r="F34" s="148"/>
      <c r="G34" s="143"/>
      <c r="H34" s="870"/>
      <c r="I34" s="306"/>
      <c r="J34" s="148"/>
      <c r="K34" s="143"/>
      <c r="L34" s="870"/>
      <c r="M34" s="870"/>
      <c r="N34" s="148"/>
      <c r="O34" s="143"/>
      <c r="P34" s="870"/>
      <c r="Q34" s="870"/>
      <c r="R34" s="148"/>
      <c r="S34" s="143"/>
      <c r="T34" s="148"/>
      <c r="U34" s="143"/>
      <c r="V34" s="318"/>
      <c r="W34" s="318"/>
      <c r="X34" s="148"/>
      <c r="Y34" s="143"/>
      <c r="Z34" s="51">
        <f>COUNT(D34:Y34)</f>
        <v>0</v>
      </c>
      <c r="AA34" s="71" t="str">
        <f t="shared" si="0"/>
        <v xml:space="preserve"> </v>
      </c>
      <c r="AB34" s="20">
        <f>COUNTIF(D34:Y34,"(1)")</f>
        <v>0</v>
      </c>
      <c r="AC34" s="18">
        <f>COUNTIF(D34:Y34,"(2)")</f>
        <v>0</v>
      </c>
      <c r="AD34" s="18">
        <f>COUNTIF(D34:Y34,"(3)")</f>
        <v>0</v>
      </c>
      <c r="AE34" s="14">
        <f>SUM(AB34:AD34)</f>
        <v>0</v>
      </c>
      <c r="AF34" s="126" t="e">
        <f>IF((LARGE($D34:$Y34,1))&gt;=500,"15"," ")</f>
        <v>#NUM!</v>
      </c>
      <c r="AG34" s="126" t="e">
        <f>IF((LARGE($D34:$Y34,1))&gt;=550,"15"," ")</f>
        <v>#NUM!</v>
      </c>
      <c r="AH34" s="126" t="e">
        <f>IF((LARGE($D34:$Y34,1))&gt;=600,"15"," ")</f>
        <v>#NUM!</v>
      </c>
      <c r="AI34" s="18" t="e">
        <f>IF((LARGE($D34:$Y34,1))&gt;=640,"15"," ")</f>
        <v>#NUM!</v>
      </c>
      <c r="AJ34" s="18" t="e">
        <f>IF((LARGE($D34:$Y34,1))&gt;=670,"15"," ")</f>
        <v>#NUM!</v>
      </c>
      <c r="AK34" s="280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</row>
    <row r="35" spans="1:64" x14ac:dyDescent="0.2">
      <c r="A35" s="48"/>
      <c r="B35" s="88"/>
      <c r="C35" s="141"/>
      <c r="D35" s="870"/>
      <c r="E35" s="305"/>
      <c r="F35" s="292"/>
      <c r="G35" s="305"/>
      <c r="H35" s="292"/>
      <c r="I35" s="305"/>
      <c r="J35" s="292"/>
      <c r="K35" s="303"/>
      <c r="L35" s="870"/>
      <c r="M35" s="305"/>
      <c r="N35" s="292"/>
      <c r="O35" s="293"/>
      <c r="P35" s="870"/>
      <c r="Q35" s="305"/>
      <c r="R35" s="292"/>
      <c r="S35" s="303"/>
      <c r="T35" s="310"/>
      <c r="U35" s="303"/>
      <c r="V35" s="870"/>
      <c r="W35" s="305"/>
      <c r="X35" s="292"/>
      <c r="Y35" s="859"/>
      <c r="Z35" s="51">
        <f>COUNT(D35:Y35)</f>
        <v>0</v>
      </c>
      <c r="AA35" s="71" t="str">
        <f t="shared" si="0"/>
        <v xml:space="preserve"> </v>
      </c>
      <c r="AB35" s="20">
        <f>COUNTIF(D35:Y35,"(1)")</f>
        <v>0</v>
      </c>
      <c r="AC35" s="18">
        <f>COUNTIF(D35:Y35,"(2)")</f>
        <v>0</v>
      </c>
      <c r="AD35" s="18">
        <f>COUNTIF(D35:Y35,"(3)")</f>
        <v>0</v>
      </c>
      <c r="AE35" s="14">
        <f>SUM(AB35:AD35)</f>
        <v>0</v>
      </c>
      <c r="AF35" s="126" t="e">
        <f>IF((LARGE($D35:$Y35,1))&gt;=500,"15"," ")</f>
        <v>#NUM!</v>
      </c>
      <c r="AG35" s="126" t="e">
        <f>IF((LARGE($D35:$Y35,1))&gt;=550,"15"," ")</f>
        <v>#NUM!</v>
      </c>
      <c r="AH35" s="126" t="e">
        <f>IF((LARGE($D35:$Y35,1))&gt;=600,"15"," ")</f>
        <v>#NUM!</v>
      </c>
      <c r="AI35" s="18" t="e">
        <f>IF((LARGE($D35:$Y35,1))&gt;=640,"15"," ")</f>
        <v>#NUM!</v>
      </c>
      <c r="AJ35" s="18" t="e">
        <f>IF((LARGE($D35:$Y35,1))&gt;=670,"15"," ")</f>
        <v>#NUM!</v>
      </c>
      <c r="AK35" s="280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</row>
    <row r="36" spans="1:64" x14ac:dyDescent="0.2">
      <c r="A36" s="48"/>
      <c r="B36" s="88"/>
      <c r="C36" s="136"/>
      <c r="D36" s="870"/>
      <c r="E36" s="306"/>
      <c r="F36" s="292"/>
      <c r="G36" s="305"/>
      <c r="H36" s="292"/>
      <c r="I36" s="306"/>
      <c r="J36" s="292"/>
      <c r="K36" s="303"/>
      <c r="L36" s="870"/>
      <c r="M36" s="306"/>
      <c r="N36" s="292"/>
      <c r="O36" s="303"/>
      <c r="P36" s="870"/>
      <c r="Q36" s="870"/>
      <c r="R36" s="292"/>
      <c r="S36" s="303"/>
      <c r="T36" s="310"/>
      <c r="U36" s="303"/>
      <c r="V36" s="870"/>
      <c r="W36" s="305"/>
      <c r="X36" s="292"/>
      <c r="Y36" s="859"/>
      <c r="Z36" s="51">
        <f>COUNT(D36:Y36)</f>
        <v>0</v>
      </c>
      <c r="AA36" s="71" t="str">
        <f t="shared" si="0"/>
        <v xml:space="preserve"> </v>
      </c>
      <c r="AB36" s="20">
        <f>COUNTIF(D36:Y36,"(1)")</f>
        <v>0</v>
      </c>
      <c r="AC36" s="18">
        <f>COUNTIF(D36:Y36,"(2)")</f>
        <v>0</v>
      </c>
      <c r="AD36" s="18">
        <f>COUNTIF(D36:Y36,"(3)")</f>
        <v>0</v>
      </c>
      <c r="AE36" s="14">
        <f>SUM(AB36:AD36)</f>
        <v>0</v>
      </c>
      <c r="AF36" s="126" t="e">
        <f>IF((LARGE($D36:$Y36,1))&gt;=500,"15"," ")</f>
        <v>#NUM!</v>
      </c>
      <c r="AG36" s="126" t="e">
        <f>IF((LARGE($D36:$Y36,1))&gt;=550,"15"," ")</f>
        <v>#NUM!</v>
      </c>
      <c r="AH36" s="126" t="e">
        <f>IF((LARGE($D36:$Y36,1))&gt;=600,"15"," ")</f>
        <v>#NUM!</v>
      </c>
      <c r="AI36" s="18" t="e">
        <f>IF((LARGE($D36:$Y36,1))&gt;=640,"15"," ")</f>
        <v>#NUM!</v>
      </c>
      <c r="AJ36" s="18" t="e">
        <f>IF((LARGE($D36:$Y36,1))&gt;=670,"15"," ")</f>
        <v>#NUM!</v>
      </c>
      <c r="AK36" s="280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</row>
    <row r="37" spans="1:64" x14ac:dyDescent="0.2">
      <c r="A37" s="48"/>
      <c r="B37" s="49"/>
      <c r="C37" s="48"/>
      <c r="D37" s="873"/>
      <c r="E37" s="873"/>
      <c r="F37" s="873"/>
      <c r="G37" s="873"/>
      <c r="H37" s="873"/>
      <c r="I37" s="873"/>
      <c r="J37" s="873"/>
      <c r="K37" s="873"/>
      <c r="L37" s="873"/>
      <c r="M37" s="873"/>
      <c r="N37" s="873"/>
      <c r="O37" s="873"/>
      <c r="P37" s="873"/>
      <c r="Q37" s="873"/>
      <c r="R37" s="873"/>
      <c r="S37" s="873"/>
      <c r="T37" s="873"/>
      <c r="U37" s="873"/>
      <c r="V37" s="873"/>
      <c r="W37" s="873"/>
      <c r="X37" s="873"/>
      <c r="Y37" s="873"/>
      <c r="Z37" s="51"/>
      <c r="AA37" s="71" t="str">
        <f t="shared" si="0"/>
        <v xml:space="preserve"> </v>
      </c>
      <c r="AB37" s="19"/>
      <c r="AC37" s="19"/>
      <c r="AD37" s="19"/>
      <c r="AE37" s="22"/>
      <c r="AF37" s="19"/>
      <c r="AG37" s="19"/>
      <c r="AH37" s="19"/>
      <c r="AI37" s="19"/>
      <c r="AJ37" s="19"/>
      <c r="AK37" s="280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</row>
    <row r="38" spans="1:64" x14ac:dyDescent="0.2">
      <c r="A38" s="48"/>
      <c r="B38" s="85"/>
      <c r="C38" s="70" t="s">
        <v>38</v>
      </c>
      <c r="D38" s="870"/>
      <c r="E38" s="870"/>
      <c r="F38" s="870"/>
      <c r="G38" s="870"/>
      <c r="H38" s="870"/>
      <c r="I38" s="870"/>
      <c r="J38" s="870"/>
      <c r="K38" s="870"/>
      <c r="L38" s="870"/>
      <c r="M38" s="870"/>
      <c r="N38" s="870"/>
      <c r="O38" s="870"/>
      <c r="P38" s="870"/>
      <c r="Q38" s="870"/>
      <c r="R38" s="870"/>
      <c r="S38" s="870"/>
      <c r="T38" s="870"/>
      <c r="U38" s="870"/>
      <c r="V38" s="870"/>
      <c r="W38" s="870"/>
      <c r="X38" s="870"/>
      <c r="Y38" s="870"/>
      <c r="Z38" s="51"/>
      <c r="AA38" s="71" t="str">
        <f t="shared" si="0"/>
        <v xml:space="preserve"> </v>
      </c>
      <c r="AB38" s="17"/>
      <c r="AC38" s="17"/>
      <c r="AD38" s="17"/>
      <c r="AE38" s="26"/>
      <c r="AF38" s="17">
        <v>500</v>
      </c>
      <c r="AG38" s="17">
        <v>550</v>
      </c>
      <c r="AH38" s="17">
        <v>600</v>
      </c>
      <c r="AI38" s="17">
        <v>640</v>
      </c>
      <c r="AJ38" s="17">
        <v>670</v>
      </c>
      <c r="AK38" s="280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</row>
    <row r="39" spans="1:64" x14ac:dyDescent="0.2">
      <c r="A39" s="48"/>
      <c r="B39" s="124"/>
      <c r="C39" s="439" t="s">
        <v>264</v>
      </c>
      <c r="D39" s="870"/>
      <c r="E39" s="305"/>
      <c r="F39" s="148"/>
      <c r="G39" s="142"/>
      <c r="H39" s="870"/>
      <c r="I39" s="870"/>
      <c r="J39" s="148"/>
      <c r="K39" s="142"/>
      <c r="L39" s="870"/>
      <c r="M39" s="305"/>
      <c r="N39" s="148"/>
      <c r="O39" s="142"/>
      <c r="P39" s="870"/>
      <c r="Q39" s="305"/>
      <c r="R39" s="148"/>
      <c r="S39" s="143"/>
      <c r="T39" s="148"/>
      <c r="U39" s="143"/>
      <c r="V39" s="870"/>
      <c r="W39" s="870"/>
      <c r="X39" s="148"/>
      <c r="Y39" s="143"/>
      <c r="Z39" s="51">
        <f>COUNT(D39:Y39)</f>
        <v>0</v>
      </c>
      <c r="AA39" s="71"/>
      <c r="AB39" s="20">
        <f>COUNTIF(D39:Y39,"(1)")</f>
        <v>0</v>
      </c>
      <c r="AC39" s="18">
        <f>COUNTIF(D39:Y39,"(2)")</f>
        <v>0</v>
      </c>
      <c r="AD39" s="18">
        <f>COUNTIF(D39:Y39,"(3)")</f>
        <v>0</v>
      </c>
      <c r="AE39" s="14">
        <f>SUM(AB39:AD39)</f>
        <v>0</v>
      </c>
      <c r="AF39" s="128">
        <v>12</v>
      </c>
      <c r="AG39" s="128">
        <v>12</v>
      </c>
      <c r="AH39" s="128">
        <v>12</v>
      </c>
      <c r="AI39" s="18" t="e">
        <f>IF((LARGE($D39:$Y39,1))&gt;=640,"15"," ")</f>
        <v>#NUM!</v>
      </c>
      <c r="AJ39" s="18" t="e">
        <f>IF((LARGE($D39:$Y39,1))&gt;=670,"15"," ")</f>
        <v>#NUM!</v>
      </c>
      <c r="AK39" s="280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</row>
    <row r="40" spans="1:64" x14ac:dyDescent="0.2">
      <c r="A40" s="48"/>
      <c r="B40" s="124">
        <v>1</v>
      </c>
      <c r="C40" s="176" t="s">
        <v>470</v>
      </c>
      <c r="D40" s="1315"/>
      <c r="E40" s="305"/>
      <c r="F40" s="148"/>
      <c r="G40" s="143"/>
      <c r="H40" s="1315"/>
      <c r="I40" s="1315"/>
      <c r="J40" s="148"/>
      <c r="K40" s="142"/>
      <c r="L40" s="1315"/>
      <c r="M40" s="305"/>
      <c r="N40" s="148"/>
      <c r="O40" s="142"/>
      <c r="P40" s="1315"/>
      <c r="Q40" s="1315"/>
      <c r="R40" s="148"/>
      <c r="S40" s="143"/>
      <c r="T40" s="292">
        <v>561</v>
      </c>
      <c r="U40" s="1223" t="s">
        <v>322</v>
      </c>
      <c r="V40" s="1315"/>
      <c r="W40" s="1315"/>
      <c r="X40" s="148"/>
      <c r="Y40" s="143"/>
      <c r="Z40" s="51"/>
      <c r="AA40" s="71"/>
      <c r="AB40" s="20">
        <f>COUNTIF(D40:Y40,"(1)")</f>
        <v>0</v>
      </c>
      <c r="AC40" s="18">
        <f>COUNTIF(D40:Y40,"(2)")</f>
        <v>1</v>
      </c>
      <c r="AD40" s="18">
        <f>COUNTIF(D40:Y40,"(3)")</f>
        <v>0</v>
      </c>
      <c r="AE40" s="14">
        <f>SUM(AB40:AD40)</f>
        <v>1</v>
      </c>
      <c r="AF40" s="1220">
        <v>15</v>
      </c>
      <c r="AG40" s="1220" t="str">
        <f>IF((LARGE($D40:$Y40,1))&gt;=550,"15"," ")</f>
        <v>15</v>
      </c>
      <c r="AH40" s="126" t="str">
        <f>IF((LARGE($D40:$Y40,1))&gt;=600,"15"," ")</f>
        <v xml:space="preserve"> </v>
      </c>
      <c r="AI40" s="18" t="str">
        <f>IF((LARGE($D40:$Y40,1))&gt;=640,"15"," ")</f>
        <v xml:space="preserve"> </v>
      </c>
      <c r="AJ40" s="18" t="str">
        <f>IF((LARGE($D40:$Y40,1))&gt;=670,"15"," ")</f>
        <v xml:space="preserve"> </v>
      </c>
      <c r="AK40" s="280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</row>
    <row r="41" spans="1:64" x14ac:dyDescent="0.2">
      <c r="A41" s="48"/>
      <c r="B41" s="124">
        <v>2</v>
      </c>
      <c r="C41" s="176" t="s">
        <v>333</v>
      </c>
      <c r="D41" s="870"/>
      <c r="E41" s="305"/>
      <c r="F41" s="148"/>
      <c r="G41" s="143"/>
      <c r="H41" s="870"/>
      <c r="I41" s="870"/>
      <c r="J41" s="148"/>
      <c r="K41" s="142"/>
      <c r="L41" s="870"/>
      <c r="M41" s="305"/>
      <c r="N41" s="148"/>
      <c r="O41" s="142"/>
      <c r="P41" s="870"/>
      <c r="Q41" s="870"/>
      <c r="R41" s="148"/>
      <c r="S41" s="143"/>
      <c r="T41" s="292">
        <v>500</v>
      </c>
      <c r="U41" s="1173" t="s">
        <v>259</v>
      </c>
      <c r="V41" s="870"/>
      <c r="W41" s="870"/>
      <c r="X41" s="148"/>
      <c r="Y41" s="143"/>
      <c r="Z41" s="51"/>
      <c r="AA41" s="71"/>
      <c r="AB41" s="20">
        <f>COUNTIF(D41:Y41,"(1)")</f>
        <v>0</v>
      </c>
      <c r="AC41" s="18">
        <f>COUNTIF(D41:Y41,"(2)")</f>
        <v>0</v>
      </c>
      <c r="AD41" s="18">
        <f>COUNTIF(D41:Y41,"(3)")</f>
        <v>1</v>
      </c>
      <c r="AE41" s="14">
        <f>SUM(AB41:AD41)</f>
        <v>1</v>
      </c>
      <c r="AF41" s="128">
        <v>14</v>
      </c>
      <c r="AG41" s="126" t="str">
        <f>IF((LARGE($D41:$Y41,1))&gt;=550,"15"," ")</f>
        <v xml:space="preserve"> </v>
      </c>
      <c r="AH41" s="126" t="str">
        <f>IF((LARGE($D41:$Y41,1))&gt;=600,"15"," ")</f>
        <v xml:space="preserve"> </v>
      </c>
      <c r="AI41" s="18" t="str">
        <f>IF((LARGE($D41:$Y41,1))&gt;=640,"15"," ")</f>
        <v xml:space="preserve"> </v>
      </c>
      <c r="AJ41" s="18" t="str">
        <f>IF((LARGE($D41:$Y41,1))&gt;=670,"15"," ")</f>
        <v xml:space="preserve"> </v>
      </c>
      <c r="AK41" s="280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</row>
    <row r="42" spans="1:64" x14ac:dyDescent="0.2">
      <c r="A42" s="48"/>
      <c r="B42" s="124">
        <v>3</v>
      </c>
      <c r="C42" s="136" t="s">
        <v>345</v>
      </c>
      <c r="D42" s="318"/>
      <c r="E42" s="319"/>
      <c r="F42" s="148"/>
      <c r="G42" s="319"/>
      <c r="H42" s="148">
        <v>568</v>
      </c>
      <c r="I42" s="319" t="s">
        <v>375</v>
      </c>
      <c r="J42" s="148">
        <v>492</v>
      </c>
      <c r="K42" s="142" t="s">
        <v>344</v>
      </c>
      <c r="L42" s="318"/>
      <c r="M42" s="319"/>
      <c r="N42" s="148"/>
      <c r="O42" s="142"/>
      <c r="P42" s="318"/>
      <c r="Q42" s="142"/>
      <c r="R42" s="148"/>
      <c r="S42" s="143"/>
      <c r="T42" s="148"/>
      <c r="U42" s="143"/>
      <c r="V42" s="318"/>
      <c r="W42" s="143"/>
      <c r="X42" s="148"/>
      <c r="Y42" s="143"/>
      <c r="Z42" s="51">
        <f>COUNT(D42:Y42)</f>
        <v>2</v>
      </c>
      <c r="AA42" s="71" t="str">
        <f>IF(Z42&lt;3," ",((LARGE(D42:Y42,1)+LARGE(D42:Y42,2)+LARGE(D42:Y42,3))/3))</f>
        <v xml:space="preserve"> </v>
      </c>
      <c r="AB42" s="20">
        <f>COUNTIF(D42:Y42,"(1)")</f>
        <v>0</v>
      </c>
      <c r="AC42" s="18">
        <f>COUNTIF(D42:Y42,"(2)")</f>
        <v>0</v>
      </c>
      <c r="AD42" s="18">
        <f>COUNTIF(D42:Y42,"(3)")</f>
        <v>0</v>
      </c>
      <c r="AE42" s="14">
        <f>SUM(AB42:AD42)</f>
        <v>0</v>
      </c>
      <c r="AF42" s="1220" t="str">
        <f>IF((LARGE($D42:$Y42,1))&gt;=500,"15"," ")</f>
        <v>15</v>
      </c>
      <c r="AG42" s="1220" t="str">
        <f>IF((LARGE($D42:$Y42,1))&gt;=550,"15"," ")</f>
        <v>15</v>
      </c>
      <c r="AH42" s="126" t="str">
        <f>IF((LARGE($D42:$Y42,1))&gt;=600,"15"," ")</f>
        <v xml:space="preserve"> </v>
      </c>
      <c r="AI42" s="18" t="str">
        <f>IF((LARGE($D42:$Y42,1))&gt;=640,"15"," ")</f>
        <v xml:space="preserve"> </v>
      </c>
      <c r="AJ42" s="18" t="str">
        <f>IF((LARGE($D42:$Y42,1))&gt;=670,"15"," ")</f>
        <v xml:space="preserve"> </v>
      </c>
      <c r="AK42" s="280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</row>
    <row r="43" spans="1:64" x14ac:dyDescent="0.2">
      <c r="A43" s="48"/>
      <c r="B43" s="124">
        <v>4</v>
      </c>
      <c r="C43" s="136" t="s">
        <v>309</v>
      </c>
      <c r="D43" s="318"/>
      <c r="E43" s="319"/>
      <c r="F43" s="148"/>
      <c r="G43" s="319"/>
      <c r="H43" s="148"/>
      <c r="I43" s="319"/>
      <c r="J43" s="148">
        <v>509</v>
      </c>
      <c r="K43" s="142" t="s">
        <v>349</v>
      </c>
      <c r="L43" s="318">
        <v>552</v>
      </c>
      <c r="M43" s="1217" t="s">
        <v>322</v>
      </c>
      <c r="N43" s="148">
        <v>561</v>
      </c>
      <c r="O43" s="142" t="s">
        <v>459</v>
      </c>
      <c r="P43" s="318">
        <v>578</v>
      </c>
      <c r="Q43" s="1035" t="s">
        <v>259</v>
      </c>
      <c r="R43" s="148"/>
      <c r="S43" s="143"/>
      <c r="T43" s="148"/>
      <c r="U43" s="143"/>
      <c r="V43" s="318"/>
      <c r="W43" s="143"/>
      <c r="X43" s="148"/>
      <c r="Y43" s="143"/>
      <c r="Z43" s="51">
        <f>COUNT(D43:Y43)</f>
        <v>4</v>
      </c>
      <c r="AA43" s="71">
        <f>IF(Z43&lt;3," ",((LARGE(D43:Y43,1)+LARGE(D43:Y43,2)+LARGE(D43:Y43,3))/3))</f>
        <v>563.66666666666663</v>
      </c>
      <c r="AB43" s="20">
        <f>COUNTIF(D43:Y43,"(1)")</f>
        <v>0</v>
      </c>
      <c r="AC43" s="18">
        <f>COUNTIF(D43:Y43,"(2)")</f>
        <v>1</v>
      </c>
      <c r="AD43" s="18">
        <f>COUNTIF(D43:Y43,"(3)")</f>
        <v>1</v>
      </c>
      <c r="AE43" s="14">
        <f>SUM(AB43:AD43)</f>
        <v>2</v>
      </c>
      <c r="AF43" s="128">
        <v>14</v>
      </c>
      <c r="AG43" s="128">
        <v>14</v>
      </c>
      <c r="AH43" s="126" t="str">
        <f>IF((LARGE($D43:$Y43,1))&gt;=600,"15"," ")</f>
        <v xml:space="preserve"> </v>
      </c>
      <c r="AI43" s="18" t="str">
        <f>IF((LARGE($D43:$Y43,1))&gt;=640,"15"," ")</f>
        <v xml:space="preserve"> </v>
      </c>
      <c r="AJ43" s="18" t="str">
        <f>IF((LARGE($D43:$Y43,1))&gt;=670,"15"," ")</f>
        <v xml:space="preserve"> </v>
      </c>
      <c r="AK43" s="280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</row>
    <row r="44" spans="1:64" x14ac:dyDescent="0.2">
      <c r="A44" s="48"/>
      <c r="B44" s="86"/>
      <c r="C44" s="76"/>
      <c r="D44" s="864"/>
      <c r="E44" s="864"/>
      <c r="F44" s="864"/>
      <c r="G44" s="864"/>
      <c r="H44" s="864"/>
      <c r="I44" s="864"/>
      <c r="J44" s="864"/>
      <c r="K44" s="864"/>
      <c r="L44" s="864"/>
      <c r="M44" s="864"/>
      <c r="N44" s="864"/>
      <c r="O44" s="864"/>
      <c r="P44" s="864"/>
      <c r="Q44" s="864"/>
      <c r="R44" s="864"/>
      <c r="S44" s="864"/>
      <c r="T44" s="864"/>
      <c r="U44" s="864"/>
      <c r="V44" s="864"/>
      <c r="W44" s="864"/>
      <c r="X44" s="864"/>
      <c r="Y44" s="864"/>
      <c r="Z44" s="51"/>
      <c r="AA44" s="71" t="str">
        <f>IF(Z44&lt;3," ",((LARGE(D44:Y44,1)+LARGE(D44:Y44,2)+LARGE(D44:Y44,3))/3))</f>
        <v xml:space="preserve"> </v>
      </c>
      <c r="AB44" s="5"/>
      <c r="AC44" s="5"/>
      <c r="AD44" s="5"/>
      <c r="AE44" s="22"/>
      <c r="AF44" s="5"/>
      <c r="AG44" s="5"/>
      <c r="AH44" s="5"/>
      <c r="AI44" s="5"/>
      <c r="AJ44" s="5"/>
      <c r="AK44" s="280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</row>
    <row r="45" spans="1:64" x14ac:dyDescent="0.2">
      <c r="A45" s="48"/>
      <c r="B45" s="85"/>
      <c r="C45" s="70" t="s">
        <v>182</v>
      </c>
      <c r="D45" s="1249"/>
      <c r="E45" s="1249"/>
      <c r="F45" s="1249"/>
      <c r="G45" s="1249"/>
      <c r="H45" s="1249"/>
      <c r="I45" s="1249"/>
      <c r="J45" s="1249"/>
      <c r="K45" s="1249"/>
      <c r="L45" s="1249"/>
      <c r="M45" s="1249"/>
      <c r="N45" s="1249"/>
      <c r="O45" s="1249"/>
      <c r="P45" s="1249"/>
      <c r="Q45" s="1249"/>
      <c r="R45" s="1249"/>
      <c r="S45" s="1249"/>
      <c r="T45" s="1249"/>
      <c r="U45" s="1249"/>
      <c r="V45" s="1249"/>
      <c r="W45" s="1249"/>
      <c r="X45" s="1249"/>
      <c r="Y45" s="1249"/>
      <c r="Z45" s="51"/>
      <c r="AA45" s="71"/>
      <c r="AB45" s="17"/>
      <c r="AC45" s="17"/>
      <c r="AD45" s="17"/>
      <c r="AE45" s="26"/>
      <c r="AF45" s="17">
        <v>550</v>
      </c>
      <c r="AG45" s="17">
        <v>600</v>
      </c>
      <c r="AH45" s="17">
        <v>640</v>
      </c>
      <c r="AI45" s="17">
        <v>670</v>
      </c>
      <c r="AJ45" s="17">
        <v>690</v>
      </c>
      <c r="AK45" s="280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</row>
    <row r="46" spans="1:64" x14ac:dyDescent="0.2">
      <c r="A46" s="48"/>
      <c r="B46" s="124">
        <v>1</v>
      </c>
      <c r="C46" s="136" t="s">
        <v>354</v>
      </c>
      <c r="D46" s="1249"/>
      <c r="E46" s="303"/>
      <c r="F46" s="1249"/>
      <c r="G46" s="305"/>
      <c r="H46" s="292"/>
      <c r="I46" s="305"/>
      <c r="J46" s="292"/>
      <c r="K46" s="303"/>
      <c r="L46" s="1249"/>
      <c r="M46" s="305"/>
      <c r="N46" s="292"/>
      <c r="O46" s="303"/>
      <c r="P46" s="1249">
        <v>617</v>
      </c>
      <c r="Q46" s="1223" t="s">
        <v>322</v>
      </c>
      <c r="R46" s="309"/>
      <c r="S46" s="303"/>
      <c r="T46" s="305"/>
      <c r="U46" s="305"/>
      <c r="V46" s="309"/>
      <c r="W46" s="293"/>
      <c r="X46" s="309"/>
      <c r="Y46" s="303"/>
      <c r="Z46" s="51">
        <f>COUNT(D46:Y46)</f>
        <v>1</v>
      </c>
      <c r="AA46" s="71" t="str">
        <f>IF(Z46&lt;3," ",((LARGE(D46:Y46,1)+LARGE(D46:Y46,2)+LARGE(D46:Y46,3))/3))</f>
        <v xml:space="preserve"> </v>
      </c>
      <c r="AB46" s="20">
        <f>COUNTIF(D46:Y46,"(1)")</f>
        <v>0</v>
      </c>
      <c r="AC46" s="18">
        <f>COUNTIF(D46:Y46,"(2)")</f>
        <v>1</v>
      </c>
      <c r="AD46" s="18">
        <f>COUNTIF(D46:Y46,"(3)")</f>
        <v>0</v>
      </c>
      <c r="AE46" s="14">
        <f>SUM(AB46:AD46)</f>
        <v>1</v>
      </c>
      <c r="AF46" s="128">
        <v>14</v>
      </c>
      <c r="AG46" s="128">
        <v>14</v>
      </c>
      <c r="AH46" s="18" t="str">
        <f>IF((LARGE($D46:$Y46,1))&gt;=640,"15"," ")</f>
        <v xml:space="preserve"> </v>
      </c>
      <c r="AI46" s="18" t="str">
        <f>IF((LARGE($D46:$Y46,1))&gt;=670,"15"," ")</f>
        <v xml:space="preserve"> </v>
      </c>
      <c r="AJ46" s="18" t="str">
        <f>IF((LARGE($D46:$Y46,1))&gt;=690,"15"," ")</f>
        <v xml:space="preserve"> </v>
      </c>
      <c r="AK46" s="280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</row>
    <row r="47" spans="1:64" x14ac:dyDescent="0.2">
      <c r="A47" s="48"/>
      <c r="B47" s="77"/>
      <c r="C47" s="53"/>
      <c r="D47" s="1248"/>
      <c r="E47" s="1250"/>
      <c r="F47" s="1248"/>
      <c r="G47" s="1250"/>
      <c r="H47" s="1248"/>
      <c r="I47" s="1250"/>
      <c r="J47" s="1248"/>
      <c r="K47" s="1250"/>
      <c r="L47" s="1248"/>
      <c r="M47" s="1250"/>
      <c r="N47" s="1248"/>
      <c r="O47" s="1250"/>
      <c r="P47" s="1248"/>
      <c r="Q47" s="1250"/>
      <c r="R47" s="299"/>
      <c r="S47" s="1250"/>
      <c r="T47" s="1250"/>
      <c r="U47" s="1250"/>
      <c r="V47" s="299"/>
      <c r="W47" s="299"/>
      <c r="X47" s="299"/>
      <c r="Y47" s="1250"/>
      <c r="Z47" s="51"/>
      <c r="AA47" s="71"/>
      <c r="AB47" s="17"/>
      <c r="AC47" s="17"/>
      <c r="AD47" s="17"/>
      <c r="AE47" s="26"/>
      <c r="AF47" s="1251"/>
      <c r="AG47" s="1251"/>
      <c r="AH47" s="17"/>
      <c r="AI47" s="17"/>
      <c r="AJ47" s="17"/>
      <c r="AK47" s="280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</row>
    <row r="48" spans="1:64" x14ac:dyDescent="0.2">
      <c r="A48" s="48"/>
      <c r="B48" s="85"/>
      <c r="C48" s="70" t="s">
        <v>40</v>
      </c>
      <c r="D48" s="1249"/>
      <c r="E48" s="1249"/>
      <c r="F48" s="1249"/>
      <c r="G48" s="1249"/>
      <c r="H48" s="1249"/>
      <c r="I48" s="1249"/>
      <c r="J48" s="1249"/>
      <c r="K48" s="1249"/>
      <c r="L48" s="1249"/>
      <c r="M48" s="1249"/>
      <c r="N48" s="1249"/>
      <c r="O48" s="1249"/>
      <c r="P48" s="1249"/>
      <c r="Q48" s="1249"/>
      <c r="R48" s="1249"/>
      <c r="S48" s="1249"/>
      <c r="T48" s="1249"/>
      <c r="U48" s="1249"/>
      <c r="V48" s="1249"/>
      <c r="W48" s="1249"/>
      <c r="X48" s="1249"/>
      <c r="Y48" s="1249"/>
      <c r="Z48" s="51"/>
      <c r="AA48" s="71" t="str">
        <f t="shared" ref="AA48:AA61" si="1">IF(Z48&lt;3," ",((LARGE(D48:Y48,1)+LARGE(D48:Y48,2)+LARGE(D48:Y48,3))/3))</f>
        <v xml:space="preserve"> </v>
      </c>
      <c r="AB48" s="17"/>
      <c r="AC48" s="17"/>
      <c r="AD48" s="17"/>
      <c r="AE48" s="26"/>
      <c r="AF48" s="17">
        <v>550</v>
      </c>
      <c r="AG48" s="17">
        <v>600</v>
      </c>
      <c r="AH48" s="17">
        <v>640</v>
      </c>
      <c r="AI48" s="17">
        <v>670</v>
      </c>
      <c r="AJ48" s="17">
        <v>690</v>
      </c>
      <c r="AK48" s="280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</row>
    <row r="49" spans="1:64" x14ac:dyDescent="0.2">
      <c r="A49" s="48"/>
      <c r="B49" s="88"/>
      <c r="C49" s="74" t="s">
        <v>23</v>
      </c>
      <c r="D49" s="870"/>
      <c r="E49" s="870"/>
      <c r="F49" s="292"/>
      <c r="G49" s="870"/>
      <c r="H49" s="292"/>
      <c r="I49" s="306"/>
      <c r="J49" s="292"/>
      <c r="K49" s="293"/>
      <c r="L49" s="870"/>
      <c r="M49" s="870"/>
      <c r="N49" s="292"/>
      <c r="O49" s="859"/>
      <c r="P49" s="870"/>
      <c r="Q49" s="859"/>
      <c r="R49" s="148"/>
      <c r="S49" s="318"/>
      <c r="T49" s="148"/>
      <c r="U49" s="143"/>
      <c r="V49" s="148"/>
      <c r="W49" s="143"/>
      <c r="X49" s="148"/>
      <c r="Y49" s="143"/>
      <c r="Z49" s="51">
        <f>COUNT(D49:Y49)</f>
        <v>0</v>
      </c>
      <c r="AA49" s="71" t="str">
        <f t="shared" si="1"/>
        <v xml:space="preserve"> </v>
      </c>
      <c r="AB49" s="20">
        <f>COUNTIF(D49:Y49,"(1)")</f>
        <v>0</v>
      </c>
      <c r="AC49" s="18">
        <f>COUNTIF(D49:Y49,"(2)")</f>
        <v>0</v>
      </c>
      <c r="AD49" s="18">
        <f>COUNTIF(D49:Y49,"(3)")</f>
        <v>0</v>
      </c>
      <c r="AE49" s="14">
        <f>SUM(AB49:AD49)</f>
        <v>0</v>
      </c>
      <c r="AF49" s="113" t="s">
        <v>54</v>
      </c>
      <c r="AG49" s="113" t="s">
        <v>54</v>
      </c>
      <c r="AH49" s="113" t="s">
        <v>54</v>
      </c>
      <c r="AI49" s="18" t="e">
        <f>IF((LARGE($D49:$Y49,1))&gt;=670,"15"," ")</f>
        <v>#NUM!</v>
      </c>
      <c r="AJ49" s="18" t="e">
        <f>IF((LARGE($D49:$Y49,1))&gt;=690,"15"," ")</f>
        <v>#NUM!</v>
      </c>
      <c r="AK49" s="280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</row>
    <row r="50" spans="1:64" x14ac:dyDescent="0.2">
      <c r="A50" s="48"/>
      <c r="B50" s="88"/>
      <c r="C50" s="607" t="s">
        <v>256</v>
      </c>
      <c r="D50" s="148"/>
      <c r="E50" s="317"/>
      <c r="F50" s="870"/>
      <c r="G50" s="306"/>
      <c r="H50" s="292"/>
      <c r="I50" s="305"/>
      <c r="J50" s="292"/>
      <c r="K50" s="303"/>
      <c r="L50" s="870"/>
      <c r="M50" s="305"/>
      <c r="N50" s="292"/>
      <c r="O50" s="303"/>
      <c r="P50" s="870"/>
      <c r="Q50" s="303"/>
      <c r="R50" s="870"/>
      <c r="S50" s="306"/>
      <c r="T50" s="309"/>
      <c r="U50" s="293"/>
      <c r="V50" s="148"/>
      <c r="W50" s="143"/>
      <c r="X50" s="148"/>
      <c r="Y50" s="143"/>
      <c r="Z50" s="51">
        <f>COUNT(D50:Y50)</f>
        <v>0</v>
      </c>
      <c r="AA50" s="71" t="str">
        <f t="shared" si="1"/>
        <v xml:space="preserve"> </v>
      </c>
      <c r="AB50" s="20">
        <f>COUNTIF(D50:Y50,"(1)")</f>
        <v>0</v>
      </c>
      <c r="AC50" s="18">
        <f>COUNTIF(D50:Y50,"(2)")</f>
        <v>0</v>
      </c>
      <c r="AD50" s="18">
        <f>COUNTIF(D50:Y50,"(3)")</f>
        <v>0</v>
      </c>
      <c r="AE50" s="14">
        <f>SUM(AB50:AD50)</f>
        <v>0</v>
      </c>
      <c r="AF50" s="128">
        <v>12</v>
      </c>
      <c r="AG50" s="128">
        <v>12</v>
      </c>
      <c r="AH50" s="116">
        <v>12</v>
      </c>
      <c r="AI50" s="116">
        <v>12</v>
      </c>
      <c r="AJ50" s="116">
        <v>12</v>
      </c>
      <c r="AK50" s="280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</row>
    <row r="51" spans="1:64" x14ac:dyDescent="0.2">
      <c r="A51" s="48"/>
      <c r="B51" s="124"/>
      <c r="C51" s="103" t="s">
        <v>22</v>
      </c>
      <c r="D51" s="148"/>
      <c r="E51" s="317"/>
      <c r="F51" s="148"/>
      <c r="G51" s="142"/>
      <c r="H51" s="148"/>
      <c r="I51" s="317"/>
      <c r="J51" s="148"/>
      <c r="K51" s="317"/>
      <c r="L51" s="343"/>
      <c r="M51" s="608"/>
      <c r="N51" s="148"/>
      <c r="O51" s="142"/>
      <c r="P51" s="148"/>
      <c r="Q51" s="142"/>
      <c r="R51" s="318"/>
      <c r="S51" s="319"/>
      <c r="T51" s="144"/>
      <c r="U51" s="142"/>
      <c r="V51" s="148"/>
      <c r="W51" s="142"/>
      <c r="X51" s="147"/>
      <c r="Y51" s="142"/>
      <c r="Z51" s="51">
        <f>COUNT(D51:Y51)</f>
        <v>0</v>
      </c>
      <c r="AA51" s="71" t="str">
        <f t="shared" si="1"/>
        <v xml:space="preserve"> </v>
      </c>
      <c r="AB51" s="20">
        <f>COUNTIF(D51:Y51,"(1)")</f>
        <v>0</v>
      </c>
      <c r="AC51" s="18">
        <f>COUNTIF(D51:Y51,"(2)")</f>
        <v>0</v>
      </c>
      <c r="AD51" s="18">
        <f>COUNTIF(D51:Y51,"(3)")</f>
        <v>0</v>
      </c>
      <c r="AE51" s="14">
        <f>SUM(AB51:AD51)</f>
        <v>0</v>
      </c>
      <c r="AF51" s="109" t="s">
        <v>132</v>
      </c>
      <c r="AG51" s="119" t="s">
        <v>132</v>
      </c>
      <c r="AH51" s="111" t="s">
        <v>145</v>
      </c>
      <c r="AI51" s="111" t="s">
        <v>145</v>
      </c>
      <c r="AJ51" s="111" t="s">
        <v>145</v>
      </c>
      <c r="AK51" s="280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</row>
    <row r="52" spans="1:64" x14ac:dyDescent="0.2">
      <c r="A52" s="48"/>
      <c r="B52" s="124">
        <v>1</v>
      </c>
      <c r="C52" s="136" t="s">
        <v>276</v>
      </c>
      <c r="D52" s="318">
        <v>699</v>
      </c>
      <c r="E52" s="1196" t="s">
        <v>237</v>
      </c>
      <c r="F52" s="318"/>
      <c r="G52" s="317"/>
      <c r="H52" s="318"/>
      <c r="I52" s="317"/>
      <c r="J52" s="318"/>
      <c r="K52" s="143"/>
      <c r="L52" s="318"/>
      <c r="M52" s="322"/>
      <c r="N52" s="148"/>
      <c r="O52" s="142"/>
      <c r="P52" s="318">
        <v>674</v>
      </c>
      <c r="Q52" s="142" t="s">
        <v>349</v>
      </c>
      <c r="R52" s="147">
        <v>679</v>
      </c>
      <c r="S52" s="1286" t="s">
        <v>237</v>
      </c>
      <c r="T52" s="147">
        <v>691</v>
      </c>
      <c r="U52" s="1196" t="s">
        <v>237</v>
      </c>
      <c r="V52" s="147">
        <v>684</v>
      </c>
      <c r="W52" s="142" t="s">
        <v>499</v>
      </c>
      <c r="X52" s="147"/>
      <c r="Y52" s="317"/>
      <c r="Z52" s="51">
        <f>COUNT(D52:Y52)</f>
        <v>5</v>
      </c>
      <c r="AA52" s="71">
        <f t="shared" si="1"/>
        <v>691.33333333333337</v>
      </c>
      <c r="AB52" s="20">
        <f>COUNTIF(D52:Y52,"(1)")</f>
        <v>3</v>
      </c>
      <c r="AC52" s="18">
        <f>COUNTIF(D52:Y52,"(2)")</f>
        <v>0</v>
      </c>
      <c r="AD52" s="18">
        <f>COUNTIF(D52:Y52,"(3)")</f>
        <v>0</v>
      </c>
      <c r="AE52" s="14">
        <f>SUM(AB52:AD52)</f>
        <v>3</v>
      </c>
      <c r="AF52" s="116">
        <v>14</v>
      </c>
      <c r="AG52" s="116">
        <v>14</v>
      </c>
      <c r="AH52" s="116">
        <v>14</v>
      </c>
      <c r="AI52" s="116">
        <v>14</v>
      </c>
      <c r="AJ52" s="1218" t="str">
        <f>IF((LARGE($D52:$Y52,1))&gt;=690,"15"," ")</f>
        <v>15</v>
      </c>
      <c r="AK52" s="280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</row>
    <row r="53" spans="1:64" x14ac:dyDescent="0.2">
      <c r="A53" s="53"/>
      <c r="B53" s="77"/>
      <c r="C53" s="53"/>
      <c r="D53" s="873"/>
      <c r="E53" s="873"/>
      <c r="F53" s="873"/>
      <c r="G53" s="873"/>
      <c r="H53" s="873"/>
      <c r="I53" s="873"/>
      <c r="J53" s="873"/>
      <c r="K53" s="855"/>
      <c r="L53" s="855"/>
      <c r="M53" s="855"/>
      <c r="N53" s="873"/>
      <c r="O53" s="873"/>
      <c r="P53" s="873"/>
      <c r="Q53" s="873"/>
      <c r="R53" s="873"/>
      <c r="S53" s="873"/>
      <c r="T53" s="873"/>
      <c r="U53" s="873"/>
      <c r="V53" s="873"/>
      <c r="W53" s="873"/>
      <c r="X53" s="873"/>
      <c r="Y53" s="873"/>
      <c r="Z53" s="51"/>
      <c r="AA53" s="71" t="str">
        <f t="shared" si="1"/>
        <v xml:space="preserve"> </v>
      </c>
      <c r="AB53" s="19"/>
      <c r="AC53" s="19"/>
      <c r="AD53" s="19"/>
      <c r="AE53" s="22"/>
      <c r="AF53" s="19"/>
      <c r="AG53" s="19"/>
      <c r="AH53" s="19"/>
      <c r="AI53" s="19"/>
      <c r="AJ53" s="19"/>
      <c r="AK53" s="280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</row>
    <row r="54" spans="1:64" x14ac:dyDescent="0.2">
      <c r="A54" s="48"/>
      <c r="B54" s="85"/>
      <c r="C54" s="70" t="s">
        <v>50</v>
      </c>
      <c r="D54" s="870"/>
      <c r="E54" s="870"/>
      <c r="F54" s="870"/>
      <c r="G54" s="870"/>
      <c r="H54" s="870"/>
      <c r="I54" s="870"/>
      <c r="J54" s="870"/>
      <c r="K54" s="870"/>
      <c r="L54" s="870"/>
      <c r="M54" s="870"/>
      <c r="N54" s="870"/>
      <c r="O54" s="870"/>
      <c r="P54" s="870"/>
      <c r="Q54" s="870"/>
      <c r="R54" s="870"/>
      <c r="S54" s="870"/>
      <c r="T54" s="870"/>
      <c r="U54" s="870"/>
      <c r="V54" s="870"/>
      <c r="W54" s="870"/>
      <c r="X54" s="870"/>
      <c r="Y54" s="870"/>
      <c r="Z54" s="51"/>
      <c r="AA54" s="71" t="str">
        <f t="shared" si="1"/>
        <v xml:space="preserve"> </v>
      </c>
      <c r="AB54" s="17"/>
      <c r="AC54" s="17"/>
      <c r="AD54" s="17"/>
      <c r="AE54" s="26"/>
      <c r="AF54" s="17">
        <v>500</v>
      </c>
      <c r="AG54" s="17">
        <v>550</v>
      </c>
      <c r="AH54" s="17">
        <v>600</v>
      </c>
      <c r="AI54" s="17">
        <v>640</v>
      </c>
      <c r="AJ54" s="17">
        <v>670</v>
      </c>
      <c r="AK54" s="280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</row>
    <row r="55" spans="1:64" x14ac:dyDescent="0.2">
      <c r="A55" s="48"/>
      <c r="B55" s="88"/>
      <c r="C55" s="74" t="s">
        <v>138</v>
      </c>
      <c r="D55" s="870"/>
      <c r="E55" s="305"/>
      <c r="F55" s="292"/>
      <c r="G55" s="870"/>
      <c r="H55" s="292"/>
      <c r="I55" s="306"/>
      <c r="J55" s="292"/>
      <c r="K55" s="303"/>
      <c r="L55" s="870"/>
      <c r="M55" s="305"/>
      <c r="N55" s="292"/>
      <c r="O55" s="303"/>
      <c r="P55" s="870"/>
      <c r="Q55" s="303"/>
      <c r="R55" s="870"/>
      <c r="S55" s="870"/>
      <c r="T55" s="148"/>
      <c r="U55" s="143"/>
      <c r="V55" s="318"/>
      <c r="W55" s="142"/>
      <c r="X55" s="148"/>
      <c r="Y55" s="143"/>
      <c r="Z55" s="51">
        <f>COUNT(D55:Y55)</f>
        <v>0</v>
      </c>
      <c r="AA55" s="71" t="str">
        <f t="shared" si="1"/>
        <v xml:space="preserve"> </v>
      </c>
      <c r="AB55" s="20">
        <f>COUNTIF(D55:Y55,"(1)")</f>
        <v>0</v>
      </c>
      <c r="AC55" s="18">
        <f>COUNTIF(D55:Y55,"(2)")</f>
        <v>0</v>
      </c>
      <c r="AD55" s="18">
        <f>COUNTIF(D55:Y55,"(3)")</f>
        <v>0</v>
      </c>
      <c r="AE55" s="14">
        <f>SUM(AB55:AD55)</f>
        <v>0</v>
      </c>
      <c r="AF55" s="108" t="s">
        <v>54</v>
      </c>
      <c r="AG55" s="120" t="s">
        <v>54</v>
      </c>
      <c r="AH55" s="18" t="e">
        <f>IF((LARGE($D55:$Y55,1))&gt;=600,"15"," ")</f>
        <v>#NUM!</v>
      </c>
      <c r="AI55" s="18" t="e">
        <f>IF((LARGE($D55:$Y55,1))&gt;=640,"15"," ")</f>
        <v>#NUM!</v>
      </c>
      <c r="AJ55" s="18" t="e">
        <f>IF((LARGE($D55:$Y55,1))&gt;=670,"15"," ")</f>
        <v>#NUM!</v>
      </c>
      <c r="AK55" s="280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</row>
    <row r="56" spans="1:64" x14ac:dyDescent="0.2">
      <c r="A56" s="48"/>
      <c r="B56" s="88"/>
      <c r="C56" s="136" t="s">
        <v>195</v>
      </c>
      <c r="D56" s="870"/>
      <c r="E56" s="306"/>
      <c r="F56" s="292"/>
      <c r="G56" s="305"/>
      <c r="H56" s="292"/>
      <c r="I56" s="306"/>
      <c r="J56" s="292"/>
      <c r="K56" s="303"/>
      <c r="L56" s="870"/>
      <c r="M56" s="305"/>
      <c r="N56" s="292"/>
      <c r="O56" s="303"/>
      <c r="P56" s="870"/>
      <c r="Q56" s="305"/>
      <c r="R56" s="292"/>
      <c r="S56" s="305"/>
      <c r="T56" s="310"/>
      <c r="U56" s="303"/>
      <c r="V56" s="870"/>
      <c r="W56" s="305"/>
      <c r="X56" s="292"/>
      <c r="Y56" s="859"/>
      <c r="Z56" s="51">
        <f>COUNT(D56:Y56)</f>
        <v>0</v>
      </c>
      <c r="AA56" s="71" t="str">
        <f t="shared" si="1"/>
        <v xml:space="preserve"> </v>
      </c>
      <c r="AB56" s="20">
        <f>COUNTIF(D56:Y56,"(1)")</f>
        <v>0</v>
      </c>
      <c r="AC56" s="18">
        <f>COUNTIF(D56:Y56,"(2)")</f>
        <v>0</v>
      </c>
      <c r="AD56" s="18">
        <f>COUNTIF(D56:Y56,"(3)")</f>
        <v>0</v>
      </c>
      <c r="AE56" s="14">
        <f>SUM(AB56:AD56)</f>
        <v>0</v>
      </c>
      <c r="AF56" s="109" t="s">
        <v>225</v>
      </c>
      <c r="AG56" s="109" t="s">
        <v>225</v>
      </c>
      <c r="AH56" s="109" t="s">
        <v>225</v>
      </c>
      <c r="AI56" s="18" t="e">
        <f>IF((LARGE($D56:$Y56,1))&gt;=640,"15"," ")</f>
        <v>#NUM!</v>
      </c>
      <c r="AJ56" s="18" t="e">
        <f>IF((LARGE($D56:$Y56,1))&gt;=670,"15"," ")</f>
        <v>#NUM!</v>
      </c>
      <c r="AK56" s="280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</row>
    <row r="57" spans="1:64" x14ac:dyDescent="0.2">
      <c r="A57" s="53"/>
      <c r="B57" s="77"/>
      <c r="C57" s="53"/>
      <c r="K57" s="304"/>
      <c r="L57" s="304"/>
      <c r="M57" s="304"/>
      <c r="Z57" s="51"/>
      <c r="AA57" s="71" t="str">
        <f t="shared" si="1"/>
        <v xml:space="preserve"> </v>
      </c>
      <c r="AB57" s="5"/>
      <c r="AC57" s="5"/>
      <c r="AD57" s="5"/>
      <c r="AE57" s="5"/>
      <c r="AF57" s="19"/>
      <c r="AG57" s="19"/>
      <c r="AH57" s="19"/>
      <c r="AI57" s="19"/>
      <c r="AJ57" s="19"/>
      <c r="AK57" s="280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</row>
    <row r="58" spans="1:64" x14ac:dyDescent="0.2">
      <c r="B58" s="85"/>
      <c r="C58" s="70" t="s">
        <v>25</v>
      </c>
      <c r="D58" s="870"/>
      <c r="E58" s="870"/>
      <c r="F58" s="870"/>
      <c r="G58" s="870"/>
      <c r="H58" s="870"/>
      <c r="I58" s="870"/>
      <c r="J58" s="870"/>
      <c r="K58" s="870"/>
      <c r="L58" s="870"/>
      <c r="M58" s="870"/>
      <c r="N58" s="870"/>
      <c r="O58" s="870"/>
      <c r="P58" s="870"/>
      <c r="Q58" s="870"/>
      <c r="R58" s="870"/>
      <c r="S58" s="870"/>
      <c r="T58" s="870"/>
      <c r="U58" s="870"/>
      <c r="V58" s="870"/>
      <c r="W58" s="870"/>
      <c r="X58" s="870"/>
      <c r="Y58" s="870"/>
      <c r="Z58" s="51"/>
      <c r="AA58" s="71" t="str">
        <f t="shared" si="1"/>
        <v xml:space="preserve"> </v>
      </c>
      <c r="AB58" s="5"/>
      <c r="AC58" s="5"/>
      <c r="AD58" s="5"/>
      <c r="AE58" s="155"/>
      <c r="AF58" s="17">
        <v>500</v>
      </c>
      <c r="AG58" s="17">
        <v>550</v>
      </c>
      <c r="AH58" s="17">
        <v>600</v>
      </c>
      <c r="AI58" s="17">
        <v>640</v>
      </c>
      <c r="AJ58" s="17">
        <v>670</v>
      </c>
      <c r="AK58" s="5"/>
      <c r="AL58" s="44"/>
      <c r="AM58" s="51"/>
      <c r="AN58" s="44"/>
      <c r="AO58" s="51"/>
      <c r="AP58" s="71"/>
      <c r="AQ58" s="51"/>
      <c r="AR58" s="44"/>
      <c r="AS58" s="51"/>
      <c r="AT58" s="51"/>
      <c r="AU58" s="51"/>
      <c r="AV58" s="51"/>
      <c r="AW58" s="51"/>
      <c r="AX58" s="51"/>
      <c r="AY58" s="51"/>
      <c r="BA58" s="51"/>
      <c r="BB58" s="78"/>
      <c r="BC58" s="65"/>
      <c r="BD58" s="65"/>
      <c r="BE58" s="65"/>
      <c r="BF58" s="68"/>
      <c r="BG58" s="65"/>
      <c r="BH58" s="65"/>
      <c r="BI58" s="65"/>
      <c r="BJ58" s="65"/>
    </row>
    <row r="59" spans="1:64" x14ac:dyDescent="0.2">
      <c r="A59" s="48"/>
      <c r="B59" s="124">
        <v>1</v>
      </c>
      <c r="C59" s="106" t="s">
        <v>135</v>
      </c>
      <c r="D59" s="318">
        <v>620</v>
      </c>
      <c r="E59" s="1217" t="s">
        <v>322</v>
      </c>
      <c r="F59" s="148"/>
      <c r="G59" s="319"/>
      <c r="H59" s="148"/>
      <c r="I59" s="319"/>
      <c r="J59" s="148"/>
      <c r="K59" s="142"/>
      <c r="L59" s="318">
        <v>629</v>
      </c>
      <c r="M59" s="1286" t="s">
        <v>237</v>
      </c>
      <c r="N59" s="148"/>
      <c r="O59" s="142"/>
      <c r="P59" s="318"/>
      <c r="Q59" s="142"/>
      <c r="R59" s="148"/>
      <c r="S59" s="142"/>
      <c r="T59" s="319"/>
      <c r="U59" s="319"/>
      <c r="V59" s="148"/>
      <c r="W59" s="143"/>
      <c r="X59" s="148"/>
      <c r="Y59" s="142"/>
      <c r="Z59" s="51">
        <f>COUNT(D59:Y59)</f>
        <v>2</v>
      </c>
      <c r="AA59" s="71" t="str">
        <f t="shared" si="1"/>
        <v xml:space="preserve"> </v>
      </c>
      <c r="AB59" s="30">
        <f>COUNTIF(D59:Y59,"(1)")</f>
        <v>1</v>
      </c>
      <c r="AC59" s="31">
        <f>COUNTIF(D59:Y59,"(2)")</f>
        <v>1</v>
      </c>
      <c r="AD59" s="31">
        <f>COUNTIF(D59:Y59,"(3)")</f>
        <v>0</v>
      </c>
      <c r="AE59" s="135">
        <f>SUM(AB59:AD59)</f>
        <v>2</v>
      </c>
      <c r="AF59" s="110" t="s">
        <v>145</v>
      </c>
      <c r="AG59" s="113" t="s">
        <v>145</v>
      </c>
      <c r="AH59" s="113" t="s">
        <v>145</v>
      </c>
      <c r="AI59" s="111" t="s">
        <v>145</v>
      </c>
      <c r="AJ59" s="18" t="str">
        <f>IF((LARGE($D59:$Y59,1))&gt;=670,"15"," ")</f>
        <v xml:space="preserve"> </v>
      </c>
      <c r="AK59" s="280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</row>
    <row r="60" spans="1:64" x14ac:dyDescent="0.2">
      <c r="A60" s="48"/>
      <c r="B60" s="124">
        <v>2</v>
      </c>
      <c r="C60" s="131" t="s">
        <v>243</v>
      </c>
      <c r="D60" s="318"/>
      <c r="E60" s="319"/>
      <c r="F60" s="148">
        <v>603</v>
      </c>
      <c r="G60" s="1217" t="s">
        <v>322</v>
      </c>
      <c r="H60" s="148"/>
      <c r="I60" s="318"/>
      <c r="J60" s="148"/>
      <c r="K60" s="142"/>
      <c r="L60" s="318"/>
      <c r="M60" s="319"/>
      <c r="N60" s="148"/>
      <c r="O60" s="142"/>
      <c r="P60" s="318"/>
      <c r="Q60" s="143"/>
      <c r="R60" s="148"/>
      <c r="S60" s="142"/>
      <c r="T60" s="319">
        <v>632</v>
      </c>
      <c r="U60" s="1286" t="s">
        <v>237</v>
      </c>
      <c r="V60" s="148"/>
      <c r="W60" s="143"/>
      <c r="X60" s="148"/>
      <c r="Y60" s="143"/>
      <c r="Z60" s="51">
        <f>COUNT(D60:Y60)</f>
        <v>2</v>
      </c>
      <c r="AA60" s="71" t="str">
        <f t="shared" si="1"/>
        <v xml:space="preserve"> </v>
      </c>
      <c r="AB60" s="20">
        <f>COUNTIF(D60:Y60,"(1)")</f>
        <v>1</v>
      </c>
      <c r="AC60" s="18">
        <f>COUNTIF(D60:Y60,"(2)")</f>
        <v>1</v>
      </c>
      <c r="AD60" s="18">
        <f>COUNTIF(D60:Y60,"(3)")</f>
        <v>0</v>
      </c>
      <c r="AE60" s="14">
        <f>SUM(AB60:AD60)</f>
        <v>2</v>
      </c>
      <c r="AF60" s="128">
        <v>10</v>
      </c>
      <c r="AG60" s="128">
        <v>10</v>
      </c>
      <c r="AH60" s="128">
        <v>11</v>
      </c>
      <c r="AI60" s="116">
        <v>11</v>
      </c>
      <c r="AJ60" s="18" t="str">
        <f>IF((LARGE($D60:$Y60,1))&gt;=670,"15"," ")</f>
        <v xml:space="preserve"> </v>
      </c>
      <c r="AK60" s="280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</row>
    <row r="61" spans="1:64" x14ac:dyDescent="0.2">
      <c r="B61" s="124"/>
      <c r="C61" s="136" t="s">
        <v>251</v>
      </c>
      <c r="D61" s="318"/>
      <c r="E61" s="317"/>
      <c r="F61" s="318"/>
      <c r="G61" s="322"/>
      <c r="H61" s="148"/>
      <c r="I61" s="322"/>
      <c r="J61" s="148"/>
      <c r="K61" s="317"/>
      <c r="L61" s="318"/>
      <c r="M61" s="322"/>
      <c r="N61" s="148"/>
      <c r="O61" s="142"/>
      <c r="P61" s="318"/>
      <c r="Q61" s="142"/>
      <c r="R61" s="147"/>
      <c r="S61" s="317"/>
      <c r="T61" s="322"/>
      <c r="U61" s="319"/>
      <c r="V61" s="147"/>
      <c r="W61" s="317"/>
      <c r="X61" s="147"/>
      <c r="Y61" s="317"/>
      <c r="Z61" s="51">
        <f>COUNT(D61:Y61)</f>
        <v>0</v>
      </c>
      <c r="AA61" s="71" t="str">
        <f t="shared" si="1"/>
        <v xml:space="preserve"> </v>
      </c>
      <c r="AB61" s="20">
        <f>COUNTIF(D61:Y61,"(1)")</f>
        <v>0</v>
      </c>
      <c r="AC61" s="18">
        <f>COUNTIF(D59:Y59,"(2)")</f>
        <v>1</v>
      </c>
      <c r="AD61" s="18">
        <f>COUNTIF(D61:Y61,"(3)")</f>
        <v>0</v>
      </c>
      <c r="AE61" s="14">
        <f>SUM(AB61:AD61)</f>
        <v>1</v>
      </c>
      <c r="AF61" s="128">
        <v>12</v>
      </c>
      <c r="AG61" s="128">
        <v>12</v>
      </c>
      <c r="AH61" s="126" t="e">
        <f>IF((LARGE($D61:$Y61,1))&gt;=600,"15"," ")</f>
        <v>#NUM!</v>
      </c>
      <c r="AI61" s="18" t="e">
        <f>IF((LARGE($D61:$Y61,1))&gt;=640,"15"," ")</f>
        <v>#NUM!</v>
      </c>
      <c r="AJ61" s="18" t="e">
        <f>IF((LARGE($D61:$Y61,1))&gt;=670,"15"," ")</f>
        <v>#NUM!</v>
      </c>
      <c r="AK61" s="5"/>
    </row>
    <row r="62" spans="1:64" x14ac:dyDescent="0.2">
      <c r="D62" s="873"/>
      <c r="E62" s="855"/>
      <c r="F62" s="855"/>
      <c r="G62" s="855"/>
      <c r="H62" s="855"/>
      <c r="I62" s="855"/>
      <c r="J62" s="873"/>
      <c r="K62" s="855"/>
      <c r="L62" s="855"/>
      <c r="M62" s="855"/>
      <c r="N62" s="873"/>
      <c r="O62" s="873"/>
      <c r="P62" s="873"/>
      <c r="Q62" s="873"/>
      <c r="R62" s="873"/>
      <c r="S62" s="873"/>
      <c r="T62" s="873"/>
      <c r="U62" s="873"/>
      <c r="V62" s="873"/>
      <c r="W62" s="873"/>
      <c r="X62" s="873"/>
      <c r="Y62" s="873"/>
      <c r="Z62" s="51"/>
      <c r="AA62" s="71"/>
      <c r="AB62" s="5"/>
      <c r="AC62" s="5"/>
      <c r="AD62" s="5"/>
      <c r="AE62" s="22"/>
      <c r="AF62" s="19"/>
      <c r="AG62" s="19"/>
      <c r="AH62" s="19"/>
      <c r="AI62" s="19"/>
      <c r="AJ62" s="19"/>
    </row>
    <row r="63" spans="1:64" x14ac:dyDescent="0.2">
      <c r="A63" s="48"/>
      <c r="B63" s="85"/>
      <c r="C63" s="70" t="s">
        <v>51</v>
      </c>
      <c r="D63" s="870"/>
      <c r="E63" s="870"/>
      <c r="F63" s="870"/>
      <c r="G63" s="870"/>
      <c r="H63" s="870"/>
      <c r="I63" s="870"/>
      <c r="J63" s="870"/>
      <c r="K63" s="870"/>
      <c r="L63" s="870"/>
      <c r="M63" s="870"/>
      <c r="N63" s="870"/>
      <c r="O63" s="870"/>
      <c r="P63" s="870"/>
      <c r="Q63" s="870"/>
      <c r="R63" s="870"/>
      <c r="S63" s="870"/>
      <c r="T63" s="870"/>
      <c r="U63" s="870"/>
      <c r="V63" s="870"/>
      <c r="W63" s="870"/>
      <c r="X63" s="870"/>
      <c r="Y63" s="870"/>
      <c r="Z63" s="51"/>
      <c r="AA63" s="71"/>
      <c r="AB63" s="17"/>
      <c r="AC63" s="17"/>
      <c r="AD63" s="17"/>
      <c r="AE63" s="26"/>
      <c r="AF63" s="17">
        <v>550</v>
      </c>
      <c r="AG63" s="17">
        <v>600</v>
      </c>
      <c r="AH63" s="17">
        <v>640</v>
      </c>
      <c r="AI63" s="17">
        <v>670</v>
      </c>
      <c r="AJ63" s="17">
        <v>690</v>
      </c>
      <c r="AK63" s="280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</row>
    <row r="64" spans="1:64" x14ac:dyDescent="0.2">
      <c r="A64" s="48"/>
      <c r="B64" s="124"/>
      <c r="C64" s="136" t="s">
        <v>196</v>
      </c>
      <c r="D64" s="318"/>
      <c r="E64" s="317"/>
      <c r="F64" s="318"/>
      <c r="G64" s="317"/>
      <c r="H64" s="318"/>
      <c r="I64" s="317"/>
      <c r="J64" s="318"/>
      <c r="K64" s="142"/>
      <c r="L64" s="318"/>
      <c r="M64" s="322"/>
      <c r="N64" s="148"/>
      <c r="O64" s="142"/>
      <c r="P64" s="318"/>
      <c r="Q64" s="317"/>
      <c r="R64" s="147"/>
      <c r="S64" s="142"/>
      <c r="T64" s="319"/>
      <c r="U64" s="319"/>
      <c r="V64" s="147"/>
      <c r="W64" s="142"/>
      <c r="X64" s="147"/>
      <c r="Y64" s="317"/>
      <c r="Z64" s="51">
        <f>COUNT(D64:Y64)</f>
        <v>0</v>
      </c>
      <c r="AA64" s="71" t="str">
        <f>IF(Z64&lt;3," ",((LARGE(D64:Y64,1)+LARGE(D64:Y64,2)+LARGE(D64:Y64,3))/3))</f>
        <v xml:space="preserve"> </v>
      </c>
      <c r="AB64" s="20">
        <f>COUNTIF(D64:Y64,"(1)")</f>
        <v>0</v>
      </c>
      <c r="AC64" s="18">
        <f>COUNTIF(D64:Y64,"(2)")</f>
        <v>0</v>
      </c>
      <c r="AD64" s="18">
        <f>COUNTIF(D64:Y64,"(3)")</f>
        <v>0</v>
      </c>
      <c r="AE64" s="14">
        <f>SUM(AB64:AD64)</f>
        <v>0</v>
      </c>
      <c r="AF64" s="110" t="s">
        <v>199</v>
      </c>
      <c r="AG64" s="110" t="s">
        <v>199</v>
      </c>
      <c r="AH64" s="110" t="s">
        <v>199</v>
      </c>
      <c r="AI64" s="110" t="s">
        <v>199</v>
      </c>
      <c r="AJ64" s="18" t="e">
        <f>IF((LARGE($D64:$Y64,1))&gt;=690,"15"," ")</f>
        <v>#NUM!</v>
      </c>
      <c r="AK64" s="280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</row>
    <row r="65" spans="1:64" x14ac:dyDescent="0.2">
      <c r="A65" s="48"/>
      <c r="B65" s="124"/>
      <c r="C65" s="100"/>
      <c r="D65" s="870"/>
      <c r="E65" s="303"/>
      <c r="F65" s="870"/>
      <c r="G65" s="305"/>
      <c r="H65" s="292"/>
      <c r="I65" s="305"/>
      <c r="J65" s="292"/>
      <c r="K65" s="303"/>
      <c r="L65" s="870"/>
      <c r="M65" s="305"/>
      <c r="N65" s="292"/>
      <c r="O65" s="303"/>
      <c r="P65" s="870"/>
      <c r="Q65" s="303"/>
      <c r="R65" s="309"/>
      <c r="S65" s="303"/>
      <c r="T65" s="305"/>
      <c r="U65" s="305"/>
      <c r="V65" s="309"/>
      <c r="W65" s="293"/>
      <c r="X65" s="309"/>
      <c r="Y65" s="303"/>
      <c r="Z65" s="51">
        <f>COUNT(D65:Y65)</f>
        <v>0</v>
      </c>
      <c r="AA65" s="71" t="str">
        <f>IF(Z65&lt;3," ",((LARGE(D65:Y65,1)+LARGE(D65:Y65,2)+LARGE(D65:Y65,3))/3))</f>
        <v xml:space="preserve"> </v>
      </c>
      <c r="AB65" s="20">
        <f>COUNTIF(D65:Y65,"(1)")</f>
        <v>0</v>
      </c>
      <c r="AC65" s="18">
        <f>COUNTIF(D65:Y65,"(2)")</f>
        <v>0</v>
      </c>
      <c r="AD65" s="18">
        <f>COUNTIF(D65:Y65,"(3)")</f>
        <v>0</v>
      </c>
      <c r="AE65" s="14">
        <f>SUM(AB65:AD65)</f>
        <v>0</v>
      </c>
      <c r="AF65" s="126" t="e">
        <f>IF((LARGE($D65:$Y65,1))&gt;=550,"15"," ")</f>
        <v>#NUM!</v>
      </c>
      <c r="AG65" s="126" t="e">
        <f>IF((LARGE($D65:$Y65,1))&gt;=600,"15"," ")</f>
        <v>#NUM!</v>
      </c>
      <c r="AH65" s="18" t="e">
        <f>IF((LARGE($D65:$Y65,1))&gt;=640,"15"," ")</f>
        <v>#NUM!</v>
      </c>
      <c r="AI65" s="18" t="e">
        <f>IF((LARGE($D65:$Y65,1))&gt;=670,"15"," ")</f>
        <v>#NUM!</v>
      </c>
      <c r="AJ65" s="18" t="e">
        <f>IF((LARGE($D65:$Y65,1))&gt;=690,"15"," ")</f>
        <v>#NUM!</v>
      </c>
      <c r="AK65" s="280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</row>
    <row r="66" spans="1:64" x14ac:dyDescent="0.2">
      <c r="A66" s="53"/>
      <c r="B66" s="77"/>
      <c r="C66" s="53"/>
      <c r="K66" s="304"/>
      <c r="L66" s="304"/>
      <c r="M66" s="304"/>
      <c r="Z66" s="51"/>
      <c r="AA66" s="71"/>
      <c r="AB66" s="5"/>
      <c r="AC66" s="5"/>
      <c r="AD66" s="5"/>
      <c r="AE66" s="5"/>
      <c r="AF66" s="19"/>
      <c r="AG66" s="19"/>
      <c r="AH66" s="19"/>
      <c r="AI66" s="19"/>
      <c r="AJ66" s="19"/>
      <c r="AK66" s="280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</row>
    <row r="67" spans="1:64" x14ac:dyDescent="0.2">
      <c r="A67" s="48"/>
      <c r="B67" s="85"/>
      <c r="C67" s="70" t="s">
        <v>52</v>
      </c>
      <c r="D67" s="870"/>
      <c r="E67" s="870"/>
      <c r="F67" s="870"/>
      <c r="G67" s="870"/>
      <c r="H67" s="870"/>
      <c r="I67" s="870"/>
      <c r="J67" s="870"/>
      <c r="K67" s="870"/>
      <c r="L67" s="870"/>
      <c r="M67" s="870"/>
      <c r="N67" s="870"/>
      <c r="O67" s="870"/>
      <c r="P67" s="870"/>
      <c r="Q67" s="870"/>
      <c r="R67" s="870"/>
      <c r="S67" s="870"/>
      <c r="T67" s="870"/>
      <c r="U67" s="870"/>
      <c r="V67" s="870"/>
      <c r="W67" s="870"/>
      <c r="X67" s="870"/>
      <c r="Y67" s="870"/>
      <c r="Z67" s="51"/>
      <c r="AA67" s="71"/>
      <c r="AB67" s="17"/>
      <c r="AC67" s="17"/>
      <c r="AD67" s="17"/>
      <c r="AE67" s="26"/>
      <c r="AF67" s="17">
        <v>500</v>
      </c>
      <c r="AG67" s="17">
        <v>550</v>
      </c>
      <c r="AH67" s="17">
        <v>600</v>
      </c>
      <c r="AI67" s="17">
        <v>640</v>
      </c>
      <c r="AJ67" s="17">
        <v>670</v>
      </c>
      <c r="AK67" s="280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</row>
    <row r="68" spans="1:64" x14ac:dyDescent="0.2">
      <c r="A68" s="48"/>
      <c r="B68" s="124"/>
      <c r="C68" s="100" t="s">
        <v>167</v>
      </c>
      <c r="D68" s="318"/>
      <c r="E68" s="318"/>
      <c r="F68" s="148"/>
      <c r="G68" s="322"/>
      <c r="H68" s="148"/>
      <c r="I68" s="322"/>
      <c r="J68" s="148"/>
      <c r="K68" s="317"/>
      <c r="L68" s="318"/>
      <c r="M68" s="322"/>
      <c r="N68" s="148"/>
      <c r="O68" s="143"/>
      <c r="P68" s="318"/>
      <c r="Q68" s="143"/>
      <c r="R68" s="148"/>
      <c r="S68" s="143"/>
      <c r="T68" s="318"/>
      <c r="U68" s="318"/>
      <c r="V68" s="148"/>
      <c r="W68" s="143"/>
      <c r="X68" s="148"/>
      <c r="Y68" s="143"/>
      <c r="Z68" s="51">
        <f>COUNT(D68:Y68)</f>
        <v>0</v>
      </c>
      <c r="AA68" s="71" t="str">
        <f>IF(Z68&lt;3," ",((LARGE(D68:Y68,1)+LARGE(D68:Y68,2)+LARGE(D68:Y68,3))/3))</f>
        <v xml:space="preserve"> </v>
      </c>
      <c r="AB68" s="20">
        <f>COUNTIF(D68:Y68,"(1)")</f>
        <v>0</v>
      </c>
      <c r="AC68" s="18">
        <f>COUNTIF(D68:Y68,"(2)")</f>
        <v>0</v>
      </c>
      <c r="AD68" s="18">
        <f>COUNTIF(D68:Y68,"(3)")</f>
        <v>0</v>
      </c>
      <c r="AE68" s="14">
        <f>SUM(AB68:AD68)</f>
        <v>0</v>
      </c>
      <c r="AF68" s="20" t="e">
        <f>IF((LARGE($D68:$Y68,1))&gt;=500,"15"," ")</f>
        <v>#NUM!</v>
      </c>
      <c r="AG68" s="18" t="e">
        <f>IF((LARGE($D68:$Y68,1))&gt;=550,"15"," ")</f>
        <v>#NUM!</v>
      </c>
      <c r="AH68" s="18" t="e">
        <f>IF((LARGE($D68:$Y68,1))&gt;=600,"15"," ")</f>
        <v>#NUM!</v>
      </c>
      <c r="AI68" s="18" t="e">
        <f>IF((LARGE($D68:$Y68,1))&gt;=640,"15"," ")</f>
        <v>#NUM!</v>
      </c>
      <c r="AJ68" s="18" t="e">
        <f>IF((LARGE($D68:$Y68,1))&gt;=670,"15"," ")</f>
        <v>#NUM!</v>
      </c>
      <c r="AK68" s="280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</row>
    <row r="69" spans="1:64" x14ac:dyDescent="0.2">
      <c r="A69" s="48"/>
      <c r="B69" s="124"/>
      <c r="C69" s="100"/>
      <c r="D69" s="870"/>
      <c r="E69" s="870"/>
      <c r="F69" s="292"/>
      <c r="G69" s="870"/>
      <c r="H69" s="292"/>
      <c r="I69" s="870"/>
      <c r="J69" s="292"/>
      <c r="K69" s="859"/>
      <c r="L69" s="870"/>
      <c r="M69" s="870"/>
      <c r="N69" s="292"/>
      <c r="O69" s="859"/>
      <c r="P69" s="870"/>
      <c r="Q69" s="859"/>
      <c r="R69" s="292"/>
      <c r="S69" s="859"/>
      <c r="T69" s="870"/>
      <c r="U69" s="870"/>
      <c r="V69" s="292"/>
      <c r="W69" s="859"/>
      <c r="X69" s="292"/>
      <c r="Y69" s="859"/>
      <c r="Z69" s="51">
        <f>COUNT(D69:Y69)</f>
        <v>0</v>
      </c>
      <c r="AA69" s="71" t="str">
        <f>IF(Z69&lt;3," ",((LARGE(D69:Y69,1)+LARGE(D69:Y69,2)+LARGE(D69:Y69,3))/3))</f>
        <v xml:space="preserve"> </v>
      </c>
      <c r="AB69" s="20">
        <f>COUNTIF(D69:Y69,"(1)")</f>
        <v>0</v>
      </c>
      <c r="AC69" s="18">
        <f>COUNTIF(D69:Y69,"(2)")</f>
        <v>0</v>
      </c>
      <c r="AD69" s="18">
        <f>COUNTIF(D69:Y69,"(3)")</f>
        <v>0</v>
      </c>
      <c r="AE69" s="14">
        <f>SUM(AB69:AD69)</f>
        <v>0</v>
      </c>
      <c r="AF69" s="20" t="e">
        <f>IF((LARGE($D69:$Y69,1))&gt;=500,"15"," ")</f>
        <v>#NUM!</v>
      </c>
      <c r="AG69" s="18" t="e">
        <f>IF((LARGE($D69:$Y69,1))&gt;=550,"15"," ")</f>
        <v>#NUM!</v>
      </c>
      <c r="AH69" s="18" t="e">
        <f>IF((LARGE($D69:$Y69,1))&gt;=600,"15"," ")</f>
        <v>#NUM!</v>
      </c>
      <c r="AI69" s="18" t="e">
        <f>IF((LARGE($D69:$Y69,1))&gt;=640,"15"," ")</f>
        <v>#NUM!</v>
      </c>
      <c r="AJ69" s="18" t="e">
        <f>IF((LARGE($D69:$Y69,1))&gt;=670,"15"," ")</f>
        <v>#NUM!</v>
      </c>
      <c r="AK69" s="280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</row>
    <row r="70" spans="1:64" x14ac:dyDescent="0.2">
      <c r="A70" s="53"/>
      <c r="B70" s="77"/>
      <c r="C70" s="53"/>
      <c r="Z70" s="51"/>
      <c r="AA70" s="71"/>
      <c r="AB70" s="280"/>
      <c r="AC70" s="280"/>
      <c r="AD70" s="280"/>
      <c r="AE70" s="280"/>
      <c r="AF70" s="280"/>
      <c r="AG70" s="280"/>
      <c r="AH70" s="280"/>
      <c r="AI70" s="280"/>
      <c r="AJ70" s="280"/>
      <c r="AK70" s="280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</row>
    <row r="71" spans="1:64" x14ac:dyDescent="0.2">
      <c r="A71" s="48"/>
      <c r="B71" s="85"/>
      <c r="C71" s="70" t="s">
        <v>53</v>
      </c>
      <c r="D71" s="870"/>
      <c r="E71" s="870"/>
      <c r="F71" s="870"/>
      <c r="G71" s="870"/>
      <c r="H71" s="870"/>
      <c r="I71" s="870"/>
      <c r="J71" s="870"/>
      <c r="K71" s="870"/>
      <c r="L71" s="870"/>
      <c r="M71" s="870"/>
      <c r="N71" s="870"/>
      <c r="O71" s="870"/>
      <c r="P71" s="870"/>
      <c r="Q71" s="870"/>
      <c r="R71" s="870"/>
      <c r="S71" s="870"/>
      <c r="T71" s="870"/>
      <c r="U71" s="870"/>
      <c r="V71" s="870"/>
      <c r="W71" s="870"/>
      <c r="X71" s="870"/>
      <c r="Y71" s="870"/>
      <c r="Z71" s="51"/>
      <c r="AA71" s="71"/>
      <c r="AB71" s="17"/>
      <c r="AC71" s="17"/>
      <c r="AD71" s="17"/>
      <c r="AE71" s="26"/>
      <c r="AF71" s="17">
        <v>500</v>
      </c>
      <c r="AG71" s="17">
        <v>550</v>
      </c>
      <c r="AH71" s="17">
        <v>600</v>
      </c>
      <c r="AI71" s="17">
        <v>640</v>
      </c>
      <c r="AJ71" s="17">
        <v>670</v>
      </c>
      <c r="AK71" s="280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</row>
    <row r="72" spans="1:64" x14ac:dyDescent="0.2">
      <c r="B72" s="124">
        <v>1</v>
      </c>
      <c r="C72" s="100" t="s">
        <v>26</v>
      </c>
      <c r="D72" s="873">
        <v>599</v>
      </c>
      <c r="E72" s="1176" t="s">
        <v>322</v>
      </c>
      <c r="F72" s="873">
        <v>570</v>
      </c>
      <c r="G72" s="295" t="s">
        <v>349</v>
      </c>
      <c r="H72" s="873"/>
      <c r="I72" s="295"/>
      <c r="J72" s="873"/>
      <c r="K72" s="295"/>
      <c r="L72" s="873">
        <v>585</v>
      </c>
      <c r="M72" s="1287" t="s">
        <v>237</v>
      </c>
      <c r="N72" s="861">
        <v>590</v>
      </c>
      <c r="O72" s="1219" t="s">
        <v>237</v>
      </c>
      <c r="P72" s="873">
        <v>590</v>
      </c>
      <c r="Q72" s="1219" t="s">
        <v>237</v>
      </c>
      <c r="R72" s="296">
        <v>581</v>
      </c>
      <c r="S72" s="1037" t="s">
        <v>237</v>
      </c>
      <c r="T72" s="321">
        <v>537</v>
      </c>
      <c r="U72" s="1316" t="s">
        <v>259</v>
      </c>
      <c r="V72" s="296"/>
      <c r="W72" s="146"/>
      <c r="X72" s="145"/>
      <c r="Y72" s="146"/>
      <c r="Z72" s="51">
        <f>COUNT(D72:Y72)</f>
        <v>7</v>
      </c>
      <c r="AA72" s="71">
        <f>IF(Z72&lt;3," ",((LARGE(D72:Y72,1)+LARGE(D72:Y72,2)+LARGE(D72:Y72,3))/3))</f>
        <v>593</v>
      </c>
      <c r="AB72" s="30">
        <f>COUNTIF(D72:Y72,"(1)")</f>
        <v>4</v>
      </c>
      <c r="AC72" s="31">
        <f>COUNTIF(D72:Y72,"(2)")</f>
        <v>1</v>
      </c>
      <c r="AD72" s="31">
        <f>COUNTIF(D72:Y72,"(3)")</f>
        <v>1</v>
      </c>
      <c r="AE72" s="135">
        <f>SUM(AB72:AD72)</f>
        <v>6</v>
      </c>
      <c r="AF72" s="116">
        <v>95</v>
      </c>
      <c r="AG72" s="116">
        <v>95</v>
      </c>
      <c r="AH72" s="116">
        <v>95</v>
      </c>
      <c r="AI72" s="116">
        <v>95</v>
      </c>
      <c r="AJ72" s="18" t="str">
        <f>IF((LARGE($D72:$Y72,1))&gt;=670,"15"," ")</f>
        <v xml:space="preserve"> </v>
      </c>
    </row>
    <row r="73" spans="1:64" x14ac:dyDescent="0.2">
      <c r="B73" s="124">
        <v>2</v>
      </c>
      <c r="C73" s="136" t="s">
        <v>334</v>
      </c>
      <c r="D73" s="148"/>
      <c r="E73" s="142"/>
      <c r="F73" s="318"/>
      <c r="G73" s="319"/>
      <c r="H73" s="148"/>
      <c r="I73" s="317"/>
      <c r="J73" s="318"/>
      <c r="K73" s="317"/>
      <c r="L73" s="318"/>
      <c r="M73" s="319"/>
      <c r="N73" s="148"/>
      <c r="O73" s="142"/>
      <c r="P73" s="318"/>
      <c r="Q73" s="143"/>
      <c r="R73" s="148"/>
      <c r="S73" s="143"/>
      <c r="T73" s="318">
        <v>461</v>
      </c>
      <c r="U73" s="319" t="s">
        <v>344</v>
      </c>
      <c r="V73" s="148"/>
      <c r="W73" s="317"/>
      <c r="X73" s="147"/>
      <c r="Y73" s="317"/>
      <c r="Z73" s="51">
        <f>COUNT(D73:Y73)</f>
        <v>1</v>
      </c>
      <c r="AA73" s="71" t="str">
        <f>IF(Z73&lt;3," ",((LARGE(D73:Y73,1)+LARGE(D73:Y73,2)+LARGE(D73:Y73,3))/3))</f>
        <v xml:space="preserve"> </v>
      </c>
      <c r="AB73" s="30">
        <f>COUNTIF(D73:Y73,"(1)")</f>
        <v>0</v>
      </c>
      <c r="AC73" s="31">
        <f t="shared" ref="AC73:AC75" si="2">COUNTIF(D73:Y73,"(2)")</f>
        <v>0</v>
      </c>
      <c r="AD73" s="31">
        <f>COUNTIF(D73:Y73,"(3)")</f>
        <v>0</v>
      </c>
      <c r="AE73" s="135">
        <f>SUM(AB73:AD73)</f>
        <v>0</v>
      </c>
      <c r="AF73" s="20" t="str">
        <f>IF((LARGE($D73:$Y73,1))&gt;=500,"15"," ")</f>
        <v xml:space="preserve"> </v>
      </c>
      <c r="AG73" s="18" t="str">
        <f>IF((LARGE($D73:$Y73,1))&gt;=550,"15"," ")</f>
        <v xml:space="preserve"> </v>
      </c>
      <c r="AH73" s="18" t="str">
        <f>IF((LARGE($D73:$Y73,1))&gt;=600,"15"," ")</f>
        <v xml:space="preserve"> </v>
      </c>
      <c r="AI73" s="18" t="str">
        <f>IF((LARGE($D73:$Y73,1))&gt;=640,"15"," ")</f>
        <v xml:space="preserve"> </v>
      </c>
      <c r="AJ73" s="18" t="str">
        <f>IF((LARGE($D73:$Y73,1))&gt;=670,"15"," ")</f>
        <v xml:space="preserve"> </v>
      </c>
    </row>
    <row r="74" spans="1:64" x14ac:dyDescent="0.2">
      <c r="A74" s="48"/>
      <c r="B74" s="124"/>
      <c r="C74" s="100" t="s">
        <v>137</v>
      </c>
      <c r="D74" s="870"/>
      <c r="E74" s="305"/>
      <c r="F74" s="292"/>
      <c r="G74" s="305"/>
      <c r="H74" s="292"/>
      <c r="I74" s="305"/>
      <c r="J74" s="292"/>
      <c r="K74" s="303"/>
      <c r="L74" s="870"/>
      <c r="M74" s="305"/>
      <c r="N74" s="292"/>
      <c r="O74" s="303"/>
      <c r="P74" s="870"/>
      <c r="Q74" s="303"/>
      <c r="R74" s="292"/>
      <c r="S74" s="303"/>
      <c r="T74" s="305"/>
      <c r="U74" s="305"/>
      <c r="V74" s="292"/>
      <c r="W74" s="303"/>
      <c r="X74" s="310"/>
      <c r="Y74" s="303"/>
      <c r="Z74" s="51">
        <f>COUNT(D74:Y74)</f>
        <v>0</v>
      </c>
      <c r="AA74" s="71" t="str">
        <f>IF(Z74&lt;3," ",((LARGE(D74:Y74,1)+LARGE(D74:Y74,2)+LARGE(D74:Y74,3))/3))</f>
        <v xml:space="preserve"> </v>
      </c>
      <c r="AB74" s="20">
        <f>COUNTIF(D74:Y74,"(1)")</f>
        <v>0</v>
      </c>
      <c r="AC74" s="31">
        <f t="shared" si="2"/>
        <v>0</v>
      </c>
      <c r="AD74" s="18">
        <f>COUNTIF(D74:Y74,"(3)")</f>
        <v>0</v>
      </c>
      <c r="AE74" s="14">
        <f>SUM(AB74:AD74)</f>
        <v>0</v>
      </c>
      <c r="AF74" s="110" t="s">
        <v>145</v>
      </c>
      <c r="AG74" s="111" t="s">
        <v>168</v>
      </c>
      <c r="AH74" s="18" t="e">
        <f>IF((LARGE($D74:$Y74,1))&gt;=600,"15"," ")</f>
        <v>#NUM!</v>
      </c>
      <c r="AI74" s="18" t="e">
        <f>IF((LARGE($D74:$Y74,1))&gt;=640,"15"," ")</f>
        <v>#NUM!</v>
      </c>
      <c r="AJ74" s="18" t="e">
        <f>IF((LARGE($D74:$Y74,1))&gt;=670,"15"," ")</f>
        <v>#NUM!</v>
      </c>
      <c r="AK74" s="280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</row>
    <row r="75" spans="1:64" x14ac:dyDescent="0.2">
      <c r="B75" s="124">
        <v>3</v>
      </c>
      <c r="C75" s="136" t="s">
        <v>246</v>
      </c>
      <c r="D75" s="870">
        <v>578</v>
      </c>
      <c r="E75" s="303" t="s">
        <v>375</v>
      </c>
      <c r="F75" s="870">
        <v>582</v>
      </c>
      <c r="G75" s="1186" t="s">
        <v>237</v>
      </c>
      <c r="H75" s="292"/>
      <c r="I75" s="306"/>
      <c r="J75" s="292"/>
      <c r="K75" s="303"/>
      <c r="L75" s="870">
        <v>563</v>
      </c>
      <c r="M75" s="1288" t="s">
        <v>322</v>
      </c>
      <c r="N75" s="292">
        <v>586</v>
      </c>
      <c r="O75" s="1173" t="s">
        <v>259</v>
      </c>
      <c r="P75" s="870"/>
      <c r="Q75" s="303"/>
      <c r="R75" s="309"/>
      <c r="S75" s="303"/>
      <c r="T75" s="305">
        <v>555</v>
      </c>
      <c r="U75" s="1288" t="s">
        <v>322</v>
      </c>
      <c r="V75" s="309"/>
      <c r="W75" s="293"/>
      <c r="X75" s="309"/>
      <c r="Y75" s="293"/>
      <c r="Z75" s="51">
        <f>COUNT(D75:Y75)</f>
        <v>5</v>
      </c>
      <c r="AA75" s="71">
        <f>IF(Z75&lt;3," ",((LARGE(D75:Y75,1)+LARGE(D75:Y75,2)+LARGE(D75:Y75,3))/3))</f>
        <v>582</v>
      </c>
      <c r="AB75" s="20">
        <f>COUNTIF(D75:Y75,"(1)")</f>
        <v>1</v>
      </c>
      <c r="AC75" s="31">
        <f t="shared" si="2"/>
        <v>2</v>
      </c>
      <c r="AD75" s="18">
        <f>COUNTIF(D75:Y75,"(3)")</f>
        <v>1</v>
      </c>
      <c r="AE75" s="14">
        <f>SUM(AB75:AD75)</f>
        <v>4</v>
      </c>
      <c r="AF75" s="118">
        <v>11</v>
      </c>
      <c r="AG75" s="116">
        <v>11</v>
      </c>
      <c r="AH75" s="128">
        <v>13</v>
      </c>
      <c r="AI75" s="18" t="str">
        <f>IF((LARGE($D75:$Y75,1))&gt;=640,"15"," ")</f>
        <v xml:space="preserve"> </v>
      </c>
      <c r="AJ75" s="18" t="str">
        <f>IF((LARGE($D75:$Y75,1))&gt;=670,"15"," ")</f>
        <v xml:space="preserve"> </v>
      </c>
      <c r="AK75" s="5"/>
    </row>
    <row r="76" spans="1:64" x14ac:dyDescent="0.2">
      <c r="A76" s="48"/>
      <c r="B76" s="77"/>
      <c r="C76" s="53"/>
      <c r="D76" s="855"/>
      <c r="E76" s="299"/>
      <c r="F76" s="855"/>
      <c r="G76" s="299"/>
      <c r="H76" s="855"/>
      <c r="I76" s="855"/>
      <c r="J76" s="855"/>
      <c r="K76" s="299"/>
      <c r="L76" s="855"/>
      <c r="M76" s="855"/>
      <c r="N76" s="855"/>
      <c r="O76" s="855"/>
      <c r="P76" s="855"/>
      <c r="Q76" s="855"/>
      <c r="R76" s="855"/>
      <c r="S76" s="855"/>
      <c r="T76" s="855"/>
      <c r="U76" s="855"/>
      <c r="V76" s="855"/>
      <c r="W76" s="855"/>
      <c r="X76" s="855"/>
      <c r="Y76" s="855"/>
      <c r="Z76" s="51"/>
      <c r="AA76" s="71"/>
      <c r="AB76" s="19"/>
      <c r="AC76" s="19"/>
      <c r="AD76" s="19"/>
      <c r="AE76" s="99"/>
      <c r="AF76" s="99"/>
      <c r="AG76" s="19"/>
      <c r="AH76" s="19"/>
      <c r="AI76" s="19"/>
      <c r="AJ76" s="19"/>
      <c r="AK76" s="280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</row>
    <row r="77" spans="1:64" x14ac:dyDescent="0.2">
      <c r="A77" s="48"/>
      <c r="B77" s="77"/>
      <c r="C77" s="70" t="s">
        <v>161</v>
      </c>
      <c r="D77" s="855"/>
      <c r="E77" s="299"/>
      <c r="F77" s="855"/>
      <c r="G77" s="299"/>
      <c r="H77" s="855"/>
      <c r="I77" s="855"/>
      <c r="J77" s="855"/>
      <c r="K77" s="299"/>
      <c r="L77" s="855"/>
      <c r="M77" s="855"/>
      <c r="N77" s="855"/>
      <c r="O77" s="855"/>
      <c r="P77" s="855"/>
      <c r="Q77" s="855"/>
      <c r="R77" s="855"/>
      <c r="S77" s="855"/>
      <c r="T77" s="855"/>
      <c r="U77" s="855"/>
      <c r="V77" s="855"/>
      <c r="W77" s="855"/>
      <c r="X77" s="855"/>
      <c r="Y77" s="855"/>
      <c r="Z77" s="51"/>
      <c r="AA77" s="71"/>
      <c r="AB77" s="19"/>
      <c r="AC77" s="19"/>
      <c r="AD77" s="19"/>
      <c r="AE77" s="99"/>
      <c r="AF77" s="19">
        <v>550</v>
      </c>
      <c r="AG77" s="19">
        <v>600</v>
      </c>
      <c r="AH77" s="19">
        <v>640</v>
      </c>
      <c r="AI77" s="19">
        <v>670</v>
      </c>
      <c r="AJ77" s="19">
        <v>690</v>
      </c>
      <c r="AK77" s="280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</row>
    <row r="78" spans="1:64" x14ac:dyDescent="0.2">
      <c r="A78" s="48"/>
      <c r="B78" s="124"/>
      <c r="C78" s="100" t="s">
        <v>136</v>
      </c>
      <c r="D78" s="148"/>
      <c r="E78" s="142"/>
      <c r="F78" s="318"/>
      <c r="G78" s="319"/>
      <c r="H78" s="148"/>
      <c r="I78" s="319"/>
      <c r="J78" s="148"/>
      <c r="K78" s="142"/>
      <c r="L78" s="318"/>
      <c r="M78" s="319"/>
      <c r="N78" s="148"/>
      <c r="O78" s="142"/>
      <c r="P78" s="318"/>
      <c r="Q78" s="142"/>
      <c r="R78" s="147"/>
      <c r="S78" s="142"/>
      <c r="T78" s="319"/>
      <c r="U78" s="319"/>
      <c r="V78" s="147"/>
      <c r="W78" s="317"/>
      <c r="X78" s="147"/>
      <c r="Y78" s="142"/>
      <c r="Z78" s="51">
        <f>COUNT(D78:Y78)</f>
        <v>0</v>
      </c>
      <c r="AA78" s="71" t="str">
        <f>IF(Z78&lt;3," ",((LARGE(D78:Y78,1)+LARGE(D78:Y78,2)+LARGE(D78:Y78,3))/3))</f>
        <v xml:space="preserve"> </v>
      </c>
      <c r="AB78" s="30">
        <f>COUNTIF(D78:Y78,"(1)")</f>
        <v>0</v>
      </c>
      <c r="AC78" s="31">
        <f>COUNTIF(D78:Y78,"(2)")</f>
        <v>0</v>
      </c>
      <c r="AD78" s="31">
        <f>COUNTIF(D78:Y78,"(3)")</f>
        <v>0</v>
      </c>
      <c r="AE78" s="135">
        <f>SUM(AB78:AD78)</f>
        <v>0</v>
      </c>
      <c r="AF78" s="113" t="s">
        <v>145</v>
      </c>
      <c r="AG78" s="114" t="s">
        <v>145</v>
      </c>
      <c r="AH78" s="114" t="s">
        <v>145</v>
      </c>
      <c r="AI78" s="114" t="s">
        <v>168</v>
      </c>
      <c r="AJ78" s="114" t="s">
        <v>225</v>
      </c>
      <c r="AK78" s="280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</row>
    <row r="79" spans="1:64" x14ac:dyDescent="0.2">
      <c r="A79" s="48"/>
      <c r="B79" s="124">
        <v>1</v>
      </c>
      <c r="C79" s="102" t="s">
        <v>27</v>
      </c>
      <c r="D79" s="148"/>
      <c r="E79" s="142"/>
      <c r="F79" s="148"/>
      <c r="G79" s="142"/>
      <c r="H79" s="148">
        <v>643</v>
      </c>
      <c r="I79" s="1035" t="s">
        <v>259</v>
      </c>
      <c r="J79" s="148"/>
      <c r="K79" s="142"/>
      <c r="L79" s="148"/>
      <c r="M79" s="142"/>
      <c r="N79" s="148"/>
      <c r="O79" s="142"/>
      <c r="P79" s="148">
        <v>674</v>
      </c>
      <c r="Q79" s="1196" t="s">
        <v>237</v>
      </c>
      <c r="R79" s="148">
        <v>638</v>
      </c>
      <c r="S79" s="1157" t="s">
        <v>322</v>
      </c>
      <c r="T79" s="318"/>
      <c r="U79" s="319"/>
      <c r="V79" s="148"/>
      <c r="W79" s="143"/>
      <c r="X79" s="144"/>
      <c r="Y79" s="142"/>
      <c r="Z79" s="51">
        <f>COUNT(D79:Y79)</f>
        <v>3</v>
      </c>
      <c r="AA79" s="71">
        <f>IF(Z79&lt;3," ",((LARGE(D79:Y79,1)+LARGE(D79:Y79,2)+LARGE(D79:Y79,3))/3))</f>
        <v>651.66666666666663</v>
      </c>
      <c r="AB79" s="30">
        <f>COUNTIF(D79:Y79,"(1)")</f>
        <v>1</v>
      </c>
      <c r="AC79" s="31">
        <f>COUNTIF(D79:Y79,"(2)")</f>
        <v>1</v>
      </c>
      <c r="AD79" s="31">
        <f>COUNTIF(D79:Y79,"(3)")</f>
        <v>1</v>
      </c>
      <c r="AE79" s="135">
        <f>SUM(AB79:AD79)</f>
        <v>3</v>
      </c>
      <c r="AF79" s="289" t="s">
        <v>199</v>
      </c>
      <c r="AG79" s="114" t="s">
        <v>199</v>
      </c>
      <c r="AH79" s="114" t="s">
        <v>225</v>
      </c>
      <c r="AI79" s="35">
        <v>10</v>
      </c>
      <c r="AJ79" s="31" t="str">
        <f>IF((LARGE($D79:$Y79,1))&gt;=690,"15"," ")</f>
        <v xml:space="preserve"> </v>
      </c>
      <c r="AK79" s="280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</row>
    <row r="80" spans="1:64" x14ac:dyDescent="0.2">
      <c r="A80" s="48"/>
      <c r="B80" s="124">
        <v>2</v>
      </c>
      <c r="C80" s="100" t="s">
        <v>137</v>
      </c>
      <c r="D80" s="318">
        <v>560</v>
      </c>
      <c r="E80" s="1157" t="s">
        <v>322</v>
      </c>
      <c r="F80" s="318">
        <v>545</v>
      </c>
      <c r="G80" s="1035" t="s">
        <v>259</v>
      </c>
      <c r="H80" s="318">
        <v>547</v>
      </c>
      <c r="I80" s="142" t="s">
        <v>375</v>
      </c>
      <c r="J80" s="318"/>
      <c r="K80" s="142"/>
      <c r="L80" s="318">
        <v>576</v>
      </c>
      <c r="M80" s="1289" t="s">
        <v>259</v>
      </c>
      <c r="N80" s="148"/>
      <c r="O80" s="142"/>
      <c r="P80" s="318"/>
      <c r="Q80" s="143"/>
      <c r="R80" s="148"/>
      <c r="S80" s="143"/>
      <c r="T80" s="318"/>
      <c r="U80" s="319"/>
      <c r="V80" s="148"/>
      <c r="W80" s="143"/>
      <c r="X80" s="144"/>
      <c r="Y80" s="142"/>
      <c r="Z80" s="51">
        <f>COUNT(D80:Y80)</f>
        <v>4</v>
      </c>
      <c r="AA80" s="71">
        <f>IF(Z80&lt;3," ",((LARGE(D80:Y80,1)+LARGE(D80:Y80,2)+LARGE(D80:Y80,3))/3))</f>
        <v>561</v>
      </c>
      <c r="AB80" s="30">
        <f>COUNTIF(D80:Y80,"(1)")</f>
        <v>0</v>
      </c>
      <c r="AC80" s="31">
        <f>COUNTIF(D80:Y80,"(2)")</f>
        <v>1</v>
      </c>
      <c r="AD80" s="31">
        <f>COUNTIF(D80:Y80,"(3)")</f>
        <v>2</v>
      </c>
      <c r="AE80" s="135">
        <f>SUM(AB80:AD80)</f>
        <v>3</v>
      </c>
      <c r="AF80" s="128">
        <v>14</v>
      </c>
      <c r="AG80" s="126" t="str">
        <f>IF((LARGE($D80:$Y80,1))&gt;=600,"15"," ")</f>
        <v xml:space="preserve"> </v>
      </c>
      <c r="AH80" s="126" t="str">
        <f>IF((LARGE($D80:$Y80,1))&gt;=640,"15"," ")</f>
        <v xml:space="preserve"> </v>
      </c>
      <c r="AI80" s="126" t="str">
        <f>IF((LARGE($D80:$Y80,1))&gt;=670,"15"," ")</f>
        <v xml:space="preserve"> </v>
      </c>
      <c r="AJ80" s="126" t="str">
        <f>IF((LARGE($D80:$Y80,1))&gt;=690,"15"," ")</f>
        <v xml:space="preserve"> </v>
      </c>
      <c r="AK80" s="280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</row>
    <row r="81" spans="1:64" x14ac:dyDescent="0.2">
      <c r="A81" s="48"/>
      <c r="B81" s="124">
        <v>3</v>
      </c>
      <c r="C81" s="100" t="s">
        <v>34</v>
      </c>
      <c r="D81" s="318"/>
      <c r="E81" s="317"/>
      <c r="F81" s="318"/>
      <c r="G81" s="317"/>
      <c r="H81" s="318"/>
      <c r="I81" s="317"/>
      <c r="J81" s="318"/>
      <c r="K81" s="317"/>
      <c r="L81" s="318"/>
      <c r="M81" s="322"/>
      <c r="N81" s="148"/>
      <c r="O81" s="142"/>
      <c r="P81" s="318"/>
      <c r="Q81" s="317"/>
      <c r="R81" s="147"/>
      <c r="S81" s="142"/>
      <c r="T81" s="319">
        <v>584</v>
      </c>
      <c r="U81" s="319" t="s">
        <v>349</v>
      </c>
      <c r="V81" s="147"/>
      <c r="W81" s="317"/>
      <c r="X81" s="147"/>
      <c r="Y81" s="142"/>
      <c r="Z81" s="51">
        <f>COUNT(D81:Y81)</f>
        <v>1</v>
      </c>
      <c r="AA81" s="71" t="str">
        <f>IF(Z81&lt;3," ",((LARGE(D81:Y81,1)+LARGE(D81:Y81,2)+LARGE(D81:Y81,3))/3))</f>
        <v xml:space="preserve"> </v>
      </c>
      <c r="AB81" s="30">
        <f>COUNTIF(D81:Y81,"(1)")</f>
        <v>0</v>
      </c>
      <c r="AC81" s="31">
        <f>COUNTIF(D81:Y81,"(2)")</f>
        <v>0</v>
      </c>
      <c r="AD81" s="31">
        <f>COUNTIF(D81:Y81,"(3)")</f>
        <v>0</v>
      </c>
      <c r="AE81" s="135">
        <f>SUM(AB81:AD81)</f>
        <v>0</v>
      </c>
      <c r="AF81" s="113" t="s">
        <v>18</v>
      </c>
      <c r="AG81" s="129">
        <v>11</v>
      </c>
      <c r="AH81" s="30" t="str">
        <f>IF((LARGE($D81:$Y81,1))&gt;=640,"15"," ")</f>
        <v xml:space="preserve"> </v>
      </c>
      <c r="AI81" s="31" t="str">
        <f>IF((LARGE($D81:$Y81,1))&gt;=670,"15"," ")</f>
        <v xml:space="preserve"> </v>
      </c>
      <c r="AJ81" s="18" t="str">
        <f>IF((LARGE($D81:$Y81,1))&gt;=690,"15"," ")</f>
        <v xml:space="preserve"> </v>
      </c>
      <c r="AK81" s="280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</row>
    <row r="82" spans="1:64" x14ac:dyDescent="0.2">
      <c r="A82" s="53"/>
      <c r="B82" s="77"/>
      <c r="C82" s="53"/>
      <c r="D82" s="304"/>
      <c r="E82" s="304"/>
      <c r="F82" s="304"/>
      <c r="G82" s="304"/>
      <c r="H82" s="304"/>
      <c r="I82" s="304"/>
      <c r="J82" s="304"/>
      <c r="K82" s="304"/>
      <c r="L82" s="304"/>
      <c r="M82" s="304"/>
      <c r="N82" s="304"/>
      <c r="O82" s="304"/>
      <c r="P82" s="304"/>
      <c r="Q82" s="304"/>
      <c r="R82" s="304"/>
      <c r="S82" s="304"/>
      <c r="T82" s="304"/>
      <c r="U82" s="304"/>
      <c r="V82" s="304"/>
      <c r="W82" s="304"/>
      <c r="X82" s="304"/>
      <c r="Y82" s="304"/>
      <c r="Z82" s="77"/>
      <c r="AA82" s="53"/>
      <c r="AB82" s="280"/>
      <c r="AC82" s="280"/>
      <c r="AD82" s="280"/>
      <c r="AE82" s="280"/>
      <c r="AF82" s="280"/>
      <c r="AG82" s="280"/>
      <c r="AH82" s="280"/>
      <c r="AI82" s="280"/>
      <c r="AJ82" s="280"/>
      <c r="AK82" s="280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</row>
    <row r="83" spans="1:64" x14ac:dyDescent="0.2">
      <c r="A83" s="53"/>
      <c r="B83" s="77"/>
      <c r="C83" s="53"/>
      <c r="D83" s="304"/>
      <c r="E83" s="304"/>
      <c r="F83" s="304"/>
      <c r="G83" s="304"/>
      <c r="H83" s="304"/>
      <c r="I83" s="304"/>
      <c r="J83" s="304"/>
      <c r="K83" s="304"/>
      <c r="L83" s="304"/>
      <c r="M83" s="304"/>
      <c r="N83" s="304"/>
      <c r="O83" s="304"/>
      <c r="P83" s="304"/>
      <c r="Q83" s="304"/>
      <c r="R83" s="304"/>
      <c r="S83" s="304"/>
      <c r="T83" s="304"/>
      <c r="U83" s="304"/>
      <c r="V83" s="304"/>
      <c r="W83" s="304"/>
      <c r="X83" s="304"/>
      <c r="Y83" s="304"/>
      <c r="Z83" s="77"/>
      <c r="AA83" s="53"/>
      <c r="AB83" s="280"/>
      <c r="AC83" s="280"/>
      <c r="AD83" s="280"/>
      <c r="AE83" s="280"/>
      <c r="AF83" s="280"/>
      <c r="AG83" s="280"/>
      <c r="AH83" s="280"/>
      <c r="AI83" s="280"/>
      <c r="AJ83" s="280"/>
      <c r="AK83" s="280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</row>
    <row r="84" spans="1:64" ht="12.75" x14ac:dyDescent="0.2">
      <c r="A84" s="53"/>
      <c r="B84" s="77"/>
      <c r="C84" s="53" t="s">
        <v>35</v>
      </c>
      <c r="D84" s="304"/>
      <c r="E84" s="304"/>
      <c r="F84" s="304"/>
      <c r="G84" s="304"/>
      <c r="H84" s="304"/>
      <c r="I84" s="304"/>
      <c r="J84" s="1384">
        <f>COUNT(B8:B82)</f>
        <v>16</v>
      </c>
      <c r="K84" s="1385"/>
      <c r="L84" s="304"/>
      <c r="M84" s="304"/>
      <c r="N84" s="304"/>
      <c r="O84" s="304"/>
      <c r="P84" s="304"/>
      <c r="Q84" s="304"/>
      <c r="R84" s="304"/>
      <c r="S84" s="304"/>
      <c r="T84" s="304"/>
      <c r="U84" s="304"/>
      <c r="V84" s="304"/>
      <c r="W84" s="304"/>
      <c r="X84" s="304"/>
      <c r="Y84" s="304"/>
      <c r="Z84" s="77">
        <f>SUM(Z15:Z83)</f>
        <v>37</v>
      </c>
      <c r="AA84" s="71"/>
      <c r="AB84" s="32">
        <f>SUM(AB15:AB82)</f>
        <v>13</v>
      </c>
      <c r="AC84" s="33">
        <f>SUM(AC15:AC82)</f>
        <v>11</v>
      </c>
      <c r="AD84" s="494">
        <f>SUM(AD15:AD82)</f>
        <v>7</v>
      </c>
      <c r="AE84" s="35">
        <f>SUM(AE15:AE82)</f>
        <v>31</v>
      </c>
      <c r="AF84" s="342"/>
      <c r="AG84" s="280"/>
      <c r="AH84" s="280"/>
      <c r="AI84" s="280"/>
      <c r="AJ84" s="280"/>
      <c r="AK84" s="280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</row>
    <row r="85" spans="1:64" x14ac:dyDescent="0.2">
      <c r="A85" s="53"/>
      <c r="B85" s="77"/>
      <c r="C85" s="53"/>
      <c r="D85" s="304"/>
      <c r="E85" s="304"/>
      <c r="F85" s="304"/>
      <c r="G85" s="304"/>
      <c r="H85" s="304"/>
      <c r="I85" s="304"/>
      <c r="J85" s="304"/>
      <c r="K85" s="304"/>
      <c r="L85" s="304"/>
      <c r="M85" s="304"/>
      <c r="N85" s="304"/>
      <c r="O85" s="304"/>
      <c r="P85" s="304"/>
      <c r="Q85" s="304"/>
      <c r="R85" s="304"/>
      <c r="S85" s="304"/>
      <c r="T85" s="304"/>
      <c r="U85" s="304"/>
      <c r="V85" s="304"/>
      <c r="W85" s="304"/>
      <c r="X85" s="304"/>
      <c r="Y85" s="304"/>
      <c r="Z85" s="77"/>
      <c r="AA85" s="53"/>
      <c r="AB85" s="280"/>
      <c r="AC85" s="280"/>
      <c r="AD85" s="280"/>
      <c r="AE85" s="280"/>
      <c r="AF85" s="280"/>
      <c r="AG85" s="280"/>
      <c r="AH85" s="280"/>
      <c r="AI85" s="280"/>
      <c r="AJ85" s="280"/>
      <c r="AK85" s="280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</row>
    <row r="86" spans="1:64" x14ac:dyDescent="0.2">
      <c r="A86" s="53"/>
      <c r="B86" s="77"/>
      <c r="C86" s="53"/>
      <c r="D86" s="304"/>
      <c r="E86" s="304"/>
      <c r="F86" s="304"/>
      <c r="G86" s="304"/>
      <c r="H86" s="304"/>
      <c r="I86" s="304"/>
      <c r="J86" s="304"/>
      <c r="K86" s="304"/>
      <c r="L86" s="304"/>
      <c r="M86" s="304"/>
      <c r="N86" s="304"/>
      <c r="O86" s="304"/>
      <c r="P86" s="304"/>
      <c r="Q86" s="304"/>
      <c r="R86" s="304"/>
      <c r="S86" s="304"/>
      <c r="T86" s="304"/>
      <c r="U86" s="304"/>
      <c r="V86" s="304"/>
      <c r="W86" s="304"/>
      <c r="X86" s="304"/>
      <c r="Y86" s="304"/>
      <c r="Z86" s="77"/>
      <c r="AA86" s="53"/>
      <c r="AB86" s="280"/>
      <c r="AC86" s="280"/>
      <c r="AD86" s="280"/>
      <c r="AE86" s="280"/>
      <c r="AF86" s="280"/>
      <c r="AG86" s="280"/>
      <c r="AH86" s="280"/>
      <c r="AI86" s="280"/>
      <c r="AJ86" s="280"/>
      <c r="AK86" s="280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</row>
    <row r="87" spans="1:64" x14ac:dyDescent="0.2">
      <c r="A87" s="53"/>
      <c r="B87" s="77"/>
      <c r="C87" s="53"/>
      <c r="D87" s="304"/>
      <c r="E87" s="304"/>
      <c r="F87" s="304"/>
      <c r="G87" s="304"/>
      <c r="H87" s="304"/>
      <c r="I87" s="304"/>
      <c r="J87" s="304"/>
      <c r="K87" s="304"/>
      <c r="L87" s="304"/>
      <c r="M87" s="304"/>
      <c r="N87" s="304"/>
      <c r="O87" s="304"/>
      <c r="P87" s="304"/>
      <c r="Q87" s="304"/>
      <c r="R87" s="304"/>
      <c r="S87" s="304"/>
      <c r="T87" s="304"/>
      <c r="U87" s="304"/>
      <c r="V87" s="304"/>
      <c r="W87" s="304"/>
      <c r="X87" s="304"/>
      <c r="Y87" s="304"/>
      <c r="Z87" s="77"/>
      <c r="AA87" s="53"/>
      <c r="AB87" s="280"/>
      <c r="AC87" s="280"/>
      <c r="AD87" s="280"/>
      <c r="AE87" s="280"/>
      <c r="AF87" s="280"/>
      <c r="AG87" s="280"/>
      <c r="AH87" s="280"/>
      <c r="AI87" s="280"/>
      <c r="AJ87" s="280"/>
      <c r="AK87" s="280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</row>
    <row r="88" spans="1:64" x14ac:dyDescent="0.2">
      <c r="A88" s="53"/>
      <c r="B88" s="77"/>
      <c r="C88" s="53"/>
      <c r="D88" s="304"/>
      <c r="E88" s="304"/>
      <c r="F88" s="304"/>
      <c r="G88" s="304"/>
      <c r="H88" s="304"/>
      <c r="I88" s="304"/>
      <c r="J88" s="304"/>
      <c r="K88" s="304"/>
      <c r="L88" s="304"/>
      <c r="M88" s="304"/>
      <c r="N88" s="304"/>
      <c r="O88" s="304"/>
      <c r="P88" s="304"/>
      <c r="Q88" s="304"/>
      <c r="R88" s="304"/>
      <c r="S88" s="304"/>
      <c r="T88" s="304"/>
      <c r="U88" s="304"/>
      <c r="V88" s="304"/>
      <c r="W88" s="304"/>
      <c r="X88" s="304"/>
      <c r="Y88" s="304"/>
      <c r="Z88" s="77"/>
      <c r="AA88" s="53"/>
      <c r="AB88" s="280"/>
      <c r="AC88" s="280"/>
      <c r="AD88" s="280"/>
      <c r="AE88" s="280"/>
      <c r="AF88" s="280"/>
      <c r="AG88" s="280"/>
      <c r="AH88" s="280"/>
      <c r="AI88" s="280"/>
      <c r="AJ88" s="280"/>
      <c r="AK88" s="280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</row>
    <row r="89" spans="1:64" x14ac:dyDescent="0.2">
      <c r="A89" s="53"/>
      <c r="B89" s="77"/>
      <c r="C89" s="53"/>
      <c r="D89" s="304"/>
      <c r="E89" s="304"/>
      <c r="F89" s="304"/>
      <c r="G89" s="304"/>
      <c r="H89" s="304"/>
      <c r="I89" s="304"/>
      <c r="J89" s="304"/>
      <c r="K89" s="304"/>
      <c r="L89" s="304"/>
      <c r="M89" s="304"/>
      <c r="N89" s="304"/>
      <c r="O89" s="304"/>
      <c r="P89" s="304"/>
      <c r="Q89" s="304"/>
      <c r="R89" s="304"/>
      <c r="S89" s="304"/>
      <c r="T89" s="304"/>
      <c r="U89" s="304"/>
      <c r="V89" s="304"/>
      <c r="W89" s="304"/>
      <c r="X89" s="304"/>
      <c r="Y89" s="304"/>
      <c r="Z89" s="77"/>
      <c r="AA89" s="53"/>
      <c r="AB89" s="280"/>
      <c r="AC89" s="280"/>
      <c r="AD89" s="280"/>
      <c r="AE89" s="280"/>
      <c r="AF89" s="280"/>
      <c r="AG89" s="280"/>
      <c r="AH89" s="280"/>
      <c r="AI89" s="280"/>
      <c r="AJ89" s="280"/>
      <c r="AK89" s="280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</row>
    <row r="90" spans="1:64" x14ac:dyDescent="0.2">
      <c r="A90" s="53"/>
      <c r="B90" s="77"/>
      <c r="C90" s="53"/>
      <c r="D90" s="304"/>
      <c r="E90" s="304"/>
      <c r="F90" s="304"/>
      <c r="G90" s="304"/>
      <c r="H90" s="304"/>
      <c r="I90" s="304"/>
      <c r="J90" s="304"/>
      <c r="K90" s="304"/>
      <c r="L90" s="304"/>
      <c r="M90" s="304"/>
      <c r="N90" s="304"/>
      <c r="O90" s="304"/>
      <c r="P90" s="304"/>
      <c r="Q90" s="304"/>
      <c r="R90" s="304"/>
      <c r="S90" s="304"/>
      <c r="T90" s="304"/>
      <c r="U90" s="304"/>
      <c r="V90" s="304"/>
      <c r="W90" s="304"/>
      <c r="X90" s="304"/>
      <c r="Y90" s="304"/>
      <c r="Z90" s="77"/>
      <c r="AA90" s="53"/>
      <c r="AB90" s="280"/>
      <c r="AC90" s="280"/>
      <c r="AD90" s="280"/>
      <c r="AE90" s="280"/>
      <c r="AF90" s="280"/>
      <c r="AG90" s="280"/>
      <c r="AH90" s="280"/>
      <c r="AI90" s="280"/>
      <c r="AJ90" s="280"/>
      <c r="AK90" s="280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</row>
    <row r="91" spans="1:64" x14ac:dyDescent="0.2">
      <c r="A91" s="53"/>
      <c r="B91" s="77"/>
      <c r="C91" s="53"/>
      <c r="D91" s="304"/>
      <c r="E91" s="304"/>
      <c r="F91" s="304"/>
      <c r="G91" s="304"/>
      <c r="H91" s="304"/>
      <c r="I91" s="304"/>
      <c r="J91" s="304"/>
      <c r="K91" s="304"/>
      <c r="L91" s="304"/>
      <c r="M91" s="304"/>
      <c r="N91" s="304"/>
      <c r="O91" s="304"/>
      <c r="P91" s="304"/>
      <c r="Q91" s="304"/>
      <c r="R91" s="304"/>
      <c r="S91" s="304"/>
      <c r="T91" s="304"/>
      <c r="U91" s="304"/>
      <c r="V91" s="304"/>
      <c r="W91" s="304"/>
      <c r="X91" s="304"/>
      <c r="Y91" s="304"/>
      <c r="Z91" s="77"/>
      <c r="AA91" s="53"/>
      <c r="AB91" s="280"/>
      <c r="AC91" s="280"/>
      <c r="AD91" s="280"/>
      <c r="AE91" s="280"/>
      <c r="AF91" s="280"/>
      <c r="AG91" s="280"/>
      <c r="AH91" s="280"/>
      <c r="AI91" s="280"/>
      <c r="AJ91" s="280"/>
      <c r="AK91" s="280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</row>
    <row r="92" spans="1:64" x14ac:dyDescent="0.2">
      <c r="A92" s="53"/>
      <c r="B92" s="77"/>
      <c r="C92" s="53"/>
      <c r="D92" s="304"/>
      <c r="E92" s="304"/>
      <c r="F92" s="304"/>
      <c r="G92" s="304"/>
      <c r="H92" s="304"/>
      <c r="I92" s="304"/>
      <c r="J92" s="304"/>
      <c r="K92" s="304"/>
      <c r="L92" s="304"/>
      <c r="M92" s="304"/>
      <c r="N92" s="304"/>
      <c r="O92" s="304"/>
      <c r="P92" s="304"/>
      <c r="Q92" s="304"/>
      <c r="R92" s="304"/>
      <c r="S92" s="304"/>
      <c r="T92" s="304"/>
      <c r="U92" s="304"/>
      <c r="V92" s="304"/>
      <c r="W92" s="304"/>
      <c r="X92" s="304"/>
      <c r="Y92" s="304"/>
      <c r="Z92" s="77"/>
      <c r="AA92" s="53"/>
      <c r="AB92" s="280"/>
      <c r="AC92" s="280"/>
      <c r="AD92" s="280"/>
      <c r="AE92" s="280"/>
      <c r="AF92" s="280"/>
      <c r="AG92" s="280"/>
      <c r="AH92" s="280"/>
      <c r="AI92" s="280"/>
      <c r="AJ92" s="280"/>
      <c r="AK92" s="280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</row>
    <row r="93" spans="1:64" x14ac:dyDescent="0.2">
      <c r="A93" s="53"/>
      <c r="B93" s="77"/>
      <c r="C93" s="53"/>
      <c r="D93" s="304"/>
      <c r="E93" s="304"/>
      <c r="F93" s="304"/>
      <c r="G93" s="304"/>
      <c r="H93" s="304"/>
      <c r="I93" s="304"/>
      <c r="J93" s="304"/>
      <c r="K93" s="304"/>
      <c r="L93" s="304"/>
      <c r="M93" s="304"/>
      <c r="N93" s="304"/>
      <c r="O93" s="304"/>
      <c r="P93" s="304"/>
      <c r="Q93" s="304"/>
      <c r="R93" s="304"/>
      <c r="S93" s="304"/>
      <c r="T93" s="304"/>
      <c r="U93" s="304"/>
      <c r="V93" s="304"/>
      <c r="W93" s="304"/>
      <c r="X93" s="304"/>
      <c r="Y93" s="304"/>
      <c r="Z93" s="77"/>
      <c r="AA93" s="53"/>
      <c r="AB93" s="280"/>
      <c r="AC93" s="280"/>
      <c r="AD93" s="280"/>
      <c r="AE93" s="280"/>
      <c r="AF93" s="280"/>
      <c r="AG93" s="280"/>
      <c r="AH93" s="280"/>
      <c r="AI93" s="280"/>
      <c r="AJ93" s="280"/>
      <c r="AK93" s="280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</row>
    <row r="94" spans="1:64" x14ac:dyDescent="0.2">
      <c r="A94" s="53"/>
      <c r="B94" s="77"/>
      <c r="C94" s="53"/>
      <c r="D94" s="304"/>
      <c r="E94" s="304"/>
      <c r="F94" s="304"/>
      <c r="G94" s="304"/>
      <c r="H94" s="304"/>
      <c r="I94" s="304"/>
      <c r="J94" s="304"/>
      <c r="K94" s="304"/>
      <c r="L94" s="304"/>
      <c r="M94" s="304"/>
      <c r="N94" s="304"/>
      <c r="O94" s="304"/>
      <c r="P94" s="304"/>
      <c r="Q94" s="304"/>
      <c r="R94" s="304"/>
      <c r="S94" s="304"/>
      <c r="T94" s="304"/>
      <c r="U94" s="304"/>
      <c r="V94" s="304"/>
      <c r="W94" s="304"/>
      <c r="X94" s="304"/>
      <c r="Y94" s="304"/>
      <c r="Z94" s="77"/>
      <c r="AA94" s="53"/>
      <c r="AB94" s="280"/>
      <c r="AC94" s="280"/>
      <c r="AD94" s="280"/>
      <c r="AE94" s="280"/>
      <c r="AF94" s="280"/>
      <c r="AG94" s="280"/>
      <c r="AH94" s="280"/>
      <c r="AI94" s="280"/>
      <c r="AJ94" s="280"/>
      <c r="AK94" s="280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</row>
    <row r="95" spans="1:64" x14ac:dyDescent="0.2">
      <c r="A95" s="53"/>
      <c r="B95" s="77"/>
      <c r="C95" s="53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77"/>
      <c r="AA95" s="53"/>
      <c r="AB95" s="280"/>
      <c r="AC95" s="280"/>
      <c r="AD95" s="280"/>
      <c r="AE95" s="280"/>
      <c r="AF95" s="280"/>
      <c r="AG95" s="280"/>
      <c r="AH95" s="280"/>
      <c r="AI95" s="280"/>
      <c r="AJ95" s="280"/>
      <c r="AK95" s="280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</row>
    <row r="96" spans="1:64" x14ac:dyDescent="0.2">
      <c r="A96" s="53"/>
      <c r="B96" s="77"/>
      <c r="C96" s="53"/>
      <c r="D96" s="304"/>
      <c r="E96" s="304"/>
      <c r="F96" s="304"/>
      <c r="G96" s="304"/>
      <c r="H96" s="304"/>
      <c r="I96" s="304"/>
      <c r="J96" s="304"/>
      <c r="K96" s="304"/>
      <c r="L96" s="304"/>
      <c r="M96" s="304"/>
      <c r="N96" s="304"/>
      <c r="O96" s="304"/>
      <c r="P96" s="304"/>
      <c r="Q96" s="304"/>
      <c r="R96" s="304"/>
      <c r="S96" s="304"/>
      <c r="T96" s="304"/>
      <c r="U96" s="304"/>
      <c r="V96" s="304"/>
      <c r="W96" s="304"/>
      <c r="X96" s="304"/>
      <c r="Y96" s="304"/>
      <c r="Z96" s="77"/>
      <c r="AA96" s="53"/>
      <c r="AB96" s="280"/>
      <c r="AC96" s="280"/>
      <c r="AD96" s="280"/>
      <c r="AE96" s="280"/>
      <c r="AF96" s="280"/>
      <c r="AG96" s="280"/>
      <c r="AH96" s="280"/>
      <c r="AI96" s="280"/>
      <c r="AJ96" s="280"/>
      <c r="AK96" s="280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</row>
    <row r="97" spans="1:64" x14ac:dyDescent="0.2">
      <c r="A97" s="53"/>
      <c r="B97" s="77"/>
      <c r="C97" s="53"/>
      <c r="D97" s="304"/>
      <c r="E97" s="304"/>
      <c r="F97" s="304"/>
      <c r="G97" s="304"/>
      <c r="H97" s="304"/>
      <c r="I97" s="304"/>
      <c r="J97" s="304"/>
      <c r="K97" s="304"/>
      <c r="L97" s="304"/>
      <c r="M97" s="304"/>
      <c r="N97" s="304"/>
      <c r="O97" s="304"/>
      <c r="P97" s="304"/>
      <c r="Q97" s="304"/>
      <c r="R97" s="304"/>
      <c r="S97" s="304"/>
      <c r="T97" s="304"/>
      <c r="U97" s="304"/>
      <c r="V97" s="304"/>
      <c r="W97" s="304"/>
      <c r="X97" s="304"/>
      <c r="Y97" s="304"/>
      <c r="Z97" s="77"/>
      <c r="AA97" s="53"/>
      <c r="AB97" s="280"/>
      <c r="AC97" s="280"/>
      <c r="AD97" s="280"/>
      <c r="AE97" s="280"/>
      <c r="AF97" s="280"/>
      <c r="AG97" s="280"/>
      <c r="AH97" s="280"/>
      <c r="AI97" s="280"/>
      <c r="AJ97" s="280"/>
      <c r="AK97" s="280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</row>
    <row r="98" spans="1:64" x14ac:dyDescent="0.2">
      <c r="A98" s="53"/>
      <c r="B98" s="77"/>
      <c r="C98" s="53"/>
      <c r="D98" s="304"/>
      <c r="E98" s="304"/>
      <c r="F98" s="304"/>
      <c r="G98" s="304"/>
      <c r="H98" s="304"/>
      <c r="I98" s="304"/>
      <c r="J98" s="304"/>
      <c r="K98" s="304"/>
      <c r="L98" s="304"/>
      <c r="M98" s="304"/>
      <c r="N98" s="304"/>
      <c r="O98" s="304"/>
      <c r="P98" s="304"/>
      <c r="Q98" s="304"/>
      <c r="R98" s="304"/>
      <c r="S98" s="304"/>
      <c r="T98" s="304"/>
      <c r="U98" s="304"/>
      <c r="V98" s="304"/>
      <c r="W98" s="304"/>
      <c r="X98" s="304"/>
      <c r="Y98" s="304"/>
      <c r="Z98" s="77"/>
      <c r="AA98" s="53"/>
      <c r="AB98" s="280"/>
      <c r="AC98" s="280"/>
      <c r="AD98" s="280"/>
      <c r="AE98" s="280"/>
      <c r="AF98" s="280"/>
      <c r="AG98" s="280"/>
      <c r="AH98" s="280"/>
      <c r="AI98" s="280"/>
      <c r="AJ98" s="280"/>
      <c r="AK98" s="280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</row>
    <row r="99" spans="1:64" x14ac:dyDescent="0.2">
      <c r="A99" s="53"/>
      <c r="B99" s="77"/>
      <c r="C99" s="53"/>
      <c r="D99" s="304"/>
      <c r="E99" s="304"/>
      <c r="F99" s="304"/>
      <c r="G99" s="304"/>
      <c r="H99" s="304"/>
      <c r="I99" s="304"/>
      <c r="J99" s="304"/>
      <c r="K99" s="304"/>
      <c r="L99" s="304"/>
      <c r="M99" s="304"/>
      <c r="N99" s="304"/>
      <c r="O99" s="304"/>
      <c r="P99" s="304"/>
      <c r="Q99" s="304"/>
      <c r="R99" s="304"/>
      <c r="S99" s="304"/>
      <c r="T99" s="304"/>
      <c r="U99" s="304"/>
      <c r="V99" s="304"/>
      <c r="W99" s="304"/>
      <c r="X99" s="304"/>
      <c r="Y99" s="304"/>
      <c r="Z99" s="77"/>
      <c r="AA99" s="53"/>
      <c r="AB99" s="280"/>
      <c r="AC99" s="280"/>
      <c r="AD99" s="280"/>
      <c r="AE99" s="280"/>
      <c r="AF99" s="280"/>
      <c r="AG99" s="280"/>
      <c r="AH99" s="280"/>
      <c r="AI99" s="280"/>
      <c r="AJ99" s="280"/>
      <c r="AK99" s="280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</row>
    <row r="100" spans="1:64" x14ac:dyDescent="0.2">
      <c r="A100" s="53"/>
      <c r="B100" s="77"/>
      <c r="C100" s="53"/>
      <c r="D100" s="304"/>
      <c r="E100" s="304"/>
      <c r="F100" s="304"/>
      <c r="G100" s="304"/>
      <c r="H100" s="304"/>
      <c r="I100" s="304"/>
      <c r="J100" s="304"/>
      <c r="K100" s="304"/>
      <c r="L100" s="304"/>
      <c r="M100" s="304"/>
      <c r="N100" s="304"/>
      <c r="O100" s="304"/>
      <c r="P100" s="304"/>
      <c r="Q100" s="304"/>
      <c r="R100" s="304"/>
      <c r="S100" s="304"/>
      <c r="T100" s="304"/>
      <c r="U100" s="304"/>
      <c r="V100" s="304"/>
      <c r="W100" s="304"/>
      <c r="X100" s="304"/>
      <c r="Y100" s="304"/>
      <c r="Z100" s="77"/>
      <c r="AA100" s="53"/>
      <c r="AB100" s="280"/>
      <c r="AC100" s="280"/>
      <c r="AD100" s="280"/>
      <c r="AE100" s="280"/>
      <c r="AF100" s="280"/>
      <c r="AG100" s="280"/>
      <c r="AH100" s="280"/>
      <c r="AI100" s="280"/>
      <c r="AJ100" s="280"/>
      <c r="AK100" s="280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</row>
    <row r="101" spans="1:64" x14ac:dyDescent="0.2">
      <c r="A101" s="53"/>
      <c r="B101" s="77"/>
      <c r="C101" s="53"/>
      <c r="D101" s="304"/>
      <c r="E101" s="304"/>
      <c r="F101" s="304"/>
      <c r="G101" s="304"/>
      <c r="H101" s="304"/>
      <c r="I101" s="304"/>
      <c r="J101" s="304"/>
      <c r="K101" s="304"/>
      <c r="L101" s="304"/>
      <c r="M101" s="304"/>
      <c r="N101" s="304"/>
      <c r="O101" s="304"/>
      <c r="P101" s="304"/>
      <c r="Q101" s="304"/>
      <c r="R101" s="304"/>
      <c r="S101" s="304"/>
      <c r="T101" s="304"/>
      <c r="U101" s="304"/>
      <c r="V101" s="304"/>
      <c r="W101" s="304"/>
      <c r="X101" s="304"/>
      <c r="Y101" s="304"/>
      <c r="Z101" s="77"/>
      <c r="AA101" s="53"/>
      <c r="AB101" s="280"/>
      <c r="AC101" s="280"/>
      <c r="AD101" s="280"/>
      <c r="AE101" s="280"/>
      <c r="AF101" s="280"/>
      <c r="AG101" s="280"/>
      <c r="AH101" s="280"/>
      <c r="AI101" s="280"/>
      <c r="AJ101" s="280"/>
      <c r="AK101" s="280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</row>
    <row r="102" spans="1:64" x14ac:dyDescent="0.2">
      <c r="A102" s="53"/>
      <c r="B102" s="77"/>
      <c r="C102" s="53"/>
      <c r="D102" s="304"/>
      <c r="E102" s="304"/>
      <c r="F102" s="304"/>
      <c r="G102" s="304"/>
      <c r="H102" s="304"/>
      <c r="I102" s="304"/>
      <c r="J102" s="304"/>
      <c r="K102" s="304"/>
      <c r="L102" s="304"/>
      <c r="M102" s="304"/>
      <c r="N102" s="304"/>
      <c r="O102" s="304"/>
      <c r="P102" s="304"/>
      <c r="Q102" s="304"/>
      <c r="R102" s="304"/>
      <c r="S102" s="304"/>
      <c r="T102" s="304"/>
      <c r="U102" s="304"/>
      <c r="V102" s="304"/>
      <c r="W102" s="304"/>
      <c r="X102" s="304"/>
      <c r="Y102" s="304"/>
      <c r="Z102" s="77"/>
      <c r="AA102" s="53"/>
      <c r="AB102" s="280"/>
      <c r="AC102" s="280"/>
      <c r="AD102" s="280"/>
      <c r="AE102" s="280"/>
      <c r="AF102" s="280"/>
      <c r="AG102" s="280"/>
      <c r="AH102" s="280"/>
      <c r="AI102" s="280"/>
      <c r="AJ102" s="280"/>
      <c r="AK102" s="280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</row>
    <row r="103" spans="1:64" x14ac:dyDescent="0.2">
      <c r="A103" s="53"/>
      <c r="B103" s="77"/>
      <c r="C103" s="53"/>
      <c r="D103" s="304"/>
      <c r="E103" s="304"/>
      <c r="F103" s="304"/>
      <c r="G103" s="304"/>
      <c r="H103" s="304"/>
      <c r="I103" s="304"/>
      <c r="J103" s="304"/>
      <c r="K103" s="304"/>
      <c r="L103" s="304"/>
      <c r="M103" s="304"/>
      <c r="N103" s="304"/>
      <c r="O103" s="304"/>
      <c r="P103" s="304"/>
      <c r="Q103" s="304"/>
      <c r="R103" s="304"/>
      <c r="S103" s="304"/>
      <c r="T103" s="304"/>
      <c r="U103" s="304"/>
      <c r="V103" s="304"/>
      <c r="W103" s="304"/>
      <c r="X103" s="304"/>
      <c r="Y103" s="304"/>
      <c r="Z103" s="77"/>
      <c r="AA103" s="53"/>
      <c r="AB103" s="280"/>
      <c r="AC103" s="280"/>
      <c r="AD103" s="280"/>
      <c r="AE103" s="280"/>
      <c r="AF103" s="280"/>
      <c r="AG103" s="280"/>
      <c r="AH103" s="280"/>
      <c r="AI103" s="280"/>
      <c r="AJ103" s="280"/>
      <c r="AK103" s="280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</row>
    <row r="104" spans="1:64" x14ac:dyDescent="0.2">
      <c r="A104" s="53"/>
      <c r="B104" s="77"/>
      <c r="C104" s="53"/>
      <c r="D104" s="304"/>
      <c r="E104" s="304"/>
      <c r="F104" s="304"/>
      <c r="G104" s="304"/>
      <c r="H104" s="304"/>
      <c r="I104" s="304"/>
      <c r="J104" s="304"/>
      <c r="K104" s="304"/>
      <c r="L104" s="304"/>
      <c r="M104" s="304"/>
      <c r="N104" s="304"/>
      <c r="O104" s="304"/>
      <c r="P104" s="304"/>
      <c r="Q104" s="304"/>
      <c r="R104" s="304"/>
      <c r="S104" s="304"/>
      <c r="T104" s="304"/>
      <c r="U104" s="304"/>
      <c r="V104" s="304"/>
      <c r="W104" s="304"/>
      <c r="X104" s="304"/>
      <c r="Y104" s="304"/>
      <c r="Z104" s="77"/>
      <c r="AA104" s="53"/>
      <c r="AB104" s="280"/>
      <c r="AC104" s="280"/>
      <c r="AD104" s="280"/>
      <c r="AE104" s="280"/>
      <c r="AF104" s="280"/>
      <c r="AG104" s="280"/>
      <c r="AH104" s="280"/>
      <c r="AI104" s="280"/>
      <c r="AJ104" s="280"/>
      <c r="AK104" s="280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</row>
    <row r="105" spans="1:64" x14ac:dyDescent="0.2">
      <c r="A105" s="53"/>
      <c r="B105" s="77"/>
      <c r="C105" s="53"/>
      <c r="D105" s="304"/>
      <c r="E105" s="304"/>
      <c r="F105" s="304"/>
      <c r="G105" s="304"/>
      <c r="H105" s="304"/>
      <c r="I105" s="304"/>
      <c r="J105" s="304"/>
      <c r="K105" s="304"/>
      <c r="L105" s="304"/>
      <c r="M105" s="304"/>
      <c r="N105" s="304"/>
      <c r="O105" s="304"/>
      <c r="P105" s="304"/>
      <c r="Q105" s="304"/>
      <c r="R105" s="304"/>
      <c r="S105" s="304"/>
      <c r="T105" s="304"/>
      <c r="U105" s="304"/>
      <c r="V105" s="304"/>
      <c r="W105" s="304"/>
      <c r="X105" s="304"/>
      <c r="Y105" s="304"/>
      <c r="Z105" s="77"/>
      <c r="AA105" s="53"/>
      <c r="AB105" s="280"/>
      <c r="AC105" s="280"/>
      <c r="AD105" s="280"/>
      <c r="AE105" s="280"/>
      <c r="AF105" s="280"/>
      <c r="AG105" s="280"/>
      <c r="AH105" s="280"/>
      <c r="AI105" s="280"/>
      <c r="AJ105" s="280"/>
      <c r="AK105" s="280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</row>
    <row r="106" spans="1:64" x14ac:dyDescent="0.2">
      <c r="A106" s="53"/>
      <c r="B106" s="77"/>
      <c r="C106" s="53"/>
      <c r="D106" s="304"/>
      <c r="E106" s="304"/>
      <c r="F106" s="304"/>
      <c r="G106" s="304"/>
      <c r="H106" s="304"/>
      <c r="I106" s="304"/>
      <c r="J106" s="304"/>
      <c r="K106" s="304"/>
      <c r="L106" s="304"/>
      <c r="M106" s="304"/>
      <c r="N106" s="304"/>
      <c r="O106" s="304"/>
      <c r="P106" s="304"/>
      <c r="Q106" s="304"/>
      <c r="R106" s="304"/>
      <c r="S106" s="304"/>
      <c r="T106" s="304"/>
      <c r="U106" s="304"/>
      <c r="V106" s="304"/>
      <c r="W106" s="304"/>
      <c r="X106" s="304"/>
      <c r="Y106" s="304"/>
      <c r="Z106" s="77"/>
      <c r="AA106" s="53"/>
      <c r="AB106" s="280"/>
      <c r="AC106" s="280"/>
      <c r="AD106" s="280"/>
      <c r="AE106" s="280"/>
      <c r="AF106" s="280"/>
      <c r="AG106" s="280"/>
      <c r="AH106" s="280"/>
      <c r="AI106" s="280"/>
      <c r="AJ106" s="280"/>
      <c r="AK106" s="280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3"/>
    </row>
    <row r="107" spans="1:64" x14ac:dyDescent="0.2">
      <c r="A107" s="53"/>
      <c r="B107" s="77"/>
      <c r="C107" s="53"/>
      <c r="D107" s="304"/>
      <c r="E107" s="304"/>
      <c r="F107" s="304"/>
      <c r="G107" s="304"/>
      <c r="H107" s="304"/>
      <c r="I107" s="304"/>
      <c r="J107" s="304"/>
      <c r="K107" s="304"/>
      <c r="L107" s="304"/>
      <c r="M107" s="304"/>
      <c r="N107" s="304"/>
      <c r="O107" s="304"/>
      <c r="P107" s="304"/>
      <c r="Q107" s="304"/>
      <c r="R107" s="304"/>
      <c r="S107" s="304"/>
      <c r="T107" s="304"/>
      <c r="U107" s="304"/>
      <c r="V107" s="304"/>
      <c r="W107" s="304"/>
      <c r="X107" s="304"/>
      <c r="Y107" s="304"/>
      <c r="Z107" s="77"/>
      <c r="AA107" s="53"/>
      <c r="AB107" s="280"/>
      <c r="AC107" s="280"/>
      <c r="AD107" s="280"/>
      <c r="AE107" s="280"/>
      <c r="AF107" s="280"/>
      <c r="AG107" s="280"/>
      <c r="AH107" s="280"/>
      <c r="AI107" s="280"/>
      <c r="AJ107" s="280"/>
      <c r="AK107" s="280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</row>
    <row r="108" spans="1:64" x14ac:dyDescent="0.2">
      <c r="A108" s="53"/>
      <c r="B108" s="77"/>
      <c r="C108" s="53"/>
      <c r="D108" s="304"/>
      <c r="E108" s="304"/>
      <c r="F108" s="304"/>
      <c r="G108" s="304"/>
      <c r="H108" s="304"/>
      <c r="I108" s="304"/>
      <c r="J108" s="304"/>
      <c r="K108" s="304"/>
      <c r="L108" s="304"/>
      <c r="M108" s="304"/>
      <c r="N108" s="304"/>
      <c r="O108" s="304"/>
      <c r="P108" s="304"/>
      <c r="Q108" s="304"/>
      <c r="R108" s="304"/>
      <c r="S108" s="304"/>
      <c r="T108" s="304"/>
      <c r="U108" s="304"/>
      <c r="V108" s="304"/>
      <c r="W108" s="304"/>
      <c r="X108" s="304"/>
      <c r="Y108" s="304"/>
      <c r="Z108" s="77"/>
      <c r="AA108" s="53"/>
      <c r="AB108" s="280"/>
      <c r="AC108" s="280"/>
      <c r="AD108" s="280"/>
      <c r="AE108" s="280"/>
      <c r="AF108" s="280"/>
      <c r="AG108" s="280"/>
      <c r="AH108" s="280"/>
      <c r="AI108" s="280"/>
      <c r="AJ108" s="280"/>
      <c r="AK108" s="280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</row>
    <row r="109" spans="1:64" x14ac:dyDescent="0.2">
      <c r="A109" s="53"/>
      <c r="B109" s="77"/>
      <c r="C109" s="53"/>
      <c r="D109" s="304"/>
      <c r="E109" s="304"/>
      <c r="F109" s="304"/>
      <c r="G109" s="304"/>
      <c r="H109" s="304"/>
      <c r="I109" s="304"/>
      <c r="J109" s="304"/>
      <c r="K109" s="304"/>
      <c r="L109" s="304"/>
      <c r="M109" s="304"/>
      <c r="N109" s="304"/>
      <c r="O109" s="304"/>
      <c r="P109" s="304"/>
      <c r="Q109" s="304"/>
      <c r="R109" s="304"/>
      <c r="S109" s="304"/>
      <c r="T109" s="304"/>
      <c r="U109" s="304"/>
      <c r="V109" s="304"/>
      <c r="W109" s="304"/>
      <c r="X109" s="304"/>
      <c r="Y109" s="304"/>
      <c r="Z109" s="77"/>
      <c r="AA109" s="53"/>
      <c r="AB109" s="280"/>
      <c r="AC109" s="280"/>
      <c r="AD109" s="280"/>
      <c r="AE109" s="280"/>
      <c r="AF109" s="280"/>
      <c r="AG109" s="280"/>
      <c r="AH109" s="280"/>
      <c r="AI109" s="280"/>
      <c r="AJ109" s="280"/>
      <c r="AK109" s="280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3"/>
    </row>
    <row r="110" spans="1:64" x14ac:dyDescent="0.2">
      <c r="A110" s="53"/>
      <c r="B110" s="77"/>
      <c r="C110" s="53"/>
      <c r="D110" s="304"/>
      <c r="E110" s="304"/>
      <c r="F110" s="304"/>
      <c r="G110" s="304"/>
      <c r="H110" s="304"/>
      <c r="I110" s="304"/>
      <c r="J110" s="304"/>
      <c r="K110" s="304"/>
      <c r="L110" s="304"/>
      <c r="M110" s="304"/>
      <c r="N110" s="304"/>
      <c r="O110" s="304"/>
      <c r="P110" s="304"/>
      <c r="Q110" s="304"/>
      <c r="R110" s="304"/>
      <c r="S110" s="304"/>
      <c r="T110" s="304"/>
      <c r="U110" s="304"/>
      <c r="V110" s="304"/>
      <c r="W110" s="304"/>
      <c r="X110" s="304"/>
      <c r="Y110" s="304"/>
      <c r="Z110" s="77"/>
      <c r="AA110" s="53"/>
      <c r="AB110" s="280"/>
      <c r="AC110" s="280"/>
      <c r="AD110" s="280"/>
      <c r="AE110" s="280"/>
      <c r="AF110" s="280"/>
      <c r="AG110" s="280"/>
      <c r="AH110" s="280"/>
      <c r="AI110" s="280"/>
      <c r="AJ110" s="280"/>
      <c r="AK110" s="280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3"/>
    </row>
    <row r="111" spans="1:64" x14ac:dyDescent="0.2">
      <c r="A111" s="53"/>
      <c r="B111" s="77"/>
      <c r="C111" s="53"/>
      <c r="D111" s="304"/>
      <c r="E111" s="304"/>
      <c r="F111" s="304"/>
      <c r="G111" s="304"/>
      <c r="H111" s="304"/>
      <c r="I111" s="304"/>
      <c r="J111" s="304"/>
      <c r="K111" s="304"/>
      <c r="L111" s="304"/>
      <c r="M111" s="304"/>
      <c r="N111" s="304"/>
      <c r="O111" s="304"/>
      <c r="P111" s="304"/>
      <c r="Q111" s="304"/>
      <c r="R111" s="304"/>
      <c r="S111" s="304"/>
      <c r="T111" s="304"/>
      <c r="U111" s="304"/>
      <c r="V111" s="304"/>
      <c r="W111" s="304"/>
      <c r="X111" s="304"/>
      <c r="Y111" s="304"/>
      <c r="Z111" s="77"/>
      <c r="AA111" s="53"/>
      <c r="AB111" s="280"/>
      <c r="AC111" s="280"/>
      <c r="AD111" s="280"/>
      <c r="AE111" s="280"/>
      <c r="AF111" s="280"/>
      <c r="AG111" s="280"/>
      <c r="AH111" s="280"/>
      <c r="AI111" s="280"/>
      <c r="AJ111" s="280"/>
      <c r="AK111" s="280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/>
      <c r="BK111" s="53"/>
      <c r="BL111" s="53"/>
    </row>
    <row r="112" spans="1:64" x14ac:dyDescent="0.2">
      <c r="A112" s="53"/>
      <c r="B112" s="77"/>
      <c r="C112" s="53"/>
      <c r="D112" s="304"/>
      <c r="E112" s="304"/>
      <c r="F112" s="304"/>
      <c r="G112" s="304"/>
      <c r="H112" s="304"/>
      <c r="I112" s="304"/>
      <c r="J112" s="304"/>
      <c r="K112" s="304"/>
      <c r="L112" s="304"/>
      <c r="M112" s="304"/>
      <c r="N112" s="304"/>
      <c r="O112" s="304"/>
      <c r="P112" s="304"/>
      <c r="Q112" s="304"/>
      <c r="R112" s="304"/>
      <c r="S112" s="304"/>
      <c r="T112" s="304"/>
      <c r="U112" s="304"/>
      <c r="V112" s="304"/>
      <c r="W112" s="304"/>
      <c r="X112" s="304"/>
      <c r="Y112" s="304"/>
      <c r="Z112" s="77"/>
      <c r="AA112" s="53"/>
      <c r="AB112" s="280"/>
      <c r="AC112" s="280"/>
      <c r="AD112" s="280"/>
      <c r="AE112" s="280"/>
      <c r="AF112" s="280"/>
      <c r="AG112" s="280"/>
      <c r="AH112" s="280"/>
      <c r="AI112" s="280"/>
      <c r="AJ112" s="280"/>
      <c r="AK112" s="280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</row>
    <row r="113" spans="1:64" x14ac:dyDescent="0.2">
      <c r="A113" s="53"/>
      <c r="B113" s="77"/>
      <c r="C113" s="53"/>
      <c r="D113" s="304"/>
      <c r="E113" s="304"/>
      <c r="F113" s="304"/>
      <c r="G113" s="304"/>
      <c r="H113" s="304"/>
      <c r="I113" s="304"/>
      <c r="J113" s="304"/>
      <c r="K113" s="304"/>
      <c r="L113" s="304"/>
      <c r="M113" s="304"/>
      <c r="N113" s="304"/>
      <c r="O113" s="304"/>
      <c r="P113" s="304"/>
      <c r="Q113" s="304"/>
      <c r="R113" s="304"/>
      <c r="S113" s="304"/>
      <c r="T113" s="304"/>
      <c r="U113" s="304"/>
      <c r="V113" s="304"/>
      <c r="W113" s="304"/>
      <c r="X113" s="304"/>
      <c r="Y113" s="304"/>
      <c r="Z113" s="77"/>
      <c r="AA113" s="53"/>
      <c r="AB113" s="280"/>
      <c r="AC113" s="280"/>
      <c r="AD113" s="280"/>
      <c r="AE113" s="280"/>
      <c r="AF113" s="280"/>
      <c r="AG113" s="280"/>
      <c r="AH113" s="280"/>
      <c r="AI113" s="280"/>
      <c r="AJ113" s="280"/>
      <c r="AK113" s="280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3"/>
    </row>
    <row r="114" spans="1:64" x14ac:dyDescent="0.2">
      <c r="A114" s="53"/>
      <c r="B114" s="77"/>
      <c r="C114" s="53"/>
      <c r="D114" s="304"/>
      <c r="E114" s="304"/>
      <c r="F114" s="304"/>
      <c r="G114" s="304"/>
      <c r="H114" s="304"/>
      <c r="I114" s="304"/>
      <c r="J114" s="304"/>
      <c r="K114" s="304"/>
      <c r="L114" s="304"/>
      <c r="M114" s="304"/>
      <c r="N114" s="304"/>
      <c r="O114" s="304"/>
      <c r="P114" s="304"/>
      <c r="Q114" s="304"/>
      <c r="R114" s="304"/>
      <c r="S114" s="304"/>
      <c r="T114" s="304"/>
      <c r="U114" s="304"/>
      <c r="V114" s="304"/>
      <c r="W114" s="304"/>
      <c r="X114" s="304"/>
      <c r="Y114" s="304"/>
      <c r="Z114" s="77"/>
      <c r="AA114" s="53"/>
      <c r="AB114" s="280"/>
      <c r="AC114" s="280"/>
      <c r="AD114" s="280"/>
      <c r="AE114" s="280"/>
      <c r="AF114" s="280"/>
      <c r="AG114" s="280"/>
      <c r="AH114" s="280"/>
      <c r="AI114" s="280"/>
      <c r="AJ114" s="280"/>
      <c r="AK114" s="280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</row>
    <row r="115" spans="1:64" x14ac:dyDescent="0.2">
      <c r="A115" s="53"/>
      <c r="B115" s="77"/>
      <c r="C115" s="53"/>
      <c r="D115" s="304"/>
      <c r="E115" s="304"/>
      <c r="F115" s="304"/>
      <c r="G115" s="304"/>
      <c r="H115" s="304"/>
      <c r="I115" s="304"/>
      <c r="J115" s="304"/>
      <c r="K115" s="304"/>
      <c r="L115" s="304"/>
      <c r="M115" s="304"/>
      <c r="N115" s="304"/>
      <c r="O115" s="304"/>
      <c r="P115" s="304"/>
      <c r="Q115" s="304"/>
      <c r="R115" s="304"/>
      <c r="S115" s="304"/>
      <c r="T115" s="304"/>
      <c r="U115" s="304"/>
      <c r="V115" s="304"/>
      <c r="W115" s="304"/>
      <c r="X115" s="304"/>
      <c r="Y115" s="304"/>
      <c r="Z115" s="77"/>
      <c r="AA115" s="53"/>
      <c r="AB115" s="280"/>
      <c r="AC115" s="280"/>
      <c r="AD115" s="280"/>
      <c r="AE115" s="280"/>
      <c r="AF115" s="280"/>
      <c r="AG115" s="280"/>
      <c r="AH115" s="280"/>
      <c r="AI115" s="280"/>
      <c r="AJ115" s="280"/>
      <c r="AK115" s="280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</row>
    <row r="116" spans="1:64" x14ac:dyDescent="0.2">
      <c r="A116" s="53"/>
      <c r="B116" s="77"/>
      <c r="C116" s="53"/>
      <c r="D116" s="304"/>
      <c r="E116" s="304"/>
      <c r="F116" s="304"/>
      <c r="G116" s="304"/>
      <c r="H116" s="304"/>
      <c r="I116" s="304"/>
      <c r="J116" s="304"/>
      <c r="K116" s="304"/>
      <c r="L116" s="304"/>
      <c r="M116" s="304"/>
      <c r="N116" s="304"/>
      <c r="O116" s="304"/>
      <c r="P116" s="304"/>
      <c r="Q116" s="304"/>
      <c r="R116" s="304"/>
      <c r="S116" s="304"/>
      <c r="T116" s="304"/>
      <c r="U116" s="304"/>
      <c r="V116" s="304"/>
      <c r="W116" s="304"/>
      <c r="X116" s="304"/>
      <c r="Y116" s="304"/>
      <c r="Z116" s="77"/>
      <c r="AA116" s="53"/>
      <c r="AB116" s="280"/>
      <c r="AC116" s="280"/>
      <c r="AD116" s="280"/>
      <c r="AE116" s="280"/>
      <c r="AF116" s="280"/>
      <c r="AG116" s="280"/>
      <c r="AH116" s="280"/>
      <c r="AI116" s="280"/>
      <c r="AJ116" s="280"/>
      <c r="AK116" s="280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3"/>
      <c r="BL116" s="53"/>
    </row>
    <row r="117" spans="1:64" x14ac:dyDescent="0.2">
      <c r="A117" s="53"/>
      <c r="B117" s="77"/>
      <c r="C117" s="53"/>
      <c r="D117" s="304"/>
      <c r="E117" s="304"/>
      <c r="F117" s="304"/>
      <c r="G117" s="304"/>
      <c r="H117" s="304"/>
      <c r="I117" s="304"/>
      <c r="J117" s="304"/>
      <c r="K117" s="304"/>
      <c r="L117" s="304"/>
      <c r="M117" s="304"/>
      <c r="N117" s="304"/>
      <c r="O117" s="304"/>
      <c r="P117" s="304"/>
      <c r="Q117" s="304"/>
      <c r="R117" s="304"/>
      <c r="S117" s="304"/>
      <c r="T117" s="304"/>
      <c r="U117" s="304"/>
      <c r="V117" s="304"/>
      <c r="W117" s="304"/>
      <c r="X117" s="304"/>
      <c r="Y117" s="304"/>
      <c r="Z117" s="77"/>
      <c r="AA117" s="53"/>
      <c r="AB117" s="280"/>
      <c r="AC117" s="280"/>
      <c r="AD117" s="280"/>
      <c r="AE117" s="280"/>
      <c r="AF117" s="280"/>
      <c r="AG117" s="280"/>
      <c r="AH117" s="280"/>
      <c r="AI117" s="280"/>
      <c r="AJ117" s="280"/>
      <c r="AK117" s="280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  <c r="BG117" s="53"/>
      <c r="BH117" s="53"/>
      <c r="BI117" s="53"/>
      <c r="BJ117" s="53"/>
      <c r="BK117" s="53"/>
      <c r="BL117" s="53"/>
    </row>
    <row r="118" spans="1:64" x14ac:dyDescent="0.2">
      <c r="A118" s="53"/>
      <c r="B118" s="77"/>
      <c r="C118" s="53"/>
      <c r="D118" s="304"/>
      <c r="E118" s="304"/>
      <c r="F118" s="304"/>
      <c r="G118" s="304"/>
      <c r="H118" s="304"/>
      <c r="I118" s="304"/>
      <c r="J118" s="304"/>
      <c r="K118" s="304"/>
      <c r="L118" s="304"/>
      <c r="M118" s="304"/>
      <c r="N118" s="304"/>
      <c r="O118" s="304"/>
      <c r="P118" s="304"/>
      <c r="Q118" s="304"/>
      <c r="R118" s="304"/>
      <c r="S118" s="304"/>
      <c r="T118" s="304"/>
      <c r="U118" s="304"/>
      <c r="V118" s="304"/>
      <c r="W118" s="304"/>
      <c r="X118" s="304"/>
      <c r="Y118" s="304"/>
      <c r="Z118" s="77"/>
      <c r="AA118" s="53"/>
      <c r="AB118" s="280"/>
      <c r="AC118" s="280"/>
      <c r="AD118" s="280"/>
      <c r="AE118" s="280"/>
      <c r="AF118" s="280"/>
      <c r="AG118" s="280"/>
      <c r="AH118" s="280"/>
      <c r="AI118" s="280"/>
      <c r="AJ118" s="280"/>
      <c r="AK118" s="280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  <c r="BH118" s="53"/>
      <c r="BI118" s="53"/>
      <c r="BJ118" s="53"/>
      <c r="BK118" s="53"/>
      <c r="BL118" s="53"/>
    </row>
    <row r="119" spans="1:64" x14ac:dyDescent="0.2">
      <c r="A119" s="53"/>
      <c r="B119" s="77"/>
      <c r="C119" s="53"/>
      <c r="D119" s="304"/>
      <c r="E119" s="304"/>
      <c r="F119" s="304"/>
      <c r="G119" s="304"/>
      <c r="H119" s="304"/>
      <c r="I119" s="304"/>
      <c r="J119" s="304"/>
      <c r="K119" s="304"/>
      <c r="L119" s="304"/>
      <c r="M119" s="304"/>
      <c r="N119" s="304"/>
      <c r="O119" s="304"/>
      <c r="P119" s="304"/>
      <c r="Q119" s="304"/>
      <c r="R119" s="304"/>
      <c r="S119" s="304"/>
      <c r="T119" s="304"/>
      <c r="U119" s="304"/>
      <c r="V119" s="304"/>
      <c r="W119" s="304"/>
      <c r="X119" s="304"/>
      <c r="Y119" s="304"/>
      <c r="Z119" s="77"/>
      <c r="AA119" s="53"/>
      <c r="AB119" s="280"/>
      <c r="AC119" s="280"/>
      <c r="AD119" s="280"/>
      <c r="AE119" s="280"/>
      <c r="AF119" s="280"/>
      <c r="AG119" s="280"/>
      <c r="AH119" s="280"/>
      <c r="AI119" s="280"/>
      <c r="AJ119" s="280"/>
      <c r="AK119" s="280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/>
      <c r="BH119" s="53"/>
      <c r="BI119" s="53"/>
      <c r="BJ119" s="53"/>
      <c r="BK119" s="53"/>
      <c r="BL119" s="53"/>
    </row>
    <row r="120" spans="1:64" x14ac:dyDescent="0.2">
      <c r="A120" s="53"/>
      <c r="B120" s="77"/>
      <c r="C120" s="53"/>
      <c r="D120" s="304"/>
      <c r="E120" s="304"/>
      <c r="F120" s="304"/>
      <c r="G120" s="304"/>
      <c r="H120" s="304"/>
      <c r="I120" s="304"/>
      <c r="J120" s="304"/>
      <c r="K120" s="304"/>
      <c r="L120" s="304"/>
      <c r="M120" s="304"/>
      <c r="N120" s="304"/>
      <c r="O120" s="304"/>
      <c r="P120" s="304"/>
      <c r="Q120" s="304"/>
      <c r="R120" s="304"/>
      <c r="S120" s="304"/>
      <c r="T120" s="304"/>
      <c r="U120" s="304"/>
      <c r="V120" s="304"/>
      <c r="W120" s="304"/>
      <c r="X120" s="304"/>
      <c r="Y120" s="304"/>
      <c r="Z120" s="77"/>
      <c r="AA120" s="53"/>
      <c r="AB120" s="280"/>
      <c r="AC120" s="280"/>
      <c r="AD120" s="280"/>
      <c r="AE120" s="280"/>
      <c r="AF120" s="280"/>
      <c r="AG120" s="280"/>
      <c r="AH120" s="280"/>
      <c r="AI120" s="280"/>
      <c r="AJ120" s="280"/>
      <c r="AK120" s="280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3"/>
      <c r="BK120" s="53"/>
      <c r="BL120" s="53"/>
    </row>
    <row r="121" spans="1:64" x14ac:dyDescent="0.2">
      <c r="A121" s="53"/>
      <c r="B121" s="77"/>
      <c r="C121" s="53"/>
      <c r="D121" s="304"/>
      <c r="E121" s="304"/>
      <c r="F121" s="304"/>
      <c r="G121" s="304"/>
      <c r="H121" s="304"/>
      <c r="I121" s="304"/>
      <c r="J121" s="304"/>
      <c r="K121" s="304"/>
      <c r="L121" s="304"/>
      <c r="M121" s="304"/>
      <c r="N121" s="304"/>
      <c r="O121" s="304"/>
      <c r="P121" s="304"/>
      <c r="Q121" s="304"/>
      <c r="R121" s="304"/>
      <c r="S121" s="304"/>
      <c r="T121" s="304"/>
      <c r="U121" s="304"/>
      <c r="V121" s="304"/>
      <c r="W121" s="304"/>
      <c r="X121" s="304"/>
      <c r="Y121" s="304"/>
      <c r="Z121" s="77"/>
      <c r="AA121" s="53"/>
      <c r="AB121" s="280"/>
      <c r="AC121" s="280"/>
      <c r="AD121" s="280"/>
      <c r="AE121" s="280"/>
      <c r="AF121" s="280"/>
      <c r="AG121" s="280"/>
      <c r="AH121" s="280"/>
      <c r="AI121" s="280"/>
      <c r="AJ121" s="280"/>
      <c r="AK121" s="280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  <c r="BH121" s="53"/>
      <c r="BI121" s="53"/>
      <c r="BJ121" s="53"/>
      <c r="BK121" s="53"/>
      <c r="BL121" s="53"/>
    </row>
    <row r="122" spans="1:64" x14ac:dyDescent="0.2">
      <c r="A122" s="53"/>
      <c r="B122" s="77"/>
      <c r="C122" s="53"/>
      <c r="D122" s="304"/>
      <c r="E122" s="304"/>
      <c r="F122" s="304"/>
      <c r="G122" s="304"/>
      <c r="H122" s="304"/>
      <c r="I122" s="304"/>
      <c r="J122" s="304"/>
      <c r="K122" s="304"/>
      <c r="L122" s="304"/>
      <c r="M122" s="304"/>
      <c r="N122" s="304"/>
      <c r="O122" s="304"/>
      <c r="P122" s="304"/>
      <c r="Q122" s="304"/>
      <c r="R122" s="304"/>
      <c r="S122" s="304"/>
      <c r="T122" s="304"/>
      <c r="U122" s="304"/>
      <c r="V122" s="304"/>
      <c r="W122" s="304"/>
      <c r="X122" s="304"/>
      <c r="Y122" s="304"/>
      <c r="Z122" s="77"/>
      <c r="AA122" s="53"/>
      <c r="AB122" s="280"/>
      <c r="AC122" s="280"/>
      <c r="AD122" s="280"/>
      <c r="AE122" s="280"/>
      <c r="AF122" s="280"/>
      <c r="AG122" s="280"/>
      <c r="AH122" s="280"/>
      <c r="AI122" s="280"/>
      <c r="AJ122" s="280"/>
      <c r="AK122" s="280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  <c r="BG122" s="53"/>
      <c r="BH122" s="53"/>
      <c r="BI122" s="53"/>
      <c r="BJ122" s="53"/>
      <c r="BK122" s="53"/>
      <c r="BL122" s="53"/>
    </row>
    <row r="123" spans="1:64" x14ac:dyDescent="0.2">
      <c r="A123" s="53"/>
      <c r="B123" s="77"/>
      <c r="C123" s="53"/>
      <c r="D123" s="304"/>
      <c r="E123" s="304"/>
      <c r="F123" s="304"/>
      <c r="G123" s="304"/>
      <c r="H123" s="304"/>
      <c r="I123" s="304"/>
      <c r="J123" s="304"/>
      <c r="K123" s="304"/>
      <c r="L123" s="304"/>
      <c r="M123" s="304"/>
      <c r="N123" s="304"/>
      <c r="O123" s="304"/>
      <c r="P123" s="304"/>
      <c r="Q123" s="304"/>
      <c r="R123" s="304"/>
      <c r="S123" s="304"/>
      <c r="T123" s="304"/>
      <c r="U123" s="304"/>
      <c r="V123" s="304"/>
      <c r="W123" s="304"/>
      <c r="X123" s="304"/>
      <c r="Y123" s="304"/>
      <c r="Z123" s="77"/>
      <c r="AA123" s="53"/>
      <c r="AB123" s="280"/>
      <c r="AC123" s="280"/>
      <c r="AD123" s="280"/>
      <c r="AE123" s="280"/>
      <c r="AF123" s="280"/>
      <c r="AG123" s="280"/>
      <c r="AH123" s="280"/>
      <c r="AI123" s="280"/>
      <c r="AJ123" s="280"/>
      <c r="AK123" s="280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  <c r="BH123" s="53"/>
      <c r="BI123" s="53"/>
      <c r="BJ123" s="53"/>
      <c r="BK123" s="53"/>
      <c r="BL123" s="53"/>
    </row>
    <row r="124" spans="1:64" x14ac:dyDescent="0.2">
      <c r="A124" s="53"/>
      <c r="B124" s="77"/>
      <c r="C124" s="53"/>
      <c r="D124" s="304"/>
      <c r="E124" s="304"/>
      <c r="F124" s="304"/>
      <c r="G124" s="304"/>
      <c r="H124" s="304"/>
      <c r="I124" s="304"/>
      <c r="J124" s="304"/>
      <c r="K124" s="304"/>
      <c r="L124" s="304"/>
      <c r="M124" s="304"/>
      <c r="N124" s="304"/>
      <c r="O124" s="304"/>
      <c r="P124" s="304"/>
      <c r="Q124" s="304"/>
      <c r="R124" s="304"/>
      <c r="S124" s="304"/>
      <c r="T124" s="304"/>
      <c r="U124" s="304"/>
      <c r="V124" s="304"/>
      <c r="W124" s="304"/>
      <c r="X124" s="304"/>
      <c r="Y124" s="304"/>
      <c r="Z124" s="77"/>
      <c r="AA124" s="53"/>
      <c r="AB124" s="280"/>
      <c r="AC124" s="280"/>
      <c r="AD124" s="280"/>
      <c r="AE124" s="280"/>
      <c r="AF124" s="280"/>
      <c r="AG124" s="280"/>
      <c r="AH124" s="280"/>
      <c r="AI124" s="280"/>
      <c r="AJ124" s="280"/>
      <c r="AK124" s="280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3"/>
      <c r="BG124" s="53"/>
      <c r="BH124" s="53"/>
      <c r="BI124" s="53"/>
      <c r="BJ124" s="53"/>
      <c r="BK124" s="53"/>
      <c r="BL124" s="53"/>
    </row>
    <row r="125" spans="1:64" x14ac:dyDescent="0.2">
      <c r="A125" s="53"/>
      <c r="B125" s="77"/>
      <c r="C125" s="53"/>
      <c r="D125" s="304"/>
      <c r="E125" s="304"/>
      <c r="F125" s="304"/>
      <c r="G125" s="304"/>
      <c r="H125" s="304"/>
      <c r="I125" s="304"/>
      <c r="J125" s="304"/>
      <c r="K125" s="304"/>
      <c r="L125" s="304"/>
      <c r="M125" s="304"/>
      <c r="N125" s="304"/>
      <c r="O125" s="304"/>
      <c r="P125" s="304"/>
      <c r="Q125" s="304"/>
      <c r="R125" s="304"/>
      <c r="S125" s="304"/>
      <c r="T125" s="304"/>
      <c r="U125" s="304"/>
      <c r="V125" s="304"/>
      <c r="W125" s="304"/>
      <c r="X125" s="304"/>
      <c r="Y125" s="304"/>
      <c r="Z125" s="77"/>
      <c r="AA125" s="53"/>
      <c r="AB125" s="280"/>
      <c r="AC125" s="280"/>
      <c r="AD125" s="280"/>
      <c r="AE125" s="280"/>
      <c r="AF125" s="280"/>
      <c r="AG125" s="280"/>
      <c r="AH125" s="280"/>
      <c r="AI125" s="280"/>
      <c r="AJ125" s="280"/>
      <c r="AK125" s="280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  <c r="BH125" s="53"/>
      <c r="BI125" s="53"/>
      <c r="BJ125" s="53"/>
      <c r="BK125" s="53"/>
      <c r="BL125" s="53"/>
    </row>
    <row r="126" spans="1:64" x14ac:dyDescent="0.2">
      <c r="A126" s="53"/>
      <c r="B126" s="77"/>
      <c r="C126" s="53"/>
      <c r="D126" s="304"/>
      <c r="E126" s="304"/>
      <c r="F126" s="304"/>
      <c r="G126" s="304"/>
      <c r="H126" s="304"/>
      <c r="I126" s="304"/>
      <c r="J126" s="304"/>
      <c r="K126" s="304"/>
      <c r="L126" s="304"/>
      <c r="M126" s="304"/>
      <c r="N126" s="304"/>
      <c r="O126" s="304"/>
      <c r="P126" s="304"/>
      <c r="Q126" s="304"/>
      <c r="R126" s="304"/>
      <c r="S126" s="304"/>
      <c r="T126" s="304"/>
      <c r="U126" s="304"/>
      <c r="V126" s="304"/>
      <c r="W126" s="304"/>
      <c r="X126" s="304"/>
      <c r="Y126" s="304"/>
      <c r="Z126" s="77"/>
      <c r="AA126" s="53"/>
      <c r="AB126" s="280"/>
      <c r="AC126" s="280"/>
      <c r="AD126" s="280"/>
      <c r="AE126" s="280"/>
      <c r="AF126" s="280"/>
      <c r="AG126" s="280"/>
      <c r="AH126" s="280"/>
      <c r="AI126" s="280"/>
      <c r="AJ126" s="280"/>
      <c r="AK126" s="280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3"/>
      <c r="BH126" s="53"/>
      <c r="BI126" s="53"/>
      <c r="BJ126" s="53"/>
      <c r="BK126" s="53"/>
      <c r="BL126" s="53"/>
    </row>
    <row r="127" spans="1:64" x14ac:dyDescent="0.2">
      <c r="A127" s="53"/>
      <c r="B127" s="77"/>
      <c r="C127" s="53"/>
      <c r="D127" s="304"/>
      <c r="E127" s="304"/>
      <c r="F127" s="304"/>
      <c r="G127" s="304"/>
      <c r="H127" s="304"/>
      <c r="I127" s="304"/>
      <c r="J127" s="304"/>
      <c r="K127" s="304"/>
      <c r="L127" s="304"/>
      <c r="M127" s="304"/>
      <c r="N127" s="304"/>
      <c r="O127" s="304"/>
      <c r="P127" s="304"/>
      <c r="Q127" s="304"/>
      <c r="R127" s="304"/>
      <c r="S127" s="304"/>
      <c r="T127" s="304"/>
      <c r="U127" s="304"/>
      <c r="V127" s="304"/>
      <c r="W127" s="304"/>
      <c r="X127" s="304"/>
      <c r="Y127" s="304"/>
      <c r="Z127" s="77"/>
      <c r="AA127" s="53"/>
      <c r="AB127" s="280"/>
      <c r="AC127" s="280"/>
      <c r="AD127" s="280"/>
      <c r="AE127" s="280"/>
      <c r="AF127" s="280"/>
      <c r="AG127" s="280"/>
      <c r="AH127" s="280"/>
      <c r="AI127" s="280"/>
      <c r="AJ127" s="280"/>
      <c r="AK127" s="280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53"/>
      <c r="BG127" s="53"/>
      <c r="BH127" s="53"/>
      <c r="BI127" s="53"/>
      <c r="BJ127" s="53"/>
      <c r="BK127" s="53"/>
      <c r="BL127" s="53"/>
    </row>
    <row r="128" spans="1:64" x14ac:dyDescent="0.2">
      <c r="A128" s="53"/>
      <c r="B128" s="77"/>
      <c r="C128" s="53"/>
      <c r="D128" s="304"/>
      <c r="E128" s="304"/>
      <c r="F128" s="304"/>
      <c r="G128" s="304"/>
      <c r="H128" s="304"/>
      <c r="I128" s="304"/>
      <c r="J128" s="304"/>
      <c r="K128" s="304"/>
      <c r="L128" s="304"/>
      <c r="M128" s="304"/>
      <c r="N128" s="304"/>
      <c r="O128" s="304"/>
      <c r="P128" s="304"/>
      <c r="Q128" s="304"/>
      <c r="R128" s="304"/>
      <c r="S128" s="304"/>
      <c r="T128" s="304"/>
      <c r="U128" s="304"/>
      <c r="V128" s="304"/>
      <c r="W128" s="304"/>
      <c r="X128" s="304"/>
      <c r="Y128" s="304"/>
      <c r="Z128" s="77"/>
      <c r="AA128" s="53"/>
      <c r="AB128" s="280"/>
      <c r="AC128" s="280"/>
      <c r="AD128" s="280"/>
      <c r="AE128" s="280"/>
      <c r="AF128" s="280"/>
      <c r="AG128" s="280"/>
      <c r="AH128" s="280"/>
      <c r="AI128" s="280"/>
      <c r="AJ128" s="280"/>
      <c r="AK128" s="280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  <c r="BH128" s="53"/>
      <c r="BI128" s="53"/>
      <c r="BJ128" s="53"/>
      <c r="BK128" s="53"/>
      <c r="BL128" s="53"/>
    </row>
    <row r="129" spans="1:64" x14ac:dyDescent="0.2">
      <c r="A129" s="53"/>
      <c r="B129" s="77"/>
      <c r="C129" s="53"/>
      <c r="D129" s="304"/>
      <c r="E129" s="304"/>
      <c r="F129" s="304"/>
      <c r="G129" s="304"/>
      <c r="H129" s="304"/>
      <c r="I129" s="304"/>
      <c r="J129" s="304"/>
      <c r="K129" s="304"/>
      <c r="L129" s="304"/>
      <c r="M129" s="304"/>
      <c r="N129" s="304"/>
      <c r="O129" s="304"/>
      <c r="P129" s="304"/>
      <c r="Q129" s="304"/>
      <c r="R129" s="304"/>
      <c r="S129" s="304"/>
      <c r="T129" s="304"/>
      <c r="U129" s="304"/>
      <c r="V129" s="304"/>
      <c r="W129" s="304"/>
      <c r="X129" s="304"/>
      <c r="Y129" s="304"/>
      <c r="Z129" s="77"/>
      <c r="AA129" s="53"/>
      <c r="AB129" s="280"/>
      <c r="AC129" s="280"/>
      <c r="AD129" s="280"/>
      <c r="AE129" s="280"/>
      <c r="AF129" s="280"/>
      <c r="AG129" s="280"/>
      <c r="AH129" s="280"/>
      <c r="AI129" s="280"/>
      <c r="AJ129" s="280"/>
      <c r="AK129" s="280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  <c r="BH129" s="53"/>
      <c r="BI129" s="53"/>
      <c r="BJ129" s="53"/>
      <c r="BK129" s="53"/>
      <c r="BL129" s="53"/>
    </row>
    <row r="130" spans="1:64" x14ac:dyDescent="0.2">
      <c r="A130" s="53"/>
      <c r="B130" s="77"/>
      <c r="C130" s="53"/>
      <c r="D130" s="304"/>
      <c r="E130" s="304"/>
      <c r="F130" s="304"/>
      <c r="G130" s="304"/>
      <c r="H130" s="304"/>
      <c r="I130" s="304"/>
      <c r="J130" s="304"/>
      <c r="K130" s="304"/>
      <c r="L130" s="304"/>
      <c r="M130" s="304"/>
      <c r="N130" s="304"/>
      <c r="O130" s="304"/>
      <c r="P130" s="304"/>
      <c r="Q130" s="304"/>
      <c r="R130" s="304"/>
      <c r="S130" s="304"/>
      <c r="T130" s="304"/>
      <c r="U130" s="304"/>
      <c r="V130" s="304"/>
      <c r="W130" s="304"/>
      <c r="X130" s="304"/>
      <c r="Y130" s="304"/>
      <c r="Z130" s="77"/>
      <c r="AA130" s="53"/>
      <c r="AB130" s="280"/>
      <c r="AC130" s="280"/>
      <c r="AD130" s="280"/>
      <c r="AE130" s="280"/>
      <c r="AF130" s="280"/>
      <c r="AG130" s="280"/>
      <c r="AH130" s="280"/>
      <c r="AI130" s="280"/>
      <c r="AJ130" s="280"/>
      <c r="AK130" s="280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  <c r="BK130" s="53"/>
      <c r="BL130" s="53"/>
    </row>
    <row r="131" spans="1:64" x14ac:dyDescent="0.2">
      <c r="A131" s="53"/>
      <c r="B131" s="77"/>
      <c r="C131" s="53"/>
      <c r="D131" s="304"/>
      <c r="E131" s="304"/>
      <c r="F131" s="304"/>
      <c r="G131" s="304"/>
      <c r="H131" s="304"/>
      <c r="I131" s="304"/>
      <c r="J131" s="304"/>
      <c r="K131" s="304"/>
      <c r="L131" s="304"/>
      <c r="M131" s="304"/>
      <c r="N131" s="304"/>
      <c r="O131" s="304"/>
      <c r="P131" s="304"/>
      <c r="Q131" s="304"/>
      <c r="R131" s="304"/>
      <c r="S131" s="304"/>
      <c r="T131" s="304"/>
      <c r="U131" s="304"/>
      <c r="V131" s="304"/>
      <c r="W131" s="304"/>
      <c r="X131" s="304"/>
      <c r="Y131" s="304"/>
      <c r="Z131" s="77"/>
      <c r="AA131" s="53"/>
      <c r="AB131" s="280"/>
      <c r="AC131" s="280"/>
      <c r="AD131" s="280"/>
      <c r="AE131" s="280"/>
      <c r="AF131" s="280"/>
      <c r="AG131" s="280"/>
      <c r="AH131" s="280"/>
      <c r="AI131" s="280"/>
      <c r="AJ131" s="280"/>
      <c r="AK131" s="280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  <c r="BF131" s="53"/>
      <c r="BG131" s="53"/>
      <c r="BH131" s="53"/>
      <c r="BI131" s="53"/>
      <c r="BJ131" s="53"/>
      <c r="BK131" s="53"/>
      <c r="BL131" s="53"/>
    </row>
    <row r="132" spans="1:64" x14ac:dyDescent="0.2">
      <c r="A132" s="53"/>
      <c r="B132" s="77"/>
      <c r="C132" s="53"/>
      <c r="D132" s="304"/>
      <c r="E132" s="304"/>
      <c r="F132" s="304"/>
      <c r="G132" s="304"/>
      <c r="H132" s="304"/>
      <c r="I132" s="304"/>
      <c r="J132" s="304"/>
      <c r="K132" s="304"/>
      <c r="L132" s="304"/>
      <c r="M132" s="304"/>
      <c r="N132" s="304"/>
      <c r="O132" s="304"/>
      <c r="P132" s="304"/>
      <c r="Q132" s="304"/>
      <c r="R132" s="304"/>
      <c r="S132" s="304"/>
      <c r="T132" s="304"/>
      <c r="U132" s="304"/>
      <c r="V132" s="304"/>
      <c r="W132" s="304"/>
      <c r="X132" s="304"/>
      <c r="Y132" s="304"/>
      <c r="Z132" s="77"/>
      <c r="AA132" s="53"/>
      <c r="AB132" s="280"/>
      <c r="AC132" s="280"/>
      <c r="AD132" s="280"/>
      <c r="AE132" s="280"/>
      <c r="AF132" s="280"/>
      <c r="AG132" s="280"/>
      <c r="AH132" s="280"/>
      <c r="AI132" s="280"/>
      <c r="AJ132" s="280"/>
      <c r="AK132" s="280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  <c r="BF132" s="53"/>
      <c r="BG132" s="53"/>
      <c r="BH132" s="53"/>
      <c r="BI132" s="53"/>
      <c r="BJ132" s="53"/>
      <c r="BK132" s="53"/>
      <c r="BL132" s="53"/>
    </row>
    <row r="133" spans="1:64" x14ac:dyDescent="0.2">
      <c r="A133" s="53"/>
      <c r="B133" s="77"/>
      <c r="C133" s="53"/>
      <c r="D133" s="304"/>
      <c r="E133" s="304"/>
      <c r="F133" s="304"/>
      <c r="G133" s="304"/>
      <c r="H133" s="304"/>
      <c r="I133" s="304"/>
      <c r="J133" s="304"/>
      <c r="K133" s="304"/>
      <c r="L133" s="304"/>
      <c r="M133" s="304"/>
      <c r="N133" s="304"/>
      <c r="O133" s="304"/>
      <c r="P133" s="304"/>
      <c r="Q133" s="304"/>
      <c r="R133" s="304"/>
      <c r="S133" s="304"/>
      <c r="T133" s="304"/>
      <c r="U133" s="304"/>
      <c r="V133" s="304"/>
      <c r="W133" s="304"/>
      <c r="X133" s="304"/>
      <c r="Y133" s="304"/>
      <c r="Z133" s="77"/>
      <c r="AA133" s="53"/>
      <c r="AB133" s="280"/>
      <c r="AC133" s="280"/>
      <c r="AD133" s="280"/>
      <c r="AE133" s="280"/>
      <c r="AF133" s="280"/>
      <c r="AG133" s="280"/>
      <c r="AH133" s="280"/>
      <c r="AI133" s="280"/>
      <c r="AJ133" s="280"/>
      <c r="AK133" s="280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  <c r="BG133" s="53"/>
      <c r="BH133" s="53"/>
      <c r="BI133" s="53"/>
      <c r="BJ133" s="53"/>
      <c r="BK133" s="53"/>
      <c r="BL133" s="53"/>
    </row>
    <row r="134" spans="1:64" x14ac:dyDescent="0.2">
      <c r="A134" s="53"/>
      <c r="B134" s="77"/>
      <c r="C134" s="53"/>
      <c r="D134" s="304"/>
      <c r="E134" s="304"/>
      <c r="F134" s="304"/>
      <c r="G134" s="304"/>
      <c r="H134" s="304"/>
      <c r="I134" s="304"/>
      <c r="J134" s="304"/>
      <c r="K134" s="304"/>
      <c r="L134" s="304"/>
      <c r="M134" s="304"/>
      <c r="N134" s="304"/>
      <c r="O134" s="304"/>
      <c r="P134" s="304"/>
      <c r="Q134" s="304"/>
      <c r="R134" s="304"/>
      <c r="S134" s="304"/>
      <c r="T134" s="304"/>
      <c r="U134" s="304"/>
      <c r="V134" s="304"/>
      <c r="W134" s="304"/>
      <c r="X134" s="304"/>
      <c r="Y134" s="304"/>
      <c r="Z134" s="77"/>
      <c r="AA134" s="53"/>
      <c r="AB134" s="280"/>
      <c r="AC134" s="280"/>
      <c r="AD134" s="280"/>
      <c r="AE134" s="280"/>
      <c r="AF134" s="280"/>
      <c r="AG134" s="280"/>
      <c r="AH134" s="280"/>
      <c r="AI134" s="280"/>
      <c r="AJ134" s="280"/>
      <c r="AK134" s="280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  <c r="BF134" s="53"/>
      <c r="BG134" s="53"/>
      <c r="BH134" s="53"/>
      <c r="BI134" s="53"/>
      <c r="BJ134" s="53"/>
      <c r="BK134" s="53"/>
      <c r="BL134" s="53"/>
    </row>
    <row r="135" spans="1:64" x14ac:dyDescent="0.2">
      <c r="A135" s="53"/>
      <c r="B135" s="77"/>
      <c r="C135" s="53"/>
      <c r="D135" s="304"/>
      <c r="E135" s="304"/>
      <c r="F135" s="304"/>
      <c r="G135" s="304"/>
      <c r="H135" s="304"/>
      <c r="I135" s="304"/>
      <c r="J135" s="304"/>
      <c r="K135" s="304"/>
      <c r="L135" s="304"/>
      <c r="M135" s="304"/>
      <c r="N135" s="304"/>
      <c r="O135" s="304"/>
      <c r="P135" s="304"/>
      <c r="Q135" s="304"/>
      <c r="R135" s="304"/>
      <c r="S135" s="304"/>
      <c r="T135" s="304"/>
      <c r="U135" s="304"/>
      <c r="V135" s="304"/>
      <c r="W135" s="304"/>
      <c r="X135" s="304"/>
      <c r="Y135" s="304"/>
      <c r="Z135" s="77"/>
      <c r="AA135" s="53"/>
      <c r="AB135" s="280"/>
      <c r="AC135" s="280"/>
      <c r="AD135" s="280"/>
      <c r="AE135" s="280"/>
      <c r="AF135" s="280"/>
      <c r="AG135" s="280"/>
      <c r="AH135" s="280"/>
      <c r="AI135" s="280"/>
      <c r="AJ135" s="280"/>
      <c r="AK135" s="280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  <c r="BF135" s="53"/>
      <c r="BG135" s="53"/>
      <c r="BH135" s="53"/>
      <c r="BI135" s="53"/>
      <c r="BJ135" s="53"/>
      <c r="BK135" s="53"/>
      <c r="BL135" s="53"/>
    </row>
    <row r="136" spans="1:64" x14ac:dyDescent="0.2">
      <c r="A136" s="53"/>
      <c r="B136" s="77"/>
      <c r="C136" s="53"/>
      <c r="D136" s="304"/>
      <c r="E136" s="304"/>
      <c r="F136" s="304"/>
      <c r="G136" s="304"/>
      <c r="H136" s="304"/>
      <c r="I136" s="304"/>
      <c r="J136" s="304"/>
      <c r="K136" s="304"/>
      <c r="L136" s="304"/>
      <c r="M136" s="304"/>
      <c r="N136" s="304"/>
      <c r="O136" s="304"/>
      <c r="P136" s="304"/>
      <c r="Q136" s="304"/>
      <c r="R136" s="304"/>
      <c r="S136" s="304"/>
      <c r="T136" s="304"/>
      <c r="U136" s="304"/>
      <c r="V136" s="304"/>
      <c r="W136" s="304"/>
      <c r="X136" s="304"/>
      <c r="Y136" s="304"/>
      <c r="Z136" s="77"/>
      <c r="AA136" s="53"/>
      <c r="AB136" s="280"/>
      <c r="AC136" s="280"/>
      <c r="AD136" s="280"/>
      <c r="AE136" s="280"/>
      <c r="AF136" s="280"/>
      <c r="AG136" s="280"/>
      <c r="AH136" s="280"/>
      <c r="AI136" s="280"/>
      <c r="AJ136" s="280"/>
      <c r="AK136" s="280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  <c r="BF136" s="53"/>
      <c r="BG136" s="53"/>
      <c r="BH136" s="53"/>
      <c r="BI136" s="53"/>
      <c r="BJ136" s="53"/>
      <c r="BK136" s="53"/>
      <c r="BL136" s="53"/>
    </row>
    <row r="137" spans="1:64" x14ac:dyDescent="0.2">
      <c r="A137" s="53"/>
      <c r="B137" s="77"/>
      <c r="C137" s="53"/>
      <c r="D137" s="304"/>
      <c r="E137" s="304"/>
      <c r="F137" s="304"/>
      <c r="G137" s="304"/>
      <c r="H137" s="304"/>
      <c r="I137" s="304"/>
      <c r="J137" s="304"/>
      <c r="K137" s="304"/>
      <c r="L137" s="304"/>
      <c r="M137" s="304"/>
      <c r="N137" s="304"/>
      <c r="O137" s="304"/>
      <c r="P137" s="304"/>
      <c r="Q137" s="304"/>
      <c r="R137" s="304"/>
      <c r="S137" s="304"/>
      <c r="T137" s="304"/>
      <c r="U137" s="304"/>
      <c r="V137" s="304"/>
      <c r="W137" s="304"/>
      <c r="X137" s="304"/>
      <c r="Y137" s="304"/>
      <c r="Z137" s="77"/>
      <c r="AA137" s="53"/>
      <c r="AB137" s="280"/>
      <c r="AC137" s="280"/>
      <c r="AD137" s="280"/>
      <c r="AE137" s="280"/>
      <c r="AF137" s="280"/>
      <c r="AG137" s="280"/>
      <c r="AH137" s="280"/>
      <c r="AI137" s="280"/>
      <c r="AJ137" s="280"/>
      <c r="AK137" s="280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  <c r="BH137" s="53"/>
      <c r="BI137" s="53"/>
      <c r="BJ137" s="53"/>
      <c r="BK137" s="53"/>
      <c r="BL137" s="53"/>
    </row>
    <row r="138" spans="1:64" x14ac:dyDescent="0.2">
      <c r="A138" s="53"/>
      <c r="B138" s="77"/>
      <c r="C138" s="53"/>
      <c r="D138" s="304"/>
      <c r="E138" s="304"/>
      <c r="F138" s="304"/>
      <c r="G138" s="304"/>
      <c r="H138" s="304"/>
      <c r="I138" s="304"/>
      <c r="J138" s="304"/>
      <c r="K138" s="304"/>
      <c r="L138" s="304"/>
      <c r="M138" s="304"/>
      <c r="N138" s="304"/>
      <c r="O138" s="304"/>
      <c r="P138" s="304"/>
      <c r="Q138" s="304"/>
      <c r="R138" s="304"/>
      <c r="S138" s="304"/>
      <c r="T138" s="304"/>
      <c r="U138" s="304"/>
      <c r="V138" s="304"/>
      <c r="W138" s="304"/>
      <c r="X138" s="304"/>
      <c r="Y138" s="304"/>
      <c r="Z138" s="77"/>
      <c r="AA138" s="53"/>
      <c r="AB138" s="280"/>
      <c r="AC138" s="280"/>
      <c r="AD138" s="280"/>
      <c r="AE138" s="280"/>
      <c r="AF138" s="280"/>
      <c r="AG138" s="280"/>
      <c r="AH138" s="280"/>
      <c r="AI138" s="280"/>
      <c r="AJ138" s="280"/>
      <c r="AK138" s="280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  <c r="BG138" s="53"/>
      <c r="BH138" s="53"/>
      <c r="BI138" s="53"/>
      <c r="BJ138" s="53"/>
      <c r="BK138" s="53"/>
      <c r="BL138" s="53"/>
    </row>
    <row r="139" spans="1:64" x14ac:dyDescent="0.2">
      <c r="A139" s="53"/>
      <c r="B139" s="77"/>
      <c r="C139" s="53"/>
      <c r="D139" s="304"/>
      <c r="E139" s="304"/>
      <c r="F139" s="304"/>
      <c r="G139" s="304"/>
      <c r="H139" s="304"/>
      <c r="I139" s="304"/>
      <c r="J139" s="304"/>
      <c r="K139" s="304"/>
      <c r="L139" s="304"/>
      <c r="M139" s="304"/>
      <c r="N139" s="304"/>
      <c r="O139" s="304"/>
      <c r="P139" s="304"/>
      <c r="Q139" s="304"/>
      <c r="R139" s="304"/>
      <c r="S139" s="304"/>
      <c r="T139" s="304"/>
      <c r="U139" s="304"/>
      <c r="V139" s="304"/>
      <c r="W139" s="304"/>
      <c r="X139" s="304"/>
      <c r="Y139" s="304"/>
      <c r="Z139" s="77"/>
      <c r="AA139" s="53"/>
      <c r="AB139" s="280"/>
      <c r="AC139" s="280"/>
      <c r="AD139" s="280"/>
      <c r="AE139" s="280"/>
      <c r="AF139" s="280"/>
      <c r="AG139" s="280"/>
      <c r="AH139" s="280"/>
      <c r="AI139" s="280"/>
      <c r="AJ139" s="280"/>
      <c r="AK139" s="280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  <c r="BF139" s="53"/>
      <c r="BG139" s="53"/>
      <c r="BH139" s="53"/>
      <c r="BI139" s="53"/>
      <c r="BJ139" s="53"/>
      <c r="BK139" s="53"/>
      <c r="BL139" s="53"/>
    </row>
    <row r="140" spans="1:64" x14ac:dyDescent="0.2">
      <c r="A140" s="53"/>
      <c r="B140" s="77"/>
      <c r="C140" s="53"/>
      <c r="D140" s="304"/>
      <c r="E140" s="304"/>
      <c r="F140" s="304"/>
      <c r="G140" s="304"/>
      <c r="H140" s="304"/>
      <c r="I140" s="304"/>
      <c r="J140" s="304"/>
      <c r="K140" s="304"/>
      <c r="L140" s="304"/>
      <c r="M140" s="304"/>
      <c r="N140" s="304"/>
      <c r="O140" s="304"/>
      <c r="P140" s="304"/>
      <c r="Q140" s="304"/>
      <c r="R140" s="304"/>
      <c r="S140" s="304"/>
      <c r="T140" s="304"/>
      <c r="U140" s="304"/>
      <c r="V140" s="304"/>
      <c r="W140" s="304"/>
      <c r="X140" s="304"/>
      <c r="Y140" s="304"/>
      <c r="Z140" s="77"/>
      <c r="AA140" s="53"/>
      <c r="AB140" s="280"/>
      <c r="AC140" s="280"/>
      <c r="AD140" s="280"/>
      <c r="AE140" s="280"/>
      <c r="AF140" s="280"/>
      <c r="AG140" s="280"/>
      <c r="AH140" s="280"/>
      <c r="AI140" s="280"/>
      <c r="AJ140" s="280"/>
      <c r="AK140" s="280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  <c r="BH140" s="53"/>
      <c r="BI140" s="53"/>
      <c r="BJ140" s="53"/>
      <c r="BK140" s="53"/>
      <c r="BL140" s="53"/>
    </row>
    <row r="141" spans="1:64" x14ac:dyDescent="0.2">
      <c r="A141" s="53"/>
      <c r="B141" s="77"/>
      <c r="C141" s="53"/>
      <c r="D141" s="304"/>
      <c r="E141" s="304"/>
      <c r="F141" s="304"/>
      <c r="G141" s="304"/>
      <c r="H141" s="304"/>
      <c r="I141" s="304"/>
      <c r="J141" s="304"/>
      <c r="K141" s="304"/>
      <c r="L141" s="304"/>
      <c r="M141" s="304"/>
      <c r="N141" s="304"/>
      <c r="O141" s="304"/>
      <c r="P141" s="304"/>
      <c r="Q141" s="304"/>
      <c r="R141" s="304"/>
      <c r="S141" s="304"/>
      <c r="T141" s="304"/>
      <c r="U141" s="304"/>
      <c r="V141" s="304"/>
      <c r="W141" s="304"/>
      <c r="X141" s="304"/>
      <c r="Y141" s="304"/>
      <c r="Z141" s="77"/>
      <c r="AA141" s="53"/>
      <c r="AB141" s="280"/>
      <c r="AC141" s="280"/>
      <c r="AD141" s="280"/>
      <c r="AE141" s="280"/>
      <c r="AF141" s="280"/>
      <c r="AG141" s="280"/>
      <c r="AH141" s="280"/>
      <c r="AI141" s="280"/>
      <c r="AJ141" s="280"/>
      <c r="AK141" s="280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  <c r="BH141" s="53"/>
      <c r="BI141" s="53"/>
      <c r="BJ141" s="53"/>
      <c r="BK141" s="53"/>
      <c r="BL141" s="53"/>
    </row>
    <row r="142" spans="1:64" x14ac:dyDescent="0.2">
      <c r="A142" s="53"/>
      <c r="B142" s="77"/>
      <c r="C142" s="53"/>
      <c r="D142" s="304"/>
      <c r="E142" s="304"/>
      <c r="F142" s="304"/>
      <c r="G142" s="304"/>
      <c r="H142" s="304"/>
      <c r="I142" s="304"/>
      <c r="J142" s="304"/>
      <c r="K142" s="304"/>
      <c r="L142" s="304"/>
      <c r="M142" s="304"/>
      <c r="N142" s="304"/>
      <c r="O142" s="304"/>
      <c r="P142" s="304"/>
      <c r="Q142" s="304"/>
      <c r="R142" s="304"/>
      <c r="S142" s="304"/>
      <c r="T142" s="304"/>
      <c r="U142" s="304"/>
      <c r="V142" s="304"/>
      <c r="W142" s="304"/>
      <c r="X142" s="304"/>
      <c r="Y142" s="304"/>
      <c r="Z142" s="77"/>
      <c r="AA142" s="53"/>
      <c r="AB142" s="280"/>
      <c r="AC142" s="280"/>
      <c r="AD142" s="280"/>
      <c r="AE142" s="280"/>
      <c r="AF142" s="280"/>
      <c r="AG142" s="280"/>
      <c r="AH142" s="280"/>
      <c r="AI142" s="280"/>
      <c r="AJ142" s="280"/>
      <c r="AK142" s="280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  <c r="BF142" s="53"/>
      <c r="BG142" s="53"/>
      <c r="BH142" s="53"/>
      <c r="BI142" s="53"/>
      <c r="BJ142" s="53"/>
      <c r="BK142" s="53"/>
      <c r="BL142" s="53"/>
    </row>
    <row r="143" spans="1:64" x14ac:dyDescent="0.2">
      <c r="A143" s="53"/>
      <c r="B143" s="77"/>
      <c r="C143" s="53"/>
      <c r="D143" s="304"/>
      <c r="E143" s="304"/>
      <c r="F143" s="304"/>
      <c r="G143" s="304"/>
      <c r="H143" s="304"/>
      <c r="I143" s="304"/>
      <c r="J143" s="304"/>
      <c r="K143" s="304"/>
      <c r="L143" s="304"/>
      <c r="M143" s="304"/>
      <c r="N143" s="304"/>
      <c r="O143" s="304"/>
      <c r="P143" s="304"/>
      <c r="Q143" s="304"/>
      <c r="R143" s="304"/>
      <c r="S143" s="304"/>
      <c r="T143" s="304"/>
      <c r="U143" s="304"/>
      <c r="V143" s="304"/>
      <c r="W143" s="304"/>
      <c r="X143" s="304"/>
      <c r="Y143" s="304"/>
      <c r="Z143" s="77"/>
      <c r="AA143" s="53"/>
      <c r="AB143" s="280"/>
      <c r="AC143" s="280"/>
      <c r="AD143" s="280"/>
      <c r="AE143" s="280"/>
      <c r="AF143" s="280"/>
      <c r="AG143" s="280"/>
      <c r="AH143" s="280"/>
      <c r="AI143" s="280"/>
      <c r="AJ143" s="280"/>
      <c r="AK143" s="280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</row>
    <row r="144" spans="1:64" x14ac:dyDescent="0.2">
      <c r="A144" s="53"/>
      <c r="B144" s="77"/>
      <c r="C144" s="53"/>
      <c r="D144" s="304"/>
      <c r="E144" s="304"/>
      <c r="F144" s="304"/>
      <c r="G144" s="304"/>
      <c r="H144" s="304"/>
      <c r="I144" s="304"/>
      <c r="J144" s="304"/>
      <c r="K144" s="304"/>
      <c r="L144" s="304"/>
      <c r="M144" s="304"/>
      <c r="N144" s="304"/>
      <c r="O144" s="304"/>
      <c r="P144" s="304"/>
      <c r="Q144" s="304"/>
      <c r="R144" s="304"/>
      <c r="S144" s="304"/>
      <c r="T144" s="304"/>
      <c r="U144" s="304"/>
      <c r="V144" s="304"/>
      <c r="W144" s="304"/>
      <c r="X144" s="304"/>
      <c r="Y144" s="304"/>
      <c r="Z144" s="77"/>
      <c r="AA144" s="53"/>
      <c r="AB144" s="280"/>
      <c r="AC144" s="280"/>
      <c r="AD144" s="280"/>
      <c r="AE144" s="280"/>
      <c r="AF144" s="280"/>
      <c r="AG144" s="280"/>
      <c r="AH144" s="280"/>
      <c r="AI144" s="280"/>
      <c r="AJ144" s="280"/>
      <c r="AK144" s="280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  <c r="BD144" s="53"/>
      <c r="BE144" s="53"/>
      <c r="BF144" s="53"/>
      <c r="BG144" s="53"/>
      <c r="BH144" s="53"/>
      <c r="BI144" s="53"/>
      <c r="BJ144" s="53"/>
      <c r="BK144" s="53"/>
      <c r="BL144" s="53"/>
    </row>
    <row r="145" spans="1:64" x14ac:dyDescent="0.2">
      <c r="A145" s="53"/>
      <c r="B145" s="77"/>
      <c r="C145" s="53"/>
      <c r="D145" s="304"/>
      <c r="E145" s="304"/>
      <c r="F145" s="304"/>
      <c r="G145" s="304"/>
      <c r="H145" s="304"/>
      <c r="I145" s="304"/>
      <c r="J145" s="304"/>
      <c r="K145" s="304"/>
      <c r="L145" s="304"/>
      <c r="M145" s="304"/>
      <c r="N145" s="304"/>
      <c r="O145" s="304"/>
      <c r="P145" s="304"/>
      <c r="Q145" s="304"/>
      <c r="R145" s="304"/>
      <c r="S145" s="304"/>
      <c r="T145" s="304"/>
      <c r="U145" s="304"/>
      <c r="V145" s="304"/>
      <c r="W145" s="304"/>
      <c r="X145" s="304"/>
      <c r="Y145" s="304"/>
      <c r="Z145" s="77"/>
      <c r="AA145" s="53"/>
      <c r="AB145" s="280"/>
      <c r="AC145" s="280"/>
      <c r="AD145" s="280"/>
      <c r="AE145" s="280"/>
      <c r="AF145" s="280"/>
      <c r="AG145" s="280"/>
      <c r="AH145" s="280"/>
      <c r="AI145" s="280"/>
      <c r="AJ145" s="280"/>
      <c r="AK145" s="280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  <c r="BF145" s="53"/>
      <c r="BG145" s="53"/>
      <c r="BH145" s="53"/>
      <c r="BI145" s="53"/>
      <c r="BJ145" s="53"/>
      <c r="BK145" s="53"/>
      <c r="BL145" s="53"/>
    </row>
    <row r="146" spans="1:64" x14ac:dyDescent="0.2">
      <c r="A146" s="53"/>
      <c r="B146" s="77"/>
      <c r="C146" s="53"/>
      <c r="D146" s="304"/>
      <c r="E146" s="304"/>
      <c r="F146" s="304"/>
      <c r="G146" s="304"/>
      <c r="H146" s="304"/>
      <c r="I146" s="304"/>
      <c r="J146" s="304"/>
      <c r="K146" s="304"/>
      <c r="L146" s="304"/>
      <c r="M146" s="304"/>
      <c r="N146" s="304"/>
      <c r="O146" s="304"/>
      <c r="P146" s="304"/>
      <c r="Q146" s="304"/>
      <c r="R146" s="304"/>
      <c r="S146" s="304"/>
      <c r="T146" s="304"/>
      <c r="U146" s="304"/>
      <c r="V146" s="304"/>
      <c r="W146" s="304"/>
      <c r="X146" s="304"/>
      <c r="Y146" s="304"/>
      <c r="Z146" s="77"/>
      <c r="AA146" s="53"/>
      <c r="AB146" s="280"/>
      <c r="AC146" s="280"/>
      <c r="AD146" s="280"/>
      <c r="AE146" s="280"/>
      <c r="AF146" s="280"/>
      <c r="AG146" s="280"/>
      <c r="AH146" s="280"/>
      <c r="AI146" s="280"/>
      <c r="AJ146" s="280"/>
      <c r="AK146" s="280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  <c r="BF146" s="53"/>
      <c r="BG146" s="53"/>
      <c r="BH146" s="53"/>
      <c r="BI146" s="53"/>
      <c r="BJ146" s="53"/>
      <c r="BK146" s="53"/>
      <c r="BL146" s="53"/>
    </row>
    <row r="147" spans="1:64" x14ac:dyDescent="0.2">
      <c r="A147" s="53"/>
      <c r="B147" s="77"/>
      <c r="C147" s="53"/>
      <c r="D147" s="304"/>
      <c r="E147" s="304"/>
      <c r="F147" s="304"/>
      <c r="G147" s="304"/>
      <c r="H147" s="304"/>
      <c r="I147" s="304"/>
      <c r="J147" s="304"/>
      <c r="K147" s="304"/>
      <c r="L147" s="304"/>
      <c r="M147" s="304"/>
      <c r="N147" s="304"/>
      <c r="O147" s="304"/>
      <c r="P147" s="304"/>
      <c r="Q147" s="304"/>
      <c r="R147" s="304"/>
      <c r="S147" s="304"/>
      <c r="T147" s="304"/>
      <c r="U147" s="304"/>
      <c r="V147" s="304"/>
      <c r="W147" s="304"/>
      <c r="X147" s="304"/>
      <c r="Y147" s="304"/>
      <c r="Z147" s="77"/>
      <c r="AA147" s="53"/>
      <c r="AB147" s="280"/>
      <c r="AC147" s="280"/>
      <c r="AD147" s="280"/>
      <c r="AE147" s="280"/>
      <c r="AF147" s="280"/>
      <c r="AG147" s="280"/>
      <c r="AH147" s="280"/>
      <c r="AI147" s="280"/>
      <c r="AJ147" s="280"/>
      <c r="AK147" s="280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  <c r="BF147" s="53"/>
      <c r="BG147" s="53"/>
      <c r="BH147" s="53"/>
      <c r="BI147" s="53"/>
      <c r="BJ147" s="53"/>
      <c r="BK147" s="53"/>
      <c r="BL147" s="53"/>
    </row>
    <row r="148" spans="1:64" x14ac:dyDescent="0.2">
      <c r="A148" s="53"/>
      <c r="B148" s="77"/>
      <c r="C148" s="53"/>
      <c r="D148" s="304"/>
      <c r="E148" s="304"/>
      <c r="F148" s="304"/>
      <c r="G148" s="304"/>
      <c r="H148" s="304"/>
      <c r="I148" s="304"/>
      <c r="J148" s="304"/>
      <c r="K148" s="304"/>
      <c r="L148" s="304"/>
      <c r="M148" s="304"/>
      <c r="N148" s="304"/>
      <c r="O148" s="304"/>
      <c r="P148" s="304"/>
      <c r="Q148" s="304"/>
      <c r="R148" s="304"/>
      <c r="S148" s="304"/>
      <c r="T148" s="304"/>
      <c r="U148" s="304"/>
      <c r="V148" s="304"/>
      <c r="W148" s="304"/>
      <c r="X148" s="304"/>
      <c r="Y148" s="304"/>
      <c r="Z148" s="77"/>
      <c r="AA148" s="53"/>
      <c r="AB148" s="280"/>
      <c r="AC148" s="280"/>
      <c r="AD148" s="280"/>
      <c r="AE148" s="280"/>
      <c r="AF148" s="280"/>
      <c r="AG148" s="280"/>
      <c r="AH148" s="280"/>
      <c r="AI148" s="280"/>
      <c r="AJ148" s="280"/>
      <c r="AK148" s="280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  <c r="BF148" s="53"/>
      <c r="BG148" s="53"/>
      <c r="BH148" s="53"/>
      <c r="BI148" s="53"/>
      <c r="BJ148" s="53"/>
      <c r="BK148" s="53"/>
      <c r="BL148" s="53"/>
    </row>
    <row r="149" spans="1:64" x14ac:dyDescent="0.2">
      <c r="A149" s="53"/>
      <c r="B149" s="77"/>
      <c r="C149" s="53"/>
      <c r="D149" s="304"/>
      <c r="E149" s="304"/>
      <c r="F149" s="304"/>
      <c r="G149" s="304"/>
      <c r="H149" s="304"/>
      <c r="I149" s="304"/>
      <c r="J149" s="304"/>
      <c r="K149" s="304"/>
      <c r="L149" s="304"/>
      <c r="M149" s="304"/>
      <c r="N149" s="304"/>
      <c r="O149" s="304"/>
      <c r="P149" s="304"/>
      <c r="Q149" s="304"/>
      <c r="R149" s="304"/>
      <c r="S149" s="304"/>
      <c r="T149" s="304"/>
      <c r="U149" s="304"/>
      <c r="V149" s="304"/>
      <c r="W149" s="304"/>
      <c r="X149" s="304"/>
      <c r="Y149" s="304"/>
      <c r="Z149" s="77"/>
      <c r="AA149" s="53"/>
      <c r="AB149" s="280"/>
      <c r="AC149" s="280"/>
      <c r="AD149" s="280"/>
      <c r="AE149" s="280"/>
      <c r="AF149" s="280"/>
      <c r="AG149" s="280"/>
      <c r="AH149" s="280"/>
      <c r="AI149" s="280"/>
      <c r="AJ149" s="280"/>
      <c r="AK149" s="280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  <c r="BF149" s="53"/>
      <c r="BG149" s="53"/>
      <c r="BH149" s="53"/>
      <c r="BI149" s="53"/>
      <c r="BJ149" s="53"/>
      <c r="BK149" s="53"/>
      <c r="BL149" s="53"/>
    </row>
    <row r="150" spans="1:64" x14ac:dyDescent="0.2">
      <c r="A150" s="53"/>
      <c r="B150" s="77"/>
      <c r="C150" s="53"/>
      <c r="D150" s="304"/>
      <c r="E150" s="304"/>
      <c r="F150" s="304"/>
      <c r="G150" s="304"/>
      <c r="H150" s="304"/>
      <c r="I150" s="304"/>
      <c r="J150" s="304"/>
      <c r="K150" s="304"/>
      <c r="L150" s="304"/>
      <c r="M150" s="304"/>
      <c r="N150" s="304"/>
      <c r="O150" s="304"/>
      <c r="P150" s="304"/>
      <c r="Q150" s="304"/>
      <c r="R150" s="304"/>
      <c r="S150" s="304"/>
      <c r="T150" s="304"/>
      <c r="U150" s="304"/>
      <c r="V150" s="304"/>
      <c r="W150" s="304"/>
      <c r="X150" s="304"/>
      <c r="Y150" s="304"/>
      <c r="Z150" s="77"/>
      <c r="AA150" s="53"/>
      <c r="AB150" s="280"/>
      <c r="AC150" s="280"/>
      <c r="AD150" s="280"/>
      <c r="AE150" s="280"/>
      <c r="AF150" s="280"/>
      <c r="AG150" s="280"/>
      <c r="AH150" s="280"/>
      <c r="AI150" s="280"/>
      <c r="AJ150" s="280"/>
      <c r="AK150" s="280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3"/>
      <c r="BI150" s="53"/>
      <c r="BJ150" s="53"/>
      <c r="BK150" s="53"/>
      <c r="BL150" s="53"/>
    </row>
    <row r="151" spans="1:64" x14ac:dyDescent="0.2">
      <c r="A151" s="53"/>
      <c r="B151" s="77"/>
      <c r="C151" s="53"/>
      <c r="D151" s="304"/>
      <c r="E151" s="304"/>
      <c r="F151" s="304"/>
      <c r="G151" s="304"/>
      <c r="H151" s="304"/>
      <c r="I151" s="304"/>
      <c r="J151" s="304"/>
      <c r="K151" s="304"/>
      <c r="L151" s="304"/>
      <c r="M151" s="304"/>
      <c r="N151" s="304"/>
      <c r="O151" s="304"/>
      <c r="P151" s="304"/>
      <c r="Q151" s="304"/>
      <c r="R151" s="304"/>
      <c r="S151" s="304"/>
      <c r="T151" s="304"/>
      <c r="U151" s="304"/>
      <c r="V151" s="304"/>
      <c r="W151" s="304"/>
      <c r="X151" s="304"/>
      <c r="Y151" s="304"/>
      <c r="Z151" s="77"/>
      <c r="AA151" s="53"/>
      <c r="AB151" s="280"/>
      <c r="AC151" s="280"/>
      <c r="AD151" s="280"/>
      <c r="AE151" s="280"/>
      <c r="AF151" s="280"/>
      <c r="AG151" s="280"/>
      <c r="AH151" s="280"/>
      <c r="AI151" s="280"/>
      <c r="AJ151" s="280"/>
      <c r="AK151" s="280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  <c r="BF151" s="53"/>
      <c r="BG151" s="53"/>
      <c r="BH151" s="53"/>
      <c r="BI151" s="53"/>
      <c r="BJ151" s="53"/>
      <c r="BK151" s="53"/>
      <c r="BL151" s="53"/>
    </row>
    <row r="152" spans="1:64" x14ac:dyDescent="0.2">
      <c r="A152" s="53"/>
      <c r="B152" s="77"/>
      <c r="C152" s="53"/>
      <c r="D152" s="304"/>
      <c r="E152" s="304"/>
      <c r="F152" s="304"/>
      <c r="G152" s="304"/>
      <c r="H152" s="304"/>
      <c r="I152" s="304"/>
      <c r="J152" s="304"/>
      <c r="K152" s="304"/>
      <c r="L152" s="304"/>
      <c r="M152" s="304"/>
      <c r="N152" s="304"/>
      <c r="O152" s="304"/>
      <c r="P152" s="304"/>
      <c r="Q152" s="304"/>
      <c r="R152" s="304"/>
      <c r="S152" s="304"/>
      <c r="T152" s="304"/>
      <c r="U152" s="304"/>
      <c r="V152" s="304"/>
      <c r="W152" s="304"/>
      <c r="X152" s="304"/>
      <c r="Y152" s="304"/>
      <c r="Z152" s="77"/>
      <c r="AA152" s="53"/>
      <c r="AB152" s="280"/>
      <c r="AC152" s="280"/>
      <c r="AD152" s="280"/>
      <c r="AE152" s="280"/>
      <c r="AF152" s="280"/>
      <c r="AG152" s="280"/>
      <c r="AH152" s="280"/>
      <c r="AI152" s="280"/>
      <c r="AJ152" s="280"/>
      <c r="AK152" s="280"/>
      <c r="AL152" s="53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  <c r="BF152" s="53"/>
      <c r="BG152" s="53"/>
      <c r="BH152" s="53"/>
      <c r="BI152" s="53"/>
      <c r="BJ152" s="53"/>
      <c r="BK152" s="53"/>
      <c r="BL152" s="53"/>
    </row>
    <row r="153" spans="1:64" x14ac:dyDescent="0.2">
      <c r="A153" s="53"/>
      <c r="B153" s="77"/>
      <c r="C153" s="53"/>
      <c r="D153" s="304"/>
      <c r="E153" s="304"/>
      <c r="F153" s="304"/>
      <c r="G153" s="304"/>
      <c r="H153" s="304"/>
      <c r="I153" s="304"/>
      <c r="J153" s="304"/>
      <c r="K153" s="304"/>
      <c r="L153" s="304"/>
      <c r="M153" s="304"/>
      <c r="N153" s="304"/>
      <c r="O153" s="304"/>
      <c r="P153" s="304"/>
      <c r="Q153" s="304"/>
      <c r="R153" s="304"/>
      <c r="S153" s="304"/>
      <c r="T153" s="304"/>
      <c r="U153" s="304"/>
      <c r="V153" s="304"/>
      <c r="W153" s="304"/>
      <c r="X153" s="304"/>
      <c r="Y153" s="304"/>
      <c r="Z153" s="77"/>
      <c r="AA153" s="53"/>
      <c r="AB153" s="280"/>
      <c r="AC153" s="280"/>
      <c r="AD153" s="280"/>
      <c r="AE153" s="280"/>
      <c r="AF153" s="280"/>
      <c r="AG153" s="280"/>
      <c r="AH153" s="280"/>
      <c r="AI153" s="280"/>
      <c r="AJ153" s="280"/>
      <c r="AK153" s="280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  <c r="BG153" s="53"/>
      <c r="BH153" s="53"/>
      <c r="BI153" s="53"/>
      <c r="BJ153" s="53"/>
      <c r="BK153" s="53"/>
      <c r="BL153" s="53"/>
    </row>
    <row r="154" spans="1:64" x14ac:dyDescent="0.2">
      <c r="A154" s="53"/>
      <c r="B154" s="77"/>
      <c r="C154" s="53"/>
      <c r="D154" s="304"/>
      <c r="E154" s="304"/>
      <c r="F154" s="304"/>
      <c r="G154" s="304"/>
      <c r="H154" s="304"/>
      <c r="I154" s="304"/>
      <c r="J154" s="304"/>
      <c r="K154" s="304"/>
      <c r="L154" s="304"/>
      <c r="M154" s="304"/>
      <c r="N154" s="304"/>
      <c r="O154" s="304"/>
      <c r="P154" s="304"/>
      <c r="Q154" s="304"/>
      <c r="R154" s="304"/>
      <c r="S154" s="304"/>
      <c r="T154" s="304"/>
      <c r="U154" s="304"/>
      <c r="V154" s="304"/>
      <c r="W154" s="304"/>
      <c r="X154" s="304"/>
      <c r="Y154" s="304"/>
      <c r="Z154" s="77"/>
      <c r="AA154" s="53"/>
      <c r="AB154" s="280"/>
      <c r="AC154" s="280"/>
      <c r="AD154" s="280"/>
      <c r="AE154" s="280"/>
      <c r="AF154" s="280"/>
      <c r="AG154" s="280"/>
      <c r="AH154" s="280"/>
      <c r="AI154" s="280"/>
      <c r="AJ154" s="280"/>
      <c r="AK154" s="280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  <c r="BF154" s="53"/>
      <c r="BG154" s="53"/>
      <c r="BH154" s="53"/>
      <c r="BI154" s="53"/>
      <c r="BJ154" s="53"/>
      <c r="BK154" s="53"/>
      <c r="BL154" s="53"/>
    </row>
    <row r="155" spans="1:64" x14ac:dyDescent="0.2">
      <c r="A155" s="53"/>
      <c r="B155" s="77"/>
      <c r="C155" s="53"/>
      <c r="D155" s="304"/>
      <c r="E155" s="304"/>
      <c r="F155" s="304"/>
      <c r="G155" s="304"/>
      <c r="H155" s="304"/>
      <c r="I155" s="304"/>
      <c r="J155" s="304"/>
      <c r="K155" s="304"/>
      <c r="L155" s="304"/>
      <c r="M155" s="304"/>
      <c r="N155" s="304"/>
      <c r="O155" s="304"/>
      <c r="P155" s="304"/>
      <c r="Q155" s="304"/>
      <c r="R155" s="304"/>
      <c r="S155" s="304"/>
      <c r="T155" s="304"/>
      <c r="U155" s="304"/>
      <c r="V155" s="304"/>
      <c r="W155" s="304"/>
      <c r="X155" s="304"/>
      <c r="Y155" s="304"/>
      <c r="Z155" s="77"/>
      <c r="AA155" s="53"/>
      <c r="AB155" s="280"/>
      <c r="AC155" s="280"/>
      <c r="AD155" s="280"/>
      <c r="AE155" s="280"/>
      <c r="AF155" s="280"/>
      <c r="AG155" s="280"/>
      <c r="AH155" s="280"/>
      <c r="AI155" s="280"/>
      <c r="AJ155" s="280"/>
      <c r="AK155" s="280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  <c r="BF155" s="53"/>
      <c r="BG155" s="53"/>
      <c r="BH155" s="53"/>
      <c r="BI155" s="53"/>
      <c r="BJ155" s="53"/>
      <c r="BK155" s="53"/>
      <c r="BL155" s="53"/>
    </row>
    <row r="156" spans="1:64" ht="12.75" customHeight="1" x14ac:dyDescent="0.2">
      <c r="A156" s="53"/>
      <c r="B156" s="77"/>
      <c r="C156" s="53"/>
      <c r="D156" s="304"/>
      <c r="E156" s="304"/>
      <c r="F156" s="304"/>
      <c r="G156" s="304"/>
      <c r="H156" s="304"/>
      <c r="I156" s="304"/>
      <c r="J156" s="304"/>
      <c r="K156" s="304"/>
      <c r="L156" s="304"/>
      <c r="M156" s="304"/>
      <c r="N156" s="304"/>
      <c r="O156" s="304"/>
      <c r="P156" s="304"/>
      <c r="Q156" s="304"/>
      <c r="R156" s="304"/>
      <c r="S156" s="304"/>
      <c r="T156" s="304"/>
      <c r="U156" s="304"/>
      <c r="V156" s="304"/>
      <c r="W156" s="304"/>
      <c r="X156" s="304"/>
      <c r="Y156" s="304"/>
      <c r="Z156" s="77"/>
      <c r="AA156" s="53"/>
      <c r="AB156" s="280"/>
      <c r="AC156" s="280"/>
      <c r="AD156" s="280"/>
      <c r="AE156" s="280"/>
      <c r="AF156" s="280"/>
      <c r="AG156" s="280"/>
      <c r="AH156" s="280"/>
      <c r="AI156" s="280"/>
      <c r="AJ156" s="280"/>
      <c r="AK156" s="280"/>
      <c r="AL156" s="53"/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  <c r="AX156" s="53"/>
      <c r="AY156" s="53"/>
      <c r="AZ156" s="53"/>
      <c r="BA156" s="53"/>
      <c r="BB156" s="53"/>
      <c r="BC156" s="53"/>
      <c r="BD156" s="53"/>
      <c r="BE156" s="53"/>
      <c r="BF156" s="53"/>
      <c r="BG156" s="53"/>
      <c r="BH156" s="53"/>
      <c r="BI156" s="53"/>
      <c r="BJ156" s="53"/>
      <c r="BK156" s="53"/>
      <c r="BL156" s="53"/>
    </row>
    <row r="157" spans="1:64" x14ac:dyDescent="0.2">
      <c r="A157" s="53"/>
      <c r="B157" s="77"/>
      <c r="C157" s="53"/>
      <c r="D157" s="304"/>
      <c r="E157" s="304"/>
      <c r="F157" s="304"/>
      <c r="G157" s="304"/>
      <c r="H157" s="304"/>
      <c r="I157" s="304"/>
      <c r="J157" s="304"/>
      <c r="K157" s="304"/>
      <c r="L157" s="304"/>
      <c r="M157" s="304"/>
      <c r="N157" s="304"/>
      <c r="O157" s="304"/>
      <c r="P157" s="304"/>
      <c r="Q157" s="304"/>
      <c r="R157" s="304"/>
      <c r="S157" s="304"/>
      <c r="T157" s="304"/>
      <c r="U157" s="304"/>
      <c r="V157" s="304"/>
      <c r="W157" s="304"/>
      <c r="X157" s="304"/>
      <c r="Y157" s="304"/>
      <c r="Z157" s="77"/>
      <c r="AA157" s="53"/>
      <c r="AB157" s="280"/>
      <c r="AC157" s="280"/>
      <c r="AD157" s="280"/>
      <c r="AE157" s="280"/>
      <c r="AF157" s="280"/>
      <c r="AG157" s="280"/>
      <c r="AH157" s="280"/>
      <c r="AI157" s="280"/>
      <c r="AJ157" s="280"/>
      <c r="AK157" s="280"/>
      <c r="AL157" s="53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53"/>
      <c r="AY157" s="53"/>
      <c r="AZ157" s="53"/>
      <c r="BA157" s="53"/>
      <c r="BB157" s="53"/>
      <c r="BC157" s="53"/>
      <c r="BD157" s="53"/>
      <c r="BE157" s="53"/>
      <c r="BF157" s="53"/>
      <c r="BG157" s="53"/>
      <c r="BH157" s="53"/>
      <c r="BI157" s="53"/>
      <c r="BJ157" s="53"/>
      <c r="BK157" s="53"/>
      <c r="BL157" s="53"/>
    </row>
    <row r="158" spans="1:64" x14ac:dyDescent="0.2">
      <c r="A158" s="53"/>
      <c r="B158" s="77"/>
      <c r="C158" s="53"/>
      <c r="D158" s="304"/>
      <c r="E158" s="304"/>
      <c r="F158" s="304"/>
      <c r="G158" s="304"/>
      <c r="H158" s="304"/>
      <c r="I158" s="304"/>
      <c r="J158" s="304"/>
      <c r="K158" s="304"/>
      <c r="L158" s="304"/>
      <c r="M158" s="304"/>
      <c r="N158" s="304"/>
      <c r="O158" s="304"/>
      <c r="P158" s="304"/>
      <c r="Q158" s="304"/>
      <c r="R158" s="304"/>
      <c r="S158" s="304"/>
      <c r="T158" s="304"/>
      <c r="U158" s="304"/>
      <c r="V158" s="304"/>
      <c r="W158" s="304"/>
      <c r="X158" s="304"/>
      <c r="Y158" s="304"/>
      <c r="Z158" s="77"/>
      <c r="AA158" s="53"/>
      <c r="AB158" s="280"/>
      <c r="AC158" s="280"/>
      <c r="AD158" s="280"/>
      <c r="AE158" s="280"/>
      <c r="AF158" s="280"/>
      <c r="AG158" s="280"/>
      <c r="AH158" s="280"/>
      <c r="AI158" s="280"/>
      <c r="AJ158" s="280"/>
      <c r="AK158" s="280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3"/>
      <c r="BD158" s="53"/>
      <c r="BE158" s="53"/>
      <c r="BF158" s="53"/>
      <c r="BG158" s="53"/>
      <c r="BH158" s="53"/>
      <c r="BI158" s="53"/>
      <c r="BJ158" s="53"/>
      <c r="BK158" s="53"/>
      <c r="BL158" s="53"/>
    </row>
    <row r="159" spans="1:64" x14ac:dyDescent="0.2">
      <c r="A159" s="53"/>
      <c r="B159" s="77"/>
      <c r="C159" s="53"/>
      <c r="D159" s="304"/>
      <c r="E159" s="304"/>
      <c r="F159" s="304"/>
      <c r="G159" s="304"/>
      <c r="H159" s="304"/>
      <c r="I159" s="304"/>
      <c r="J159" s="304"/>
      <c r="K159" s="304"/>
      <c r="L159" s="304"/>
      <c r="M159" s="304"/>
      <c r="N159" s="304"/>
      <c r="O159" s="304"/>
      <c r="P159" s="304"/>
      <c r="Q159" s="304"/>
      <c r="R159" s="304"/>
      <c r="S159" s="304"/>
      <c r="T159" s="304"/>
      <c r="U159" s="304"/>
      <c r="V159" s="304"/>
      <c r="W159" s="304"/>
      <c r="X159" s="304"/>
      <c r="Y159" s="304"/>
      <c r="Z159" s="77"/>
      <c r="AA159" s="53"/>
      <c r="AB159" s="280"/>
      <c r="AC159" s="280"/>
      <c r="AD159" s="280"/>
      <c r="AE159" s="280"/>
      <c r="AF159" s="280"/>
      <c r="AG159" s="280"/>
      <c r="AH159" s="280"/>
      <c r="AI159" s="280"/>
      <c r="AJ159" s="280"/>
      <c r="AK159" s="280"/>
      <c r="AL159" s="53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  <c r="AX159" s="53"/>
      <c r="AY159" s="53"/>
      <c r="AZ159" s="53"/>
      <c r="BA159" s="53"/>
      <c r="BB159" s="53"/>
      <c r="BC159" s="53"/>
      <c r="BD159" s="53"/>
      <c r="BE159" s="53"/>
      <c r="BF159" s="53"/>
      <c r="BG159" s="53"/>
      <c r="BH159" s="53"/>
      <c r="BI159" s="53"/>
      <c r="BJ159" s="53"/>
      <c r="BK159" s="53"/>
      <c r="BL159" s="53"/>
    </row>
    <row r="160" spans="1:64" ht="12.75" customHeight="1" x14ac:dyDescent="0.2">
      <c r="A160" s="53"/>
      <c r="B160" s="77"/>
      <c r="C160" s="53"/>
      <c r="D160" s="304"/>
      <c r="E160" s="304"/>
      <c r="F160" s="304"/>
      <c r="G160" s="304"/>
      <c r="H160" s="304"/>
      <c r="I160" s="304"/>
      <c r="J160" s="304"/>
      <c r="K160" s="304"/>
      <c r="L160" s="304"/>
      <c r="M160" s="304"/>
      <c r="N160" s="304"/>
      <c r="O160" s="304"/>
      <c r="P160" s="304"/>
      <c r="Q160" s="304"/>
      <c r="R160" s="304"/>
      <c r="S160" s="304"/>
      <c r="T160" s="304"/>
      <c r="U160" s="304"/>
      <c r="V160" s="304"/>
      <c r="W160" s="304"/>
      <c r="X160" s="304"/>
      <c r="Y160" s="304"/>
      <c r="Z160" s="77"/>
      <c r="AA160" s="53"/>
      <c r="AB160" s="280"/>
      <c r="AC160" s="280"/>
      <c r="AD160" s="280"/>
      <c r="AE160" s="280"/>
      <c r="AF160" s="280"/>
      <c r="AG160" s="280"/>
      <c r="AH160" s="280"/>
      <c r="AI160" s="280"/>
      <c r="AJ160" s="280"/>
      <c r="AK160" s="280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3"/>
      <c r="BD160" s="53"/>
      <c r="BE160" s="53"/>
      <c r="BF160" s="53"/>
      <c r="BG160" s="53"/>
      <c r="BH160" s="53"/>
      <c r="BI160" s="53"/>
      <c r="BJ160" s="53"/>
      <c r="BK160" s="53"/>
      <c r="BL160" s="53"/>
    </row>
    <row r="161" spans="1:64" x14ac:dyDescent="0.2">
      <c r="A161" s="53"/>
      <c r="B161" s="77"/>
      <c r="C161" s="53"/>
      <c r="D161" s="304"/>
      <c r="E161" s="304"/>
      <c r="F161" s="304"/>
      <c r="G161" s="304"/>
      <c r="H161" s="304"/>
      <c r="I161" s="304"/>
      <c r="J161" s="304"/>
      <c r="K161" s="304"/>
      <c r="L161" s="304"/>
      <c r="M161" s="304"/>
      <c r="N161" s="304"/>
      <c r="O161" s="304"/>
      <c r="P161" s="304"/>
      <c r="Q161" s="304"/>
      <c r="R161" s="304"/>
      <c r="S161" s="304"/>
      <c r="T161" s="304"/>
      <c r="U161" s="304"/>
      <c r="V161" s="304"/>
      <c r="W161" s="304"/>
      <c r="X161" s="304"/>
      <c r="Y161" s="304"/>
      <c r="Z161" s="77"/>
      <c r="AA161" s="53"/>
      <c r="AB161" s="280"/>
      <c r="AC161" s="280"/>
      <c r="AD161" s="280"/>
      <c r="AE161" s="280"/>
      <c r="AF161" s="280"/>
      <c r="AG161" s="280"/>
      <c r="AH161" s="280"/>
      <c r="AI161" s="280"/>
      <c r="AJ161" s="280"/>
      <c r="AK161" s="280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/>
      <c r="BB161" s="53"/>
      <c r="BC161" s="53"/>
      <c r="BD161" s="53"/>
      <c r="BE161" s="53"/>
      <c r="BF161" s="53"/>
      <c r="BG161" s="53"/>
      <c r="BH161" s="53"/>
      <c r="BI161" s="53"/>
      <c r="BJ161" s="53"/>
      <c r="BK161" s="53"/>
      <c r="BL161" s="53"/>
    </row>
    <row r="162" spans="1:64" x14ac:dyDescent="0.2">
      <c r="A162" s="53"/>
      <c r="B162" s="77"/>
      <c r="C162" s="53"/>
      <c r="D162" s="304"/>
      <c r="E162" s="304"/>
      <c r="F162" s="304"/>
      <c r="G162" s="304"/>
      <c r="H162" s="304"/>
      <c r="I162" s="304"/>
      <c r="J162" s="304"/>
      <c r="K162" s="304"/>
      <c r="L162" s="304"/>
      <c r="M162" s="304"/>
      <c r="N162" s="304"/>
      <c r="O162" s="304"/>
      <c r="P162" s="304"/>
      <c r="Q162" s="304"/>
      <c r="R162" s="304"/>
      <c r="S162" s="304"/>
      <c r="T162" s="304"/>
      <c r="U162" s="304"/>
      <c r="V162" s="304"/>
      <c r="W162" s="304"/>
      <c r="X162" s="304"/>
      <c r="Y162" s="304"/>
      <c r="Z162" s="77"/>
      <c r="AA162" s="53"/>
      <c r="AB162" s="280"/>
      <c r="AC162" s="280"/>
      <c r="AD162" s="280"/>
      <c r="AE162" s="280"/>
      <c r="AF162" s="280"/>
      <c r="AG162" s="280"/>
      <c r="AH162" s="280"/>
      <c r="AI162" s="280"/>
      <c r="AJ162" s="280"/>
      <c r="AK162" s="280"/>
      <c r="AL162" s="53"/>
      <c r="AM162" s="53"/>
      <c r="AN162" s="53"/>
      <c r="AO162" s="53"/>
      <c r="AP162" s="53"/>
      <c r="AQ162" s="53"/>
      <c r="AR162" s="53"/>
      <c r="AS162" s="53"/>
      <c r="AT162" s="53"/>
      <c r="AU162" s="53"/>
      <c r="AV162" s="53"/>
      <c r="AW162" s="53"/>
      <c r="AX162" s="53"/>
      <c r="AY162" s="53"/>
      <c r="AZ162" s="53"/>
      <c r="BA162" s="53"/>
      <c r="BB162" s="53"/>
      <c r="BC162" s="53"/>
      <c r="BD162" s="53"/>
      <c r="BE162" s="53"/>
      <c r="BF162" s="53"/>
      <c r="BG162" s="53"/>
      <c r="BH162" s="53"/>
      <c r="BI162" s="53"/>
      <c r="BJ162" s="53"/>
      <c r="BK162" s="53"/>
      <c r="BL162" s="53"/>
    </row>
    <row r="163" spans="1:64" x14ac:dyDescent="0.2">
      <c r="A163" s="53"/>
      <c r="B163" s="77"/>
      <c r="C163" s="53"/>
      <c r="D163" s="304"/>
      <c r="E163" s="304"/>
      <c r="F163" s="304"/>
      <c r="G163" s="304"/>
      <c r="H163" s="304"/>
      <c r="I163" s="304"/>
      <c r="J163" s="304"/>
      <c r="K163" s="304"/>
      <c r="L163" s="304"/>
      <c r="M163" s="304"/>
      <c r="N163" s="304"/>
      <c r="O163" s="304"/>
      <c r="P163" s="304"/>
      <c r="Q163" s="304"/>
      <c r="R163" s="304"/>
      <c r="S163" s="304"/>
      <c r="T163" s="304"/>
      <c r="U163" s="304"/>
      <c r="V163" s="304"/>
      <c r="W163" s="304"/>
      <c r="X163" s="304"/>
      <c r="Y163" s="304"/>
      <c r="Z163" s="77"/>
      <c r="AA163" s="53"/>
      <c r="AB163" s="280"/>
      <c r="AC163" s="280"/>
      <c r="AD163" s="280"/>
      <c r="AE163" s="280"/>
      <c r="AF163" s="280"/>
      <c r="AG163" s="280"/>
      <c r="AH163" s="280"/>
      <c r="AI163" s="280"/>
      <c r="AJ163" s="280"/>
      <c r="AK163" s="280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  <c r="BF163" s="53"/>
      <c r="BG163" s="53"/>
      <c r="BH163" s="53"/>
      <c r="BI163" s="53"/>
      <c r="BJ163" s="53"/>
      <c r="BK163" s="53"/>
      <c r="BL163" s="53"/>
    </row>
    <row r="164" spans="1:64" x14ac:dyDescent="0.2">
      <c r="A164" s="53"/>
      <c r="B164" s="77"/>
      <c r="C164" s="53"/>
      <c r="D164" s="304"/>
      <c r="E164" s="304"/>
      <c r="F164" s="304"/>
      <c r="G164" s="304"/>
      <c r="H164" s="304"/>
      <c r="I164" s="304"/>
      <c r="J164" s="304"/>
      <c r="K164" s="304"/>
      <c r="L164" s="304"/>
      <c r="M164" s="304"/>
      <c r="N164" s="304"/>
      <c r="O164" s="304"/>
      <c r="P164" s="304"/>
      <c r="Q164" s="304"/>
      <c r="R164" s="304"/>
      <c r="S164" s="304"/>
      <c r="T164" s="304"/>
      <c r="U164" s="304"/>
      <c r="V164" s="304"/>
      <c r="W164" s="304"/>
      <c r="X164" s="304"/>
      <c r="Y164" s="304"/>
      <c r="Z164" s="77"/>
      <c r="AA164" s="53"/>
      <c r="AB164" s="280"/>
      <c r="AC164" s="280"/>
      <c r="AD164" s="280"/>
      <c r="AE164" s="280"/>
      <c r="AF164" s="280"/>
      <c r="AG164" s="280"/>
      <c r="AH164" s="280"/>
      <c r="AI164" s="280"/>
      <c r="AJ164" s="280"/>
      <c r="AK164" s="280"/>
      <c r="AL164" s="53"/>
      <c r="AM164" s="53"/>
      <c r="AN164" s="53"/>
      <c r="AO164" s="53"/>
      <c r="AP164" s="53"/>
      <c r="AQ164" s="53"/>
      <c r="AR164" s="53"/>
      <c r="AS164" s="53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  <c r="BE164" s="53"/>
      <c r="BF164" s="53"/>
      <c r="BG164" s="53"/>
      <c r="BH164" s="53"/>
      <c r="BI164" s="53"/>
      <c r="BJ164" s="53"/>
      <c r="BK164" s="53"/>
      <c r="BL164" s="53"/>
    </row>
    <row r="165" spans="1:64" x14ac:dyDescent="0.2">
      <c r="A165" s="53"/>
      <c r="B165" s="77"/>
      <c r="C165" s="53"/>
      <c r="D165" s="304"/>
      <c r="E165" s="304"/>
      <c r="F165" s="304"/>
      <c r="G165" s="304"/>
      <c r="H165" s="304"/>
      <c r="I165" s="304"/>
      <c r="J165" s="304"/>
      <c r="K165" s="304"/>
      <c r="L165" s="304"/>
      <c r="M165" s="304"/>
      <c r="N165" s="304"/>
      <c r="O165" s="304"/>
      <c r="P165" s="304"/>
      <c r="Q165" s="304"/>
      <c r="R165" s="304"/>
      <c r="S165" s="304"/>
      <c r="T165" s="304"/>
      <c r="U165" s="304"/>
      <c r="V165" s="304"/>
      <c r="W165" s="304"/>
      <c r="X165" s="304"/>
      <c r="Y165" s="304"/>
      <c r="Z165" s="77"/>
      <c r="AA165" s="53"/>
      <c r="AB165" s="280"/>
      <c r="AC165" s="280"/>
      <c r="AD165" s="280"/>
      <c r="AE165" s="280"/>
      <c r="AF165" s="280"/>
      <c r="AG165" s="280"/>
      <c r="AH165" s="280"/>
      <c r="AI165" s="280"/>
      <c r="AJ165" s="280"/>
      <c r="AK165" s="280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  <c r="BG165" s="53"/>
      <c r="BH165" s="53"/>
      <c r="BI165" s="53"/>
      <c r="BJ165" s="53"/>
      <c r="BK165" s="53"/>
      <c r="BL165" s="53"/>
    </row>
    <row r="166" spans="1:64" x14ac:dyDescent="0.2">
      <c r="A166" s="53"/>
      <c r="B166" s="77"/>
      <c r="C166" s="53"/>
      <c r="D166" s="304"/>
      <c r="E166" s="304"/>
      <c r="F166" s="304"/>
      <c r="G166" s="304"/>
      <c r="H166" s="304"/>
      <c r="I166" s="304"/>
      <c r="J166" s="304"/>
      <c r="K166" s="304"/>
      <c r="L166" s="304"/>
      <c r="M166" s="304"/>
      <c r="N166" s="304"/>
      <c r="O166" s="304"/>
      <c r="P166" s="304"/>
      <c r="Q166" s="304"/>
      <c r="R166" s="304"/>
      <c r="S166" s="304"/>
      <c r="T166" s="304"/>
      <c r="U166" s="304"/>
      <c r="V166" s="304"/>
      <c r="W166" s="304"/>
      <c r="X166" s="304"/>
      <c r="Y166" s="304"/>
      <c r="Z166" s="77"/>
      <c r="AA166" s="53"/>
      <c r="AB166" s="280"/>
      <c r="AC166" s="280"/>
      <c r="AD166" s="280"/>
      <c r="AE166" s="280"/>
      <c r="AF166" s="280"/>
      <c r="AG166" s="280"/>
      <c r="AH166" s="280"/>
      <c r="AI166" s="280"/>
      <c r="AJ166" s="280"/>
      <c r="AK166" s="280"/>
      <c r="AL166" s="53"/>
      <c r="AM166" s="53"/>
      <c r="AN166" s="53"/>
      <c r="AO166" s="53"/>
      <c r="AP166" s="53"/>
      <c r="AQ166" s="53"/>
      <c r="AR166" s="53"/>
      <c r="AS166" s="53"/>
      <c r="AT166" s="53"/>
      <c r="AU166" s="53"/>
      <c r="AV166" s="53"/>
      <c r="AW166" s="53"/>
      <c r="AX166" s="53"/>
      <c r="AY166" s="53"/>
      <c r="AZ166" s="53"/>
      <c r="BA166" s="53"/>
      <c r="BB166" s="53"/>
      <c r="BC166" s="53"/>
      <c r="BD166" s="53"/>
      <c r="BE166" s="53"/>
      <c r="BF166" s="53"/>
      <c r="BG166" s="53"/>
      <c r="BH166" s="53"/>
      <c r="BI166" s="53"/>
      <c r="BJ166" s="53"/>
      <c r="BK166" s="53"/>
      <c r="BL166" s="53"/>
    </row>
    <row r="167" spans="1:64" x14ac:dyDescent="0.2">
      <c r="A167" s="53"/>
      <c r="B167" s="77"/>
      <c r="C167" s="53"/>
      <c r="D167" s="304"/>
      <c r="E167" s="304"/>
      <c r="F167" s="304"/>
      <c r="G167" s="304"/>
      <c r="H167" s="304"/>
      <c r="I167" s="304"/>
      <c r="J167" s="304"/>
      <c r="K167" s="304"/>
      <c r="L167" s="304"/>
      <c r="M167" s="304"/>
      <c r="N167" s="304"/>
      <c r="O167" s="304"/>
      <c r="P167" s="304"/>
      <c r="Q167" s="304"/>
      <c r="R167" s="304"/>
      <c r="S167" s="304"/>
      <c r="T167" s="304"/>
      <c r="U167" s="304"/>
      <c r="V167" s="304"/>
      <c r="W167" s="304"/>
      <c r="X167" s="304"/>
      <c r="Y167" s="304"/>
      <c r="Z167" s="77"/>
      <c r="AA167" s="53"/>
      <c r="AB167" s="280"/>
      <c r="AC167" s="280"/>
      <c r="AD167" s="280"/>
      <c r="AE167" s="280"/>
      <c r="AF167" s="280"/>
      <c r="AG167" s="280"/>
      <c r="AH167" s="280"/>
      <c r="AI167" s="280"/>
      <c r="AJ167" s="280"/>
      <c r="AK167" s="280"/>
      <c r="AL167" s="53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  <c r="BF167" s="53"/>
      <c r="BG167" s="53"/>
      <c r="BH167" s="53"/>
      <c r="BI167" s="53"/>
      <c r="BJ167" s="53"/>
      <c r="BK167" s="53"/>
      <c r="BL167" s="53"/>
    </row>
    <row r="168" spans="1:64" x14ac:dyDescent="0.2">
      <c r="A168" s="53"/>
      <c r="B168" s="77"/>
      <c r="C168" s="53"/>
      <c r="D168" s="304"/>
      <c r="E168" s="304"/>
      <c r="F168" s="304"/>
      <c r="G168" s="304"/>
      <c r="H168" s="304"/>
      <c r="I168" s="304"/>
      <c r="J168" s="304"/>
      <c r="K168" s="304"/>
      <c r="L168" s="304"/>
      <c r="M168" s="304"/>
      <c r="N168" s="304"/>
      <c r="O168" s="304"/>
      <c r="P168" s="304"/>
      <c r="Q168" s="304"/>
      <c r="R168" s="304"/>
      <c r="S168" s="304"/>
      <c r="T168" s="304"/>
      <c r="U168" s="304"/>
      <c r="V168" s="304"/>
      <c r="W168" s="304"/>
      <c r="X168" s="304"/>
      <c r="Y168" s="304"/>
      <c r="Z168" s="77"/>
      <c r="AA168" s="53"/>
      <c r="AB168" s="280"/>
      <c r="AC168" s="280"/>
      <c r="AD168" s="280"/>
      <c r="AE168" s="280"/>
      <c r="AF168" s="280"/>
      <c r="AG168" s="280"/>
      <c r="AH168" s="280"/>
      <c r="AI168" s="280"/>
      <c r="AJ168" s="280"/>
      <c r="AK168" s="280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53"/>
      <c r="BH168" s="53"/>
      <c r="BI168" s="53"/>
      <c r="BJ168" s="53"/>
      <c r="BK168" s="53"/>
      <c r="BL168" s="53"/>
    </row>
    <row r="169" spans="1:64" x14ac:dyDescent="0.2">
      <c r="A169" s="53"/>
      <c r="B169" s="77"/>
      <c r="C169" s="53"/>
      <c r="D169" s="304"/>
      <c r="E169" s="304"/>
      <c r="F169" s="304"/>
      <c r="G169" s="304"/>
      <c r="H169" s="304"/>
      <c r="I169" s="304"/>
      <c r="J169" s="304"/>
      <c r="K169" s="304"/>
      <c r="L169" s="304"/>
      <c r="M169" s="304"/>
      <c r="N169" s="304"/>
      <c r="O169" s="304"/>
      <c r="P169" s="304"/>
      <c r="Q169" s="304"/>
      <c r="R169" s="304"/>
      <c r="S169" s="304"/>
      <c r="T169" s="304"/>
      <c r="U169" s="304"/>
      <c r="V169" s="304"/>
      <c r="W169" s="304"/>
      <c r="X169" s="304"/>
      <c r="Y169" s="304"/>
      <c r="Z169" s="77"/>
      <c r="AA169" s="53"/>
      <c r="AB169" s="280"/>
      <c r="AC169" s="280"/>
      <c r="AD169" s="280"/>
      <c r="AE169" s="280"/>
      <c r="AF169" s="280"/>
      <c r="AG169" s="280"/>
      <c r="AH169" s="280"/>
      <c r="AI169" s="280"/>
      <c r="AJ169" s="280"/>
      <c r="AK169" s="280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  <c r="BF169" s="53"/>
      <c r="BG169" s="53"/>
      <c r="BH169" s="53"/>
      <c r="BI169" s="53"/>
      <c r="BJ169" s="53"/>
      <c r="BK169" s="53"/>
      <c r="BL169" s="53"/>
    </row>
    <row r="170" spans="1:64" x14ac:dyDescent="0.2">
      <c r="A170" s="53"/>
      <c r="B170" s="77"/>
      <c r="C170" s="53"/>
      <c r="D170" s="304"/>
      <c r="E170" s="304"/>
      <c r="F170" s="304"/>
      <c r="G170" s="304"/>
      <c r="H170" s="304"/>
      <c r="I170" s="304"/>
      <c r="J170" s="304"/>
      <c r="K170" s="304"/>
      <c r="L170" s="304"/>
      <c r="M170" s="304"/>
      <c r="N170" s="304"/>
      <c r="O170" s="304"/>
      <c r="P170" s="304"/>
      <c r="Q170" s="304"/>
      <c r="R170" s="304"/>
      <c r="S170" s="304"/>
      <c r="T170" s="304"/>
      <c r="U170" s="304"/>
      <c r="V170" s="304"/>
      <c r="W170" s="304"/>
      <c r="X170" s="304"/>
      <c r="Y170" s="304"/>
      <c r="Z170" s="77"/>
      <c r="AA170" s="53"/>
      <c r="AB170" s="280"/>
      <c r="AC170" s="280"/>
      <c r="AD170" s="280"/>
      <c r="AE170" s="280"/>
      <c r="AF170" s="280"/>
      <c r="AG170" s="280"/>
      <c r="AH170" s="280"/>
      <c r="AI170" s="280"/>
      <c r="AJ170" s="280"/>
      <c r="AK170" s="280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  <c r="BH170" s="53"/>
      <c r="BI170" s="53"/>
      <c r="BJ170" s="53"/>
      <c r="BK170" s="53"/>
      <c r="BL170" s="53"/>
    </row>
    <row r="171" spans="1:64" x14ac:dyDescent="0.2">
      <c r="A171" s="53"/>
      <c r="B171" s="77"/>
      <c r="C171" s="53"/>
      <c r="D171" s="304"/>
      <c r="E171" s="304"/>
      <c r="F171" s="304"/>
      <c r="G171" s="304"/>
      <c r="H171" s="304"/>
      <c r="I171" s="304"/>
      <c r="J171" s="304"/>
      <c r="K171" s="304"/>
      <c r="L171" s="304"/>
      <c r="M171" s="304"/>
      <c r="N171" s="304"/>
      <c r="O171" s="304"/>
      <c r="P171" s="304"/>
      <c r="Q171" s="304"/>
      <c r="R171" s="304"/>
      <c r="S171" s="304"/>
      <c r="T171" s="304"/>
      <c r="U171" s="304"/>
      <c r="V171" s="304"/>
      <c r="W171" s="304"/>
      <c r="X171" s="304"/>
      <c r="Y171" s="304"/>
      <c r="Z171" s="77"/>
      <c r="AA171" s="53"/>
      <c r="AB171" s="280"/>
      <c r="AC171" s="280"/>
      <c r="AD171" s="280"/>
      <c r="AE171" s="280"/>
      <c r="AF171" s="280"/>
      <c r="AG171" s="280"/>
      <c r="AH171" s="280"/>
      <c r="AI171" s="280"/>
      <c r="AJ171" s="280"/>
      <c r="AK171" s="280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  <c r="BF171" s="53"/>
      <c r="BG171" s="53"/>
      <c r="BH171" s="53"/>
      <c r="BI171" s="53"/>
      <c r="BJ171" s="53"/>
      <c r="BK171" s="53"/>
      <c r="BL171" s="53"/>
    </row>
    <row r="172" spans="1:64" x14ac:dyDescent="0.2">
      <c r="A172" s="53"/>
      <c r="B172" s="77"/>
      <c r="C172" s="53"/>
      <c r="D172" s="304"/>
      <c r="E172" s="304"/>
      <c r="F172" s="304"/>
      <c r="G172" s="304"/>
      <c r="H172" s="304"/>
      <c r="I172" s="304"/>
      <c r="J172" s="304"/>
      <c r="K172" s="304"/>
      <c r="L172" s="304"/>
      <c r="M172" s="304"/>
      <c r="N172" s="304"/>
      <c r="O172" s="304"/>
      <c r="P172" s="304"/>
      <c r="Q172" s="304"/>
      <c r="R172" s="304"/>
      <c r="S172" s="304"/>
      <c r="T172" s="304"/>
      <c r="U172" s="304"/>
      <c r="V172" s="304"/>
      <c r="W172" s="304"/>
      <c r="X172" s="304"/>
      <c r="Y172" s="304"/>
      <c r="Z172" s="77"/>
      <c r="AA172" s="53"/>
      <c r="AB172" s="280"/>
      <c r="AC172" s="280"/>
      <c r="AD172" s="280"/>
      <c r="AE172" s="280"/>
      <c r="AF172" s="280"/>
      <c r="AG172" s="280"/>
      <c r="AH172" s="280"/>
      <c r="AI172" s="280"/>
      <c r="AJ172" s="280"/>
      <c r="AK172" s="280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  <c r="BE172" s="53"/>
      <c r="BF172" s="53"/>
      <c r="BG172" s="53"/>
      <c r="BH172" s="53"/>
      <c r="BI172" s="53"/>
      <c r="BJ172" s="53"/>
      <c r="BK172" s="53"/>
      <c r="BL172" s="53"/>
    </row>
    <row r="173" spans="1:64" x14ac:dyDescent="0.2">
      <c r="A173" s="53"/>
      <c r="B173" s="77"/>
      <c r="C173" s="53"/>
      <c r="D173" s="304"/>
      <c r="E173" s="304"/>
      <c r="F173" s="304"/>
      <c r="G173" s="304"/>
      <c r="H173" s="304"/>
      <c r="I173" s="304"/>
      <c r="J173" s="304"/>
      <c r="K173" s="304"/>
      <c r="L173" s="304"/>
      <c r="M173" s="304"/>
      <c r="N173" s="304"/>
      <c r="O173" s="304"/>
      <c r="P173" s="304"/>
      <c r="Q173" s="304"/>
      <c r="R173" s="304"/>
      <c r="S173" s="304"/>
      <c r="T173" s="304"/>
      <c r="U173" s="304"/>
      <c r="V173" s="304"/>
      <c r="W173" s="304"/>
      <c r="X173" s="304"/>
      <c r="Y173" s="304"/>
      <c r="Z173" s="77"/>
      <c r="AA173" s="53"/>
      <c r="AB173" s="280"/>
      <c r="AC173" s="280"/>
      <c r="AD173" s="280"/>
      <c r="AE173" s="280"/>
      <c r="AF173" s="280"/>
      <c r="AG173" s="280"/>
      <c r="AH173" s="280"/>
      <c r="AI173" s="280"/>
      <c r="AJ173" s="280"/>
      <c r="AK173" s="280"/>
      <c r="AL173" s="53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  <c r="AZ173" s="53"/>
      <c r="BA173" s="53"/>
      <c r="BB173" s="53"/>
      <c r="BC173" s="53"/>
      <c r="BD173" s="53"/>
      <c r="BE173" s="53"/>
      <c r="BF173" s="53"/>
      <c r="BG173" s="53"/>
      <c r="BH173" s="53"/>
      <c r="BI173" s="53"/>
      <c r="BJ173" s="53"/>
      <c r="BK173" s="53"/>
      <c r="BL173" s="53"/>
    </row>
    <row r="174" spans="1:64" x14ac:dyDescent="0.2">
      <c r="A174" s="53"/>
      <c r="B174" s="77"/>
      <c r="C174" s="53"/>
      <c r="D174" s="304"/>
      <c r="E174" s="304"/>
      <c r="F174" s="304"/>
      <c r="G174" s="304"/>
      <c r="H174" s="304"/>
      <c r="I174" s="304"/>
      <c r="J174" s="304"/>
      <c r="K174" s="304"/>
      <c r="L174" s="304"/>
      <c r="M174" s="304"/>
      <c r="N174" s="304"/>
      <c r="O174" s="304"/>
      <c r="P174" s="304"/>
      <c r="Q174" s="304"/>
      <c r="R174" s="304"/>
      <c r="S174" s="304"/>
      <c r="T174" s="304"/>
      <c r="U174" s="304"/>
      <c r="V174" s="304"/>
      <c r="W174" s="304"/>
      <c r="X174" s="304"/>
      <c r="Y174" s="304"/>
      <c r="Z174" s="77"/>
      <c r="AA174" s="53"/>
      <c r="AB174" s="280"/>
      <c r="AC174" s="280"/>
      <c r="AD174" s="280"/>
      <c r="AE174" s="280"/>
      <c r="AF174" s="280"/>
      <c r="AG174" s="280"/>
      <c r="AH174" s="280"/>
      <c r="AI174" s="280"/>
      <c r="AJ174" s="280"/>
      <c r="AK174" s="280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  <c r="AY174" s="53"/>
      <c r="AZ174" s="53"/>
      <c r="BA174" s="53"/>
      <c r="BB174" s="53"/>
      <c r="BC174" s="53"/>
      <c r="BD174" s="53"/>
      <c r="BE174" s="53"/>
      <c r="BF174" s="53"/>
      <c r="BG174" s="53"/>
      <c r="BH174" s="53"/>
      <c r="BI174" s="53"/>
      <c r="BJ174" s="53"/>
      <c r="BK174" s="53"/>
      <c r="BL174" s="53"/>
    </row>
    <row r="175" spans="1:64" x14ac:dyDescent="0.2">
      <c r="A175" s="53"/>
      <c r="B175" s="77"/>
      <c r="C175" s="53"/>
      <c r="D175" s="304"/>
      <c r="E175" s="304"/>
      <c r="F175" s="304"/>
      <c r="G175" s="304"/>
      <c r="H175" s="304"/>
      <c r="I175" s="304"/>
      <c r="J175" s="304"/>
      <c r="K175" s="304"/>
      <c r="L175" s="304"/>
      <c r="M175" s="304"/>
      <c r="N175" s="304"/>
      <c r="O175" s="304"/>
      <c r="P175" s="304"/>
      <c r="Q175" s="304"/>
      <c r="R175" s="304"/>
      <c r="S175" s="304"/>
      <c r="T175" s="304"/>
      <c r="U175" s="304"/>
      <c r="V175" s="304"/>
      <c r="W175" s="304"/>
      <c r="X175" s="304"/>
      <c r="Y175" s="304"/>
      <c r="Z175" s="77"/>
      <c r="AA175" s="53"/>
      <c r="AB175" s="280"/>
      <c r="AC175" s="280"/>
      <c r="AD175" s="280"/>
      <c r="AE175" s="280"/>
      <c r="AF175" s="280"/>
      <c r="AG175" s="280"/>
      <c r="AH175" s="280"/>
      <c r="AI175" s="280"/>
      <c r="AJ175" s="280"/>
      <c r="AK175" s="280"/>
      <c r="AL175" s="53"/>
      <c r="AM175" s="53"/>
      <c r="AN175" s="53"/>
      <c r="AO175" s="53"/>
      <c r="AP175" s="53"/>
      <c r="AQ175" s="53"/>
      <c r="AR175" s="53"/>
      <c r="AS175" s="53"/>
      <c r="AT175" s="53"/>
      <c r="AU175" s="53"/>
      <c r="AV175" s="53"/>
      <c r="AW175" s="53"/>
      <c r="AX175" s="53"/>
      <c r="AY175" s="53"/>
      <c r="AZ175" s="53"/>
      <c r="BA175" s="53"/>
      <c r="BB175" s="53"/>
      <c r="BC175" s="53"/>
      <c r="BD175" s="53"/>
      <c r="BE175" s="53"/>
      <c r="BF175" s="53"/>
      <c r="BG175" s="53"/>
      <c r="BH175" s="53"/>
      <c r="BI175" s="53"/>
      <c r="BJ175" s="53"/>
      <c r="BK175" s="53"/>
      <c r="BL175" s="53"/>
    </row>
    <row r="176" spans="1:64" x14ac:dyDescent="0.2">
      <c r="A176" s="53"/>
      <c r="B176" s="77"/>
      <c r="C176" s="53"/>
      <c r="D176" s="304"/>
      <c r="E176" s="304"/>
      <c r="F176" s="304"/>
      <c r="G176" s="304"/>
      <c r="H176" s="304"/>
      <c r="I176" s="304"/>
      <c r="J176" s="304"/>
      <c r="K176" s="304"/>
      <c r="L176" s="304"/>
      <c r="M176" s="304"/>
      <c r="N176" s="304"/>
      <c r="O176" s="304"/>
      <c r="P176" s="304"/>
      <c r="Q176" s="304"/>
      <c r="R176" s="304"/>
      <c r="S176" s="304"/>
      <c r="T176" s="304"/>
      <c r="U176" s="304"/>
      <c r="V176" s="304"/>
      <c r="W176" s="304"/>
      <c r="X176" s="304"/>
      <c r="Y176" s="304"/>
      <c r="Z176" s="77"/>
      <c r="AA176" s="53"/>
      <c r="AB176" s="280"/>
      <c r="AC176" s="280"/>
      <c r="AD176" s="280"/>
      <c r="AE176" s="280"/>
      <c r="AF176" s="280"/>
      <c r="AG176" s="280"/>
      <c r="AH176" s="280"/>
      <c r="AI176" s="280"/>
      <c r="AJ176" s="280"/>
      <c r="AK176" s="280"/>
      <c r="AL176" s="53"/>
      <c r="AM176" s="53"/>
      <c r="AN176" s="53"/>
      <c r="AO176" s="53"/>
      <c r="AP176" s="53"/>
      <c r="AQ176" s="53"/>
      <c r="AR176" s="53"/>
      <c r="AS176" s="53"/>
      <c r="AT176" s="53"/>
      <c r="AU176" s="53"/>
      <c r="AV176" s="53"/>
      <c r="AW176" s="53"/>
      <c r="AX176" s="53"/>
      <c r="AY176" s="53"/>
      <c r="AZ176" s="53"/>
      <c r="BA176" s="53"/>
      <c r="BB176" s="53"/>
      <c r="BC176" s="53"/>
      <c r="BD176" s="53"/>
      <c r="BE176" s="53"/>
      <c r="BF176" s="53"/>
      <c r="BG176" s="53"/>
      <c r="BH176" s="53"/>
      <c r="BI176" s="53"/>
      <c r="BJ176" s="53"/>
      <c r="BK176" s="53"/>
      <c r="BL176" s="53"/>
    </row>
    <row r="177" spans="1:64" x14ac:dyDescent="0.2">
      <c r="A177" s="53"/>
      <c r="B177" s="77"/>
      <c r="C177" s="53"/>
      <c r="D177" s="304"/>
      <c r="E177" s="304"/>
      <c r="F177" s="304"/>
      <c r="G177" s="304"/>
      <c r="H177" s="304"/>
      <c r="I177" s="304"/>
      <c r="J177" s="304"/>
      <c r="K177" s="304"/>
      <c r="L177" s="304"/>
      <c r="M177" s="304"/>
      <c r="N177" s="304"/>
      <c r="O177" s="304"/>
      <c r="P177" s="304"/>
      <c r="Q177" s="304"/>
      <c r="R177" s="304"/>
      <c r="S177" s="304"/>
      <c r="T177" s="304"/>
      <c r="U177" s="304"/>
      <c r="V177" s="304"/>
      <c r="W177" s="304"/>
      <c r="X177" s="304"/>
      <c r="Y177" s="304"/>
      <c r="Z177" s="77"/>
      <c r="AA177" s="53"/>
      <c r="AB177" s="280"/>
      <c r="AC177" s="280"/>
      <c r="AD177" s="280"/>
      <c r="AE177" s="280"/>
      <c r="AF177" s="280"/>
      <c r="AG177" s="280"/>
      <c r="AH177" s="280"/>
      <c r="AI177" s="280"/>
      <c r="AJ177" s="280"/>
      <c r="AK177" s="280"/>
      <c r="AL177" s="53"/>
      <c r="AM177" s="53"/>
      <c r="AN177" s="53"/>
      <c r="AO177" s="53"/>
      <c r="AP177" s="53"/>
      <c r="AQ177" s="53"/>
      <c r="AR177" s="53"/>
      <c r="AS177" s="53"/>
      <c r="AT177" s="53"/>
      <c r="AU177" s="53"/>
      <c r="AV177" s="53"/>
      <c r="AW177" s="53"/>
      <c r="AX177" s="53"/>
      <c r="AY177" s="53"/>
      <c r="AZ177" s="53"/>
      <c r="BA177" s="53"/>
      <c r="BB177" s="53"/>
      <c r="BC177" s="53"/>
      <c r="BD177" s="53"/>
      <c r="BE177" s="53"/>
      <c r="BF177" s="53"/>
      <c r="BG177" s="53"/>
      <c r="BH177" s="53"/>
      <c r="BI177" s="53"/>
      <c r="BJ177" s="53"/>
      <c r="BK177" s="53"/>
      <c r="BL177" s="53"/>
    </row>
    <row r="178" spans="1:64" x14ac:dyDescent="0.2">
      <c r="A178" s="53"/>
      <c r="B178" s="77"/>
      <c r="C178" s="53"/>
      <c r="D178" s="304"/>
      <c r="E178" s="304"/>
      <c r="F178" s="304"/>
      <c r="G178" s="304"/>
      <c r="H178" s="304"/>
      <c r="I178" s="304"/>
      <c r="J178" s="304"/>
      <c r="K178" s="304"/>
      <c r="L178" s="304"/>
      <c r="M178" s="304"/>
      <c r="N178" s="304"/>
      <c r="O178" s="304"/>
      <c r="P178" s="304"/>
      <c r="Q178" s="304"/>
      <c r="R178" s="304"/>
      <c r="S178" s="304"/>
      <c r="T178" s="304"/>
      <c r="U178" s="304"/>
      <c r="V178" s="304"/>
      <c r="W178" s="304"/>
      <c r="X178" s="304"/>
      <c r="Y178" s="304"/>
      <c r="Z178" s="77"/>
      <c r="AA178" s="53"/>
      <c r="AB178" s="280"/>
      <c r="AC178" s="280"/>
      <c r="AD178" s="280"/>
      <c r="AE178" s="280"/>
      <c r="AF178" s="280"/>
      <c r="AG178" s="280"/>
      <c r="AH178" s="280"/>
      <c r="AI178" s="280"/>
      <c r="AJ178" s="280"/>
      <c r="AK178" s="280"/>
      <c r="AL178" s="53"/>
      <c r="AM178" s="53"/>
      <c r="AN178" s="53"/>
      <c r="AO178" s="53"/>
      <c r="AP178" s="53"/>
      <c r="AQ178" s="53"/>
      <c r="AR178" s="53"/>
      <c r="AS178" s="53"/>
      <c r="AT178" s="53"/>
      <c r="AU178" s="53"/>
      <c r="AV178" s="53"/>
      <c r="AW178" s="53"/>
      <c r="AX178" s="53"/>
      <c r="AY178" s="53"/>
      <c r="AZ178" s="53"/>
      <c r="BA178" s="53"/>
      <c r="BB178" s="53"/>
      <c r="BC178" s="53"/>
      <c r="BD178" s="53"/>
      <c r="BE178" s="53"/>
      <c r="BF178" s="53"/>
      <c r="BG178" s="53"/>
      <c r="BH178" s="53"/>
      <c r="BI178" s="53"/>
      <c r="BJ178" s="53"/>
      <c r="BK178" s="53"/>
      <c r="BL178" s="53"/>
    </row>
    <row r="179" spans="1:64" x14ac:dyDescent="0.2">
      <c r="A179" s="53"/>
      <c r="B179" s="77"/>
      <c r="C179" s="53"/>
      <c r="D179" s="304"/>
      <c r="E179" s="304"/>
      <c r="F179" s="304"/>
      <c r="G179" s="304"/>
      <c r="H179" s="304"/>
      <c r="I179" s="304"/>
      <c r="J179" s="304"/>
      <c r="K179" s="304"/>
      <c r="L179" s="304"/>
      <c r="M179" s="304"/>
      <c r="N179" s="304"/>
      <c r="O179" s="304"/>
      <c r="P179" s="304"/>
      <c r="Q179" s="304"/>
      <c r="R179" s="304"/>
      <c r="S179" s="304"/>
      <c r="T179" s="304"/>
      <c r="U179" s="304"/>
      <c r="V179" s="304"/>
      <c r="W179" s="304"/>
      <c r="X179" s="304"/>
      <c r="Y179" s="304"/>
      <c r="Z179" s="77"/>
      <c r="AA179" s="53"/>
      <c r="AB179" s="280"/>
      <c r="AC179" s="280"/>
      <c r="AD179" s="280"/>
      <c r="AE179" s="280"/>
      <c r="AF179" s="280"/>
      <c r="AG179" s="280"/>
      <c r="AH179" s="280"/>
      <c r="AI179" s="280"/>
      <c r="AJ179" s="280"/>
      <c r="AK179" s="280"/>
      <c r="AL179" s="53"/>
      <c r="AM179" s="53"/>
      <c r="AN179" s="53"/>
      <c r="AO179" s="53"/>
      <c r="AP179" s="53"/>
      <c r="AQ179" s="53"/>
      <c r="AR179" s="53"/>
      <c r="AS179" s="53"/>
      <c r="AT179" s="53"/>
      <c r="AU179" s="53"/>
      <c r="AV179" s="53"/>
      <c r="AW179" s="53"/>
      <c r="AX179" s="53"/>
      <c r="AY179" s="53"/>
      <c r="AZ179" s="53"/>
      <c r="BA179" s="53"/>
      <c r="BB179" s="53"/>
      <c r="BC179" s="53"/>
      <c r="BD179" s="53"/>
      <c r="BE179" s="53"/>
      <c r="BF179" s="53"/>
      <c r="BG179" s="53"/>
      <c r="BH179" s="53"/>
      <c r="BI179" s="53"/>
      <c r="BJ179" s="53"/>
      <c r="BK179" s="53"/>
      <c r="BL179" s="53"/>
    </row>
    <row r="180" spans="1:64" x14ac:dyDescent="0.2">
      <c r="A180" s="53"/>
      <c r="B180" s="77"/>
      <c r="C180" s="53"/>
      <c r="D180" s="304"/>
      <c r="E180" s="304"/>
      <c r="F180" s="304"/>
      <c r="G180" s="304"/>
      <c r="H180" s="304"/>
      <c r="I180" s="304"/>
      <c r="J180" s="304"/>
      <c r="K180" s="304"/>
      <c r="L180" s="304"/>
      <c r="M180" s="304"/>
      <c r="N180" s="304"/>
      <c r="O180" s="304"/>
      <c r="P180" s="304"/>
      <c r="Q180" s="304"/>
      <c r="R180" s="304"/>
      <c r="S180" s="304"/>
      <c r="T180" s="304"/>
      <c r="U180" s="304"/>
      <c r="V180" s="304"/>
      <c r="W180" s="304"/>
      <c r="X180" s="304"/>
      <c r="Y180" s="304"/>
      <c r="Z180" s="77"/>
      <c r="AA180" s="53"/>
      <c r="AB180" s="280"/>
      <c r="AC180" s="280"/>
      <c r="AD180" s="280"/>
      <c r="AE180" s="280"/>
      <c r="AF180" s="280"/>
      <c r="AG180" s="280"/>
      <c r="AH180" s="280"/>
      <c r="AI180" s="280"/>
      <c r="AJ180" s="280"/>
      <c r="AK180" s="280"/>
      <c r="AL180" s="53"/>
      <c r="AM180" s="53"/>
      <c r="AN180" s="53"/>
      <c r="AO180" s="53"/>
      <c r="AP180" s="53"/>
      <c r="AQ180" s="53"/>
      <c r="AR180" s="53"/>
      <c r="AS180" s="53"/>
      <c r="AT180" s="53"/>
      <c r="AU180" s="53"/>
      <c r="AV180" s="53"/>
      <c r="AW180" s="53"/>
      <c r="AX180" s="53"/>
      <c r="AY180" s="53"/>
      <c r="AZ180" s="53"/>
      <c r="BA180" s="53"/>
      <c r="BB180" s="53"/>
      <c r="BC180" s="53"/>
      <c r="BD180" s="53"/>
      <c r="BE180" s="53"/>
      <c r="BF180" s="53"/>
      <c r="BG180" s="53"/>
      <c r="BH180" s="53"/>
      <c r="BI180" s="53"/>
      <c r="BJ180" s="53"/>
      <c r="BK180" s="53"/>
      <c r="BL180" s="53"/>
    </row>
    <row r="181" spans="1:64" x14ac:dyDescent="0.2">
      <c r="A181" s="53"/>
      <c r="B181" s="77"/>
      <c r="C181" s="53"/>
      <c r="D181" s="304"/>
      <c r="E181" s="304"/>
      <c r="F181" s="304"/>
      <c r="G181" s="304"/>
      <c r="H181" s="304"/>
      <c r="I181" s="304"/>
      <c r="J181" s="304"/>
      <c r="K181" s="304"/>
      <c r="L181" s="304"/>
      <c r="M181" s="304"/>
      <c r="N181" s="304"/>
      <c r="O181" s="304"/>
      <c r="P181" s="304"/>
      <c r="Q181" s="304"/>
      <c r="R181" s="304"/>
      <c r="S181" s="304"/>
      <c r="T181" s="304"/>
      <c r="U181" s="304"/>
      <c r="V181" s="304"/>
      <c r="W181" s="304"/>
      <c r="X181" s="304"/>
      <c r="Y181" s="304"/>
      <c r="Z181" s="77"/>
      <c r="AA181" s="53"/>
      <c r="AB181" s="280"/>
      <c r="AC181" s="280"/>
      <c r="AD181" s="280"/>
      <c r="AE181" s="280"/>
      <c r="AF181" s="280"/>
      <c r="AG181" s="280"/>
      <c r="AH181" s="280"/>
      <c r="AI181" s="280"/>
      <c r="AJ181" s="280"/>
      <c r="AK181" s="280"/>
      <c r="AL181" s="53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  <c r="AY181" s="53"/>
      <c r="AZ181" s="53"/>
      <c r="BA181" s="53"/>
      <c r="BB181" s="53"/>
      <c r="BC181" s="53"/>
      <c r="BD181" s="53"/>
      <c r="BE181" s="53"/>
      <c r="BF181" s="53"/>
      <c r="BG181" s="53"/>
      <c r="BH181" s="53"/>
      <c r="BI181" s="53"/>
      <c r="BJ181" s="53"/>
      <c r="BK181" s="53"/>
      <c r="BL181" s="53"/>
    </row>
    <row r="182" spans="1:64" x14ac:dyDescent="0.2">
      <c r="A182" s="53"/>
      <c r="B182" s="77"/>
      <c r="C182" s="53"/>
      <c r="D182" s="304"/>
      <c r="E182" s="304"/>
      <c r="F182" s="304"/>
      <c r="G182" s="304"/>
      <c r="H182" s="304"/>
      <c r="I182" s="304"/>
      <c r="J182" s="304"/>
      <c r="K182" s="304"/>
      <c r="L182" s="304"/>
      <c r="M182" s="304"/>
      <c r="N182" s="304"/>
      <c r="O182" s="304"/>
      <c r="P182" s="304"/>
      <c r="Q182" s="304"/>
      <c r="R182" s="304"/>
      <c r="S182" s="304"/>
      <c r="T182" s="304"/>
      <c r="U182" s="304"/>
      <c r="V182" s="304"/>
      <c r="W182" s="304"/>
      <c r="X182" s="304"/>
      <c r="Y182" s="304"/>
      <c r="Z182" s="77"/>
      <c r="AA182" s="53"/>
      <c r="AB182" s="280"/>
      <c r="AC182" s="280"/>
      <c r="AD182" s="280"/>
      <c r="AE182" s="280"/>
      <c r="AF182" s="280"/>
      <c r="AG182" s="280"/>
      <c r="AH182" s="280"/>
      <c r="AI182" s="280"/>
      <c r="AJ182" s="280"/>
      <c r="AK182" s="280"/>
      <c r="AL182" s="53"/>
      <c r="AM182" s="53"/>
      <c r="AN182" s="53"/>
      <c r="AO182" s="53"/>
      <c r="AP182" s="53"/>
      <c r="AQ182" s="53"/>
      <c r="AR182" s="53"/>
      <c r="AS182" s="53"/>
      <c r="AT182" s="53"/>
      <c r="AU182" s="53"/>
      <c r="AV182" s="53"/>
      <c r="AW182" s="53"/>
      <c r="AX182" s="53"/>
      <c r="AY182" s="53"/>
      <c r="AZ182" s="53"/>
      <c r="BA182" s="53"/>
      <c r="BB182" s="53"/>
      <c r="BC182" s="53"/>
      <c r="BD182" s="53"/>
      <c r="BE182" s="53"/>
      <c r="BF182" s="53"/>
      <c r="BG182" s="53"/>
      <c r="BH182" s="53"/>
      <c r="BI182" s="53"/>
      <c r="BJ182" s="53"/>
      <c r="BK182" s="53"/>
      <c r="BL182" s="53"/>
    </row>
    <row r="183" spans="1:64" x14ac:dyDescent="0.2">
      <c r="A183" s="53"/>
      <c r="B183" s="77"/>
      <c r="C183" s="53"/>
      <c r="D183" s="304"/>
      <c r="E183" s="304"/>
      <c r="F183" s="304"/>
      <c r="G183" s="304"/>
      <c r="H183" s="304"/>
      <c r="I183" s="304"/>
      <c r="J183" s="304"/>
      <c r="K183" s="304"/>
      <c r="L183" s="304"/>
      <c r="M183" s="304"/>
      <c r="N183" s="304"/>
      <c r="O183" s="304"/>
      <c r="P183" s="304"/>
      <c r="Q183" s="304"/>
      <c r="R183" s="304"/>
      <c r="S183" s="304"/>
      <c r="T183" s="304"/>
      <c r="U183" s="304"/>
      <c r="V183" s="304"/>
      <c r="W183" s="304"/>
      <c r="X183" s="304"/>
      <c r="Y183" s="304"/>
      <c r="Z183" s="77"/>
      <c r="AA183" s="53"/>
      <c r="AB183" s="280"/>
      <c r="AC183" s="280"/>
      <c r="AD183" s="280"/>
      <c r="AE183" s="280"/>
      <c r="AF183" s="280"/>
      <c r="AG183" s="280"/>
      <c r="AH183" s="280"/>
      <c r="AI183" s="280"/>
      <c r="AJ183" s="280"/>
      <c r="AK183" s="280"/>
      <c r="AL183" s="53"/>
      <c r="AM183" s="53"/>
      <c r="AN183" s="53"/>
      <c r="AO183" s="53"/>
      <c r="AP183" s="53"/>
      <c r="AQ183" s="53"/>
      <c r="AR183" s="53"/>
      <c r="AS183" s="53"/>
      <c r="AT183" s="53"/>
      <c r="AU183" s="53"/>
      <c r="AV183" s="53"/>
      <c r="AW183" s="53"/>
      <c r="AX183" s="53"/>
      <c r="AY183" s="53"/>
      <c r="AZ183" s="53"/>
      <c r="BA183" s="53"/>
      <c r="BB183" s="53"/>
      <c r="BC183" s="53"/>
      <c r="BD183" s="53"/>
      <c r="BE183" s="53"/>
      <c r="BF183" s="53"/>
      <c r="BG183" s="53"/>
      <c r="BH183" s="53"/>
      <c r="BI183" s="53"/>
      <c r="BJ183" s="53"/>
      <c r="BK183" s="53"/>
      <c r="BL183" s="53"/>
    </row>
    <row r="184" spans="1:64" x14ac:dyDescent="0.2">
      <c r="A184" s="53"/>
      <c r="B184" s="77"/>
      <c r="C184" s="53"/>
      <c r="D184" s="304"/>
      <c r="E184" s="304"/>
      <c r="F184" s="304"/>
      <c r="G184" s="304"/>
      <c r="H184" s="304"/>
      <c r="I184" s="304"/>
      <c r="J184" s="304"/>
      <c r="K184" s="304"/>
      <c r="L184" s="304"/>
      <c r="M184" s="304"/>
      <c r="N184" s="304"/>
      <c r="O184" s="304"/>
      <c r="P184" s="304"/>
      <c r="Q184" s="304"/>
      <c r="R184" s="304"/>
      <c r="S184" s="304"/>
      <c r="T184" s="304"/>
      <c r="U184" s="304"/>
      <c r="V184" s="304"/>
      <c r="W184" s="304"/>
      <c r="X184" s="304"/>
      <c r="Y184" s="304"/>
      <c r="Z184" s="77"/>
      <c r="AA184" s="53"/>
      <c r="AB184" s="280"/>
      <c r="AC184" s="280"/>
      <c r="AD184" s="280"/>
      <c r="AE184" s="280"/>
      <c r="AF184" s="280"/>
      <c r="AG184" s="280"/>
      <c r="AH184" s="280"/>
      <c r="AI184" s="280"/>
      <c r="AJ184" s="280"/>
      <c r="AK184" s="280"/>
      <c r="AL184" s="53"/>
      <c r="AM184" s="53"/>
      <c r="AN184" s="53"/>
      <c r="AO184" s="53"/>
      <c r="AP184" s="53"/>
      <c r="AQ184" s="53"/>
      <c r="AR184" s="53"/>
      <c r="AS184" s="53"/>
      <c r="AT184" s="53"/>
      <c r="AU184" s="53"/>
      <c r="AV184" s="53"/>
      <c r="AW184" s="53"/>
      <c r="AX184" s="53"/>
      <c r="AY184" s="53"/>
      <c r="AZ184" s="53"/>
      <c r="BA184" s="53"/>
      <c r="BB184" s="53"/>
      <c r="BC184" s="53"/>
      <c r="BD184" s="53"/>
      <c r="BE184" s="53"/>
      <c r="BF184" s="53"/>
      <c r="BG184" s="53"/>
      <c r="BH184" s="53"/>
      <c r="BI184" s="53"/>
      <c r="BJ184" s="53"/>
      <c r="BK184" s="53"/>
      <c r="BL184" s="53"/>
    </row>
    <row r="185" spans="1:64" x14ac:dyDescent="0.2">
      <c r="A185" s="53"/>
      <c r="B185" s="77"/>
      <c r="C185" s="53"/>
      <c r="D185" s="304"/>
      <c r="E185" s="304"/>
      <c r="F185" s="304"/>
      <c r="G185" s="304"/>
      <c r="H185" s="304"/>
      <c r="I185" s="304"/>
      <c r="J185" s="304"/>
      <c r="K185" s="304"/>
      <c r="L185" s="304"/>
      <c r="M185" s="304"/>
      <c r="N185" s="304"/>
      <c r="O185" s="304"/>
      <c r="P185" s="304"/>
      <c r="Q185" s="304"/>
      <c r="R185" s="304"/>
      <c r="S185" s="304"/>
      <c r="T185" s="304"/>
      <c r="U185" s="304"/>
      <c r="V185" s="304"/>
      <c r="W185" s="304"/>
      <c r="X185" s="304"/>
      <c r="Y185" s="304"/>
      <c r="Z185" s="77"/>
      <c r="AA185" s="53"/>
      <c r="AB185" s="280"/>
      <c r="AC185" s="280"/>
      <c r="AD185" s="280"/>
      <c r="AE185" s="280"/>
      <c r="AF185" s="280"/>
      <c r="AG185" s="280"/>
      <c r="AH185" s="280"/>
      <c r="AI185" s="280"/>
      <c r="AJ185" s="280"/>
      <c r="AK185" s="280"/>
      <c r="AL185" s="53"/>
      <c r="AM185" s="53"/>
      <c r="AN185" s="53"/>
      <c r="AO185" s="53"/>
      <c r="AP185" s="53"/>
      <c r="AQ185" s="53"/>
      <c r="AR185" s="53"/>
      <c r="AS185" s="53"/>
      <c r="AT185" s="53"/>
      <c r="AU185" s="53"/>
      <c r="AV185" s="53"/>
      <c r="AW185" s="53"/>
      <c r="AX185" s="53"/>
      <c r="AY185" s="53"/>
      <c r="AZ185" s="53"/>
      <c r="BA185" s="53"/>
      <c r="BB185" s="53"/>
      <c r="BC185" s="53"/>
      <c r="BD185" s="53"/>
      <c r="BE185" s="53"/>
      <c r="BF185" s="53"/>
      <c r="BG185" s="53"/>
      <c r="BH185" s="53"/>
      <c r="BI185" s="53"/>
      <c r="BJ185" s="53"/>
      <c r="BK185" s="53"/>
      <c r="BL185" s="53"/>
    </row>
    <row r="186" spans="1:64" x14ac:dyDescent="0.2">
      <c r="A186" s="53"/>
      <c r="B186" s="77"/>
      <c r="C186" s="53"/>
      <c r="D186" s="304"/>
      <c r="E186" s="304"/>
      <c r="F186" s="304"/>
      <c r="G186" s="304"/>
      <c r="H186" s="304"/>
      <c r="I186" s="304"/>
      <c r="J186" s="304"/>
      <c r="K186" s="304"/>
      <c r="L186" s="304"/>
      <c r="M186" s="304"/>
      <c r="N186" s="304"/>
      <c r="O186" s="304"/>
      <c r="P186" s="304"/>
      <c r="Q186" s="304"/>
      <c r="R186" s="304"/>
      <c r="S186" s="304"/>
      <c r="T186" s="304"/>
      <c r="U186" s="304"/>
      <c r="V186" s="304"/>
      <c r="W186" s="304"/>
      <c r="X186" s="304"/>
      <c r="Y186" s="304"/>
      <c r="Z186" s="77"/>
      <c r="AA186" s="53"/>
      <c r="AB186" s="280"/>
      <c r="AC186" s="280"/>
      <c r="AD186" s="280"/>
      <c r="AE186" s="280"/>
      <c r="AF186" s="280"/>
      <c r="AG186" s="280"/>
      <c r="AH186" s="280"/>
      <c r="AI186" s="280"/>
      <c r="AJ186" s="280"/>
      <c r="AK186" s="280"/>
      <c r="AL186" s="53"/>
      <c r="AM186" s="53"/>
      <c r="AN186" s="53"/>
      <c r="AO186" s="53"/>
      <c r="AP186" s="53"/>
      <c r="AQ186" s="53"/>
      <c r="AR186" s="53"/>
      <c r="AS186" s="53"/>
      <c r="AT186" s="53"/>
      <c r="AU186" s="53"/>
      <c r="AV186" s="53"/>
      <c r="AW186" s="53"/>
      <c r="AX186" s="53"/>
      <c r="AY186" s="53"/>
      <c r="AZ186" s="53"/>
      <c r="BA186" s="53"/>
      <c r="BB186" s="53"/>
      <c r="BC186" s="53"/>
      <c r="BD186" s="53"/>
      <c r="BE186" s="53"/>
      <c r="BF186" s="53"/>
      <c r="BG186" s="53"/>
      <c r="BH186" s="53"/>
      <c r="BI186" s="53"/>
      <c r="BJ186" s="53"/>
      <c r="BK186" s="53"/>
      <c r="BL186" s="53"/>
    </row>
    <row r="187" spans="1:64" x14ac:dyDescent="0.2">
      <c r="A187" s="53"/>
      <c r="B187" s="77"/>
      <c r="C187" s="53"/>
      <c r="D187" s="304"/>
      <c r="E187" s="304"/>
      <c r="F187" s="304"/>
      <c r="G187" s="304"/>
      <c r="H187" s="304"/>
      <c r="I187" s="304"/>
      <c r="J187" s="304"/>
      <c r="K187" s="304"/>
      <c r="L187" s="304"/>
      <c r="M187" s="304"/>
      <c r="N187" s="304"/>
      <c r="O187" s="304"/>
      <c r="P187" s="304"/>
      <c r="Q187" s="304"/>
      <c r="R187" s="304"/>
      <c r="S187" s="304"/>
      <c r="T187" s="304"/>
      <c r="U187" s="304"/>
      <c r="V187" s="304"/>
      <c r="W187" s="304"/>
      <c r="X187" s="304"/>
      <c r="Y187" s="304"/>
      <c r="Z187" s="77"/>
      <c r="AA187" s="53"/>
      <c r="AB187" s="280"/>
      <c r="AC187" s="280"/>
      <c r="AD187" s="280"/>
      <c r="AE187" s="280"/>
      <c r="AF187" s="280"/>
      <c r="AG187" s="280"/>
      <c r="AH187" s="280"/>
      <c r="AI187" s="280"/>
      <c r="AJ187" s="280"/>
      <c r="AK187" s="280"/>
      <c r="AL187" s="53"/>
      <c r="AM187" s="53"/>
      <c r="AN187" s="53"/>
      <c r="AO187" s="53"/>
      <c r="AP187" s="53"/>
      <c r="AQ187" s="53"/>
      <c r="AR187" s="53"/>
      <c r="AS187" s="53"/>
      <c r="AT187" s="53"/>
      <c r="AU187" s="53"/>
      <c r="AV187" s="53"/>
      <c r="AW187" s="53"/>
      <c r="AX187" s="53"/>
      <c r="AY187" s="53"/>
      <c r="AZ187" s="53"/>
      <c r="BA187" s="53"/>
      <c r="BB187" s="53"/>
      <c r="BC187" s="53"/>
      <c r="BD187" s="53"/>
      <c r="BE187" s="53"/>
      <c r="BF187" s="53"/>
      <c r="BG187" s="53"/>
      <c r="BH187" s="53"/>
      <c r="BI187" s="53"/>
      <c r="BJ187" s="53"/>
      <c r="BK187" s="53"/>
      <c r="BL187" s="53"/>
    </row>
    <row r="188" spans="1:64" x14ac:dyDescent="0.2">
      <c r="A188" s="53"/>
      <c r="B188" s="77"/>
      <c r="C188" s="53"/>
      <c r="D188" s="304"/>
      <c r="E188" s="304"/>
      <c r="F188" s="304"/>
      <c r="G188" s="304"/>
      <c r="H188" s="304"/>
      <c r="I188" s="304"/>
      <c r="J188" s="304"/>
      <c r="K188" s="304"/>
      <c r="L188" s="304"/>
      <c r="M188" s="304"/>
      <c r="N188" s="304"/>
      <c r="O188" s="304"/>
      <c r="P188" s="304"/>
      <c r="Q188" s="304"/>
      <c r="R188" s="304"/>
      <c r="S188" s="304"/>
      <c r="T188" s="304"/>
      <c r="U188" s="304"/>
      <c r="V188" s="304"/>
      <c r="W188" s="304"/>
      <c r="X188" s="304"/>
      <c r="Y188" s="304"/>
      <c r="Z188" s="77"/>
      <c r="AA188" s="53"/>
      <c r="AB188" s="280"/>
      <c r="AC188" s="280"/>
      <c r="AD188" s="280"/>
      <c r="AE188" s="280"/>
      <c r="AF188" s="280"/>
      <c r="AG188" s="280"/>
      <c r="AH188" s="280"/>
      <c r="AI188" s="280"/>
      <c r="AJ188" s="280"/>
      <c r="AK188" s="280"/>
      <c r="AL188" s="53"/>
      <c r="AM188" s="53"/>
      <c r="AN188" s="53"/>
      <c r="AO188" s="53"/>
      <c r="AP188" s="53"/>
      <c r="AQ188" s="53"/>
      <c r="AR188" s="53"/>
      <c r="AS188" s="53"/>
      <c r="AT188" s="53"/>
      <c r="AU188" s="53"/>
      <c r="AV188" s="53"/>
      <c r="AW188" s="53"/>
      <c r="AX188" s="53"/>
      <c r="AY188" s="53"/>
      <c r="AZ188" s="53"/>
      <c r="BA188" s="53"/>
      <c r="BB188" s="53"/>
      <c r="BC188" s="53"/>
      <c r="BD188" s="53"/>
      <c r="BE188" s="53"/>
      <c r="BF188" s="53"/>
      <c r="BG188" s="53"/>
      <c r="BH188" s="53"/>
      <c r="BI188" s="53"/>
      <c r="BJ188" s="53"/>
      <c r="BK188" s="53"/>
      <c r="BL188" s="53"/>
    </row>
    <row r="189" spans="1:64" x14ac:dyDescent="0.2">
      <c r="A189" s="53"/>
      <c r="B189" s="77"/>
      <c r="C189" s="53"/>
      <c r="D189" s="304"/>
      <c r="E189" s="304"/>
      <c r="F189" s="304"/>
      <c r="G189" s="304"/>
      <c r="H189" s="304"/>
      <c r="I189" s="304"/>
      <c r="J189" s="304"/>
      <c r="K189" s="304"/>
      <c r="L189" s="304"/>
      <c r="M189" s="304"/>
      <c r="N189" s="304"/>
      <c r="O189" s="304"/>
      <c r="P189" s="304"/>
      <c r="Q189" s="304"/>
      <c r="R189" s="304"/>
      <c r="S189" s="304"/>
      <c r="T189" s="304"/>
      <c r="U189" s="304"/>
      <c r="V189" s="304"/>
      <c r="W189" s="304"/>
      <c r="X189" s="304"/>
      <c r="Y189" s="304"/>
      <c r="Z189" s="77"/>
      <c r="AA189" s="53"/>
      <c r="AB189" s="280"/>
      <c r="AC189" s="280"/>
      <c r="AD189" s="280"/>
      <c r="AE189" s="280"/>
      <c r="AF189" s="280"/>
      <c r="AG189" s="280"/>
      <c r="AH189" s="280"/>
      <c r="AI189" s="280"/>
      <c r="AJ189" s="280"/>
      <c r="AK189" s="280"/>
      <c r="AL189" s="53"/>
      <c r="AM189" s="53"/>
      <c r="AN189" s="53"/>
      <c r="AO189" s="53"/>
      <c r="AP189" s="53"/>
      <c r="AQ189" s="53"/>
      <c r="AR189" s="53"/>
      <c r="AS189" s="53"/>
      <c r="AT189" s="53"/>
      <c r="AU189" s="53"/>
      <c r="AV189" s="53"/>
      <c r="AW189" s="53"/>
      <c r="AX189" s="53"/>
      <c r="AY189" s="53"/>
      <c r="AZ189" s="53"/>
      <c r="BA189" s="53"/>
      <c r="BB189" s="53"/>
      <c r="BC189" s="53"/>
      <c r="BD189" s="53"/>
      <c r="BE189" s="53"/>
      <c r="BF189" s="53"/>
      <c r="BG189" s="53"/>
      <c r="BH189" s="53"/>
      <c r="BI189" s="53"/>
      <c r="BJ189" s="53"/>
      <c r="BK189" s="53"/>
      <c r="BL189" s="53"/>
    </row>
    <row r="190" spans="1:64" x14ac:dyDescent="0.2">
      <c r="A190" s="53"/>
      <c r="B190" s="77"/>
      <c r="C190" s="53"/>
      <c r="D190" s="304"/>
      <c r="E190" s="304"/>
      <c r="F190" s="304"/>
      <c r="G190" s="304"/>
      <c r="H190" s="304"/>
      <c r="I190" s="304"/>
      <c r="J190" s="304"/>
      <c r="K190" s="304"/>
      <c r="L190" s="304"/>
      <c r="M190" s="304"/>
      <c r="N190" s="304"/>
      <c r="O190" s="304"/>
      <c r="P190" s="304"/>
      <c r="Q190" s="304"/>
      <c r="R190" s="304"/>
      <c r="S190" s="304"/>
      <c r="T190" s="304"/>
      <c r="U190" s="304"/>
      <c r="V190" s="304"/>
      <c r="W190" s="304"/>
      <c r="X190" s="304"/>
      <c r="Y190" s="304"/>
      <c r="Z190" s="77"/>
      <c r="AA190" s="53"/>
      <c r="AB190" s="280"/>
      <c r="AC190" s="280"/>
      <c r="AD190" s="280"/>
      <c r="AE190" s="280"/>
      <c r="AF190" s="280"/>
      <c r="AG190" s="280"/>
      <c r="AH190" s="280"/>
      <c r="AI190" s="280"/>
      <c r="AJ190" s="280"/>
      <c r="AK190" s="280"/>
      <c r="AL190" s="53"/>
      <c r="AM190" s="53"/>
      <c r="AN190" s="53"/>
      <c r="AO190" s="53"/>
      <c r="AP190" s="53"/>
      <c r="AQ190" s="53"/>
      <c r="AR190" s="53"/>
      <c r="AS190" s="53"/>
      <c r="AT190" s="53"/>
      <c r="AU190" s="53"/>
      <c r="AV190" s="53"/>
      <c r="AW190" s="53"/>
      <c r="AX190" s="53"/>
      <c r="AY190" s="53"/>
      <c r="AZ190" s="53"/>
      <c r="BA190" s="53"/>
      <c r="BB190" s="53"/>
      <c r="BC190" s="53"/>
      <c r="BD190" s="53"/>
      <c r="BE190" s="53"/>
      <c r="BF190" s="53"/>
      <c r="BG190" s="53"/>
      <c r="BH190" s="53"/>
      <c r="BI190" s="53"/>
      <c r="BJ190" s="53"/>
      <c r="BK190" s="53"/>
      <c r="BL190" s="53"/>
    </row>
    <row r="191" spans="1:64" x14ac:dyDescent="0.2">
      <c r="A191" s="53"/>
      <c r="B191" s="77"/>
      <c r="C191" s="53"/>
      <c r="D191" s="304"/>
      <c r="E191" s="304"/>
      <c r="F191" s="304"/>
      <c r="G191" s="304"/>
      <c r="H191" s="304"/>
      <c r="I191" s="304"/>
      <c r="J191" s="304"/>
      <c r="K191" s="304"/>
      <c r="L191" s="304"/>
      <c r="M191" s="304"/>
      <c r="N191" s="304"/>
      <c r="O191" s="304"/>
      <c r="P191" s="304"/>
      <c r="Q191" s="304"/>
      <c r="R191" s="304"/>
      <c r="S191" s="304"/>
      <c r="T191" s="304"/>
      <c r="U191" s="304"/>
      <c r="V191" s="304"/>
      <c r="W191" s="304"/>
      <c r="X191" s="304"/>
      <c r="Y191" s="304"/>
      <c r="Z191" s="77"/>
      <c r="AA191" s="53"/>
      <c r="AB191" s="280"/>
      <c r="AC191" s="280"/>
      <c r="AD191" s="280"/>
      <c r="AE191" s="280"/>
      <c r="AF191" s="280"/>
      <c r="AG191" s="280"/>
      <c r="AH191" s="280"/>
      <c r="AI191" s="280"/>
      <c r="AJ191" s="280"/>
      <c r="AK191" s="280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  <c r="AZ191" s="53"/>
      <c r="BA191" s="53"/>
      <c r="BB191" s="53"/>
      <c r="BC191" s="53"/>
      <c r="BD191" s="53"/>
      <c r="BE191" s="53"/>
      <c r="BF191" s="53"/>
      <c r="BG191" s="53"/>
      <c r="BH191" s="53"/>
      <c r="BI191" s="53"/>
      <c r="BJ191" s="53"/>
      <c r="BK191" s="53"/>
      <c r="BL191" s="53"/>
    </row>
    <row r="192" spans="1:64" x14ac:dyDescent="0.2">
      <c r="A192" s="53"/>
      <c r="B192" s="77"/>
      <c r="C192" s="53"/>
      <c r="D192" s="304"/>
      <c r="E192" s="304"/>
      <c r="F192" s="304"/>
      <c r="G192" s="304"/>
      <c r="H192" s="304"/>
      <c r="I192" s="304"/>
      <c r="J192" s="304"/>
      <c r="K192" s="304"/>
      <c r="L192" s="304"/>
      <c r="M192" s="304"/>
      <c r="N192" s="304"/>
      <c r="O192" s="304"/>
      <c r="P192" s="304"/>
      <c r="Q192" s="304"/>
      <c r="R192" s="304"/>
      <c r="S192" s="304"/>
      <c r="T192" s="304"/>
      <c r="U192" s="304"/>
      <c r="V192" s="304"/>
      <c r="W192" s="304"/>
      <c r="X192" s="304"/>
      <c r="Y192" s="304"/>
      <c r="Z192" s="77"/>
      <c r="AA192" s="53"/>
      <c r="AB192" s="280"/>
      <c r="AC192" s="280"/>
      <c r="AD192" s="280"/>
      <c r="AE192" s="280"/>
      <c r="AF192" s="280"/>
      <c r="AG192" s="280"/>
      <c r="AH192" s="280"/>
      <c r="AI192" s="280"/>
      <c r="AJ192" s="280"/>
      <c r="AK192" s="280"/>
      <c r="AL192" s="53"/>
      <c r="AM192" s="53"/>
      <c r="AN192" s="53"/>
      <c r="AO192" s="53"/>
      <c r="AP192" s="53"/>
      <c r="AQ192" s="53"/>
      <c r="AR192" s="53"/>
      <c r="AS192" s="53"/>
      <c r="AT192" s="53"/>
      <c r="AU192" s="53"/>
      <c r="AV192" s="53"/>
      <c r="AW192" s="53"/>
      <c r="AX192" s="53"/>
      <c r="AY192" s="53"/>
      <c r="AZ192" s="53"/>
      <c r="BA192" s="53"/>
      <c r="BB192" s="53"/>
      <c r="BC192" s="53"/>
      <c r="BD192" s="53"/>
      <c r="BE192" s="53"/>
      <c r="BF192" s="53"/>
      <c r="BG192" s="53"/>
      <c r="BH192" s="53"/>
      <c r="BI192" s="53"/>
      <c r="BJ192" s="53"/>
      <c r="BK192" s="53"/>
      <c r="BL192" s="53"/>
    </row>
    <row r="193" spans="1:64" x14ac:dyDescent="0.2">
      <c r="A193" s="53"/>
      <c r="B193" s="77"/>
      <c r="C193" s="53"/>
      <c r="D193" s="304"/>
      <c r="E193" s="304"/>
      <c r="F193" s="304"/>
      <c r="G193" s="304"/>
      <c r="H193" s="304"/>
      <c r="I193" s="304"/>
      <c r="J193" s="304"/>
      <c r="K193" s="304"/>
      <c r="L193" s="304"/>
      <c r="M193" s="304"/>
      <c r="N193" s="304"/>
      <c r="O193" s="304"/>
      <c r="P193" s="304"/>
      <c r="Q193" s="304"/>
      <c r="R193" s="304"/>
      <c r="S193" s="304"/>
      <c r="T193" s="304"/>
      <c r="U193" s="304"/>
      <c r="V193" s="304"/>
      <c r="W193" s="304"/>
      <c r="X193" s="304"/>
      <c r="Y193" s="304"/>
      <c r="Z193" s="77"/>
      <c r="AA193" s="53"/>
      <c r="AB193" s="280"/>
      <c r="AC193" s="280"/>
      <c r="AD193" s="280"/>
      <c r="AE193" s="280"/>
      <c r="AF193" s="280"/>
      <c r="AG193" s="280"/>
      <c r="AH193" s="280"/>
      <c r="AI193" s="280"/>
      <c r="AJ193" s="280"/>
      <c r="AK193" s="280"/>
      <c r="AL193" s="53"/>
      <c r="AM193" s="53"/>
      <c r="AN193" s="53"/>
      <c r="AO193" s="53"/>
      <c r="AP193" s="53"/>
      <c r="AQ193" s="53"/>
      <c r="AR193" s="53"/>
      <c r="AS193" s="53"/>
      <c r="AT193" s="53"/>
      <c r="AU193" s="53"/>
      <c r="AV193" s="53"/>
      <c r="AW193" s="53"/>
      <c r="AX193" s="53"/>
      <c r="AY193" s="53"/>
      <c r="AZ193" s="53"/>
      <c r="BA193" s="53"/>
      <c r="BB193" s="53"/>
      <c r="BC193" s="53"/>
      <c r="BD193" s="53"/>
      <c r="BE193" s="53"/>
      <c r="BF193" s="53"/>
      <c r="BG193" s="53"/>
      <c r="BH193" s="53"/>
      <c r="BI193" s="53"/>
      <c r="BJ193" s="53"/>
      <c r="BK193" s="53"/>
      <c r="BL193" s="53"/>
    </row>
    <row r="194" spans="1:64" x14ac:dyDescent="0.2">
      <c r="A194" s="53"/>
      <c r="B194" s="77"/>
      <c r="C194" s="53"/>
      <c r="D194" s="304"/>
      <c r="E194" s="304"/>
      <c r="F194" s="304"/>
      <c r="G194" s="304"/>
      <c r="H194" s="304"/>
      <c r="I194" s="304"/>
      <c r="J194" s="304"/>
      <c r="K194" s="304"/>
      <c r="L194" s="304"/>
      <c r="M194" s="304"/>
      <c r="N194" s="304"/>
      <c r="O194" s="304"/>
      <c r="P194" s="304"/>
      <c r="Q194" s="304"/>
      <c r="R194" s="304"/>
      <c r="S194" s="304"/>
      <c r="T194" s="304"/>
      <c r="U194" s="304"/>
      <c r="V194" s="304"/>
      <c r="W194" s="304"/>
      <c r="X194" s="304"/>
      <c r="Y194" s="304"/>
      <c r="Z194" s="77"/>
      <c r="AA194" s="53"/>
      <c r="AB194" s="280"/>
      <c r="AC194" s="280"/>
      <c r="AD194" s="280"/>
      <c r="AE194" s="280"/>
      <c r="AF194" s="280"/>
      <c r="AG194" s="280"/>
      <c r="AH194" s="280"/>
      <c r="AI194" s="280"/>
      <c r="AJ194" s="280"/>
      <c r="AK194" s="280"/>
      <c r="AL194" s="53"/>
      <c r="AM194" s="53"/>
      <c r="AN194" s="53"/>
      <c r="AO194" s="53"/>
      <c r="AP194" s="53"/>
      <c r="AQ194" s="53"/>
      <c r="AR194" s="53"/>
      <c r="AS194" s="53"/>
      <c r="AT194" s="53"/>
      <c r="AU194" s="53"/>
      <c r="AV194" s="53"/>
      <c r="AW194" s="53"/>
      <c r="AX194" s="53"/>
      <c r="AY194" s="53"/>
      <c r="AZ194" s="53"/>
      <c r="BA194" s="53"/>
      <c r="BB194" s="53"/>
      <c r="BC194" s="53"/>
      <c r="BD194" s="53"/>
      <c r="BE194" s="53"/>
      <c r="BF194" s="53"/>
      <c r="BG194" s="53"/>
      <c r="BH194" s="53"/>
      <c r="BI194" s="53"/>
      <c r="BJ194" s="53"/>
      <c r="BK194" s="53"/>
      <c r="BL194" s="53"/>
    </row>
    <row r="195" spans="1:64" x14ac:dyDescent="0.2">
      <c r="A195" s="53"/>
      <c r="B195" s="77"/>
      <c r="C195" s="53"/>
      <c r="D195" s="304"/>
      <c r="E195" s="304"/>
      <c r="F195" s="304"/>
      <c r="G195" s="304"/>
      <c r="H195" s="304"/>
      <c r="I195" s="304"/>
      <c r="J195" s="304"/>
      <c r="K195" s="304"/>
      <c r="L195" s="304"/>
      <c r="M195" s="304"/>
      <c r="N195" s="304"/>
      <c r="O195" s="304"/>
      <c r="P195" s="304"/>
      <c r="Q195" s="304"/>
      <c r="R195" s="304"/>
      <c r="S195" s="304"/>
      <c r="T195" s="304"/>
      <c r="U195" s="304"/>
      <c r="V195" s="304"/>
      <c r="W195" s="304"/>
      <c r="X195" s="304"/>
      <c r="Y195" s="304"/>
      <c r="Z195" s="77"/>
      <c r="AA195" s="53"/>
      <c r="AB195" s="280"/>
      <c r="AC195" s="280"/>
      <c r="AD195" s="280"/>
      <c r="AE195" s="280"/>
      <c r="AF195" s="280"/>
      <c r="AG195" s="280"/>
      <c r="AH195" s="280"/>
      <c r="AI195" s="280"/>
      <c r="AJ195" s="280"/>
      <c r="AK195" s="280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  <c r="AZ195" s="53"/>
      <c r="BA195" s="53"/>
      <c r="BB195" s="53"/>
      <c r="BC195" s="53"/>
      <c r="BD195" s="53"/>
      <c r="BE195" s="53"/>
      <c r="BF195" s="53"/>
      <c r="BG195" s="53"/>
      <c r="BH195" s="53"/>
      <c r="BI195" s="53"/>
      <c r="BJ195" s="53"/>
      <c r="BK195" s="53"/>
      <c r="BL195" s="53"/>
    </row>
    <row r="196" spans="1:64" x14ac:dyDescent="0.2">
      <c r="A196" s="53"/>
      <c r="B196" s="77"/>
      <c r="C196" s="53"/>
      <c r="D196" s="304"/>
      <c r="E196" s="304"/>
      <c r="F196" s="304"/>
      <c r="G196" s="304"/>
      <c r="H196" s="304"/>
      <c r="I196" s="304"/>
      <c r="J196" s="304"/>
      <c r="K196" s="304"/>
      <c r="L196" s="304"/>
      <c r="M196" s="304"/>
      <c r="N196" s="304"/>
      <c r="O196" s="304"/>
      <c r="P196" s="304"/>
      <c r="Q196" s="304"/>
      <c r="R196" s="304"/>
      <c r="S196" s="304"/>
      <c r="T196" s="304"/>
      <c r="U196" s="304"/>
      <c r="V196" s="304"/>
      <c r="W196" s="304"/>
      <c r="X196" s="304"/>
      <c r="Y196" s="304"/>
      <c r="Z196" s="77"/>
      <c r="AA196" s="53"/>
      <c r="AB196" s="280"/>
      <c r="AC196" s="280"/>
      <c r="AD196" s="280"/>
      <c r="AE196" s="280"/>
      <c r="AF196" s="280"/>
      <c r="AG196" s="280"/>
      <c r="AH196" s="280"/>
      <c r="AI196" s="280"/>
      <c r="AJ196" s="280"/>
      <c r="AK196" s="280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53"/>
      <c r="BE196" s="53"/>
      <c r="BF196" s="53"/>
      <c r="BG196" s="53"/>
      <c r="BH196" s="53"/>
      <c r="BI196" s="53"/>
      <c r="BJ196" s="53"/>
      <c r="BK196" s="53"/>
      <c r="BL196" s="53"/>
    </row>
    <row r="197" spans="1:64" x14ac:dyDescent="0.2">
      <c r="A197" s="53"/>
      <c r="B197" s="77"/>
      <c r="C197" s="53"/>
      <c r="D197" s="304"/>
      <c r="E197" s="304"/>
      <c r="F197" s="304"/>
      <c r="G197" s="304"/>
      <c r="H197" s="304"/>
      <c r="I197" s="304"/>
      <c r="J197" s="304"/>
      <c r="K197" s="304"/>
      <c r="L197" s="304"/>
      <c r="M197" s="304"/>
      <c r="N197" s="304"/>
      <c r="O197" s="304"/>
      <c r="P197" s="304"/>
      <c r="Q197" s="304"/>
      <c r="R197" s="304"/>
      <c r="S197" s="304"/>
      <c r="T197" s="304"/>
      <c r="U197" s="304"/>
      <c r="V197" s="304"/>
      <c r="W197" s="304"/>
      <c r="X197" s="304"/>
      <c r="Y197" s="304"/>
      <c r="Z197" s="77"/>
      <c r="AA197" s="53"/>
      <c r="AB197" s="280"/>
      <c r="AC197" s="280"/>
      <c r="AD197" s="280"/>
      <c r="AE197" s="280"/>
      <c r="AF197" s="280"/>
      <c r="AG197" s="280"/>
      <c r="AH197" s="280"/>
      <c r="AI197" s="280"/>
      <c r="AJ197" s="280"/>
      <c r="AK197" s="280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  <c r="BB197" s="53"/>
      <c r="BC197" s="53"/>
      <c r="BD197" s="53"/>
      <c r="BE197" s="53"/>
      <c r="BF197" s="53"/>
      <c r="BG197" s="53"/>
      <c r="BH197" s="53"/>
      <c r="BI197" s="53"/>
      <c r="BJ197" s="53"/>
      <c r="BK197" s="53"/>
      <c r="BL197" s="53"/>
    </row>
    <row r="198" spans="1:64" x14ac:dyDescent="0.2">
      <c r="A198" s="53"/>
      <c r="B198" s="77"/>
      <c r="C198" s="53"/>
      <c r="D198" s="304"/>
      <c r="E198" s="304"/>
      <c r="F198" s="304"/>
      <c r="G198" s="304"/>
      <c r="H198" s="304"/>
      <c r="I198" s="304"/>
      <c r="J198" s="304"/>
      <c r="K198" s="304"/>
      <c r="L198" s="304"/>
      <c r="M198" s="304"/>
      <c r="N198" s="304"/>
      <c r="O198" s="304"/>
      <c r="P198" s="304"/>
      <c r="Q198" s="304"/>
      <c r="R198" s="304"/>
      <c r="S198" s="304"/>
      <c r="T198" s="304"/>
      <c r="U198" s="304"/>
      <c r="V198" s="304"/>
      <c r="W198" s="304"/>
      <c r="X198" s="304"/>
      <c r="Y198" s="304"/>
      <c r="Z198" s="77"/>
      <c r="AA198" s="53"/>
      <c r="AB198" s="280"/>
      <c r="AC198" s="280"/>
      <c r="AD198" s="280"/>
      <c r="AE198" s="280"/>
      <c r="AF198" s="280"/>
      <c r="AG198" s="280"/>
      <c r="AH198" s="280"/>
      <c r="AI198" s="280"/>
      <c r="AJ198" s="280"/>
      <c r="AK198" s="280"/>
      <c r="AL198" s="53"/>
      <c r="AM198" s="53"/>
      <c r="AN198" s="53"/>
      <c r="AO198" s="53"/>
      <c r="AP198" s="53"/>
      <c r="AQ198" s="53"/>
      <c r="AR198" s="53"/>
      <c r="AS198" s="53"/>
      <c r="AT198" s="53"/>
      <c r="AU198" s="53"/>
      <c r="AV198" s="53"/>
      <c r="AW198" s="53"/>
      <c r="AX198" s="53"/>
      <c r="AY198" s="53"/>
      <c r="AZ198" s="53"/>
      <c r="BA198" s="53"/>
      <c r="BB198" s="53"/>
      <c r="BC198" s="53"/>
      <c r="BD198" s="53"/>
      <c r="BE198" s="53"/>
      <c r="BF198" s="53"/>
      <c r="BG198" s="53"/>
      <c r="BH198" s="53"/>
      <c r="BI198" s="53"/>
      <c r="BJ198" s="53"/>
      <c r="BK198" s="53"/>
      <c r="BL198" s="53"/>
    </row>
    <row r="199" spans="1:64" x14ac:dyDescent="0.2">
      <c r="A199" s="53"/>
      <c r="B199" s="77"/>
      <c r="C199" s="53"/>
      <c r="D199" s="304"/>
      <c r="E199" s="304"/>
      <c r="F199" s="304"/>
      <c r="G199" s="304"/>
      <c r="H199" s="304"/>
      <c r="I199" s="304"/>
      <c r="J199" s="304"/>
      <c r="K199" s="304"/>
      <c r="L199" s="304"/>
      <c r="M199" s="304"/>
      <c r="N199" s="304"/>
      <c r="O199" s="304"/>
      <c r="P199" s="304"/>
      <c r="Q199" s="304"/>
      <c r="R199" s="304"/>
      <c r="S199" s="304"/>
      <c r="T199" s="304"/>
      <c r="U199" s="304"/>
      <c r="V199" s="304"/>
      <c r="W199" s="304"/>
      <c r="X199" s="304"/>
      <c r="Y199" s="304"/>
      <c r="Z199" s="77"/>
      <c r="AA199" s="53"/>
      <c r="AB199" s="280"/>
      <c r="AC199" s="280"/>
      <c r="AD199" s="280"/>
      <c r="AE199" s="280"/>
      <c r="AF199" s="280"/>
      <c r="AG199" s="280"/>
      <c r="AH199" s="280"/>
      <c r="AI199" s="280"/>
      <c r="AJ199" s="280"/>
      <c r="AK199" s="280"/>
      <c r="AL199" s="53"/>
      <c r="AM199" s="53"/>
      <c r="AN199" s="53"/>
      <c r="AO199" s="53"/>
      <c r="AP199" s="53"/>
      <c r="AQ199" s="53"/>
      <c r="AR199" s="53"/>
      <c r="AS199" s="53"/>
      <c r="AT199" s="53"/>
      <c r="AU199" s="53"/>
      <c r="AV199" s="53"/>
      <c r="AW199" s="53"/>
      <c r="AX199" s="53"/>
      <c r="AY199" s="53"/>
      <c r="AZ199" s="53"/>
      <c r="BA199" s="53"/>
      <c r="BB199" s="53"/>
      <c r="BC199" s="53"/>
      <c r="BD199" s="53"/>
      <c r="BE199" s="53"/>
      <c r="BF199" s="53"/>
      <c r="BG199" s="53"/>
      <c r="BH199" s="53"/>
      <c r="BI199" s="53"/>
      <c r="BJ199" s="53"/>
      <c r="BK199" s="53"/>
      <c r="BL199" s="53"/>
    </row>
    <row r="200" spans="1:64" x14ac:dyDescent="0.2">
      <c r="A200" s="53"/>
      <c r="B200" s="77"/>
      <c r="C200" s="53"/>
      <c r="D200" s="304"/>
      <c r="E200" s="304"/>
      <c r="F200" s="304"/>
      <c r="G200" s="304"/>
      <c r="H200" s="304"/>
      <c r="I200" s="304"/>
      <c r="J200" s="304"/>
      <c r="K200" s="304"/>
      <c r="L200" s="304"/>
      <c r="M200" s="304"/>
      <c r="N200" s="304"/>
      <c r="O200" s="304"/>
      <c r="P200" s="304"/>
      <c r="Q200" s="304"/>
      <c r="R200" s="304"/>
      <c r="S200" s="304"/>
      <c r="T200" s="304"/>
      <c r="U200" s="304"/>
      <c r="V200" s="304"/>
      <c r="W200" s="304"/>
      <c r="X200" s="304"/>
      <c r="Y200" s="304"/>
      <c r="Z200" s="77"/>
      <c r="AA200" s="53"/>
      <c r="AB200" s="280"/>
      <c r="AC200" s="280"/>
      <c r="AD200" s="280"/>
      <c r="AE200" s="280"/>
      <c r="AF200" s="280"/>
      <c r="AG200" s="280"/>
      <c r="AH200" s="280"/>
      <c r="AI200" s="280"/>
      <c r="AJ200" s="280"/>
      <c r="AK200" s="280"/>
      <c r="AL200" s="53"/>
      <c r="AM200" s="53"/>
      <c r="AN200" s="53"/>
      <c r="AO200" s="53"/>
      <c r="AP200" s="53"/>
      <c r="AQ200" s="53"/>
      <c r="AR200" s="53"/>
      <c r="AS200" s="53"/>
      <c r="AT200" s="53"/>
      <c r="AU200" s="53"/>
      <c r="AV200" s="53"/>
      <c r="AW200" s="53"/>
      <c r="AX200" s="53"/>
      <c r="AY200" s="53"/>
      <c r="AZ200" s="53"/>
      <c r="BA200" s="53"/>
      <c r="BB200" s="53"/>
      <c r="BC200" s="53"/>
      <c r="BD200" s="53"/>
      <c r="BE200" s="53"/>
      <c r="BF200" s="53"/>
      <c r="BG200" s="53"/>
      <c r="BH200" s="53"/>
      <c r="BI200" s="53"/>
      <c r="BJ200" s="53"/>
      <c r="BK200" s="53"/>
      <c r="BL200" s="53"/>
    </row>
    <row r="201" spans="1:64" x14ac:dyDescent="0.2">
      <c r="A201" s="53"/>
      <c r="B201" s="77"/>
      <c r="C201" s="53"/>
      <c r="D201" s="304"/>
      <c r="E201" s="304"/>
      <c r="F201" s="304"/>
      <c r="G201" s="304"/>
      <c r="H201" s="304"/>
      <c r="I201" s="304"/>
      <c r="J201" s="304"/>
      <c r="K201" s="304"/>
      <c r="L201" s="304"/>
      <c r="M201" s="304"/>
      <c r="N201" s="304"/>
      <c r="O201" s="304"/>
      <c r="P201" s="304"/>
      <c r="Q201" s="304"/>
      <c r="R201" s="304"/>
      <c r="S201" s="304"/>
      <c r="T201" s="304"/>
      <c r="U201" s="304"/>
      <c r="V201" s="304"/>
      <c r="W201" s="304"/>
      <c r="X201" s="304"/>
      <c r="Y201" s="304"/>
      <c r="Z201" s="77"/>
      <c r="AA201" s="53"/>
      <c r="AB201" s="280"/>
      <c r="AC201" s="280"/>
      <c r="AD201" s="280"/>
      <c r="AE201" s="280"/>
      <c r="AF201" s="280"/>
      <c r="AG201" s="280"/>
      <c r="AH201" s="280"/>
      <c r="AI201" s="280"/>
      <c r="AJ201" s="280"/>
      <c r="AK201" s="280"/>
      <c r="AL201" s="53"/>
      <c r="AM201" s="53"/>
      <c r="AN201" s="53"/>
      <c r="AO201" s="53"/>
      <c r="AP201" s="53"/>
      <c r="AQ201" s="53"/>
      <c r="AR201" s="53"/>
      <c r="AS201" s="53"/>
      <c r="AT201" s="53"/>
      <c r="AU201" s="53"/>
      <c r="AV201" s="53"/>
      <c r="AW201" s="53"/>
      <c r="AX201" s="53"/>
      <c r="AY201" s="53"/>
      <c r="AZ201" s="53"/>
      <c r="BA201" s="53"/>
      <c r="BB201" s="53"/>
      <c r="BC201" s="53"/>
      <c r="BD201" s="53"/>
      <c r="BE201" s="53"/>
      <c r="BF201" s="53"/>
      <c r="BG201" s="53"/>
      <c r="BH201" s="53"/>
      <c r="BI201" s="53"/>
      <c r="BJ201" s="53"/>
      <c r="BK201" s="53"/>
      <c r="BL201" s="53"/>
    </row>
    <row r="202" spans="1:64" x14ac:dyDescent="0.2">
      <c r="A202" s="53"/>
      <c r="B202" s="77"/>
      <c r="C202" s="53"/>
      <c r="D202" s="304"/>
      <c r="E202" s="304"/>
      <c r="F202" s="304"/>
      <c r="G202" s="304"/>
      <c r="H202" s="304"/>
      <c r="I202" s="304"/>
      <c r="J202" s="304"/>
      <c r="K202" s="304"/>
      <c r="L202" s="304"/>
      <c r="M202" s="304"/>
      <c r="N202" s="304"/>
      <c r="O202" s="304"/>
      <c r="P202" s="304"/>
      <c r="Q202" s="304"/>
      <c r="R202" s="304"/>
      <c r="S202" s="304"/>
      <c r="T202" s="304"/>
      <c r="U202" s="304"/>
      <c r="V202" s="304"/>
      <c r="W202" s="304"/>
      <c r="X202" s="304"/>
      <c r="Y202" s="304"/>
      <c r="Z202" s="77"/>
      <c r="AA202" s="53"/>
      <c r="AB202" s="280"/>
      <c r="AC202" s="280"/>
      <c r="AD202" s="280"/>
      <c r="AE202" s="280"/>
      <c r="AF202" s="280"/>
      <c r="AG202" s="280"/>
      <c r="AH202" s="280"/>
      <c r="AI202" s="280"/>
      <c r="AJ202" s="280"/>
      <c r="AK202" s="280"/>
      <c r="AL202" s="53"/>
      <c r="AM202" s="53"/>
      <c r="AN202" s="53"/>
      <c r="AO202" s="53"/>
      <c r="AP202" s="53"/>
      <c r="AQ202" s="53"/>
      <c r="AR202" s="53"/>
      <c r="AS202" s="53"/>
      <c r="AT202" s="53"/>
      <c r="AU202" s="53"/>
      <c r="AV202" s="53"/>
      <c r="AW202" s="53"/>
      <c r="AX202" s="53"/>
      <c r="AY202" s="53"/>
      <c r="AZ202" s="53"/>
      <c r="BA202" s="53"/>
      <c r="BB202" s="53"/>
      <c r="BC202" s="53"/>
      <c r="BD202" s="53"/>
      <c r="BE202" s="53"/>
      <c r="BF202" s="53"/>
      <c r="BG202" s="53"/>
      <c r="BH202" s="53"/>
      <c r="BI202" s="53"/>
      <c r="BJ202" s="53"/>
      <c r="BK202" s="53"/>
      <c r="BL202" s="53"/>
    </row>
    <row r="203" spans="1:64" x14ac:dyDescent="0.2">
      <c r="A203" s="53"/>
      <c r="B203" s="77"/>
      <c r="C203" s="53"/>
      <c r="D203" s="304"/>
      <c r="E203" s="304"/>
      <c r="F203" s="304"/>
      <c r="G203" s="304"/>
      <c r="H203" s="304"/>
      <c r="I203" s="304"/>
      <c r="J203" s="304"/>
      <c r="K203" s="304"/>
      <c r="L203" s="304"/>
      <c r="M203" s="304"/>
      <c r="N203" s="304"/>
      <c r="O203" s="304"/>
      <c r="P203" s="304"/>
      <c r="Q203" s="304"/>
      <c r="R203" s="304"/>
      <c r="S203" s="304"/>
      <c r="T203" s="304"/>
      <c r="U203" s="304"/>
      <c r="V203" s="304"/>
      <c r="W203" s="304"/>
      <c r="X203" s="304"/>
      <c r="Y203" s="304"/>
      <c r="Z203" s="77"/>
      <c r="AA203" s="53"/>
      <c r="AB203" s="280"/>
      <c r="AC203" s="280"/>
      <c r="AD203" s="280"/>
      <c r="AE203" s="280"/>
      <c r="AF203" s="280"/>
      <c r="AG203" s="280"/>
      <c r="AH203" s="280"/>
      <c r="AI203" s="280"/>
      <c r="AJ203" s="280"/>
      <c r="AK203" s="280"/>
      <c r="AL203" s="53"/>
      <c r="AM203" s="53"/>
      <c r="AN203" s="53"/>
      <c r="AO203" s="53"/>
      <c r="AP203" s="53"/>
      <c r="AQ203" s="53"/>
      <c r="AR203" s="53"/>
      <c r="AS203" s="53"/>
      <c r="AT203" s="53"/>
      <c r="AU203" s="53"/>
      <c r="AV203" s="53"/>
      <c r="AW203" s="53"/>
      <c r="AX203" s="53"/>
      <c r="AY203" s="53"/>
      <c r="AZ203" s="53"/>
      <c r="BA203" s="53"/>
      <c r="BB203" s="53"/>
      <c r="BC203" s="53"/>
      <c r="BD203" s="53"/>
      <c r="BE203" s="53"/>
      <c r="BF203" s="53"/>
      <c r="BG203" s="53"/>
      <c r="BH203" s="53"/>
      <c r="BI203" s="53"/>
      <c r="BJ203" s="53"/>
      <c r="BK203" s="53"/>
      <c r="BL203" s="53"/>
    </row>
    <row r="204" spans="1:64" x14ac:dyDescent="0.2">
      <c r="A204" s="53"/>
      <c r="B204" s="77"/>
      <c r="C204" s="53"/>
      <c r="D204" s="304"/>
      <c r="E204" s="304"/>
      <c r="F204" s="304"/>
      <c r="G204" s="304"/>
      <c r="H204" s="304"/>
      <c r="I204" s="304"/>
      <c r="J204" s="304"/>
      <c r="K204" s="304"/>
      <c r="L204" s="304"/>
      <c r="M204" s="304"/>
      <c r="N204" s="304"/>
      <c r="O204" s="304"/>
      <c r="P204" s="304"/>
      <c r="Q204" s="304"/>
      <c r="R204" s="304"/>
      <c r="S204" s="304"/>
      <c r="T204" s="304"/>
      <c r="U204" s="304"/>
      <c r="V204" s="304"/>
      <c r="W204" s="304"/>
      <c r="X204" s="304"/>
      <c r="Y204" s="304"/>
      <c r="Z204" s="77"/>
      <c r="AA204" s="53"/>
      <c r="AB204" s="280"/>
      <c r="AC204" s="280"/>
      <c r="AD204" s="280"/>
      <c r="AE204" s="280"/>
      <c r="AF204" s="280"/>
      <c r="AG204" s="280"/>
      <c r="AH204" s="280"/>
      <c r="AI204" s="280"/>
      <c r="AJ204" s="280"/>
      <c r="AK204" s="280"/>
      <c r="AL204" s="53"/>
      <c r="AM204" s="53"/>
      <c r="AN204" s="53"/>
      <c r="AO204" s="53"/>
      <c r="AP204" s="53"/>
      <c r="AQ204" s="53"/>
      <c r="AR204" s="53"/>
      <c r="AS204" s="53"/>
      <c r="AT204" s="53"/>
      <c r="AU204" s="53"/>
      <c r="AV204" s="53"/>
      <c r="AW204" s="53"/>
      <c r="AX204" s="53"/>
      <c r="AY204" s="53"/>
      <c r="AZ204" s="53"/>
      <c r="BA204" s="53"/>
      <c r="BB204" s="53"/>
      <c r="BC204" s="53"/>
      <c r="BD204" s="53"/>
      <c r="BE204" s="53"/>
      <c r="BF204" s="53"/>
      <c r="BG204" s="53"/>
      <c r="BH204" s="53"/>
      <c r="BI204" s="53"/>
      <c r="BJ204" s="53"/>
      <c r="BK204" s="53"/>
      <c r="BL204" s="53"/>
    </row>
    <row r="205" spans="1:64" x14ac:dyDescent="0.2">
      <c r="A205" s="53"/>
      <c r="B205" s="77"/>
      <c r="C205" s="53"/>
      <c r="D205" s="304"/>
      <c r="E205" s="304"/>
      <c r="F205" s="304"/>
      <c r="G205" s="304"/>
      <c r="H205" s="304"/>
      <c r="I205" s="304"/>
      <c r="J205" s="304"/>
      <c r="K205" s="304"/>
      <c r="L205" s="304"/>
      <c r="M205" s="304"/>
      <c r="N205" s="304"/>
      <c r="O205" s="304"/>
      <c r="P205" s="304"/>
      <c r="Q205" s="304"/>
      <c r="R205" s="304"/>
      <c r="S205" s="304"/>
      <c r="T205" s="304"/>
      <c r="U205" s="304"/>
      <c r="V205" s="304"/>
      <c r="W205" s="304"/>
      <c r="X205" s="304"/>
      <c r="Y205" s="304"/>
      <c r="Z205" s="77"/>
      <c r="AA205" s="53"/>
      <c r="AB205" s="280"/>
      <c r="AC205" s="280"/>
      <c r="AD205" s="280"/>
      <c r="AE205" s="280"/>
      <c r="AF205" s="280"/>
      <c r="AG205" s="280"/>
      <c r="AH205" s="280"/>
      <c r="AI205" s="280"/>
      <c r="AJ205" s="280"/>
      <c r="AK205" s="280"/>
      <c r="AL205" s="53"/>
      <c r="AM205" s="53"/>
      <c r="AN205" s="53"/>
      <c r="AO205" s="53"/>
      <c r="AP205" s="53"/>
      <c r="AQ205" s="53"/>
      <c r="AR205" s="53"/>
      <c r="AS205" s="53"/>
      <c r="AT205" s="53"/>
      <c r="AU205" s="53"/>
      <c r="AV205" s="53"/>
      <c r="AW205" s="53"/>
      <c r="AX205" s="53"/>
      <c r="AY205" s="53"/>
      <c r="AZ205" s="53"/>
      <c r="BA205" s="53"/>
      <c r="BB205" s="53"/>
      <c r="BC205" s="53"/>
      <c r="BD205" s="53"/>
      <c r="BE205" s="53"/>
      <c r="BF205" s="53"/>
      <c r="BG205" s="53"/>
      <c r="BH205" s="53"/>
      <c r="BI205" s="53"/>
      <c r="BJ205" s="53"/>
      <c r="BK205" s="53"/>
      <c r="BL205" s="53"/>
    </row>
    <row r="206" spans="1:64" x14ac:dyDescent="0.2">
      <c r="A206" s="53"/>
      <c r="B206" s="77"/>
      <c r="C206" s="53"/>
      <c r="D206" s="304"/>
      <c r="E206" s="304"/>
      <c r="F206" s="304"/>
      <c r="G206" s="304"/>
      <c r="H206" s="304"/>
      <c r="I206" s="304"/>
      <c r="J206" s="304"/>
      <c r="K206" s="304"/>
      <c r="L206" s="304"/>
      <c r="M206" s="304"/>
      <c r="N206" s="304"/>
      <c r="O206" s="304"/>
      <c r="P206" s="304"/>
      <c r="Q206" s="304"/>
      <c r="R206" s="304"/>
      <c r="S206" s="304"/>
      <c r="T206" s="304"/>
      <c r="U206" s="304"/>
      <c r="V206" s="304"/>
      <c r="W206" s="304"/>
      <c r="X206" s="304"/>
      <c r="Y206" s="304"/>
      <c r="Z206" s="77"/>
      <c r="AA206" s="53"/>
      <c r="AB206" s="280"/>
      <c r="AC206" s="280"/>
      <c r="AD206" s="280"/>
      <c r="AE206" s="280"/>
      <c r="AF206" s="280"/>
      <c r="AG206" s="280"/>
      <c r="AH206" s="280"/>
      <c r="AI206" s="280"/>
      <c r="AJ206" s="280"/>
      <c r="AK206" s="280"/>
      <c r="AL206" s="53"/>
      <c r="AM206" s="53"/>
      <c r="AN206" s="53"/>
      <c r="AO206" s="53"/>
      <c r="AP206" s="53"/>
      <c r="AQ206" s="53"/>
      <c r="AR206" s="53"/>
      <c r="AS206" s="53"/>
      <c r="AT206" s="53"/>
      <c r="AU206" s="53"/>
      <c r="AV206" s="53"/>
      <c r="AW206" s="53"/>
      <c r="AX206" s="53"/>
      <c r="AY206" s="53"/>
      <c r="AZ206" s="53"/>
      <c r="BA206" s="53"/>
      <c r="BB206" s="53"/>
      <c r="BC206" s="53"/>
      <c r="BD206" s="53"/>
      <c r="BE206" s="53"/>
      <c r="BF206" s="53"/>
      <c r="BG206" s="53"/>
      <c r="BH206" s="53"/>
      <c r="BI206" s="53"/>
      <c r="BJ206" s="53"/>
      <c r="BK206" s="53"/>
      <c r="BL206" s="53"/>
    </row>
    <row r="207" spans="1:64" x14ac:dyDescent="0.2">
      <c r="A207" s="53"/>
      <c r="B207" s="77"/>
      <c r="C207" s="53"/>
      <c r="D207" s="304"/>
      <c r="E207" s="304"/>
      <c r="F207" s="304"/>
      <c r="G207" s="304"/>
      <c r="H207" s="304"/>
      <c r="I207" s="304"/>
      <c r="J207" s="304"/>
      <c r="K207" s="304"/>
      <c r="L207" s="304"/>
      <c r="M207" s="304"/>
      <c r="N207" s="304"/>
      <c r="O207" s="304"/>
      <c r="P207" s="304"/>
      <c r="Q207" s="304"/>
      <c r="R207" s="304"/>
      <c r="S207" s="304"/>
      <c r="T207" s="304"/>
      <c r="U207" s="304"/>
      <c r="V207" s="304"/>
      <c r="W207" s="304"/>
      <c r="X207" s="304"/>
      <c r="Y207" s="304"/>
      <c r="Z207" s="77"/>
      <c r="AA207" s="53"/>
      <c r="AB207" s="280"/>
      <c r="AC207" s="280"/>
      <c r="AD207" s="280"/>
      <c r="AE207" s="280"/>
      <c r="AF207" s="280"/>
      <c r="AG207" s="280"/>
      <c r="AH207" s="280"/>
      <c r="AI207" s="280"/>
      <c r="AJ207" s="280"/>
      <c r="AK207" s="280"/>
      <c r="AL207" s="53"/>
      <c r="AM207" s="53"/>
      <c r="AN207" s="53"/>
      <c r="AO207" s="53"/>
      <c r="AP207" s="53"/>
      <c r="AQ207" s="53"/>
      <c r="AR207" s="53"/>
      <c r="AS207" s="53"/>
      <c r="AT207" s="53"/>
      <c r="AU207" s="53"/>
      <c r="AV207" s="53"/>
      <c r="AW207" s="53"/>
      <c r="AX207" s="53"/>
      <c r="AY207" s="53"/>
      <c r="AZ207" s="53"/>
      <c r="BA207" s="53"/>
      <c r="BB207" s="53"/>
      <c r="BC207" s="53"/>
      <c r="BD207" s="53"/>
      <c r="BE207" s="53"/>
      <c r="BF207" s="53"/>
      <c r="BG207" s="53"/>
      <c r="BH207" s="53"/>
      <c r="BI207" s="53"/>
      <c r="BJ207" s="53"/>
      <c r="BK207" s="53"/>
      <c r="BL207" s="53"/>
    </row>
    <row r="208" spans="1:64" x14ac:dyDescent="0.2">
      <c r="A208" s="53"/>
      <c r="B208" s="77"/>
      <c r="C208" s="53"/>
      <c r="D208" s="304"/>
      <c r="E208" s="304"/>
      <c r="F208" s="304"/>
      <c r="G208" s="304"/>
      <c r="H208" s="304"/>
      <c r="I208" s="304"/>
      <c r="J208" s="304"/>
      <c r="K208" s="304"/>
      <c r="L208" s="304"/>
      <c r="M208" s="304"/>
      <c r="N208" s="304"/>
      <c r="O208" s="304"/>
      <c r="P208" s="304"/>
      <c r="Q208" s="304"/>
      <c r="R208" s="304"/>
      <c r="S208" s="304"/>
      <c r="T208" s="304"/>
      <c r="U208" s="304"/>
      <c r="V208" s="304"/>
      <c r="W208" s="304"/>
      <c r="X208" s="304"/>
      <c r="Y208" s="304"/>
      <c r="Z208" s="77"/>
      <c r="AA208" s="53"/>
      <c r="AB208" s="280"/>
      <c r="AC208" s="280"/>
      <c r="AD208" s="280"/>
      <c r="AE208" s="280"/>
      <c r="AF208" s="280"/>
      <c r="AG208" s="280"/>
      <c r="AH208" s="280"/>
      <c r="AI208" s="280"/>
      <c r="AJ208" s="280"/>
      <c r="AK208" s="280"/>
      <c r="AL208" s="53"/>
      <c r="AM208" s="53"/>
      <c r="AN208" s="53"/>
      <c r="AO208" s="53"/>
      <c r="AP208" s="53"/>
      <c r="AQ208" s="53"/>
      <c r="AR208" s="53"/>
      <c r="AS208" s="53"/>
      <c r="AT208" s="53"/>
      <c r="AU208" s="53"/>
      <c r="AV208" s="53"/>
      <c r="AW208" s="53"/>
      <c r="AX208" s="53"/>
      <c r="AY208" s="53"/>
      <c r="AZ208" s="53"/>
      <c r="BA208" s="53"/>
      <c r="BB208" s="53"/>
      <c r="BC208" s="53"/>
      <c r="BD208" s="53"/>
      <c r="BE208" s="53"/>
      <c r="BF208" s="53"/>
      <c r="BG208" s="53"/>
      <c r="BH208" s="53"/>
      <c r="BI208" s="53"/>
      <c r="BJ208" s="53"/>
      <c r="BK208" s="53"/>
      <c r="BL208" s="53"/>
    </row>
    <row r="209" spans="1:64" x14ac:dyDescent="0.2">
      <c r="A209" s="53"/>
      <c r="B209" s="77"/>
      <c r="C209" s="53"/>
      <c r="D209" s="304"/>
      <c r="E209" s="304"/>
      <c r="F209" s="304"/>
      <c r="G209" s="304"/>
      <c r="H209" s="304"/>
      <c r="I209" s="304"/>
      <c r="J209" s="304"/>
      <c r="K209" s="304"/>
      <c r="L209" s="304"/>
      <c r="M209" s="304"/>
      <c r="N209" s="304"/>
      <c r="O209" s="304"/>
      <c r="P209" s="304"/>
      <c r="Q209" s="304"/>
      <c r="R209" s="304"/>
      <c r="S209" s="304"/>
      <c r="T209" s="304"/>
      <c r="U209" s="304"/>
      <c r="V209" s="304"/>
      <c r="W209" s="304"/>
      <c r="X209" s="304"/>
      <c r="Y209" s="304"/>
      <c r="Z209" s="77"/>
      <c r="AA209" s="53"/>
      <c r="AB209" s="280"/>
      <c r="AC209" s="280"/>
      <c r="AD209" s="280"/>
      <c r="AE209" s="280"/>
      <c r="AF209" s="280"/>
      <c r="AG209" s="280"/>
      <c r="AH209" s="280"/>
      <c r="AI209" s="280"/>
      <c r="AJ209" s="280"/>
      <c r="AK209" s="280"/>
      <c r="AL209" s="53"/>
      <c r="AM209" s="53"/>
      <c r="AN209" s="53"/>
      <c r="AO209" s="53"/>
      <c r="AP209" s="53"/>
      <c r="AQ209" s="53"/>
      <c r="AR209" s="53"/>
      <c r="AS209" s="53"/>
      <c r="AT209" s="53"/>
      <c r="AU209" s="53"/>
      <c r="AV209" s="53"/>
      <c r="AW209" s="53"/>
      <c r="AX209" s="53"/>
      <c r="AY209" s="53"/>
      <c r="AZ209" s="53"/>
      <c r="BA209" s="53"/>
      <c r="BB209" s="53"/>
      <c r="BC209" s="53"/>
      <c r="BD209" s="53"/>
      <c r="BE209" s="53"/>
      <c r="BF209" s="53"/>
      <c r="BG209" s="53"/>
      <c r="BH209" s="53"/>
      <c r="BI209" s="53"/>
      <c r="BJ209" s="53"/>
      <c r="BK209" s="53"/>
      <c r="BL209" s="53"/>
    </row>
    <row r="210" spans="1:64" x14ac:dyDescent="0.2">
      <c r="A210" s="53"/>
      <c r="B210" s="77"/>
      <c r="C210" s="53"/>
      <c r="D210" s="304"/>
      <c r="E210" s="304"/>
      <c r="F210" s="304"/>
      <c r="G210" s="304"/>
      <c r="H210" s="304"/>
      <c r="I210" s="304"/>
      <c r="J210" s="304"/>
      <c r="K210" s="304"/>
      <c r="L210" s="304"/>
      <c r="M210" s="304"/>
      <c r="N210" s="304"/>
      <c r="O210" s="304"/>
      <c r="P210" s="304"/>
      <c r="Q210" s="304"/>
      <c r="R210" s="304"/>
      <c r="S210" s="304"/>
      <c r="T210" s="304"/>
      <c r="U210" s="304"/>
      <c r="V210" s="304"/>
      <c r="W210" s="304"/>
      <c r="X210" s="304"/>
      <c r="Y210" s="304"/>
      <c r="Z210" s="77"/>
      <c r="AA210" s="53"/>
      <c r="AB210" s="280"/>
      <c r="AC210" s="280"/>
      <c r="AD210" s="280"/>
      <c r="AE210" s="280"/>
      <c r="AF210" s="280"/>
      <c r="AG210" s="280"/>
      <c r="AH210" s="280"/>
      <c r="AI210" s="280"/>
      <c r="AJ210" s="280"/>
      <c r="AK210" s="280"/>
      <c r="AL210" s="53"/>
      <c r="AM210" s="53"/>
      <c r="AN210" s="53"/>
      <c r="AO210" s="53"/>
      <c r="AP210" s="53"/>
      <c r="AQ210" s="53"/>
      <c r="AR210" s="53"/>
      <c r="AS210" s="53"/>
      <c r="AT210" s="53"/>
      <c r="AU210" s="53"/>
      <c r="AV210" s="53"/>
      <c r="AW210" s="53"/>
      <c r="AX210" s="53"/>
      <c r="AY210" s="53"/>
      <c r="AZ210" s="53"/>
      <c r="BA210" s="53"/>
      <c r="BB210" s="53"/>
      <c r="BC210" s="53"/>
      <c r="BD210" s="53"/>
      <c r="BE210" s="53"/>
      <c r="BF210" s="53"/>
      <c r="BG210" s="53"/>
      <c r="BH210" s="53"/>
      <c r="BI210" s="53"/>
      <c r="BJ210" s="53"/>
      <c r="BK210" s="53"/>
      <c r="BL210" s="53"/>
    </row>
    <row r="211" spans="1:64" x14ac:dyDescent="0.2">
      <c r="A211" s="53"/>
      <c r="B211" s="77"/>
      <c r="C211" s="53"/>
      <c r="D211" s="304"/>
      <c r="E211" s="304"/>
      <c r="F211" s="304"/>
      <c r="G211" s="304"/>
      <c r="H211" s="304"/>
      <c r="I211" s="304"/>
      <c r="J211" s="304"/>
      <c r="K211" s="304"/>
      <c r="L211" s="304"/>
      <c r="M211" s="304"/>
      <c r="N211" s="304"/>
      <c r="O211" s="304"/>
      <c r="P211" s="304"/>
      <c r="Q211" s="304"/>
      <c r="R211" s="304"/>
      <c r="S211" s="304"/>
      <c r="T211" s="304"/>
      <c r="U211" s="304"/>
      <c r="V211" s="304"/>
      <c r="W211" s="304"/>
      <c r="X211" s="304"/>
      <c r="Y211" s="304"/>
      <c r="Z211" s="77"/>
      <c r="AA211" s="53"/>
      <c r="AB211" s="280"/>
      <c r="AC211" s="280"/>
      <c r="AD211" s="280"/>
      <c r="AE211" s="280"/>
      <c r="AF211" s="280"/>
      <c r="AG211" s="280"/>
      <c r="AH211" s="280"/>
      <c r="AI211" s="280"/>
      <c r="AJ211" s="280"/>
      <c r="AK211" s="280"/>
      <c r="AL211" s="53"/>
      <c r="AM211" s="53"/>
      <c r="AN211" s="53"/>
      <c r="AO211" s="53"/>
      <c r="AP211" s="53"/>
      <c r="AQ211" s="53"/>
      <c r="AR211" s="53"/>
      <c r="AS211" s="53"/>
      <c r="AT211" s="53"/>
      <c r="AU211" s="53"/>
      <c r="AV211" s="53"/>
      <c r="AW211" s="53"/>
      <c r="AX211" s="53"/>
      <c r="AY211" s="53"/>
      <c r="AZ211" s="53"/>
      <c r="BA211" s="53"/>
      <c r="BB211" s="53"/>
      <c r="BC211" s="53"/>
      <c r="BD211" s="53"/>
      <c r="BE211" s="53"/>
      <c r="BF211" s="53"/>
      <c r="BG211" s="53"/>
      <c r="BH211" s="53"/>
      <c r="BI211" s="53"/>
      <c r="BJ211" s="53"/>
      <c r="BK211" s="53"/>
      <c r="BL211" s="53"/>
    </row>
    <row r="212" spans="1:64" x14ac:dyDescent="0.2">
      <c r="A212" s="53"/>
      <c r="B212" s="77"/>
      <c r="C212" s="53"/>
      <c r="D212" s="304"/>
      <c r="E212" s="304"/>
      <c r="F212" s="304"/>
      <c r="G212" s="304"/>
      <c r="H212" s="304"/>
      <c r="I212" s="304"/>
      <c r="J212" s="304"/>
      <c r="K212" s="304"/>
      <c r="L212" s="304"/>
      <c r="M212" s="304"/>
      <c r="N212" s="304"/>
      <c r="O212" s="304"/>
      <c r="P212" s="304"/>
      <c r="Q212" s="304"/>
      <c r="R212" s="304"/>
      <c r="S212" s="304"/>
      <c r="T212" s="304"/>
      <c r="U212" s="304"/>
      <c r="V212" s="304"/>
      <c r="W212" s="304"/>
      <c r="X212" s="304"/>
      <c r="Y212" s="304"/>
      <c r="Z212" s="77"/>
      <c r="AA212" s="53"/>
      <c r="AB212" s="280"/>
      <c r="AC212" s="280"/>
      <c r="AD212" s="280"/>
      <c r="AE212" s="280"/>
      <c r="AF212" s="280"/>
      <c r="AG212" s="280"/>
      <c r="AH212" s="280"/>
      <c r="AI212" s="280"/>
      <c r="AJ212" s="280"/>
      <c r="AK212" s="280"/>
      <c r="AL212" s="53"/>
      <c r="AM212" s="53"/>
      <c r="AN212" s="53"/>
      <c r="AO212" s="53"/>
      <c r="AP212" s="53"/>
      <c r="AQ212" s="53"/>
      <c r="AR212" s="53"/>
      <c r="AS212" s="53"/>
      <c r="AT212" s="53"/>
      <c r="AU212" s="53"/>
      <c r="AV212" s="53"/>
      <c r="AW212" s="53"/>
      <c r="AX212" s="53"/>
      <c r="AY212" s="53"/>
      <c r="AZ212" s="53"/>
      <c r="BA212" s="53"/>
      <c r="BB212" s="53"/>
      <c r="BC212" s="53"/>
      <c r="BD212" s="53"/>
      <c r="BE212" s="53"/>
      <c r="BF212" s="53"/>
      <c r="BG212" s="53"/>
      <c r="BH212" s="53"/>
      <c r="BI212" s="53"/>
      <c r="BJ212" s="53"/>
      <c r="BK212" s="53"/>
      <c r="BL212" s="53"/>
    </row>
    <row r="213" spans="1:64" x14ac:dyDescent="0.2">
      <c r="A213" s="53"/>
      <c r="B213" s="77"/>
      <c r="C213" s="53"/>
      <c r="D213" s="304"/>
      <c r="E213" s="304"/>
      <c r="F213" s="304"/>
      <c r="G213" s="304"/>
      <c r="H213" s="304"/>
      <c r="I213" s="304"/>
      <c r="J213" s="304"/>
      <c r="K213" s="304"/>
      <c r="L213" s="304"/>
      <c r="M213" s="304"/>
      <c r="N213" s="304"/>
      <c r="O213" s="304"/>
      <c r="P213" s="304"/>
      <c r="Q213" s="304"/>
      <c r="R213" s="304"/>
      <c r="S213" s="304"/>
      <c r="T213" s="304"/>
      <c r="U213" s="304"/>
      <c r="V213" s="304"/>
      <c r="W213" s="304"/>
      <c r="X213" s="304"/>
      <c r="Y213" s="304"/>
      <c r="Z213" s="77"/>
      <c r="AA213" s="53"/>
      <c r="AB213" s="280"/>
      <c r="AC213" s="280"/>
      <c r="AD213" s="280"/>
      <c r="AE213" s="280"/>
      <c r="AF213" s="280"/>
      <c r="AG213" s="280"/>
      <c r="AH213" s="280"/>
      <c r="AI213" s="280"/>
      <c r="AJ213" s="280"/>
      <c r="AK213" s="280"/>
      <c r="AL213" s="53"/>
      <c r="AM213" s="53"/>
      <c r="AN213" s="53"/>
      <c r="AO213" s="53"/>
      <c r="AP213" s="53"/>
      <c r="AQ213" s="53"/>
      <c r="AR213" s="53"/>
      <c r="AS213" s="53"/>
      <c r="AT213" s="53"/>
      <c r="AU213" s="53"/>
      <c r="AV213" s="53"/>
      <c r="AW213" s="53"/>
      <c r="AX213" s="53"/>
      <c r="AY213" s="53"/>
      <c r="AZ213" s="53"/>
      <c r="BA213" s="53"/>
      <c r="BB213" s="53"/>
      <c r="BC213" s="53"/>
      <c r="BD213" s="53"/>
      <c r="BE213" s="53"/>
      <c r="BF213" s="53"/>
      <c r="BG213" s="53"/>
      <c r="BH213" s="53"/>
      <c r="BI213" s="53"/>
      <c r="BJ213" s="53"/>
      <c r="BK213" s="53"/>
      <c r="BL213" s="53"/>
    </row>
    <row r="214" spans="1:64" x14ac:dyDescent="0.2">
      <c r="A214" s="53"/>
      <c r="B214" s="77"/>
      <c r="C214" s="53"/>
      <c r="D214" s="304"/>
      <c r="E214" s="304"/>
      <c r="F214" s="304"/>
      <c r="G214" s="304"/>
      <c r="H214" s="304"/>
      <c r="I214" s="304"/>
      <c r="J214" s="304"/>
      <c r="K214" s="304"/>
      <c r="L214" s="304"/>
      <c r="M214" s="304"/>
      <c r="N214" s="304"/>
      <c r="O214" s="304"/>
      <c r="P214" s="304"/>
      <c r="Q214" s="304"/>
      <c r="R214" s="304"/>
      <c r="S214" s="304"/>
      <c r="T214" s="304"/>
      <c r="U214" s="304"/>
      <c r="V214" s="304"/>
      <c r="W214" s="304"/>
      <c r="X214" s="304"/>
      <c r="Y214" s="304"/>
      <c r="Z214" s="77"/>
      <c r="AA214" s="53"/>
      <c r="AB214" s="280"/>
      <c r="AC214" s="280"/>
      <c r="AD214" s="280"/>
      <c r="AE214" s="280"/>
      <c r="AF214" s="280"/>
      <c r="AG214" s="280"/>
      <c r="AH214" s="280"/>
      <c r="AI214" s="280"/>
      <c r="AJ214" s="280"/>
      <c r="AK214" s="280"/>
      <c r="AL214" s="53"/>
      <c r="AM214" s="53"/>
      <c r="AN214" s="53"/>
      <c r="AO214" s="53"/>
      <c r="AP214" s="53"/>
      <c r="AQ214" s="53"/>
      <c r="AR214" s="53"/>
      <c r="AS214" s="53"/>
      <c r="AT214" s="53"/>
      <c r="AU214" s="53"/>
      <c r="AV214" s="53"/>
      <c r="AW214" s="53"/>
      <c r="AX214" s="53"/>
      <c r="AY214" s="53"/>
      <c r="AZ214" s="53"/>
      <c r="BA214" s="53"/>
      <c r="BB214" s="53"/>
      <c r="BC214" s="53"/>
      <c r="BD214" s="53"/>
      <c r="BE214" s="53"/>
      <c r="BF214" s="53"/>
      <c r="BG214" s="53"/>
      <c r="BH214" s="53"/>
      <c r="BI214" s="53"/>
      <c r="BJ214" s="53"/>
      <c r="BK214" s="53"/>
      <c r="BL214" s="53"/>
    </row>
    <row r="215" spans="1:64" x14ac:dyDescent="0.2">
      <c r="A215" s="53"/>
      <c r="B215" s="77"/>
      <c r="C215" s="53"/>
      <c r="D215" s="304"/>
      <c r="E215" s="304"/>
      <c r="F215" s="304"/>
      <c r="G215" s="304"/>
      <c r="H215" s="304"/>
      <c r="I215" s="304"/>
      <c r="J215" s="304"/>
      <c r="K215" s="304"/>
      <c r="L215" s="304"/>
      <c r="M215" s="304"/>
      <c r="N215" s="304"/>
      <c r="O215" s="304"/>
      <c r="P215" s="304"/>
      <c r="Q215" s="304"/>
      <c r="R215" s="304"/>
      <c r="S215" s="304"/>
      <c r="T215" s="304"/>
      <c r="U215" s="304"/>
      <c r="V215" s="304"/>
      <c r="W215" s="304"/>
      <c r="X215" s="304"/>
      <c r="Y215" s="304"/>
      <c r="Z215" s="77"/>
      <c r="AA215" s="53"/>
      <c r="AB215" s="280"/>
      <c r="AC215" s="280"/>
      <c r="AD215" s="280"/>
      <c r="AE215" s="280"/>
      <c r="AF215" s="280"/>
      <c r="AG215" s="280"/>
      <c r="AH215" s="280"/>
      <c r="AI215" s="280"/>
      <c r="AJ215" s="280"/>
      <c r="AK215" s="280"/>
      <c r="AL215" s="53"/>
      <c r="AM215" s="53"/>
      <c r="AN215" s="53"/>
      <c r="AO215" s="53"/>
      <c r="AP215" s="53"/>
      <c r="AQ215" s="53"/>
      <c r="AR215" s="53"/>
      <c r="AS215" s="53"/>
      <c r="AT215" s="53"/>
      <c r="AU215" s="53"/>
      <c r="AV215" s="53"/>
      <c r="AW215" s="53"/>
      <c r="AX215" s="53"/>
      <c r="AY215" s="53"/>
      <c r="AZ215" s="53"/>
      <c r="BA215" s="53"/>
      <c r="BB215" s="53"/>
      <c r="BC215" s="53"/>
      <c r="BD215" s="53"/>
      <c r="BE215" s="53"/>
      <c r="BF215" s="53"/>
      <c r="BG215" s="53"/>
      <c r="BH215" s="53"/>
      <c r="BI215" s="53"/>
      <c r="BJ215" s="53"/>
      <c r="BK215" s="53"/>
      <c r="BL215" s="53"/>
    </row>
    <row r="216" spans="1:64" x14ac:dyDescent="0.2">
      <c r="A216" s="53"/>
      <c r="B216" s="77"/>
      <c r="C216" s="53"/>
      <c r="D216" s="304"/>
      <c r="E216" s="304"/>
      <c r="F216" s="304"/>
      <c r="G216" s="304"/>
      <c r="H216" s="304"/>
      <c r="I216" s="304"/>
      <c r="J216" s="304"/>
      <c r="K216" s="304"/>
      <c r="L216" s="304"/>
      <c r="M216" s="304"/>
      <c r="N216" s="304"/>
      <c r="O216" s="304"/>
      <c r="P216" s="304"/>
      <c r="Q216" s="304"/>
      <c r="R216" s="304"/>
      <c r="S216" s="304"/>
      <c r="T216" s="304"/>
      <c r="U216" s="304"/>
      <c r="V216" s="304"/>
      <c r="W216" s="304"/>
      <c r="X216" s="304"/>
      <c r="Y216" s="304"/>
      <c r="Z216" s="77"/>
      <c r="AA216" s="53"/>
      <c r="AB216" s="280"/>
      <c r="AC216" s="280"/>
      <c r="AD216" s="280"/>
      <c r="AE216" s="280"/>
      <c r="AF216" s="280"/>
      <c r="AG216" s="280"/>
      <c r="AH216" s="280"/>
      <c r="AI216" s="280"/>
      <c r="AJ216" s="280"/>
      <c r="AK216" s="280"/>
      <c r="AL216" s="53"/>
      <c r="AM216" s="53"/>
      <c r="AN216" s="53"/>
      <c r="AO216" s="53"/>
      <c r="AP216" s="53"/>
      <c r="AQ216" s="53"/>
      <c r="AR216" s="53"/>
      <c r="AS216" s="53"/>
      <c r="AT216" s="53"/>
      <c r="AU216" s="53"/>
      <c r="AV216" s="53"/>
      <c r="AW216" s="53"/>
      <c r="AX216" s="53"/>
      <c r="AY216" s="53"/>
      <c r="AZ216" s="53"/>
      <c r="BA216" s="53"/>
      <c r="BB216" s="53"/>
      <c r="BC216" s="53"/>
      <c r="BD216" s="53"/>
      <c r="BE216" s="53"/>
      <c r="BF216" s="53"/>
      <c r="BG216" s="53"/>
      <c r="BH216" s="53"/>
      <c r="BI216" s="53"/>
      <c r="BJ216" s="53"/>
      <c r="BK216" s="53"/>
      <c r="BL216" s="53"/>
    </row>
    <row r="217" spans="1:64" x14ac:dyDescent="0.2">
      <c r="A217" s="53"/>
      <c r="B217" s="77"/>
      <c r="C217" s="53"/>
      <c r="D217" s="304"/>
      <c r="E217" s="304"/>
      <c r="F217" s="304"/>
      <c r="G217" s="304"/>
      <c r="H217" s="304"/>
      <c r="I217" s="304"/>
      <c r="J217" s="304"/>
      <c r="K217" s="304"/>
      <c r="L217" s="304"/>
      <c r="M217" s="304"/>
      <c r="N217" s="304"/>
      <c r="O217" s="304"/>
      <c r="P217" s="304"/>
      <c r="Q217" s="304"/>
      <c r="R217" s="304"/>
      <c r="S217" s="304"/>
      <c r="T217" s="304"/>
      <c r="U217" s="304"/>
      <c r="V217" s="304"/>
      <c r="W217" s="304"/>
      <c r="X217" s="304"/>
      <c r="Y217" s="304"/>
      <c r="Z217" s="77"/>
      <c r="AA217" s="53"/>
      <c r="AB217" s="280"/>
      <c r="AC217" s="280"/>
      <c r="AD217" s="280"/>
      <c r="AE217" s="280"/>
      <c r="AF217" s="280"/>
      <c r="AG217" s="280"/>
      <c r="AH217" s="280"/>
      <c r="AI217" s="280"/>
      <c r="AJ217" s="280"/>
      <c r="AK217" s="280"/>
      <c r="AL217" s="53"/>
      <c r="AM217" s="53"/>
      <c r="AN217" s="53"/>
      <c r="AO217" s="53"/>
      <c r="AP217" s="53"/>
      <c r="AQ217" s="53"/>
      <c r="AR217" s="53"/>
      <c r="AS217" s="53"/>
      <c r="AT217" s="53"/>
      <c r="AU217" s="53"/>
      <c r="AV217" s="53"/>
      <c r="AW217" s="53"/>
      <c r="AX217" s="53"/>
      <c r="AY217" s="53"/>
      <c r="AZ217" s="53"/>
      <c r="BA217" s="53"/>
      <c r="BB217" s="53"/>
      <c r="BC217" s="53"/>
      <c r="BD217" s="53"/>
      <c r="BE217" s="53"/>
      <c r="BF217" s="53"/>
      <c r="BG217" s="53"/>
      <c r="BH217" s="53"/>
      <c r="BI217" s="53"/>
      <c r="BJ217" s="53"/>
      <c r="BK217" s="53"/>
      <c r="BL217" s="53"/>
    </row>
    <row r="218" spans="1:64" x14ac:dyDescent="0.2">
      <c r="A218" s="53"/>
      <c r="B218" s="77"/>
      <c r="C218" s="53"/>
      <c r="D218" s="304"/>
      <c r="E218" s="304"/>
      <c r="F218" s="304"/>
      <c r="G218" s="304"/>
      <c r="H218" s="304"/>
      <c r="I218" s="304"/>
      <c r="J218" s="304"/>
      <c r="K218" s="304"/>
      <c r="L218" s="304"/>
      <c r="M218" s="304"/>
      <c r="N218" s="304"/>
      <c r="O218" s="304"/>
      <c r="P218" s="304"/>
      <c r="Q218" s="304"/>
      <c r="R218" s="304"/>
      <c r="S218" s="304"/>
      <c r="T218" s="304"/>
      <c r="U218" s="304"/>
      <c r="V218" s="304"/>
      <c r="W218" s="304"/>
      <c r="X218" s="304"/>
      <c r="Y218" s="304"/>
      <c r="Z218" s="77"/>
      <c r="AA218" s="53"/>
      <c r="AB218" s="280"/>
      <c r="AC218" s="280"/>
      <c r="AD218" s="280"/>
      <c r="AE218" s="280"/>
      <c r="AF218" s="280"/>
      <c r="AG218" s="280"/>
      <c r="AH218" s="280"/>
      <c r="AI218" s="280"/>
      <c r="AJ218" s="280"/>
      <c r="AK218" s="280"/>
      <c r="AL218" s="53"/>
      <c r="AM218" s="53"/>
      <c r="AN218" s="53"/>
      <c r="AO218" s="53"/>
      <c r="AP218" s="53"/>
      <c r="AQ218" s="53"/>
      <c r="AR218" s="53"/>
      <c r="AS218" s="53"/>
      <c r="AT218" s="53"/>
      <c r="AU218" s="53"/>
      <c r="AV218" s="53"/>
      <c r="AW218" s="53"/>
      <c r="AX218" s="53"/>
      <c r="AY218" s="53"/>
      <c r="AZ218" s="53"/>
      <c r="BA218" s="53"/>
      <c r="BB218" s="53"/>
      <c r="BC218" s="53"/>
      <c r="BD218" s="53"/>
      <c r="BE218" s="53"/>
      <c r="BF218" s="53"/>
      <c r="BG218" s="53"/>
      <c r="BH218" s="53"/>
      <c r="BI218" s="53"/>
      <c r="BJ218" s="53"/>
      <c r="BK218" s="53"/>
      <c r="BL218" s="53"/>
    </row>
    <row r="219" spans="1:64" x14ac:dyDescent="0.2">
      <c r="A219" s="53"/>
      <c r="B219" s="77"/>
      <c r="C219" s="53"/>
      <c r="D219" s="304"/>
      <c r="E219" s="304"/>
      <c r="F219" s="304"/>
      <c r="G219" s="304"/>
      <c r="H219" s="304"/>
      <c r="I219" s="304"/>
      <c r="J219" s="304"/>
      <c r="K219" s="304"/>
      <c r="L219" s="304"/>
      <c r="M219" s="304"/>
      <c r="N219" s="304"/>
      <c r="O219" s="304"/>
      <c r="P219" s="304"/>
      <c r="Q219" s="304"/>
      <c r="R219" s="304"/>
      <c r="S219" s="304"/>
      <c r="T219" s="304"/>
      <c r="U219" s="304"/>
      <c r="V219" s="304"/>
      <c r="W219" s="304"/>
      <c r="X219" s="304"/>
      <c r="Y219" s="304"/>
      <c r="Z219" s="77"/>
      <c r="AA219" s="53"/>
      <c r="AB219" s="280"/>
      <c r="AC219" s="280"/>
      <c r="AD219" s="280"/>
      <c r="AE219" s="280"/>
      <c r="AF219" s="280"/>
      <c r="AG219" s="280"/>
      <c r="AH219" s="280"/>
      <c r="AI219" s="280"/>
      <c r="AJ219" s="280"/>
      <c r="AK219" s="280"/>
      <c r="AL219" s="53"/>
      <c r="AM219" s="53"/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  <c r="AX219" s="53"/>
      <c r="AY219" s="53"/>
      <c r="AZ219" s="53"/>
      <c r="BA219" s="53"/>
      <c r="BB219" s="53"/>
      <c r="BC219" s="53"/>
      <c r="BD219" s="53"/>
      <c r="BE219" s="53"/>
      <c r="BF219" s="53"/>
      <c r="BG219" s="53"/>
      <c r="BH219" s="53"/>
      <c r="BI219" s="53"/>
      <c r="BJ219" s="53"/>
      <c r="BK219" s="53"/>
      <c r="BL219" s="53"/>
    </row>
    <row r="220" spans="1:64" x14ac:dyDescent="0.2">
      <c r="A220" s="53"/>
      <c r="B220" s="77"/>
      <c r="C220" s="53"/>
      <c r="D220" s="304"/>
      <c r="E220" s="304"/>
      <c r="F220" s="304"/>
      <c r="G220" s="304"/>
      <c r="H220" s="304"/>
      <c r="I220" s="304"/>
      <c r="J220" s="304"/>
      <c r="K220" s="304"/>
      <c r="L220" s="304"/>
      <c r="M220" s="304"/>
      <c r="N220" s="304"/>
      <c r="O220" s="304"/>
      <c r="P220" s="304"/>
      <c r="Q220" s="304"/>
      <c r="R220" s="304"/>
      <c r="S220" s="304"/>
      <c r="T220" s="304"/>
      <c r="U220" s="304"/>
      <c r="V220" s="304"/>
      <c r="W220" s="304"/>
      <c r="X220" s="304"/>
      <c r="Y220" s="304"/>
      <c r="Z220" s="77"/>
      <c r="AA220" s="53"/>
      <c r="AB220" s="280"/>
      <c r="AC220" s="280"/>
      <c r="AD220" s="280"/>
      <c r="AE220" s="280"/>
      <c r="AF220" s="280"/>
      <c r="AG220" s="280"/>
      <c r="AH220" s="280"/>
      <c r="AI220" s="280"/>
      <c r="AJ220" s="280"/>
      <c r="AK220" s="280"/>
      <c r="AL220" s="53"/>
      <c r="AM220" s="53"/>
      <c r="AN220" s="53"/>
      <c r="AO220" s="53"/>
      <c r="AP220" s="53"/>
      <c r="AQ220" s="53"/>
      <c r="AR220" s="53"/>
      <c r="AS220" s="53"/>
      <c r="AT220" s="53"/>
      <c r="AU220" s="53"/>
      <c r="AV220" s="53"/>
      <c r="AW220" s="53"/>
      <c r="AX220" s="53"/>
      <c r="AY220" s="53"/>
      <c r="AZ220" s="53"/>
      <c r="BA220" s="53"/>
      <c r="BB220" s="53"/>
      <c r="BC220" s="53"/>
      <c r="BD220" s="53"/>
      <c r="BE220" s="53"/>
      <c r="BF220" s="53"/>
      <c r="BG220" s="53"/>
      <c r="BH220" s="53"/>
      <c r="BI220" s="53"/>
      <c r="BJ220" s="53"/>
      <c r="BK220" s="53"/>
      <c r="BL220" s="53"/>
    </row>
    <row r="221" spans="1:64" x14ac:dyDescent="0.2">
      <c r="A221" s="53"/>
      <c r="B221" s="77"/>
      <c r="C221" s="53"/>
      <c r="D221" s="304"/>
      <c r="E221" s="304"/>
      <c r="F221" s="304"/>
      <c r="G221" s="304"/>
      <c r="H221" s="304"/>
      <c r="I221" s="304"/>
      <c r="J221" s="304"/>
      <c r="K221" s="304"/>
      <c r="L221" s="304"/>
      <c r="M221" s="304"/>
      <c r="N221" s="304"/>
      <c r="O221" s="304"/>
      <c r="P221" s="304"/>
      <c r="Q221" s="304"/>
      <c r="R221" s="304"/>
      <c r="S221" s="304"/>
      <c r="T221" s="304"/>
      <c r="U221" s="304"/>
      <c r="V221" s="304"/>
      <c r="W221" s="304"/>
      <c r="X221" s="304"/>
      <c r="Y221" s="304"/>
      <c r="Z221" s="77"/>
      <c r="AA221" s="53"/>
      <c r="AB221" s="280"/>
      <c r="AC221" s="280"/>
      <c r="AD221" s="280"/>
      <c r="AE221" s="280"/>
      <c r="AF221" s="280"/>
      <c r="AG221" s="280"/>
      <c r="AH221" s="280"/>
      <c r="AI221" s="280"/>
      <c r="AJ221" s="280"/>
      <c r="AK221" s="280"/>
      <c r="AL221" s="53"/>
      <c r="AM221" s="53"/>
      <c r="AN221" s="53"/>
      <c r="AO221" s="53"/>
      <c r="AP221" s="53"/>
      <c r="AQ221" s="53"/>
      <c r="AR221" s="53"/>
      <c r="AS221" s="53"/>
      <c r="AT221" s="53"/>
      <c r="AU221" s="53"/>
      <c r="AV221" s="53"/>
      <c r="AW221" s="53"/>
      <c r="AX221" s="53"/>
      <c r="AY221" s="53"/>
      <c r="AZ221" s="53"/>
      <c r="BA221" s="53"/>
      <c r="BB221" s="53"/>
      <c r="BC221" s="53"/>
      <c r="BD221" s="53"/>
      <c r="BE221" s="53"/>
      <c r="BF221" s="53"/>
      <c r="BG221" s="53"/>
      <c r="BH221" s="53"/>
      <c r="BI221" s="53"/>
      <c r="BJ221" s="53"/>
      <c r="BK221" s="53"/>
      <c r="BL221" s="53"/>
    </row>
    <row r="222" spans="1:64" x14ac:dyDescent="0.2">
      <c r="A222" s="53"/>
      <c r="B222" s="77"/>
      <c r="C222" s="53"/>
      <c r="D222" s="304"/>
      <c r="E222" s="304"/>
      <c r="F222" s="304"/>
      <c r="G222" s="304"/>
      <c r="H222" s="304"/>
      <c r="I222" s="304"/>
      <c r="J222" s="304"/>
      <c r="K222" s="304"/>
      <c r="L222" s="304"/>
      <c r="M222" s="304"/>
      <c r="N222" s="304"/>
      <c r="O222" s="304"/>
      <c r="P222" s="304"/>
      <c r="Q222" s="304"/>
      <c r="R222" s="304"/>
      <c r="S222" s="304"/>
      <c r="T222" s="304"/>
      <c r="U222" s="304"/>
      <c r="V222" s="304"/>
      <c r="W222" s="304"/>
      <c r="X222" s="304"/>
      <c r="Y222" s="304"/>
      <c r="Z222" s="77"/>
      <c r="AA222" s="53"/>
      <c r="AB222" s="280"/>
      <c r="AC222" s="280"/>
      <c r="AD222" s="280"/>
      <c r="AE222" s="280"/>
      <c r="AF222" s="280"/>
      <c r="AG222" s="280"/>
      <c r="AH222" s="280"/>
      <c r="AI222" s="280"/>
      <c r="AJ222" s="280"/>
      <c r="AK222" s="280"/>
      <c r="AL222" s="53"/>
      <c r="AM222" s="53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  <c r="AZ222" s="53"/>
      <c r="BA222" s="53"/>
      <c r="BB222" s="53"/>
      <c r="BC222" s="53"/>
      <c r="BD222" s="53"/>
      <c r="BE222" s="53"/>
      <c r="BF222" s="53"/>
      <c r="BG222" s="53"/>
      <c r="BH222" s="53"/>
      <c r="BI222" s="53"/>
      <c r="BJ222" s="53"/>
      <c r="BK222" s="53"/>
      <c r="BL222" s="53"/>
    </row>
    <row r="223" spans="1:64" x14ac:dyDescent="0.2">
      <c r="A223" s="53"/>
      <c r="B223" s="77"/>
      <c r="C223" s="53"/>
      <c r="D223" s="304"/>
      <c r="E223" s="304"/>
      <c r="F223" s="304"/>
      <c r="G223" s="304"/>
      <c r="H223" s="304"/>
      <c r="I223" s="304"/>
      <c r="J223" s="304"/>
      <c r="K223" s="304"/>
      <c r="L223" s="304"/>
      <c r="M223" s="304"/>
      <c r="N223" s="304"/>
      <c r="O223" s="304"/>
      <c r="P223" s="304"/>
      <c r="Q223" s="304"/>
      <c r="R223" s="304"/>
      <c r="S223" s="304"/>
      <c r="T223" s="304"/>
      <c r="U223" s="304"/>
      <c r="V223" s="304"/>
      <c r="W223" s="304"/>
      <c r="X223" s="304"/>
      <c r="Y223" s="304"/>
      <c r="Z223" s="77"/>
      <c r="AA223" s="53"/>
      <c r="AB223" s="280"/>
      <c r="AC223" s="280"/>
      <c r="AD223" s="280"/>
      <c r="AE223" s="280"/>
      <c r="AF223" s="280"/>
      <c r="AG223" s="280"/>
      <c r="AH223" s="280"/>
      <c r="AI223" s="280"/>
      <c r="AJ223" s="280"/>
      <c r="AK223" s="280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  <c r="BG223" s="53"/>
      <c r="BH223" s="53"/>
      <c r="BI223" s="53"/>
      <c r="BJ223" s="53"/>
      <c r="BK223" s="53"/>
      <c r="BL223" s="53"/>
    </row>
    <row r="224" spans="1:64" x14ac:dyDescent="0.2">
      <c r="A224" s="53"/>
      <c r="B224" s="77"/>
      <c r="C224" s="53"/>
      <c r="D224" s="304"/>
      <c r="E224" s="304"/>
      <c r="F224" s="304"/>
      <c r="G224" s="304"/>
      <c r="H224" s="304"/>
      <c r="I224" s="304"/>
      <c r="J224" s="304"/>
      <c r="K224" s="304"/>
      <c r="L224" s="304"/>
      <c r="M224" s="304"/>
      <c r="N224" s="304"/>
      <c r="O224" s="304"/>
      <c r="P224" s="304"/>
      <c r="Q224" s="304"/>
      <c r="R224" s="304"/>
      <c r="S224" s="304"/>
      <c r="T224" s="304"/>
      <c r="U224" s="304"/>
      <c r="V224" s="304"/>
      <c r="W224" s="304"/>
      <c r="X224" s="304"/>
      <c r="Y224" s="304"/>
      <c r="Z224" s="77"/>
      <c r="AA224" s="53"/>
      <c r="AB224" s="280"/>
      <c r="AC224" s="280"/>
      <c r="AD224" s="280"/>
      <c r="AE224" s="280"/>
      <c r="AF224" s="280"/>
      <c r="AG224" s="280"/>
      <c r="AH224" s="280"/>
      <c r="AI224" s="280"/>
      <c r="AJ224" s="280"/>
      <c r="AK224" s="280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  <c r="BG224" s="53"/>
      <c r="BH224" s="53"/>
      <c r="BI224" s="53"/>
      <c r="BJ224" s="53"/>
      <c r="BK224" s="53"/>
      <c r="BL224" s="53"/>
    </row>
    <row r="225" spans="1:64" x14ac:dyDescent="0.2">
      <c r="A225" s="53"/>
      <c r="B225" s="77"/>
      <c r="C225" s="53"/>
      <c r="D225" s="304"/>
      <c r="E225" s="304"/>
      <c r="F225" s="304"/>
      <c r="G225" s="304"/>
      <c r="H225" s="304"/>
      <c r="I225" s="304"/>
      <c r="J225" s="304"/>
      <c r="K225" s="304"/>
      <c r="L225" s="304"/>
      <c r="M225" s="304"/>
      <c r="N225" s="304"/>
      <c r="O225" s="304"/>
      <c r="P225" s="304"/>
      <c r="Q225" s="304"/>
      <c r="R225" s="304"/>
      <c r="S225" s="304"/>
      <c r="T225" s="304"/>
      <c r="U225" s="304"/>
      <c r="V225" s="304"/>
      <c r="W225" s="304"/>
      <c r="X225" s="304"/>
      <c r="Y225" s="304"/>
      <c r="Z225" s="77"/>
      <c r="AA225" s="53"/>
      <c r="AB225" s="280"/>
      <c r="AC225" s="280"/>
      <c r="AD225" s="280"/>
      <c r="AE225" s="280"/>
      <c r="AF225" s="280"/>
      <c r="AG225" s="280"/>
      <c r="AH225" s="280"/>
      <c r="AI225" s="280"/>
      <c r="AJ225" s="280"/>
      <c r="AK225" s="280"/>
      <c r="AL225" s="53"/>
      <c r="AM225" s="53"/>
      <c r="AN225" s="53"/>
      <c r="AO225" s="53"/>
      <c r="AP225" s="53"/>
      <c r="AQ225" s="53"/>
      <c r="AR225" s="53"/>
      <c r="AS225" s="53"/>
      <c r="AT225" s="53"/>
      <c r="AU225" s="53"/>
      <c r="AV225" s="53"/>
      <c r="AW225" s="53"/>
      <c r="AX225" s="53"/>
      <c r="AY225" s="53"/>
      <c r="AZ225" s="53"/>
      <c r="BA225" s="53"/>
      <c r="BB225" s="53"/>
      <c r="BC225" s="53"/>
      <c r="BD225" s="53"/>
      <c r="BE225" s="53"/>
      <c r="BF225" s="53"/>
      <c r="BG225" s="53"/>
      <c r="BH225" s="53"/>
      <c r="BI225" s="53"/>
      <c r="BJ225" s="53"/>
      <c r="BK225" s="53"/>
      <c r="BL225" s="53"/>
    </row>
    <row r="226" spans="1:64" x14ac:dyDescent="0.2">
      <c r="A226" s="53"/>
      <c r="B226" s="77"/>
      <c r="C226" s="53"/>
      <c r="D226" s="304"/>
      <c r="E226" s="304"/>
      <c r="F226" s="304"/>
      <c r="G226" s="304"/>
      <c r="H226" s="304"/>
      <c r="I226" s="304"/>
      <c r="J226" s="304"/>
      <c r="K226" s="304"/>
      <c r="L226" s="304"/>
      <c r="M226" s="304"/>
      <c r="N226" s="304"/>
      <c r="O226" s="304"/>
      <c r="P226" s="304"/>
      <c r="Q226" s="304"/>
      <c r="R226" s="304"/>
      <c r="S226" s="304"/>
      <c r="T226" s="304"/>
      <c r="U226" s="304"/>
      <c r="V226" s="304"/>
      <c r="W226" s="304"/>
      <c r="X226" s="304"/>
      <c r="Y226" s="304"/>
      <c r="Z226" s="77"/>
      <c r="AA226" s="53"/>
      <c r="AB226" s="280"/>
      <c r="AC226" s="280"/>
      <c r="AD226" s="280"/>
      <c r="AE226" s="280"/>
      <c r="AF226" s="280"/>
      <c r="AG226" s="280"/>
      <c r="AH226" s="280"/>
      <c r="AI226" s="280"/>
      <c r="AJ226" s="280"/>
      <c r="AK226" s="280"/>
      <c r="AL226" s="53"/>
      <c r="AM226" s="53"/>
      <c r="AN226" s="53"/>
      <c r="AO226" s="53"/>
      <c r="AP226" s="53"/>
      <c r="AQ226" s="53"/>
      <c r="AR226" s="53"/>
      <c r="AS226" s="53"/>
      <c r="AT226" s="53"/>
      <c r="AU226" s="53"/>
      <c r="AV226" s="53"/>
      <c r="AW226" s="53"/>
      <c r="AX226" s="53"/>
      <c r="AY226" s="53"/>
      <c r="AZ226" s="53"/>
      <c r="BA226" s="53"/>
      <c r="BB226" s="53"/>
      <c r="BC226" s="53"/>
      <c r="BD226" s="53"/>
      <c r="BE226" s="53"/>
      <c r="BF226" s="53"/>
      <c r="BG226" s="53"/>
      <c r="BH226" s="53"/>
      <c r="BI226" s="53"/>
      <c r="BJ226" s="53"/>
      <c r="BK226" s="53"/>
      <c r="BL226" s="53"/>
    </row>
    <row r="227" spans="1:64" x14ac:dyDescent="0.2">
      <c r="A227" s="53"/>
      <c r="B227" s="77"/>
      <c r="C227" s="53"/>
      <c r="D227" s="304"/>
      <c r="E227" s="304"/>
      <c r="F227" s="304"/>
      <c r="G227" s="304"/>
      <c r="H227" s="304"/>
      <c r="I227" s="304"/>
      <c r="J227" s="304"/>
      <c r="K227" s="304"/>
      <c r="L227" s="304"/>
      <c r="M227" s="304"/>
      <c r="N227" s="304"/>
      <c r="O227" s="304"/>
      <c r="P227" s="304"/>
      <c r="Q227" s="304"/>
      <c r="R227" s="304"/>
      <c r="S227" s="304"/>
      <c r="T227" s="304"/>
      <c r="U227" s="304"/>
      <c r="V227" s="304"/>
      <c r="W227" s="304"/>
      <c r="X227" s="304"/>
      <c r="Y227" s="304"/>
      <c r="Z227" s="77"/>
      <c r="AA227" s="53"/>
      <c r="AB227" s="280"/>
      <c r="AC227" s="280"/>
      <c r="AD227" s="280"/>
      <c r="AE227" s="280"/>
      <c r="AF227" s="280"/>
      <c r="AG227" s="280"/>
      <c r="AH227" s="280"/>
      <c r="AI227" s="280"/>
      <c r="AJ227" s="280"/>
      <c r="AK227" s="280"/>
      <c r="AL227" s="53"/>
      <c r="AM227" s="53"/>
      <c r="AN227" s="53"/>
      <c r="AO227" s="53"/>
      <c r="AP227" s="53"/>
      <c r="AQ227" s="53"/>
      <c r="AR227" s="53"/>
      <c r="AS227" s="53"/>
      <c r="AT227" s="53"/>
      <c r="AU227" s="53"/>
      <c r="AV227" s="53"/>
      <c r="AW227" s="53"/>
      <c r="AX227" s="53"/>
      <c r="AY227" s="53"/>
      <c r="AZ227" s="53"/>
      <c r="BA227" s="53"/>
      <c r="BB227" s="53"/>
      <c r="BC227" s="53"/>
      <c r="BD227" s="53"/>
      <c r="BE227" s="53"/>
      <c r="BF227" s="53"/>
      <c r="BG227" s="53"/>
      <c r="BH227" s="53"/>
      <c r="BI227" s="53"/>
      <c r="BJ227" s="53"/>
      <c r="BK227" s="53"/>
      <c r="BL227" s="53"/>
    </row>
    <row r="228" spans="1:64" x14ac:dyDescent="0.2">
      <c r="A228" s="53"/>
      <c r="B228" s="77"/>
      <c r="C228" s="53"/>
      <c r="D228" s="304"/>
      <c r="E228" s="304"/>
      <c r="F228" s="304"/>
      <c r="G228" s="304"/>
      <c r="H228" s="304"/>
      <c r="I228" s="304"/>
      <c r="J228" s="304"/>
      <c r="K228" s="304"/>
      <c r="L228" s="304"/>
      <c r="M228" s="304"/>
      <c r="N228" s="304"/>
      <c r="O228" s="304"/>
      <c r="P228" s="304"/>
      <c r="Q228" s="304"/>
      <c r="R228" s="304"/>
      <c r="S228" s="304"/>
      <c r="T228" s="304"/>
      <c r="U228" s="304"/>
      <c r="V228" s="304"/>
      <c r="W228" s="304"/>
      <c r="X228" s="304"/>
      <c r="Y228" s="304"/>
      <c r="Z228" s="77"/>
      <c r="AA228" s="53"/>
      <c r="AB228" s="280"/>
      <c r="AC228" s="280"/>
      <c r="AD228" s="280"/>
      <c r="AE228" s="280"/>
      <c r="AF228" s="280"/>
      <c r="AG228" s="280"/>
      <c r="AH228" s="280"/>
      <c r="AI228" s="280"/>
      <c r="AJ228" s="280"/>
      <c r="AK228" s="280"/>
      <c r="AL228" s="53"/>
      <c r="AM228" s="53"/>
      <c r="AN228" s="53"/>
      <c r="AO228" s="53"/>
      <c r="AP228" s="53"/>
      <c r="AQ228" s="53"/>
      <c r="AR228" s="53"/>
      <c r="AS228" s="53"/>
      <c r="AT228" s="53"/>
      <c r="AU228" s="53"/>
      <c r="AV228" s="53"/>
      <c r="AW228" s="53"/>
      <c r="AX228" s="53"/>
      <c r="AY228" s="53"/>
      <c r="AZ228" s="53"/>
      <c r="BA228" s="53"/>
      <c r="BB228" s="53"/>
      <c r="BC228" s="53"/>
      <c r="BD228" s="53"/>
      <c r="BE228" s="53"/>
      <c r="BF228" s="53"/>
      <c r="BG228" s="53"/>
      <c r="BH228" s="53"/>
      <c r="BI228" s="53"/>
      <c r="BJ228" s="53"/>
      <c r="BK228" s="53"/>
      <c r="BL228" s="53"/>
    </row>
    <row r="229" spans="1:64" x14ac:dyDescent="0.2">
      <c r="A229" s="53"/>
      <c r="B229" s="77"/>
      <c r="C229" s="53"/>
      <c r="D229" s="304"/>
      <c r="E229" s="304"/>
      <c r="F229" s="304"/>
      <c r="G229" s="304"/>
      <c r="H229" s="304"/>
      <c r="I229" s="304"/>
      <c r="J229" s="304"/>
      <c r="K229" s="304"/>
      <c r="L229" s="304"/>
      <c r="M229" s="304"/>
      <c r="N229" s="304"/>
      <c r="O229" s="304"/>
      <c r="P229" s="304"/>
      <c r="Q229" s="304"/>
      <c r="R229" s="304"/>
      <c r="S229" s="304"/>
      <c r="T229" s="304"/>
      <c r="U229" s="304"/>
      <c r="V229" s="304"/>
      <c r="W229" s="304"/>
      <c r="X229" s="304"/>
      <c r="Y229" s="304"/>
      <c r="Z229" s="77"/>
      <c r="AA229" s="53"/>
      <c r="AB229" s="280"/>
      <c r="AC229" s="280"/>
      <c r="AD229" s="280"/>
      <c r="AE229" s="280"/>
      <c r="AF229" s="280"/>
      <c r="AG229" s="280"/>
      <c r="AH229" s="280"/>
      <c r="AI229" s="280"/>
      <c r="AJ229" s="280"/>
      <c r="AK229" s="280"/>
      <c r="AL229" s="53"/>
      <c r="AM229" s="53"/>
      <c r="AN229" s="53"/>
      <c r="AO229" s="53"/>
      <c r="AP229" s="53"/>
      <c r="AQ229" s="53"/>
      <c r="AR229" s="53"/>
      <c r="AS229" s="53"/>
      <c r="AT229" s="53"/>
      <c r="AU229" s="53"/>
      <c r="AV229" s="53"/>
      <c r="AW229" s="53"/>
      <c r="AX229" s="53"/>
      <c r="AY229" s="53"/>
      <c r="AZ229" s="53"/>
      <c r="BA229" s="53"/>
      <c r="BB229" s="53"/>
      <c r="BC229" s="53"/>
      <c r="BD229" s="53"/>
      <c r="BE229" s="53"/>
      <c r="BF229" s="53"/>
      <c r="BG229" s="53"/>
      <c r="BH229" s="53"/>
      <c r="BI229" s="53"/>
      <c r="BJ229" s="53"/>
      <c r="BK229" s="53"/>
      <c r="BL229" s="53"/>
    </row>
    <row r="230" spans="1:64" x14ac:dyDescent="0.2">
      <c r="A230" s="53"/>
      <c r="B230" s="77"/>
      <c r="C230" s="53"/>
      <c r="D230" s="304"/>
      <c r="E230" s="304"/>
      <c r="F230" s="304"/>
      <c r="G230" s="304"/>
      <c r="H230" s="304"/>
      <c r="I230" s="304"/>
      <c r="J230" s="304"/>
      <c r="K230" s="304"/>
      <c r="L230" s="304"/>
      <c r="M230" s="304"/>
      <c r="N230" s="304"/>
      <c r="O230" s="304"/>
      <c r="P230" s="304"/>
      <c r="Q230" s="304"/>
      <c r="R230" s="304"/>
      <c r="S230" s="304"/>
      <c r="T230" s="304"/>
      <c r="U230" s="304"/>
      <c r="V230" s="304"/>
      <c r="W230" s="304"/>
      <c r="X230" s="304"/>
      <c r="Y230" s="304"/>
      <c r="Z230" s="77"/>
      <c r="AA230" s="53"/>
      <c r="AB230" s="280"/>
      <c r="AC230" s="280"/>
      <c r="AD230" s="280"/>
      <c r="AE230" s="280"/>
      <c r="AF230" s="280"/>
      <c r="AG230" s="280"/>
      <c r="AH230" s="280"/>
      <c r="AI230" s="280"/>
      <c r="AJ230" s="280"/>
      <c r="AK230" s="280"/>
      <c r="AL230" s="53"/>
      <c r="AM230" s="53"/>
      <c r="AN230" s="53"/>
      <c r="AO230" s="53"/>
      <c r="AP230" s="53"/>
      <c r="AQ230" s="53"/>
      <c r="AR230" s="53"/>
      <c r="AS230" s="53"/>
      <c r="AT230" s="53"/>
      <c r="AU230" s="53"/>
      <c r="AV230" s="53"/>
      <c r="AW230" s="53"/>
      <c r="AX230" s="53"/>
      <c r="AY230" s="53"/>
      <c r="AZ230" s="53"/>
      <c r="BA230" s="53"/>
      <c r="BB230" s="53"/>
      <c r="BC230" s="53"/>
      <c r="BD230" s="53"/>
      <c r="BE230" s="53"/>
      <c r="BF230" s="53"/>
      <c r="BG230" s="53"/>
      <c r="BH230" s="53"/>
      <c r="BI230" s="53"/>
      <c r="BJ230" s="53"/>
      <c r="BK230" s="53"/>
      <c r="BL230" s="53"/>
    </row>
    <row r="231" spans="1:64" x14ac:dyDescent="0.2">
      <c r="A231" s="53"/>
      <c r="B231" s="77"/>
      <c r="C231" s="53"/>
      <c r="D231" s="304"/>
      <c r="E231" s="304"/>
      <c r="F231" s="304"/>
      <c r="G231" s="304"/>
      <c r="H231" s="304"/>
      <c r="I231" s="304"/>
      <c r="J231" s="304"/>
      <c r="K231" s="304"/>
      <c r="L231" s="304"/>
      <c r="M231" s="304"/>
      <c r="N231" s="304"/>
      <c r="O231" s="304"/>
      <c r="P231" s="304"/>
      <c r="Q231" s="304"/>
      <c r="R231" s="304"/>
      <c r="S231" s="304"/>
      <c r="T231" s="304"/>
      <c r="U231" s="304"/>
      <c r="V231" s="304"/>
      <c r="W231" s="304"/>
      <c r="X231" s="304"/>
      <c r="Y231" s="304"/>
      <c r="Z231" s="77"/>
      <c r="AA231" s="53"/>
      <c r="AB231" s="280"/>
      <c r="AC231" s="280"/>
      <c r="AD231" s="280"/>
      <c r="AE231" s="280"/>
      <c r="AF231" s="280"/>
      <c r="AG231" s="280"/>
      <c r="AH231" s="280"/>
      <c r="AI231" s="280"/>
      <c r="AJ231" s="280"/>
      <c r="AK231" s="280"/>
      <c r="AL231" s="53"/>
      <c r="AM231" s="53"/>
      <c r="AN231" s="53"/>
      <c r="AO231" s="53"/>
      <c r="AP231" s="53"/>
      <c r="AQ231" s="53"/>
      <c r="AR231" s="53"/>
      <c r="AS231" s="53"/>
      <c r="AT231" s="53"/>
      <c r="AU231" s="53"/>
      <c r="AV231" s="53"/>
      <c r="AW231" s="53"/>
      <c r="AX231" s="53"/>
      <c r="AY231" s="53"/>
      <c r="AZ231" s="53"/>
      <c r="BA231" s="53"/>
      <c r="BB231" s="53"/>
      <c r="BC231" s="53"/>
      <c r="BD231" s="53"/>
      <c r="BE231" s="53"/>
      <c r="BF231" s="53"/>
      <c r="BG231" s="53"/>
      <c r="BH231" s="53"/>
      <c r="BI231" s="53"/>
      <c r="BJ231" s="53"/>
      <c r="BK231" s="53"/>
      <c r="BL231" s="53"/>
    </row>
    <row r="232" spans="1:64" x14ac:dyDescent="0.2">
      <c r="A232" s="53"/>
      <c r="B232" s="77"/>
      <c r="C232" s="53"/>
      <c r="D232" s="304"/>
      <c r="E232" s="304"/>
      <c r="F232" s="304"/>
      <c r="G232" s="304"/>
      <c r="H232" s="304"/>
      <c r="I232" s="304"/>
      <c r="J232" s="304"/>
      <c r="K232" s="304"/>
      <c r="L232" s="304"/>
      <c r="M232" s="304"/>
      <c r="N232" s="304"/>
      <c r="O232" s="304"/>
      <c r="P232" s="304"/>
      <c r="Q232" s="304"/>
      <c r="R232" s="304"/>
      <c r="S232" s="304"/>
      <c r="T232" s="304"/>
      <c r="U232" s="304"/>
      <c r="V232" s="304"/>
      <c r="W232" s="304"/>
      <c r="X232" s="304"/>
      <c r="Y232" s="304"/>
      <c r="Z232" s="77"/>
      <c r="AA232" s="53"/>
      <c r="AB232" s="280"/>
      <c r="AC232" s="280"/>
      <c r="AD232" s="280"/>
      <c r="AE232" s="280"/>
      <c r="AF232" s="280"/>
      <c r="AG232" s="280"/>
      <c r="AH232" s="280"/>
      <c r="AI232" s="280"/>
      <c r="AJ232" s="280"/>
      <c r="AK232" s="280"/>
      <c r="AL232" s="53"/>
      <c r="AM232" s="53"/>
      <c r="AN232" s="53"/>
      <c r="AO232" s="53"/>
      <c r="AP232" s="53"/>
      <c r="AQ232" s="53"/>
      <c r="AR232" s="53"/>
      <c r="AS232" s="53"/>
      <c r="AT232" s="53"/>
      <c r="AU232" s="53"/>
      <c r="AV232" s="53"/>
      <c r="AW232" s="53"/>
      <c r="AX232" s="53"/>
      <c r="AY232" s="53"/>
      <c r="AZ232" s="53"/>
      <c r="BA232" s="53"/>
      <c r="BB232" s="53"/>
      <c r="BC232" s="53"/>
      <c r="BD232" s="53"/>
      <c r="BE232" s="53"/>
      <c r="BF232" s="53"/>
      <c r="BG232" s="53"/>
      <c r="BH232" s="53"/>
      <c r="BI232" s="53"/>
      <c r="BJ232" s="53"/>
      <c r="BK232" s="53"/>
      <c r="BL232" s="53"/>
    </row>
  </sheetData>
  <mergeCells count="55">
    <mergeCell ref="D4:E4"/>
    <mergeCell ref="F4:G4"/>
    <mergeCell ref="H4:I4"/>
    <mergeCell ref="N4:O4"/>
    <mergeCell ref="R2:S2"/>
    <mergeCell ref="P2:Q2"/>
    <mergeCell ref="J4:K4"/>
    <mergeCell ref="P3:Q3"/>
    <mergeCell ref="P4:Q4"/>
    <mergeCell ref="R4:S4"/>
    <mergeCell ref="N2:O2"/>
    <mergeCell ref="L3:M3"/>
    <mergeCell ref="F3:G3"/>
    <mergeCell ref="J2:K2"/>
    <mergeCell ref="L2:M2"/>
    <mergeCell ref="J3:K3"/>
    <mergeCell ref="D3:E3"/>
    <mergeCell ref="D2:E2"/>
    <mergeCell ref="F2:G2"/>
    <mergeCell ref="H2:I2"/>
    <mergeCell ref="H3:I3"/>
    <mergeCell ref="D6:E6"/>
    <mergeCell ref="F5:G5"/>
    <mergeCell ref="H5:I5"/>
    <mergeCell ref="H6:I6"/>
    <mergeCell ref="F6:G6"/>
    <mergeCell ref="D5:E5"/>
    <mergeCell ref="X6:Y6"/>
    <mergeCell ref="P6:Q6"/>
    <mergeCell ref="R5:S5"/>
    <mergeCell ref="X5:Y5"/>
    <mergeCell ref="R6:S6"/>
    <mergeCell ref="P5:Q5"/>
    <mergeCell ref="V5:W5"/>
    <mergeCell ref="V6:W6"/>
    <mergeCell ref="T5:U5"/>
    <mergeCell ref="X2:Y2"/>
    <mergeCell ref="X3:Y3"/>
    <mergeCell ref="V4:W4"/>
    <mergeCell ref="X4:Y4"/>
    <mergeCell ref="V3:W3"/>
    <mergeCell ref="J84:K84"/>
    <mergeCell ref="V2:W2"/>
    <mergeCell ref="L5:M5"/>
    <mergeCell ref="J6:K6"/>
    <mergeCell ref="N6:O6"/>
    <mergeCell ref="J5:K5"/>
    <mergeCell ref="N3:O3"/>
    <mergeCell ref="N5:O5"/>
    <mergeCell ref="R3:S3"/>
    <mergeCell ref="L4:M4"/>
    <mergeCell ref="L6:M6"/>
    <mergeCell ref="T2:U2"/>
    <mergeCell ref="T3:U3"/>
    <mergeCell ref="T4:U4"/>
  </mergeCells>
  <phoneticPr fontId="0" type="noConversion"/>
  <conditionalFormatting sqref="AF72:AI72 AF70:AJ71 AF66:AJ67 AF62:AJ63 AF75:AH75 AF53:AJ54 AF57:AJ58 AF44:AJ44 AF78 AF37:AJ38 AF32:AJ33 AF48:AJ48">
    <cfRule type="cellIs" dxfId="58" priority="59" stopIfTrue="1" operator="equal">
      <formula>"03"</formula>
    </cfRule>
  </conditionalFormatting>
  <conditionalFormatting sqref="AF81 AF59 AH43:AJ43 AH59:AJ60">
    <cfRule type="cellIs" dxfId="57" priority="60" stopIfTrue="1" operator="equal">
      <formula>"04"</formula>
    </cfRule>
  </conditionalFormatting>
  <conditionalFormatting sqref="AI60:AJ60 AI75:AJ75 AF43 AF60:AF61 AF65 AI56:AJ56 AF20:AJ20 AF23:AJ23 AI34:AJ36 AF13:AJ14 AF8:AJ8 AF26:AJ28 AF16:AJ17 AF31:AJ31 AI39:AJ39 AF50:AJ50 AI41:AJ41">
    <cfRule type="cellIs" dxfId="56" priority="61" stopIfTrue="1" operator="equal">
      <formula>4</formula>
    </cfRule>
  </conditionalFormatting>
  <conditionalFormatting sqref="AF75:AJ77 AF68:AJ69 AJ72:AJ74 AF73:AI74 AH55:AI55 AF64:AJ64 AI49:AJ52 AF60:AH60 AF61:AJ61 AG78:AJ78 AF65:AH65 AF56:AH56 AF34:AH34 AH35:AH36 AF36:AH36 AF31:AG31 AF39:AH39 AF50:AG50 AF51:AH52 AF52:AJ52 AF79:AJ79 AF80 AG80:AJ81 AF43:AH43 AF35:AF36 AG35:AH35 AF41:AH41">
    <cfRule type="cellIs" dxfId="55" priority="62" stopIfTrue="1" operator="equal">
      <formula>"04"</formula>
    </cfRule>
  </conditionalFormatting>
  <conditionalFormatting sqref="AG55">
    <cfRule type="cellIs" dxfId="54" priority="63" stopIfTrue="1" operator="equal">
      <formula>"04"</formula>
    </cfRule>
  </conditionalFormatting>
  <conditionalFormatting sqref="AF29:AJ30 AF18:AJ19 AF24:AJ25 AF21:AJ22">
    <cfRule type="cellIs" dxfId="53" priority="64" stopIfTrue="1" operator="equal">
      <formula>3</formula>
    </cfRule>
  </conditionalFormatting>
  <conditionalFormatting sqref="AF11:AF12">
    <cfRule type="cellIs" dxfId="52" priority="20" stopIfTrue="1" operator="equal">
      <formula>4</formula>
    </cfRule>
  </conditionalFormatting>
  <conditionalFormatting sqref="AG11:AG12">
    <cfRule type="cellIs" dxfId="51" priority="19" stopIfTrue="1" operator="equal">
      <formula>4</formula>
    </cfRule>
  </conditionalFormatting>
  <conditionalFormatting sqref="AH11:AH12">
    <cfRule type="cellIs" dxfId="50" priority="18" stopIfTrue="1" operator="equal">
      <formula>4</formula>
    </cfRule>
  </conditionalFormatting>
  <conditionalFormatting sqref="AI11:AI12">
    <cfRule type="cellIs" dxfId="49" priority="17" stopIfTrue="1" operator="equal">
      <formula>4</formula>
    </cfRule>
  </conditionalFormatting>
  <conditionalFormatting sqref="AJ11:AJ12">
    <cfRule type="cellIs" dxfId="48" priority="16" stopIfTrue="1" operator="equal">
      <formula>4</formula>
    </cfRule>
  </conditionalFormatting>
  <conditionalFormatting sqref="AF11:AJ11">
    <cfRule type="cellIs" dxfId="47" priority="15" stopIfTrue="1" operator="equal">
      <formula>4</formula>
    </cfRule>
  </conditionalFormatting>
  <conditionalFormatting sqref="AF8">
    <cfRule type="cellIs" dxfId="46" priority="14" stopIfTrue="1" operator="equal">
      <formula>4</formula>
    </cfRule>
  </conditionalFormatting>
  <conditionalFormatting sqref="AG8">
    <cfRule type="cellIs" dxfId="45" priority="13" stopIfTrue="1" operator="equal">
      <formula>4</formula>
    </cfRule>
  </conditionalFormatting>
  <conditionalFormatting sqref="AH8">
    <cfRule type="cellIs" dxfId="44" priority="12" stopIfTrue="1" operator="equal">
      <formula>4</formula>
    </cfRule>
  </conditionalFormatting>
  <conditionalFormatting sqref="AI8">
    <cfRule type="cellIs" dxfId="43" priority="11" stopIfTrue="1" operator="equal">
      <formula>4</formula>
    </cfRule>
  </conditionalFormatting>
  <conditionalFormatting sqref="AJ8">
    <cfRule type="cellIs" dxfId="42" priority="10" stopIfTrue="1" operator="equal">
      <formula>4</formula>
    </cfRule>
  </conditionalFormatting>
  <conditionalFormatting sqref="AF80:AJ80">
    <cfRule type="cellIs" dxfId="41" priority="9" stopIfTrue="1" operator="equal">
      <formula>4</formula>
    </cfRule>
  </conditionalFormatting>
  <conditionalFormatting sqref="AH42:AJ42">
    <cfRule type="cellIs" dxfId="40" priority="6" stopIfTrue="1" operator="equal">
      <formula>"04"</formula>
    </cfRule>
  </conditionalFormatting>
  <conditionalFormatting sqref="AF42">
    <cfRule type="cellIs" dxfId="39" priority="7" stopIfTrue="1" operator="equal">
      <formula>4</formula>
    </cfRule>
  </conditionalFormatting>
  <conditionalFormatting sqref="AF42:AH42">
    <cfRule type="cellIs" dxfId="38" priority="8" stopIfTrue="1" operator="equal">
      <formula>"04"</formula>
    </cfRule>
  </conditionalFormatting>
  <conditionalFormatting sqref="AF45:AJ45">
    <cfRule type="cellIs" dxfId="37" priority="3" stopIfTrue="1" operator="equal">
      <formula>"03"</formula>
    </cfRule>
  </conditionalFormatting>
  <conditionalFormatting sqref="AF46:AF47">
    <cfRule type="cellIs" dxfId="36" priority="4" stopIfTrue="1" operator="equal">
      <formula>4</formula>
    </cfRule>
  </conditionalFormatting>
  <conditionalFormatting sqref="AF46:AH47">
    <cfRule type="cellIs" dxfId="35" priority="5" stopIfTrue="1" operator="equal">
      <formula>"04"</formula>
    </cfRule>
  </conditionalFormatting>
  <conditionalFormatting sqref="AI40:AJ40">
    <cfRule type="cellIs" dxfId="34" priority="1" stopIfTrue="1" operator="equal">
      <formula>4</formula>
    </cfRule>
  </conditionalFormatting>
  <conditionalFormatting sqref="AF40:AH40">
    <cfRule type="cellIs" dxfId="33" priority="2" stopIfTrue="1" operator="equal">
      <formula>"04"</formula>
    </cfRule>
  </conditionalFormatting>
  <printOptions horizontalCentered="1"/>
  <pageMargins left="0.39" right="0.39" top="0.39" bottom="0.39" header="0.39" footer="0.39"/>
  <pageSetup paperSize="9" scale="5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D215"/>
  <sheetViews>
    <sheetView zoomScale="75" zoomScaleNormal="7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G25" sqref="AG25"/>
    </sheetView>
  </sheetViews>
  <sheetFormatPr baseColWidth="10" defaultRowHeight="11.25" x14ac:dyDescent="0.2"/>
  <cols>
    <col min="1" max="1" width="2" style="45" customWidth="1"/>
    <col min="2" max="2" width="2.85546875" style="46" customWidth="1"/>
    <col min="3" max="3" width="25.28515625" style="45" customWidth="1"/>
    <col min="4" max="4" width="4.42578125" style="565" customWidth="1"/>
    <col min="5" max="5" width="3.28515625" style="291" customWidth="1"/>
    <col min="6" max="6" width="4.42578125" style="565" customWidth="1"/>
    <col min="7" max="7" width="3.28515625" style="291" customWidth="1"/>
    <col min="8" max="9" width="3.7109375" style="291" customWidth="1"/>
    <col min="10" max="10" width="4.28515625" style="291" customWidth="1"/>
    <col min="11" max="11" width="3.7109375" style="291" customWidth="1"/>
    <col min="12" max="12" width="4.28515625" style="291" customWidth="1"/>
    <col min="13" max="13" width="3.7109375" style="291" customWidth="1"/>
    <col min="14" max="14" width="4.28515625" style="291" customWidth="1"/>
    <col min="15" max="19" width="3.7109375" style="291" customWidth="1"/>
    <col min="20" max="20" width="4.42578125" style="565" customWidth="1"/>
    <col min="21" max="21" width="3.28515625" style="291" customWidth="1"/>
    <col min="22" max="22" width="5.85546875" style="291" customWidth="1"/>
    <col min="23" max="25" width="4.140625" style="291" customWidth="1"/>
    <col min="26" max="26" width="4.7109375" style="291" customWidth="1"/>
    <col min="27" max="27" width="3.7109375" style="291" customWidth="1"/>
    <col min="28" max="28" width="4.28515625" style="291" customWidth="1"/>
    <col min="29" max="29" width="4" style="291" customWidth="1"/>
    <col min="30" max="30" width="4.28515625" style="291" customWidth="1"/>
    <col min="31" max="34" width="4" style="291" customWidth="1"/>
    <col min="35" max="35" width="4.7109375" style="291" customWidth="1"/>
    <col min="36" max="41" width="4.5703125" style="291" customWidth="1"/>
    <col min="42" max="42" width="2.28515625" style="45" customWidth="1"/>
    <col min="43" max="43" width="3.140625" style="45" customWidth="1"/>
    <col min="44" max="44" width="5.140625" style="45" customWidth="1"/>
    <col min="45" max="45" width="2.85546875" style="45" customWidth="1"/>
    <col min="46" max="46" width="3.140625" style="45" customWidth="1"/>
    <col min="47" max="47" width="2.85546875" style="149" customWidth="1"/>
    <col min="48" max="48" width="3.5703125" style="45" customWidth="1"/>
    <col min="49" max="49" width="4.28515625" style="149" customWidth="1"/>
    <col min="50" max="50" width="3.7109375" style="149" customWidth="1"/>
    <col min="51" max="51" width="3.85546875" style="149" customWidth="1"/>
    <col min="52" max="52" width="3.5703125" style="149" customWidth="1"/>
    <col min="53" max="54" width="4" style="149" customWidth="1"/>
    <col min="55" max="16384" width="11.42578125" style="45"/>
  </cols>
  <sheetData>
    <row r="1" spans="1:82" ht="12.75" customHeight="1" x14ac:dyDescent="0.2">
      <c r="A1" s="48"/>
      <c r="B1" s="49"/>
      <c r="C1" s="48"/>
      <c r="AP1" s="48"/>
      <c r="AQ1" s="48"/>
      <c r="AR1" s="48"/>
      <c r="AS1" s="48"/>
      <c r="AT1" s="48"/>
      <c r="AU1" s="127"/>
      <c r="AV1" s="48"/>
      <c r="AW1" s="127"/>
      <c r="AX1" s="127"/>
      <c r="AY1" s="127"/>
      <c r="AZ1" s="127"/>
      <c r="BA1" s="127"/>
      <c r="BB1" s="127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</row>
    <row r="2" spans="1:82" ht="12.75" customHeight="1" x14ac:dyDescent="0.2">
      <c r="A2" s="48"/>
      <c r="B2" s="138"/>
      <c r="C2" s="90"/>
      <c r="D2" s="1443" t="s">
        <v>467</v>
      </c>
      <c r="E2" s="1449"/>
      <c r="F2" s="1443" t="s">
        <v>376</v>
      </c>
      <c r="G2" s="1449"/>
      <c r="H2" s="1452" t="s">
        <v>275</v>
      </c>
      <c r="I2" s="1449"/>
      <c r="J2" s="1452" t="s">
        <v>373</v>
      </c>
      <c r="K2" s="1449"/>
      <c r="L2" s="1452" t="s">
        <v>341</v>
      </c>
      <c r="M2" s="1449"/>
      <c r="N2" s="1452" t="s">
        <v>404</v>
      </c>
      <c r="O2" s="1449"/>
      <c r="P2" s="1452" t="s">
        <v>412</v>
      </c>
      <c r="Q2" s="1449"/>
      <c r="R2" s="1452" t="s">
        <v>460</v>
      </c>
      <c r="S2" s="1449"/>
      <c r="T2" s="1443" t="s">
        <v>468</v>
      </c>
      <c r="U2" s="1449"/>
      <c r="V2" s="1452" t="s">
        <v>465</v>
      </c>
      <c r="W2" s="1449"/>
      <c r="X2" s="1452" t="s">
        <v>380</v>
      </c>
      <c r="Y2" s="1449"/>
      <c r="Z2" s="1470" t="s">
        <v>477</v>
      </c>
      <c r="AA2" s="1471"/>
      <c r="AB2" s="1473"/>
      <c r="AC2" s="1474"/>
      <c r="AD2" s="1443"/>
      <c r="AE2" s="1449"/>
      <c r="AF2" s="1452"/>
      <c r="AG2" s="1449"/>
      <c r="AH2" s="1468"/>
      <c r="AI2" s="1469"/>
      <c r="AJ2" s="1452"/>
      <c r="AK2" s="1449"/>
      <c r="AL2" s="1468"/>
      <c r="AM2" s="1478"/>
      <c r="AN2" s="1468"/>
      <c r="AO2" s="1478"/>
      <c r="AP2" s="48"/>
      <c r="AQ2" s="52"/>
      <c r="AR2" s="53"/>
      <c r="AS2" s="53"/>
      <c r="AT2" s="53"/>
      <c r="AU2" s="280"/>
      <c r="AV2" s="53"/>
      <c r="AW2" s="280"/>
      <c r="AX2" s="1477" t="s">
        <v>36</v>
      </c>
      <c r="AY2" s="1477"/>
      <c r="AZ2" s="1477"/>
      <c r="BA2" s="1477"/>
      <c r="BB2" s="280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</row>
    <row r="3" spans="1:82" ht="13.5" customHeight="1" thickBot="1" x14ac:dyDescent="0.25">
      <c r="A3" s="48"/>
      <c r="B3" s="139"/>
      <c r="C3" s="90"/>
      <c r="D3" s="1450">
        <v>12</v>
      </c>
      <c r="E3" s="1422"/>
      <c r="F3" s="1450">
        <v>3</v>
      </c>
      <c r="G3" s="1422"/>
      <c r="H3" s="1421">
        <v>10</v>
      </c>
      <c r="I3" s="1422"/>
      <c r="J3" s="1421">
        <v>24</v>
      </c>
      <c r="K3" s="1422"/>
      <c r="L3" s="1467">
        <v>31</v>
      </c>
      <c r="M3" s="1422"/>
      <c r="N3" s="1467">
        <v>7</v>
      </c>
      <c r="O3" s="1422"/>
      <c r="P3" s="1421">
        <v>14</v>
      </c>
      <c r="Q3" s="1422"/>
      <c r="R3" s="1421">
        <v>20</v>
      </c>
      <c r="S3" s="1422"/>
      <c r="T3" s="1450">
        <v>21</v>
      </c>
      <c r="U3" s="1422"/>
      <c r="V3" s="1421">
        <v>5</v>
      </c>
      <c r="W3" s="1422"/>
      <c r="X3" s="1421">
        <v>19</v>
      </c>
      <c r="Y3" s="1422"/>
      <c r="Z3" s="1472" t="s">
        <v>478</v>
      </c>
      <c r="AA3" s="1407"/>
      <c r="AB3" s="1406"/>
      <c r="AC3" s="1407"/>
      <c r="AD3" s="1413"/>
      <c r="AE3" s="1422"/>
      <c r="AF3" s="1421"/>
      <c r="AG3" s="1422"/>
      <c r="AH3" s="1421"/>
      <c r="AI3" s="1413"/>
      <c r="AJ3" s="1421"/>
      <c r="AK3" s="1422"/>
      <c r="AL3" s="1421"/>
      <c r="AM3" s="1422"/>
      <c r="AN3" s="1421"/>
      <c r="AO3" s="1422"/>
      <c r="AP3" s="48"/>
      <c r="AQ3" s="52"/>
      <c r="AR3" s="53"/>
      <c r="AS3" s="53"/>
      <c r="AT3" s="53"/>
      <c r="AU3" s="280"/>
      <c r="AV3" s="53"/>
      <c r="AW3" s="280"/>
      <c r="AX3" s="280"/>
      <c r="AY3" s="280"/>
      <c r="AZ3" s="280"/>
      <c r="BA3" s="280"/>
      <c r="BB3" s="280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</row>
    <row r="4" spans="1:82" ht="12.75" customHeight="1" x14ac:dyDescent="0.2">
      <c r="A4" s="48"/>
      <c r="B4" s="140"/>
      <c r="C4" s="90"/>
      <c r="D4" s="1451" t="s">
        <v>427</v>
      </c>
      <c r="E4" s="1422"/>
      <c r="F4" s="1451" t="s">
        <v>438</v>
      </c>
      <c r="G4" s="1422"/>
      <c r="H4" s="1423" t="s">
        <v>438</v>
      </c>
      <c r="I4" s="1422"/>
      <c r="J4" s="1423" t="s">
        <v>438</v>
      </c>
      <c r="K4" s="1422"/>
      <c r="L4" s="1423" t="s">
        <v>438</v>
      </c>
      <c r="M4" s="1422"/>
      <c r="N4" s="1423" t="s">
        <v>452</v>
      </c>
      <c r="O4" s="1422"/>
      <c r="P4" s="1423" t="s">
        <v>452</v>
      </c>
      <c r="Q4" s="1422"/>
      <c r="R4" s="1423" t="s">
        <v>452</v>
      </c>
      <c r="S4" s="1422"/>
      <c r="T4" s="1451" t="s">
        <v>452</v>
      </c>
      <c r="U4" s="1422"/>
      <c r="V4" s="1423" t="s">
        <v>466</v>
      </c>
      <c r="W4" s="1422"/>
      <c r="X4" s="1423" t="s">
        <v>466</v>
      </c>
      <c r="Y4" s="1422"/>
      <c r="Z4" s="1475" t="s">
        <v>466</v>
      </c>
      <c r="AA4" s="1476"/>
      <c r="AB4" s="1416"/>
      <c r="AC4" s="1407"/>
      <c r="AD4" s="1440"/>
      <c r="AE4" s="1422"/>
      <c r="AF4" s="1423"/>
      <c r="AG4" s="1422"/>
      <c r="AH4" s="1423"/>
      <c r="AI4" s="1413"/>
      <c r="AJ4" s="1423"/>
      <c r="AK4" s="1422"/>
      <c r="AL4" s="1423"/>
      <c r="AM4" s="1422"/>
      <c r="AN4" s="1423"/>
      <c r="AO4" s="1422"/>
      <c r="AP4" s="48"/>
      <c r="AQ4" s="51" t="s">
        <v>0</v>
      </c>
      <c r="AR4" s="51" t="s">
        <v>1</v>
      </c>
      <c r="AS4" s="54" t="s">
        <v>2</v>
      </c>
      <c r="AT4" s="55"/>
      <c r="AU4" s="8"/>
      <c r="AV4" s="56"/>
      <c r="AW4" s="281"/>
      <c r="AX4" s="281"/>
      <c r="AY4" s="281"/>
      <c r="AZ4" s="281"/>
      <c r="BA4" s="281"/>
      <c r="BB4" s="282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</row>
    <row r="5" spans="1:82" ht="12.75" customHeight="1" x14ac:dyDescent="0.2">
      <c r="A5" s="48"/>
      <c r="B5" s="140"/>
      <c r="C5" s="91"/>
      <c r="D5" s="1450">
        <v>2015</v>
      </c>
      <c r="E5" s="1422"/>
      <c r="F5" s="1450">
        <v>2015</v>
      </c>
      <c r="G5" s="1422"/>
      <c r="H5" s="1421">
        <v>2015</v>
      </c>
      <c r="I5" s="1422"/>
      <c r="J5" s="1421">
        <v>2015</v>
      </c>
      <c r="K5" s="1422"/>
      <c r="L5" s="1421">
        <v>2015</v>
      </c>
      <c r="M5" s="1422"/>
      <c r="N5" s="1421">
        <v>2015</v>
      </c>
      <c r="O5" s="1422"/>
      <c r="P5" s="1421">
        <v>2015</v>
      </c>
      <c r="Q5" s="1422"/>
      <c r="R5" s="1421">
        <v>2015</v>
      </c>
      <c r="S5" s="1422"/>
      <c r="T5" s="1450">
        <v>2015</v>
      </c>
      <c r="U5" s="1422"/>
      <c r="V5" s="1421">
        <v>2015</v>
      </c>
      <c r="W5" s="1422"/>
      <c r="X5" s="1421">
        <v>2015</v>
      </c>
      <c r="Y5" s="1422"/>
      <c r="Z5" s="1406">
        <v>2015</v>
      </c>
      <c r="AA5" s="1407"/>
      <c r="AB5" s="1406"/>
      <c r="AC5" s="1407"/>
      <c r="AD5" s="1413"/>
      <c r="AE5" s="1422"/>
      <c r="AF5" s="1421"/>
      <c r="AG5" s="1422"/>
      <c r="AH5" s="1421"/>
      <c r="AI5" s="1413"/>
      <c r="AJ5" s="1421"/>
      <c r="AK5" s="1422"/>
      <c r="AL5" s="1421"/>
      <c r="AM5" s="1422"/>
      <c r="AN5" s="1421"/>
      <c r="AO5" s="1422"/>
      <c r="AP5" s="48"/>
      <c r="AQ5" s="51"/>
      <c r="AR5" s="58" t="s">
        <v>4</v>
      </c>
      <c r="AS5" s="59" t="s">
        <v>5</v>
      </c>
      <c r="AT5" s="60" t="s">
        <v>6</v>
      </c>
      <c r="AU5" s="13" t="s">
        <v>7</v>
      </c>
      <c r="AV5" s="61" t="s">
        <v>8</v>
      </c>
      <c r="AW5" s="283" t="s">
        <v>3</v>
      </c>
      <c r="AX5" s="15"/>
      <c r="AY5" s="15"/>
      <c r="AZ5" s="15"/>
      <c r="BA5" s="16"/>
      <c r="BB5" s="284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</row>
    <row r="6" spans="1:82" ht="13.5" customHeight="1" thickBot="1" x14ac:dyDescent="0.25">
      <c r="A6" s="48"/>
      <c r="B6" s="139"/>
      <c r="C6" s="91"/>
      <c r="D6" s="566"/>
      <c r="E6" s="1302"/>
      <c r="F6" s="566"/>
      <c r="G6" s="859"/>
      <c r="H6" s="292"/>
      <c r="I6" s="859"/>
      <c r="J6" s="1455"/>
      <c r="K6" s="1409"/>
      <c r="L6" s="1431"/>
      <c r="M6" s="1409"/>
      <c r="N6" s="1410" t="s">
        <v>408</v>
      </c>
      <c r="O6" s="1454"/>
      <c r="P6" s="1453"/>
      <c r="Q6" s="1409"/>
      <c r="R6" s="1453"/>
      <c r="S6" s="1409"/>
      <c r="T6" s="566"/>
      <c r="U6" s="1302"/>
      <c r="V6" s="1479" t="s">
        <v>469</v>
      </c>
      <c r="W6" s="1480"/>
      <c r="X6" s="1481"/>
      <c r="Y6" s="1482"/>
      <c r="Z6" s="1460" t="s">
        <v>318</v>
      </c>
      <c r="AA6" s="1461"/>
      <c r="AB6" s="1417"/>
      <c r="AC6" s="1464"/>
      <c r="AD6" s="1465"/>
      <c r="AE6" s="1466"/>
      <c r="AF6" s="1462"/>
      <c r="AG6" s="1463"/>
      <c r="AH6" s="1458"/>
      <c r="AI6" s="1459"/>
      <c r="AJ6" s="1457"/>
      <c r="AK6" s="1456"/>
      <c r="AL6" s="1431"/>
      <c r="AM6" s="1456"/>
      <c r="AN6" s="1431"/>
      <c r="AO6" s="1456"/>
      <c r="AP6" s="48"/>
      <c r="AQ6" s="65"/>
      <c r="AR6" s="65"/>
      <c r="AS6" s="66"/>
      <c r="AT6" s="64"/>
      <c r="AU6" s="18"/>
      <c r="AV6" s="61"/>
      <c r="AW6" s="285"/>
      <c r="AX6" s="285"/>
      <c r="AY6" s="285"/>
      <c r="AZ6" s="285"/>
      <c r="BA6" s="285"/>
      <c r="BB6" s="286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</row>
    <row r="7" spans="1:82" x14ac:dyDescent="0.2">
      <c r="A7" s="48"/>
      <c r="B7" s="89"/>
      <c r="C7" s="67"/>
      <c r="D7" s="567"/>
      <c r="E7" s="1310"/>
      <c r="F7" s="567"/>
      <c r="G7" s="873"/>
      <c r="H7" s="873"/>
      <c r="I7" s="873"/>
      <c r="J7" s="873"/>
      <c r="K7" s="873"/>
      <c r="L7" s="873"/>
      <c r="M7" s="873"/>
      <c r="N7" s="873"/>
      <c r="O7" s="873"/>
      <c r="P7" s="873"/>
      <c r="Q7" s="873"/>
      <c r="R7" s="1310"/>
      <c r="S7" s="1310"/>
      <c r="T7" s="567"/>
      <c r="U7" s="1310"/>
      <c r="V7" s="873"/>
      <c r="W7" s="873"/>
      <c r="X7" s="873"/>
      <c r="Y7" s="873"/>
      <c r="AA7" s="873"/>
      <c r="AC7" s="873"/>
      <c r="AE7" s="873"/>
      <c r="AF7" s="873"/>
      <c r="AG7" s="873"/>
      <c r="AH7" s="873"/>
      <c r="AI7" s="873"/>
      <c r="AJ7" s="873"/>
      <c r="AK7" s="873"/>
      <c r="AL7" s="873"/>
      <c r="AM7" s="873"/>
      <c r="AN7" s="873"/>
      <c r="AO7" s="873"/>
      <c r="AP7" s="68"/>
      <c r="AQ7" s="92"/>
      <c r="AR7" s="93"/>
      <c r="AS7" s="69"/>
      <c r="AT7" s="69"/>
      <c r="AU7" s="23"/>
      <c r="AV7" s="53"/>
      <c r="AW7" s="280"/>
      <c r="AX7" s="280"/>
      <c r="AY7" s="280"/>
      <c r="AZ7" s="280"/>
      <c r="BA7" s="280"/>
      <c r="BB7" s="280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</row>
    <row r="8" spans="1:82" x14ac:dyDescent="0.2">
      <c r="A8" s="48"/>
      <c r="B8" s="85"/>
      <c r="C8" s="516" t="s">
        <v>315</v>
      </c>
      <c r="D8" s="568"/>
      <c r="E8" s="1308"/>
      <c r="F8" s="568"/>
      <c r="G8" s="870"/>
      <c r="H8" s="870"/>
      <c r="I8" s="870"/>
      <c r="J8" s="870"/>
      <c r="K8" s="870"/>
      <c r="L8" s="870"/>
      <c r="M8" s="870"/>
      <c r="N8" s="870"/>
      <c r="O8" s="870"/>
      <c r="P8" s="870"/>
      <c r="Q8" s="870"/>
      <c r="R8" s="1308"/>
      <c r="S8" s="1308"/>
      <c r="T8" s="568"/>
      <c r="U8" s="1308"/>
      <c r="V8" s="870"/>
      <c r="W8" s="870"/>
      <c r="X8" s="870"/>
      <c r="Y8" s="870"/>
      <c r="Z8" s="870"/>
      <c r="AA8" s="870"/>
      <c r="AB8" s="870"/>
      <c r="AC8" s="870"/>
      <c r="AD8" s="870"/>
      <c r="AE8" s="870"/>
      <c r="AF8" s="870"/>
      <c r="AG8" s="870"/>
      <c r="AH8" s="870"/>
      <c r="AI8" s="870"/>
      <c r="AJ8" s="855"/>
      <c r="AK8" s="855"/>
      <c r="AL8" s="855"/>
      <c r="AM8" s="855"/>
      <c r="AN8" s="855"/>
      <c r="AO8" s="855"/>
      <c r="AP8" s="48"/>
      <c r="AQ8" s="51"/>
      <c r="AR8" s="71"/>
      <c r="AS8" s="63"/>
      <c r="AT8" s="63"/>
      <c r="AU8" s="17"/>
      <c r="AV8" s="72"/>
      <c r="AW8" s="17">
        <v>500</v>
      </c>
      <c r="AX8" s="17">
        <v>550</v>
      </c>
      <c r="AY8" s="17">
        <v>600</v>
      </c>
      <c r="AZ8" s="17">
        <v>650</v>
      </c>
      <c r="BA8" s="17">
        <v>675</v>
      </c>
      <c r="BB8" s="17">
        <v>700</v>
      </c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</row>
    <row r="9" spans="1:82" x14ac:dyDescent="0.2">
      <c r="A9" s="48"/>
      <c r="B9" s="1242"/>
      <c r="C9" s="758"/>
      <c r="D9" s="825"/>
      <c r="E9" s="146"/>
      <c r="F9" s="825"/>
      <c r="G9" s="146"/>
      <c r="H9" s="1236"/>
      <c r="I9" s="321"/>
      <c r="J9" s="296"/>
      <c r="K9" s="146"/>
      <c r="L9" s="864"/>
      <c r="M9" s="321"/>
      <c r="N9" s="296"/>
      <c r="O9" s="146"/>
      <c r="P9" s="296"/>
      <c r="Q9" s="146"/>
      <c r="R9" s="1306"/>
      <c r="S9" s="321"/>
      <c r="T9" s="825"/>
      <c r="U9" s="146"/>
      <c r="V9" s="864"/>
      <c r="W9" s="321"/>
      <c r="X9" s="296"/>
      <c r="Y9" s="860"/>
      <c r="Z9" s="864"/>
      <c r="AA9" s="321"/>
      <c r="AB9" s="296"/>
      <c r="AC9" s="146"/>
      <c r="AD9" s="864"/>
      <c r="AE9" s="864"/>
      <c r="AF9" s="296"/>
      <c r="AG9" s="146"/>
      <c r="AH9" s="864"/>
      <c r="AI9" s="864"/>
      <c r="AJ9" s="296"/>
      <c r="AK9" s="146"/>
      <c r="AL9" s="864"/>
      <c r="AM9" s="321"/>
      <c r="AN9" s="296"/>
      <c r="AO9" s="146"/>
      <c r="AP9" s="48"/>
      <c r="AQ9" s="51">
        <f>COUNT(F9:AO9)</f>
        <v>0</v>
      </c>
      <c r="AR9" s="71" t="str">
        <f>IF(AQ9&lt;3," ",(LARGE(F9:AO9,1)+LARGE(F9:AO9,2)+LARGE(F9:AO9,3))/3)</f>
        <v xml:space="preserve"> </v>
      </c>
      <c r="AS9" s="66">
        <f>COUNTIF(F9:AO9,"(1)")</f>
        <v>0</v>
      </c>
      <c r="AT9" s="64">
        <f>COUNTIF(F9:AO9,"(2)")</f>
        <v>0</v>
      </c>
      <c r="AU9" s="18">
        <f>COUNTIF(F9:AO9,"(3)")</f>
        <v>0</v>
      </c>
      <c r="AV9" s="72">
        <f>SUM(AS9:AU9)</f>
        <v>0</v>
      </c>
      <c r="AW9" s="517" t="e">
        <f>IF((LARGE($F9:$AO9,1))&gt;=500,"15"," ")</f>
        <v>#NUM!</v>
      </c>
      <c r="AX9" s="31" t="e">
        <f>IF((LARGE($F9:$AO9,1))&gt;=550,"15"," ")</f>
        <v>#NUM!</v>
      </c>
      <c r="AY9" s="31" t="e">
        <f>IF((LARGE($F9:$AO9,1))&gt;=600,"15"," ")</f>
        <v>#NUM!</v>
      </c>
      <c r="AZ9" s="31" t="e">
        <f>IF((LARGE($F9:$AO9,1))&gt;=650,"15"," ")</f>
        <v>#NUM!</v>
      </c>
      <c r="BA9" s="31" t="e">
        <f>IF((LARGE($F9:$AO9,1))&gt;=675,"15"," ")</f>
        <v>#NUM!</v>
      </c>
      <c r="BB9" s="31" t="e">
        <f>IF((LARGE($F9:$AO9,1))&gt;=700,"15"," ")</f>
        <v>#NUM!</v>
      </c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</row>
    <row r="10" spans="1:82" x14ac:dyDescent="0.2">
      <c r="A10" s="48"/>
      <c r="B10" s="783"/>
      <c r="C10" s="102"/>
      <c r="D10" s="569"/>
      <c r="E10" s="1302"/>
      <c r="F10" s="569"/>
      <c r="G10" s="859"/>
      <c r="H10" s="870"/>
      <c r="I10" s="870"/>
      <c r="J10" s="292"/>
      <c r="K10" s="859"/>
      <c r="L10" s="870"/>
      <c r="M10" s="870"/>
      <c r="N10" s="292"/>
      <c r="O10" s="859"/>
      <c r="P10" s="292"/>
      <c r="Q10" s="1302"/>
      <c r="R10" s="1308"/>
      <c r="S10" s="1308"/>
      <c r="T10" s="569"/>
      <c r="U10" s="1302"/>
      <c r="V10" s="870"/>
      <c r="W10" s="870"/>
      <c r="X10" s="292"/>
      <c r="Y10" s="859"/>
      <c r="Z10" s="870"/>
      <c r="AA10" s="870"/>
      <c r="AB10" s="292"/>
      <c r="AC10" s="859"/>
      <c r="AD10" s="870"/>
      <c r="AE10" s="870"/>
      <c r="AF10" s="292"/>
      <c r="AG10" s="859"/>
      <c r="AH10" s="870"/>
      <c r="AI10" s="870"/>
      <c r="AJ10" s="292"/>
      <c r="AK10" s="859"/>
      <c r="AL10" s="870"/>
      <c r="AM10" s="870"/>
      <c r="AN10" s="292"/>
      <c r="AO10" s="859"/>
      <c r="AP10" s="48"/>
      <c r="AQ10" s="51">
        <f>COUNT(F10:AO10)</f>
        <v>0</v>
      </c>
      <c r="AR10" s="71" t="str">
        <f>IF(AQ10&lt;3," ",(LARGE(F10:AO10,1)+LARGE(F10:AO10,2)+LARGE(F10:AO10,3))/3)</f>
        <v xml:space="preserve"> </v>
      </c>
      <c r="AS10" s="66">
        <f>COUNTIF(F10:AO10,"(1)")</f>
        <v>0</v>
      </c>
      <c r="AT10" s="64">
        <f>COUNTIF(F10:AO10,"(2)")</f>
        <v>0</v>
      </c>
      <c r="AU10" s="18">
        <f>COUNTIF(F10:AO10,"(3)")</f>
        <v>0</v>
      </c>
      <c r="AV10" s="72">
        <f>SUM(AS10:AU10)</f>
        <v>0</v>
      </c>
      <c r="AW10" s="517" t="e">
        <f>IF((LARGE($F10:$AO10,1))&gt;=500,"15"," ")</f>
        <v>#NUM!</v>
      </c>
      <c r="AX10" s="31" t="e">
        <f>IF((LARGE($F10:$AO10,1))&gt;=550,"15"," ")</f>
        <v>#NUM!</v>
      </c>
      <c r="AY10" s="31" t="e">
        <f>IF((LARGE($F10:$AO10,1))&gt;=600,"15"," ")</f>
        <v>#NUM!</v>
      </c>
      <c r="AZ10" s="31" t="e">
        <f>IF((LARGE($F10:$AO10,1))&gt;=650,"15"," ")</f>
        <v>#NUM!</v>
      </c>
      <c r="BA10" s="31" t="e">
        <f>IF((LARGE($F10:$AO10,1))&gt;=675,"15"," ")</f>
        <v>#NUM!</v>
      </c>
      <c r="BB10" s="31" t="e">
        <f>IF((LARGE($F10:$AO10,1))&gt;=700,"15"," ")</f>
        <v>#NUM!</v>
      </c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</row>
    <row r="11" spans="1:82" x14ac:dyDescent="0.2">
      <c r="A11" s="48"/>
      <c r="B11" s="790"/>
      <c r="C11" s="1244"/>
      <c r="D11" s="573"/>
      <c r="E11" s="1300"/>
      <c r="F11" s="573"/>
      <c r="G11" s="1235"/>
      <c r="H11" s="1235"/>
      <c r="I11" s="1235"/>
      <c r="J11" s="1235"/>
      <c r="K11" s="1235"/>
      <c r="L11" s="1235"/>
      <c r="M11" s="1235"/>
      <c r="N11" s="1235"/>
      <c r="O11" s="1235"/>
      <c r="P11" s="1235"/>
      <c r="Q11" s="1235"/>
      <c r="R11" s="1300"/>
      <c r="S11" s="1300"/>
      <c r="T11" s="573"/>
      <c r="U11" s="1300"/>
      <c r="V11" s="1235"/>
      <c r="W11" s="1235"/>
      <c r="X11" s="1235"/>
      <c r="Y11" s="1235"/>
      <c r="Z11" s="1235"/>
      <c r="AA11" s="1235"/>
      <c r="AB11" s="1235"/>
      <c r="AC11" s="1235"/>
      <c r="AD11" s="1235"/>
      <c r="AE11" s="1235"/>
      <c r="AF11" s="1235"/>
      <c r="AG11" s="1235"/>
      <c r="AH11" s="1235"/>
      <c r="AI11" s="1235"/>
      <c r="AJ11" s="1235"/>
      <c r="AK11" s="1235"/>
      <c r="AL11" s="1235"/>
      <c r="AM11" s="1235"/>
      <c r="AN11" s="1235"/>
      <c r="AO11" s="1235"/>
      <c r="AP11" s="48"/>
      <c r="AQ11" s="51"/>
      <c r="AR11" s="71"/>
      <c r="AS11" s="63"/>
      <c r="AT11" s="63"/>
      <c r="AU11" s="17"/>
      <c r="AV11" s="72"/>
      <c r="AW11" s="19"/>
      <c r="AX11" s="19"/>
      <c r="AY11" s="19"/>
      <c r="AZ11" s="19"/>
      <c r="BA11" s="19"/>
      <c r="BB11" s="19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</row>
    <row r="12" spans="1:82" x14ac:dyDescent="0.2">
      <c r="A12" s="48"/>
      <c r="B12" s="85"/>
      <c r="C12" s="70" t="s">
        <v>447</v>
      </c>
      <c r="D12" s="568"/>
      <c r="E12" s="1308"/>
      <c r="F12" s="568"/>
      <c r="G12" s="1237"/>
      <c r="H12" s="1237"/>
      <c r="I12" s="1237"/>
      <c r="J12" s="1237"/>
      <c r="K12" s="1237"/>
      <c r="L12" s="1237"/>
      <c r="M12" s="1237"/>
      <c r="N12" s="1237"/>
      <c r="O12" s="1237"/>
      <c r="P12" s="1237"/>
      <c r="Q12" s="1237"/>
      <c r="R12" s="1308"/>
      <c r="S12" s="1308"/>
      <c r="T12" s="568"/>
      <c r="U12" s="1308"/>
      <c r="V12" s="1237"/>
      <c r="W12" s="1237"/>
      <c r="X12" s="1237"/>
      <c r="Y12" s="1237"/>
      <c r="Z12" s="1237"/>
      <c r="AA12" s="1237"/>
      <c r="AB12" s="1237"/>
      <c r="AC12" s="1237"/>
      <c r="AD12" s="1237"/>
      <c r="AE12" s="1237"/>
      <c r="AF12" s="1237"/>
      <c r="AG12" s="1237"/>
      <c r="AH12" s="1237"/>
      <c r="AI12" s="1237"/>
      <c r="AJ12" s="855"/>
      <c r="AK12" s="855"/>
      <c r="AL12" s="855"/>
      <c r="AM12" s="855"/>
      <c r="AN12" s="855"/>
      <c r="AO12" s="855"/>
      <c r="AP12" s="48"/>
      <c r="AQ12" s="51"/>
      <c r="AR12" s="71"/>
      <c r="AS12" s="63"/>
      <c r="AT12" s="63"/>
      <c r="AU12" s="17"/>
      <c r="AV12" s="72"/>
      <c r="AW12" s="19"/>
      <c r="AX12" s="19"/>
      <c r="AY12" s="19"/>
      <c r="AZ12" s="19"/>
      <c r="BA12" s="19"/>
      <c r="BB12" s="19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</row>
    <row r="13" spans="1:82" x14ac:dyDescent="0.2">
      <c r="A13" s="48"/>
      <c r="B13" s="88">
        <v>1</v>
      </c>
      <c r="C13" s="132" t="s">
        <v>311</v>
      </c>
      <c r="D13" s="570"/>
      <c r="E13" s="1302"/>
      <c r="F13" s="570"/>
      <c r="G13" s="859"/>
      <c r="H13" s="148"/>
      <c r="I13" s="143"/>
      <c r="J13" s="870">
        <v>485</v>
      </c>
      <c r="K13" s="1161" t="s">
        <v>237</v>
      </c>
      <c r="L13" s="870">
        <v>455</v>
      </c>
      <c r="M13" s="1161" t="s">
        <v>237</v>
      </c>
      <c r="N13" s="870"/>
      <c r="O13" s="293"/>
      <c r="P13" s="147"/>
      <c r="Q13" s="317"/>
      <c r="R13" s="306"/>
      <c r="S13" s="306"/>
      <c r="T13" s="570"/>
      <c r="U13" s="1302"/>
      <c r="V13" s="870">
        <v>563</v>
      </c>
      <c r="W13" s="1186" t="s">
        <v>237</v>
      </c>
      <c r="X13" s="148"/>
      <c r="Y13" s="143"/>
      <c r="Z13" s="407"/>
      <c r="AA13" s="870"/>
      <c r="AB13" s="407"/>
      <c r="AC13" s="870"/>
      <c r="AD13" s="407"/>
      <c r="AE13" s="305"/>
      <c r="AF13" s="148"/>
      <c r="AG13" s="142"/>
      <c r="AH13" s="870"/>
      <c r="AI13" s="870"/>
      <c r="AJ13" s="148"/>
      <c r="AK13" s="143"/>
      <c r="AL13" s="148"/>
      <c r="AM13" s="143"/>
      <c r="AN13" s="148"/>
      <c r="AO13" s="143"/>
      <c r="AP13" s="48"/>
      <c r="AQ13" s="51">
        <f>COUNT(F13:AO13)</f>
        <v>3</v>
      </c>
      <c r="AR13" s="71">
        <f>IF(AQ13&lt;3," ",(LARGE(F13:AO13,1)+LARGE(F13:AO13,2)+LARGE(F13:AO13,3))/3)</f>
        <v>501</v>
      </c>
      <c r="AS13" s="66">
        <f>COUNTIF(F13:AO13,"(1)")</f>
        <v>3</v>
      </c>
      <c r="AT13" s="64">
        <f>COUNTIF(F13:AO13,"(2)")</f>
        <v>0</v>
      </c>
      <c r="AU13" s="18">
        <f>COUNTIF(F13:AO13,"(3)")</f>
        <v>0</v>
      </c>
      <c r="AV13" s="61">
        <f>SUM(AS13:AU13)</f>
        <v>3</v>
      </c>
      <c r="AW13" s="736">
        <v>14</v>
      </c>
      <c r="AX13" s="35">
        <v>14</v>
      </c>
      <c r="AY13" s="31" t="str">
        <f>IF((LARGE($F13:$AO13,1))&gt;=600,"15"," ")</f>
        <v xml:space="preserve"> </v>
      </c>
      <c r="AZ13" s="31" t="str">
        <f>IF((LARGE($F13:$AO13,1))&gt;=650,"15"," ")</f>
        <v xml:space="preserve"> </v>
      </c>
      <c r="BA13" s="31" t="str">
        <f>IF((LARGE($F13:$AO13,1))&gt;=675,"15"," ")</f>
        <v xml:space="preserve"> </v>
      </c>
      <c r="BB13" s="31" t="str">
        <f>IF((LARGE($F13:$AO13,1))&gt;=700,"15"," ")</f>
        <v xml:space="preserve"> </v>
      </c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</row>
    <row r="14" spans="1:82" x14ac:dyDescent="0.2">
      <c r="A14" s="48"/>
      <c r="B14" s="49"/>
      <c r="C14" s="48"/>
      <c r="D14" s="567"/>
      <c r="E14" s="1310"/>
      <c r="F14" s="567"/>
      <c r="G14" s="873"/>
      <c r="H14" s="873"/>
      <c r="I14" s="873"/>
      <c r="J14" s="873"/>
      <c r="K14" s="873"/>
      <c r="L14" s="873"/>
      <c r="M14" s="873"/>
      <c r="N14" s="873"/>
      <c r="O14" s="873"/>
      <c r="P14" s="873"/>
      <c r="Q14" s="873"/>
      <c r="R14" s="1310"/>
      <c r="S14" s="1310"/>
      <c r="T14" s="567"/>
      <c r="U14" s="1310"/>
      <c r="V14" s="873"/>
      <c r="W14" s="873"/>
      <c r="X14" s="873"/>
      <c r="Y14" s="873"/>
      <c r="Z14" s="873"/>
      <c r="AA14" s="873"/>
      <c r="AB14" s="873"/>
      <c r="AC14" s="873"/>
      <c r="AD14" s="873"/>
      <c r="AE14" s="873"/>
      <c r="AF14" s="873"/>
      <c r="AG14" s="873"/>
      <c r="AH14" s="873"/>
      <c r="AI14" s="873"/>
      <c r="AJ14" s="873"/>
      <c r="AK14" s="873"/>
      <c r="AL14" s="873"/>
      <c r="AM14" s="873"/>
      <c r="AN14" s="873"/>
      <c r="AO14" s="873"/>
      <c r="AP14" s="48"/>
      <c r="AQ14" s="51"/>
      <c r="AR14" s="71"/>
      <c r="AS14" s="65"/>
      <c r="AT14" s="65"/>
      <c r="AU14" s="19"/>
      <c r="AV14" s="68"/>
      <c r="AW14" s="279"/>
      <c r="AX14" s="279"/>
      <c r="AY14" s="279"/>
      <c r="AZ14" s="279"/>
      <c r="BA14" s="279"/>
      <c r="BB14" s="279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</row>
    <row r="15" spans="1:82" x14ac:dyDescent="0.2">
      <c r="A15" s="48"/>
      <c r="B15" s="85"/>
      <c r="C15" s="70" t="s">
        <v>234</v>
      </c>
      <c r="D15" s="568"/>
      <c r="E15" s="1308"/>
      <c r="F15" s="568"/>
      <c r="G15" s="1237"/>
      <c r="H15" s="1237"/>
      <c r="I15" s="1237"/>
      <c r="J15" s="1237"/>
      <c r="K15" s="1237"/>
      <c r="L15" s="1237"/>
      <c r="M15" s="1237"/>
      <c r="N15" s="1237"/>
      <c r="O15" s="1237"/>
      <c r="P15" s="1237"/>
      <c r="Q15" s="1237"/>
      <c r="R15" s="1308"/>
      <c r="S15" s="1308"/>
      <c r="T15" s="568"/>
      <c r="U15" s="1308"/>
      <c r="V15" s="1237"/>
      <c r="W15" s="1237"/>
      <c r="X15" s="1237"/>
      <c r="Y15" s="1237"/>
      <c r="Z15" s="1237"/>
      <c r="AA15" s="1237"/>
      <c r="AB15" s="1237"/>
      <c r="AC15" s="1237"/>
      <c r="AD15" s="1237"/>
      <c r="AE15" s="1237"/>
      <c r="AF15" s="1237"/>
      <c r="AG15" s="1237"/>
      <c r="AH15" s="1237"/>
      <c r="AI15" s="1237"/>
      <c r="AJ15" s="1235"/>
      <c r="AK15" s="1235"/>
      <c r="AL15" s="1235"/>
      <c r="AM15" s="1235"/>
      <c r="AN15" s="1235"/>
      <c r="AO15" s="1235"/>
      <c r="AP15" s="48"/>
      <c r="AQ15" s="51"/>
      <c r="AR15" s="71"/>
      <c r="AS15" s="63"/>
      <c r="AT15" s="63"/>
      <c r="AU15" s="17"/>
      <c r="AV15" s="72"/>
      <c r="AW15" s="19"/>
      <c r="AX15" s="19"/>
      <c r="AY15" s="19"/>
      <c r="AZ15" s="19"/>
      <c r="BA15" s="19"/>
      <c r="BB15" s="19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</row>
    <row r="16" spans="1:82" x14ac:dyDescent="0.2">
      <c r="A16" s="48"/>
      <c r="B16" s="518">
        <v>1</v>
      </c>
      <c r="C16" s="1240" t="s">
        <v>262</v>
      </c>
      <c r="D16" s="1241">
        <v>618</v>
      </c>
      <c r="E16" s="146" t="s">
        <v>390</v>
      </c>
      <c r="F16" s="1241">
        <v>600</v>
      </c>
      <c r="G16" s="1214" t="s">
        <v>322</v>
      </c>
      <c r="H16" s="1237"/>
      <c r="I16" s="143"/>
      <c r="J16" s="1237">
        <v>618</v>
      </c>
      <c r="K16" s="1246" t="s">
        <v>259</v>
      </c>
      <c r="L16" s="1237">
        <v>582</v>
      </c>
      <c r="M16" s="1161" t="s">
        <v>237</v>
      </c>
      <c r="N16" s="1237">
        <v>614</v>
      </c>
      <c r="O16" s="1223" t="s">
        <v>322</v>
      </c>
      <c r="P16" s="147">
        <v>602</v>
      </c>
      <c r="Q16" s="1157" t="s">
        <v>322</v>
      </c>
      <c r="R16" s="306"/>
      <c r="S16" s="306"/>
      <c r="T16" s="1241">
        <v>617</v>
      </c>
      <c r="U16" s="146" t="s">
        <v>384</v>
      </c>
      <c r="V16" s="1237">
        <v>607</v>
      </c>
      <c r="W16" s="1186" t="s">
        <v>237</v>
      </c>
      <c r="X16" s="148"/>
      <c r="Y16" s="143"/>
      <c r="Z16" s="407">
        <v>625</v>
      </c>
      <c r="AA16" s="305" t="s">
        <v>367</v>
      </c>
      <c r="AB16" s="407"/>
      <c r="AC16" s="1237"/>
      <c r="AD16" s="407"/>
      <c r="AE16" s="305"/>
      <c r="AF16" s="148"/>
      <c r="AG16" s="142"/>
      <c r="AH16" s="1237"/>
      <c r="AI16" s="1237"/>
      <c r="AJ16" s="148"/>
      <c r="AK16" s="143"/>
      <c r="AL16" s="148"/>
      <c r="AM16" s="143"/>
      <c r="AN16" s="148"/>
      <c r="AO16" s="143"/>
      <c r="AP16" s="48"/>
      <c r="AQ16" s="51">
        <f>COUNT(F16:AO16)</f>
        <v>8</v>
      </c>
      <c r="AR16" s="71">
        <f>IF(AQ16&lt;3," ",(LARGE(D16:AO16,1)+LARGE(D16:AO16,2)+LARGE(D16:AO16,3))/3)</f>
        <v>620.33333333333337</v>
      </c>
      <c r="AS16" s="66">
        <f>COUNTIF(F16:AO16,"(1)")</f>
        <v>2</v>
      </c>
      <c r="AT16" s="64">
        <f>COUNTIF(F16:AO16,"(2)")</f>
        <v>3</v>
      </c>
      <c r="AU16" s="18">
        <f>COUNTIF(F16:AO16,"(3)")</f>
        <v>1</v>
      </c>
      <c r="AV16" s="61">
        <f>SUM(AS16:AU16)</f>
        <v>6</v>
      </c>
      <c r="AW16" s="736">
        <v>12</v>
      </c>
      <c r="AX16" s="35">
        <v>12</v>
      </c>
      <c r="AY16" s="35">
        <v>12</v>
      </c>
      <c r="AZ16" s="31" t="str">
        <f>IF((LARGE($F16:$AO16,1))&gt;=650,"15"," ")</f>
        <v xml:space="preserve"> </v>
      </c>
      <c r="BA16" s="31" t="str">
        <f>IF((LARGE($F16:$AO16,1))&gt;=675,"15"," ")</f>
        <v xml:space="preserve"> </v>
      </c>
      <c r="BB16" s="31" t="str">
        <f>IF((LARGE($F16:$AO16,1))&gt;=700,"15"," ")</f>
        <v xml:space="preserve"> </v>
      </c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</row>
    <row r="17" spans="1:82" x14ac:dyDescent="0.2">
      <c r="A17" s="48"/>
      <c r="B17" s="790"/>
      <c r="C17" s="192"/>
      <c r="D17" s="1245"/>
      <c r="E17" s="321"/>
      <c r="F17" s="1245"/>
      <c r="G17" s="321"/>
      <c r="H17" s="1235"/>
      <c r="I17" s="1235"/>
      <c r="J17" s="1235"/>
      <c r="K17" s="1235"/>
      <c r="L17" s="1235"/>
      <c r="M17" s="1235"/>
      <c r="N17" s="1281"/>
      <c r="O17" s="299"/>
      <c r="P17" s="299"/>
      <c r="Q17" s="299"/>
      <c r="R17" s="299"/>
      <c r="S17" s="299"/>
      <c r="T17" s="1245"/>
      <c r="U17" s="321"/>
      <c r="V17" s="1235"/>
      <c r="W17" s="1235"/>
      <c r="X17" s="1235"/>
      <c r="Y17" s="1235"/>
      <c r="Z17" s="304"/>
      <c r="AA17" s="1235"/>
      <c r="AB17" s="304"/>
      <c r="AC17" s="1235"/>
      <c r="AD17" s="304"/>
      <c r="AE17" s="1238"/>
      <c r="AF17" s="1235"/>
      <c r="AG17" s="1238"/>
      <c r="AH17" s="1235"/>
      <c r="AI17" s="1235"/>
      <c r="AJ17" s="1235"/>
      <c r="AK17" s="1235"/>
      <c r="AL17" s="1235"/>
      <c r="AM17" s="1235"/>
      <c r="AN17" s="1235"/>
      <c r="AO17" s="1235"/>
      <c r="AP17" s="48"/>
      <c r="AQ17" s="51"/>
      <c r="AR17" s="71"/>
      <c r="AS17" s="63"/>
      <c r="AT17" s="63"/>
      <c r="AU17" s="17"/>
      <c r="AV17" s="72"/>
      <c r="AW17" s="26"/>
      <c r="AX17" s="26"/>
      <c r="AY17" s="26"/>
      <c r="AZ17" s="17"/>
      <c r="BA17" s="17"/>
      <c r="BB17" s="17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</row>
    <row r="18" spans="1:82" x14ac:dyDescent="0.2">
      <c r="A18" s="48"/>
      <c r="B18" s="85"/>
      <c r="C18" s="70" t="s">
        <v>37</v>
      </c>
      <c r="D18" s="568"/>
      <c r="E18" s="1308"/>
      <c r="F18" s="568"/>
      <c r="G18" s="1237"/>
      <c r="H18" s="1237"/>
      <c r="I18" s="1237"/>
      <c r="J18" s="1237"/>
      <c r="K18" s="1237"/>
      <c r="L18" s="1237"/>
      <c r="M18" s="1237"/>
      <c r="N18" s="1237"/>
      <c r="O18" s="1237"/>
      <c r="P18" s="1237"/>
      <c r="Q18" s="1237"/>
      <c r="R18" s="1308"/>
      <c r="S18" s="1308"/>
      <c r="T18" s="568"/>
      <c r="U18" s="1308"/>
      <c r="V18" s="1237"/>
      <c r="W18" s="1237"/>
      <c r="X18" s="1237"/>
      <c r="Y18" s="1237"/>
      <c r="Z18" s="1237"/>
      <c r="AA18" s="1237"/>
      <c r="AB18" s="1237"/>
      <c r="AC18" s="1237"/>
      <c r="AD18" s="1237"/>
      <c r="AE18" s="1237"/>
      <c r="AF18" s="1237"/>
      <c r="AG18" s="1237"/>
      <c r="AH18" s="1237"/>
      <c r="AI18" s="1237"/>
      <c r="AJ18" s="855"/>
      <c r="AK18" s="855"/>
      <c r="AL18" s="855"/>
      <c r="AM18" s="855"/>
      <c r="AN18" s="855"/>
      <c r="AO18" s="855"/>
      <c r="AP18" s="48"/>
      <c r="AQ18" s="51"/>
      <c r="AR18" s="71"/>
      <c r="AS18" s="63"/>
      <c r="AT18" s="63"/>
      <c r="AU18" s="17"/>
      <c r="AV18" s="72"/>
      <c r="AW18" s="17"/>
      <c r="AX18" s="17"/>
      <c r="AY18" s="17"/>
      <c r="AZ18" s="17"/>
      <c r="BA18" s="17"/>
      <c r="BB18" s="17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</row>
    <row r="19" spans="1:82" x14ac:dyDescent="0.2">
      <c r="A19" s="48"/>
      <c r="B19" s="87"/>
      <c r="C19" s="137" t="s">
        <v>197</v>
      </c>
      <c r="E19" s="312"/>
      <c r="F19" s="1312"/>
      <c r="G19" s="313"/>
      <c r="H19" s="332"/>
      <c r="I19" s="313"/>
      <c r="J19" s="873"/>
      <c r="K19" s="295"/>
      <c r="L19" s="873"/>
      <c r="M19" s="295"/>
      <c r="N19" s="873"/>
      <c r="O19" s="295"/>
      <c r="P19" s="145"/>
      <c r="Q19" s="146"/>
      <c r="R19" s="1307"/>
      <c r="S19" s="1307"/>
      <c r="T19" s="1312"/>
      <c r="U19" s="313"/>
      <c r="V19" s="866"/>
      <c r="W19" s="866"/>
      <c r="X19" s="145"/>
      <c r="Y19" s="146"/>
      <c r="AA19" s="300"/>
      <c r="AB19" s="865"/>
      <c r="AC19" s="300"/>
      <c r="AD19" s="865"/>
      <c r="AE19" s="873"/>
      <c r="AF19" s="296"/>
      <c r="AG19" s="860"/>
      <c r="AH19" s="296"/>
      <c r="AI19" s="860"/>
      <c r="AJ19" s="296"/>
      <c r="AK19" s="860"/>
      <c r="AL19" s="296"/>
      <c r="AM19" s="860"/>
      <c r="AN19" s="296"/>
      <c r="AO19" s="860"/>
      <c r="AP19" s="48"/>
      <c r="AQ19" s="51">
        <f>COUNT(F19:AO19)</f>
        <v>0</v>
      </c>
      <c r="AR19" s="71" t="str">
        <f>IF(AQ19&lt;3," ",(LARGE(F19:AO19,1)+LARGE(F19:AO19,2)+LARGE(F19:AO19,3))/3)</f>
        <v xml:space="preserve"> </v>
      </c>
      <c r="AS19" s="66">
        <f>COUNTIF(F19:AO19,"(1)")</f>
        <v>0</v>
      </c>
      <c r="AT19" s="64">
        <f>COUNTIF(F19:AO19,"(2)")</f>
        <v>0</v>
      </c>
      <c r="AU19" s="18">
        <f>COUNTIF(F19:AO19,"(3)")</f>
        <v>0</v>
      </c>
      <c r="AV19" s="61">
        <f>SUM(AS19:AU19)</f>
        <v>0</v>
      </c>
      <c r="AW19" s="110" t="s">
        <v>132</v>
      </c>
      <c r="AX19" s="111" t="s">
        <v>199</v>
      </c>
      <c r="AY19" s="18" t="e">
        <f>IF((LARGE($F19:$AO19,1))&gt;=600,"15"," ")</f>
        <v>#NUM!</v>
      </c>
      <c r="AZ19" s="18" t="e">
        <f>IF((LARGE($F19:$AO19,1))&gt;=650,"15"," ")</f>
        <v>#NUM!</v>
      </c>
      <c r="BA19" s="18" t="e">
        <f>IF((LARGE($F19:$AO19,1))&gt;=675,"15"," ")</f>
        <v>#NUM!</v>
      </c>
      <c r="BB19" s="18" t="e">
        <f>IF((LARGE($F19:$AO19,1))&gt;=700,"15"," ")</f>
        <v>#NUM!</v>
      </c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</row>
    <row r="20" spans="1:82" x14ac:dyDescent="0.2">
      <c r="A20" s="48"/>
      <c r="B20" s="87"/>
      <c r="C20" s="137"/>
      <c r="F20" s="1313"/>
      <c r="G20" s="1301"/>
      <c r="H20" s="865"/>
      <c r="I20" s="856"/>
      <c r="J20" s="873"/>
      <c r="K20" s="294"/>
      <c r="L20" s="873"/>
      <c r="M20" s="862"/>
      <c r="N20" s="873"/>
      <c r="O20" s="294"/>
      <c r="P20" s="298"/>
      <c r="Q20" s="294"/>
      <c r="R20" s="299"/>
      <c r="S20" s="299"/>
      <c r="T20" s="1313"/>
      <c r="U20" s="1301"/>
      <c r="V20" s="300"/>
      <c r="W20" s="300"/>
      <c r="X20" s="874"/>
      <c r="Y20" s="295"/>
      <c r="Z20" s="304"/>
      <c r="AA20" s="300"/>
      <c r="AB20" s="865"/>
      <c r="AC20" s="873"/>
      <c r="AD20" s="865"/>
      <c r="AE20" s="297"/>
      <c r="AF20" s="298"/>
      <c r="AG20" s="294"/>
      <c r="AH20" s="298"/>
      <c r="AI20" s="294"/>
      <c r="AJ20" s="861"/>
      <c r="AK20" s="862"/>
      <c r="AL20" s="861"/>
      <c r="AM20" s="862"/>
      <c r="AN20" s="861"/>
      <c r="AO20" s="862"/>
      <c r="AP20" s="48"/>
      <c r="AQ20" s="51">
        <f>COUNT(F20:AO20)</f>
        <v>0</v>
      </c>
      <c r="AR20" s="71" t="str">
        <f>IF(AQ20&lt;3," ",(LARGE(F20:AO20,1)+LARGE(F20:AO20,2)+LARGE(F20:AO20,3))/3)</f>
        <v xml:space="preserve"> </v>
      </c>
      <c r="AS20" s="66">
        <f>COUNTIF(F20:AO20,"(1)")</f>
        <v>0</v>
      </c>
      <c r="AT20" s="64">
        <f>COUNTIF(F20:AO20,"(2)")</f>
        <v>0</v>
      </c>
      <c r="AU20" s="18">
        <f>COUNTIF(F20:AO20,"(3)")</f>
        <v>0</v>
      </c>
      <c r="AV20" s="61">
        <f>SUM(AS20:AU20)</f>
        <v>0</v>
      </c>
      <c r="AW20" s="20" t="e">
        <f>IF((LARGE($F20:$AO20,1))&gt;=500,"15"," ")</f>
        <v>#NUM!</v>
      </c>
      <c r="AX20" s="18" t="e">
        <f>IF((LARGE($F20:$AO20,1))&gt;=550,"15"," ")</f>
        <v>#NUM!</v>
      </c>
      <c r="AY20" s="18" t="e">
        <f>IF((LARGE($F20:$AO20,1))&gt;=600,"15"," ")</f>
        <v>#NUM!</v>
      </c>
      <c r="AZ20" s="18" t="e">
        <f>IF((LARGE($F20:$AO20,1))&gt;=650,"15"," ")</f>
        <v>#NUM!</v>
      </c>
      <c r="BA20" s="18" t="e">
        <f>IF((LARGE($F20:$AO20,1))&gt;=675,"15"," ")</f>
        <v>#NUM!</v>
      </c>
      <c r="BB20" s="18" t="e">
        <f>IF((LARGE($F20:$AO20,1))&gt;=700,"15"," ")</f>
        <v>#NUM!</v>
      </c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</row>
    <row r="21" spans="1:82" x14ac:dyDescent="0.2">
      <c r="A21" s="48"/>
      <c r="B21" s="88"/>
      <c r="C21" s="74"/>
      <c r="D21" s="570"/>
      <c r="E21" s="1308"/>
      <c r="F21" s="570"/>
      <c r="G21" s="1302"/>
      <c r="H21" s="292"/>
      <c r="I21" s="859"/>
      <c r="J21" s="870"/>
      <c r="K21" s="859"/>
      <c r="L21" s="870"/>
      <c r="M21" s="859"/>
      <c r="N21" s="870"/>
      <c r="O21" s="859"/>
      <c r="P21" s="292"/>
      <c r="Q21" s="1302"/>
      <c r="R21" s="1308"/>
      <c r="S21" s="1308"/>
      <c r="T21" s="570"/>
      <c r="U21" s="1302"/>
      <c r="V21" s="870"/>
      <c r="W21" s="870"/>
      <c r="X21" s="292"/>
      <c r="Y21" s="859"/>
      <c r="Z21" s="308"/>
      <c r="AA21" s="870"/>
      <c r="AB21" s="407"/>
      <c r="AC21" s="870"/>
      <c r="AD21" s="407"/>
      <c r="AE21" s="870"/>
      <c r="AF21" s="292"/>
      <c r="AG21" s="859"/>
      <c r="AH21" s="292"/>
      <c r="AI21" s="859"/>
      <c r="AJ21" s="292"/>
      <c r="AK21" s="859"/>
      <c r="AL21" s="292"/>
      <c r="AM21" s="859"/>
      <c r="AN21" s="292"/>
      <c r="AO21" s="859"/>
      <c r="AP21" s="48"/>
      <c r="AQ21" s="51">
        <f>COUNT(F21:AO21)</f>
        <v>0</v>
      </c>
      <c r="AR21" s="71" t="str">
        <f>IF(AQ21&lt;3," ",(LARGE(F21:AO21,1)+LARGE(F21:AO21,2)+LARGE(F21:AO21,3))/3)</f>
        <v xml:space="preserve"> </v>
      </c>
      <c r="AS21" s="66">
        <f>COUNTIF(F21:AO21,"(1)")</f>
        <v>0</v>
      </c>
      <c r="AT21" s="64">
        <f>COUNTIF(F21:AO21,"(2)")</f>
        <v>0</v>
      </c>
      <c r="AU21" s="18">
        <f>COUNTIF(F21:AO21,"(3)")</f>
        <v>0</v>
      </c>
      <c r="AV21" s="61">
        <f>SUM(AS21:AU21)</f>
        <v>0</v>
      </c>
      <c r="AW21" s="287" t="e">
        <f>IF((LARGE($F21:$AO21,1))&gt;=500,"15"," ")</f>
        <v>#NUM!</v>
      </c>
      <c r="AX21" s="6" t="e">
        <f>IF((LARGE($F21:$AO21,1))&gt;=550,"15"," ")</f>
        <v>#NUM!</v>
      </c>
      <c r="AY21" s="6" t="e">
        <f>IF((LARGE($F21:$AO21,1))&gt;=600,"15"," ")</f>
        <v>#NUM!</v>
      </c>
      <c r="AZ21" s="6" t="e">
        <f>IF((LARGE($F21:$AO21,1))&gt;=650,"15"," ")</f>
        <v>#NUM!</v>
      </c>
      <c r="BA21" s="6" t="e">
        <f>IF((LARGE($F21:$AO21,1))&gt;=675,"15"," ")</f>
        <v>#NUM!</v>
      </c>
      <c r="BB21" s="6" t="e">
        <f>IF((LARGE($F21:$AO21,1))&gt;=700,"15"," ")</f>
        <v>#NUM!</v>
      </c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</row>
    <row r="22" spans="1:82" x14ac:dyDescent="0.2">
      <c r="A22" s="53"/>
      <c r="B22" s="77"/>
      <c r="C22" s="53"/>
      <c r="D22" s="567"/>
      <c r="E22" s="1310"/>
      <c r="F22" s="567"/>
      <c r="G22" s="873"/>
      <c r="H22" s="873"/>
      <c r="I22" s="873"/>
      <c r="J22" s="873"/>
      <c r="K22" s="873"/>
      <c r="L22" s="873"/>
      <c r="M22" s="873"/>
      <c r="N22" s="873"/>
      <c r="O22" s="873"/>
      <c r="P22" s="873"/>
      <c r="Q22" s="873"/>
      <c r="R22" s="1310"/>
      <c r="S22" s="1310"/>
      <c r="T22" s="567"/>
      <c r="U22" s="1310"/>
      <c r="V22" s="873"/>
      <c r="W22" s="873"/>
      <c r="X22" s="873"/>
      <c r="Y22" s="873"/>
      <c r="AA22" s="873"/>
      <c r="AC22" s="873"/>
      <c r="AE22" s="873"/>
      <c r="AF22" s="873"/>
      <c r="AG22" s="873"/>
      <c r="AH22" s="873"/>
      <c r="AI22" s="873"/>
      <c r="AJ22" s="855"/>
      <c r="AK22" s="855"/>
      <c r="AL22" s="855"/>
      <c r="AM22" s="855"/>
      <c r="AN22" s="855"/>
      <c r="AO22" s="855"/>
      <c r="AP22" s="48"/>
      <c r="AQ22" s="51"/>
      <c r="AR22" s="71"/>
      <c r="AS22" s="65"/>
      <c r="AT22" s="65"/>
      <c r="AU22" s="19"/>
      <c r="AV22" s="68"/>
      <c r="AW22" s="279"/>
      <c r="AX22" s="279"/>
      <c r="AY22" s="279"/>
      <c r="AZ22" s="279"/>
      <c r="BA22" s="279"/>
      <c r="BB22" s="279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</row>
    <row r="23" spans="1:82" x14ac:dyDescent="0.2">
      <c r="A23" s="48"/>
      <c r="B23" s="85"/>
      <c r="C23" s="70" t="s">
        <v>38</v>
      </c>
      <c r="D23" s="568"/>
      <c r="E23" s="1308"/>
      <c r="F23" s="568"/>
      <c r="G23" s="870"/>
      <c r="H23" s="870"/>
      <c r="I23" s="870"/>
      <c r="J23" s="870"/>
      <c r="K23" s="870"/>
      <c r="L23" s="870"/>
      <c r="M23" s="870"/>
      <c r="N23" s="870"/>
      <c r="O23" s="870"/>
      <c r="P23" s="870"/>
      <c r="Q23" s="870"/>
      <c r="R23" s="1308"/>
      <c r="S23" s="1308"/>
      <c r="T23" s="568"/>
      <c r="U23" s="1308"/>
      <c r="V23" s="870"/>
      <c r="W23" s="870"/>
      <c r="X23" s="870"/>
      <c r="Y23" s="870"/>
      <c r="Z23" s="870"/>
      <c r="AA23" s="870"/>
      <c r="AB23" s="870"/>
      <c r="AC23" s="870"/>
      <c r="AD23" s="870"/>
      <c r="AE23" s="870"/>
      <c r="AF23" s="870"/>
      <c r="AG23" s="870"/>
      <c r="AH23" s="870"/>
      <c r="AI23" s="870"/>
      <c r="AJ23" s="855"/>
      <c r="AK23" s="855"/>
      <c r="AL23" s="855"/>
      <c r="AM23" s="1300"/>
      <c r="AN23" s="855"/>
      <c r="AO23" s="855"/>
      <c r="AP23" s="48"/>
      <c r="AQ23" s="51"/>
      <c r="AR23" s="71"/>
      <c r="AS23" s="63"/>
      <c r="AT23" s="63"/>
      <c r="AU23" s="17"/>
      <c r="AV23" s="72"/>
      <c r="AW23" s="17"/>
      <c r="AX23" s="17"/>
      <c r="AY23" s="17"/>
      <c r="AZ23" s="17"/>
      <c r="BA23" s="17"/>
      <c r="BB23" s="17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</row>
    <row r="24" spans="1:82" x14ac:dyDescent="0.2">
      <c r="A24" s="48"/>
      <c r="B24" s="87"/>
      <c r="C24" s="1243" t="s">
        <v>264</v>
      </c>
      <c r="D24" s="571"/>
      <c r="E24" s="295"/>
      <c r="F24" s="571"/>
      <c r="G24" s="295"/>
      <c r="H24" s="861"/>
      <c r="I24" s="295"/>
      <c r="J24" s="873"/>
      <c r="K24" s="295"/>
      <c r="L24" s="873"/>
      <c r="M24" s="295"/>
      <c r="N24" s="873"/>
      <c r="O24" s="295"/>
      <c r="P24" s="296"/>
      <c r="Q24" s="146"/>
      <c r="R24" s="1300"/>
      <c r="S24" s="1307"/>
      <c r="T24" s="571"/>
      <c r="U24" s="295"/>
      <c r="V24" s="145"/>
      <c r="W24" s="146"/>
      <c r="X24" s="145"/>
      <c r="Y24" s="146"/>
      <c r="Z24" s="865"/>
      <c r="AA24" s="295"/>
      <c r="AC24" s="300"/>
      <c r="AD24" s="865"/>
      <c r="AE24" s="873"/>
      <c r="AF24" s="861"/>
      <c r="AG24" s="295"/>
      <c r="AH24" s="855"/>
      <c r="AI24" s="855"/>
      <c r="AJ24" s="296"/>
      <c r="AK24" s="146"/>
      <c r="AL24" s="296"/>
      <c r="AM24" s="1303"/>
      <c r="AN24" s="1306"/>
      <c r="AO24" s="146"/>
      <c r="AP24" s="48"/>
      <c r="AQ24" s="51">
        <f>COUNT(F24:AO24)</f>
        <v>0</v>
      </c>
      <c r="AR24" s="71" t="str">
        <f>IF(AQ24&lt;3," ",(LARGE(F24:AO24,1)+LARGE(F24:AO24,2)+LARGE(F24:AO24,3))/3)</f>
        <v xml:space="preserve"> </v>
      </c>
      <c r="AS24" s="66">
        <f>COUNTIF(F24:AO24,"(1)")</f>
        <v>0</v>
      </c>
      <c r="AT24" s="64">
        <f>COUNTIF(F24:AO24,"(2)")</f>
        <v>0</v>
      </c>
      <c r="AU24" s="18">
        <f>COUNTIF(F24:AO24,"(3)")</f>
        <v>0</v>
      </c>
      <c r="AV24" s="61">
        <f>SUM(AS24:AU24)</f>
        <v>0</v>
      </c>
      <c r="AW24" s="110">
        <v>12</v>
      </c>
      <c r="AX24" s="111">
        <v>12</v>
      </c>
      <c r="AY24" s="31" t="e">
        <f>IF((LARGE($F24:$AO24,1))&gt;=600,"15"," ")</f>
        <v>#NUM!</v>
      </c>
      <c r="AZ24" s="18" t="e">
        <f>IF((LARGE($F24:$AO24,1))&gt;=650,"15"," ")</f>
        <v>#NUM!</v>
      </c>
      <c r="BA24" s="18" t="e">
        <f>IF((LARGE($F24:$AO24,1))&gt;=675,"15"," ")</f>
        <v>#NUM!</v>
      </c>
      <c r="BB24" s="18" t="e">
        <f>IF((LARGE($F24:$AO24,1))&gt;=700,"15"," ")</f>
        <v>#NUM!</v>
      </c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</row>
    <row r="25" spans="1:82" x14ac:dyDescent="0.2">
      <c r="A25" s="48"/>
      <c r="B25" s="88"/>
      <c r="C25" s="132" t="s">
        <v>191</v>
      </c>
      <c r="D25" s="570"/>
      <c r="E25" s="1302"/>
      <c r="F25" s="570"/>
      <c r="G25" s="859"/>
      <c r="H25" s="292"/>
      <c r="I25" s="859"/>
      <c r="J25" s="870"/>
      <c r="K25" s="859"/>
      <c r="L25" s="870"/>
      <c r="M25" s="859"/>
      <c r="N25" s="870"/>
      <c r="O25" s="859"/>
      <c r="P25" s="292"/>
      <c r="Q25" s="1302"/>
      <c r="R25" s="1308"/>
      <c r="S25" s="1308"/>
      <c r="T25" s="570"/>
      <c r="U25" s="1302"/>
      <c r="V25" s="292"/>
      <c r="W25" s="859"/>
      <c r="X25" s="292"/>
      <c r="Y25" s="859"/>
      <c r="Z25" s="407"/>
      <c r="AA25" s="870"/>
      <c r="AB25" s="407"/>
      <c r="AC25" s="305"/>
      <c r="AD25" s="407"/>
      <c r="AE25" s="870"/>
      <c r="AF25" s="292"/>
      <c r="AG25" s="859"/>
      <c r="AH25" s="870"/>
      <c r="AI25" s="870"/>
      <c r="AJ25" s="292"/>
      <c r="AK25" s="859"/>
      <c r="AL25" s="292"/>
      <c r="AM25" s="303"/>
      <c r="AN25" s="1308"/>
      <c r="AO25" s="859"/>
      <c r="AP25" s="583"/>
      <c r="AQ25" s="65">
        <f>COUNT(F25:AO25)</f>
        <v>0</v>
      </c>
      <c r="AR25" s="584" t="str">
        <f>IF(AQ25&lt;3," ",(LARGE(F25:AO25,1)+LARGE(F25:AO25,2)+LARGE(F25:AO25,3))/3)</f>
        <v xml:space="preserve"> </v>
      </c>
      <c r="AS25" s="66">
        <f>COUNTIF(F25:AO25,"(1)")</f>
        <v>0</v>
      </c>
      <c r="AT25" s="64">
        <f>COUNTIF(F25:AO25,"(2)")</f>
        <v>0</v>
      </c>
      <c r="AU25" s="18">
        <f>COUNTIF(F25:AO25,"(3)")</f>
        <v>0</v>
      </c>
      <c r="AV25" s="61">
        <f>SUM(AS25:AU25)</f>
        <v>0</v>
      </c>
      <c r="AW25" s="289" t="s">
        <v>199</v>
      </c>
      <c r="AX25" s="31" t="e">
        <f>IF((LARGE($F25:$AO25,1))&gt;=550,"15"," ")</f>
        <v>#NUM!</v>
      </c>
      <c r="AY25" s="31" t="e">
        <f>IF((LARGE($F25:$AO25,1))&gt;=600,"15"," ")</f>
        <v>#NUM!</v>
      </c>
      <c r="AZ25" s="31" t="e">
        <f>IF((LARGE($F25:$AO25,1))&gt;=650,"15"," ")</f>
        <v>#NUM!</v>
      </c>
      <c r="BA25" s="31" t="e">
        <f>IF((LARGE($F25:$AO25,1))&gt;=675,"15"," ")</f>
        <v>#NUM!</v>
      </c>
      <c r="BB25" s="31" t="e">
        <f>IF((LARGE($F25:$AO25,1))&gt;=700,"15"," ")</f>
        <v>#NUM!</v>
      </c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</row>
    <row r="26" spans="1:82" x14ac:dyDescent="0.2">
      <c r="A26" s="48"/>
      <c r="B26" s="77"/>
      <c r="C26" s="280"/>
      <c r="D26" s="575"/>
      <c r="E26" s="1300"/>
      <c r="F26" s="575"/>
      <c r="G26" s="855"/>
      <c r="H26" s="855"/>
      <c r="I26" s="855"/>
      <c r="J26" s="855"/>
      <c r="K26" s="855"/>
      <c r="L26" s="855"/>
      <c r="M26" s="855"/>
      <c r="N26" s="855"/>
      <c r="O26" s="855"/>
      <c r="P26" s="855"/>
      <c r="Q26" s="855"/>
      <c r="R26" s="1300"/>
      <c r="S26" s="1300"/>
      <c r="T26" s="575"/>
      <c r="U26" s="1300"/>
      <c r="V26" s="855"/>
      <c r="W26" s="855"/>
      <c r="X26" s="855"/>
      <c r="Y26" s="855"/>
      <c r="Z26" s="304"/>
      <c r="AA26" s="855"/>
      <c r="AB26" s="304"/>
      <c r="AC26" s="866"/>
      <c r="AD26" s="304"/>
      <c r="AE26" s="855"/>
      <c r="AF26" s="855"/>
      <c r="AG26" s="855"/>
      <c r="AH26" s="855"/>
      <c r="AI26" s="855"/>
      <c r="AJ26" s="855"/>
      <c r="AK26" s="855"/>
      <c r="AL26" s="855"/>
      <c r="AM26" s="1300"/>
      <c r="AN26" s="855"/>
      <c r="AO26" s="855"/>
      <c r="AP26" s="53"/>
      <c r="AQ26" s="65"/>
      <c r="AR26" s="580"/>
      <c r="AS26" s="65"/>
      <c r="AT26" s="65"/>
      <c r="AU26" s="19"/>
      <c r="AV26" s="101"/>
      <c r="AW26" s="579"/>
      <c r="AX26" s="19"/>
      <c r="AY26" s="19"/>
      <c r="AZ26" s="19"/>
      <c r="BA26" s="19"/>
      <c r="BB26" s="19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</row>
    <row r="27" spans="1:82" x14ac:dyDescent="0.2">
      <c r="A27" s="48"/>
      <c r="B27" s="77"/>
      <c r="C27" s="280"/>
      <c r="D27" s="575"/>
      <c r="E27" s="1300"/>
      <c r="F27" s="575"/>
      <c r="G27" s="855"/>
      <c r="H27" s="855"/>
      <c r="I27" s="855"/>
      <c r="J27" s="855"/>
      <c r="K27" s="855"/>
      <c r="L27" s="855"/>
      <c r="M27" s="855"/>
      <c r="N27" s="855"/>
      <c r="O27" s="855"/>
      <c r="P27" s="855"/>
      <c r="Q27" s="855"/>
      <c r="R27" s="1300"/>
      <c r="S27" s="1300"/>
      <c r="T27" s="575"/>
      <c r="U27" s="1300"/>
      <c r="V27" s="855"/>
      <c r="W27" s="855"/>
      <c r="X27" s="855"/>
      <c r="Y27" s="855"/>
      <c r="Z27" s="304"/>
      <c r="AA27" s="855"/>
      <c r="AB27" s="304"/>
      <c r="AC27" s="866"/>
      <c r="AD27" s="304"/>
      <c r="AE27" s="855"/>
      <c r="AF27" s="855"/>
      <c r="AG27" s="855"/>
      <c r="AH27" s="855"/>
      <c r="AI27" s="855"/>
      <c r="AJ27" s="855"/>
      <c r="AK27" s="855"/>
      <c r="AL27" s="855"/>
      <c r="AM27" s="1300"/>
      <c r="AN27" s="855"/>
      <c r="AO27" s="855"/>
      <c r="AP27" s="53"/>
      <c r="AQ27" s="65"/>
      <c r="AR27" s="580"/>
      <c r="AS27" s="65"/>
      <c r="AT27" s="65"/>
      <c r="AU27" s="19"/>
      <c r="AV27" s="101"/>
      <c r="AW27" s="579"/>
      <c r="AX27" s="19"/>
      <c r="AY27" s="19"/>
      <c r="AZ27" s="19"/>
      <c r="BA27" s="19"/>
      <c r="BB27" s="19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</row>
    <row r="28" spans="1:82" x14ac:dyDescent="0.2">
      <c r="A28" s="48"/>
      <c r="B28" s="77"/>
      <c r="C28" s="112" t="s">
        <v>271</v>
      </c>
      <c r="D28" s="575"/>
      <c r="E28" s="1300"/>
      <c r="F28" s="575"/>
      <c r="G28" s="855"/>
      <c r="H28" s="855"/>
      <c r="I28" s="855"/>
      <c r="J28" s="855"/>
      <c r="K28" s="855"/>
      <c r="L28" s="855"/>
      <c r="M28" s="855"/>
      <c r="N28" s="855"/>
      <c r="O28" s="855"/>
      <c r="P28" s="855"/>
      <c r="Q28" s="855"/>
      <c r="R28" s="1300"/>
      <c r="S28" s="1300"/>
      <c r="T28" s="575"/>
      <c r="U28" s="1300"/>
      <c r="V28" s="855"/>
      <c r="W28" s="855"/>
      <c r="X28" s="855"/>
      <c r="Y28" s="855"/>
      <c r="Z28" s="304"/>
      <c r="AA28" s="855"/>
      <c r="AB28" s="304"/>
      <c r="AC28" s="866"/>
      <c r="AD28" s="304"/>
      <c r="AE28" s="855"/>
      <c r="AF28" s="855"/>
      <c r="AG28" s="855"/>
      <c r="AH28" s="855"/>
      <c r="AI28" s="855"/>
      <c r="AJ28" s="855"/>
      <c r="AK28" s="855"/>
      <c r="AL28" s="855"/>
      <c r="AM28" s="1300"/>
      <c r="AN28" s="855"/>
      <c r="AO28" s="855"/>
      <c r="AP28" s="53"/>
      <c r="AQ28" s="65"/>
      <c r="AR28" s="580"/>
      <c r="AS28" s="65"/>
      <c r="AT28" s="65"/>
      <c r="AU28" s="19"/>
      <c r="AV28" s="101"/>
      <c r="AW28" s="579"/>
      <c r="AX28" s="19"/>
      <c r="AY28" s="19"/>
      <c r="AZ28" s="19"/>
      <c r="BA28" s="19"/>
      <c r="BB28" s="19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</row>
    <row r="29" spans="1:82" x14ac:dyDescent="0.2">
      <c r="A29" s="48"/>
      <c r="B29" s="403"/>
      <c r="C29" s="581" t="s">
        <v>256</v>
      </c>
      <c r="D29" s="582"/>
      <c r="E29" s="532"/>
      <c r="F29" s="1312"/>
      <c r="G29" s="1309"/>
      <c r="H29" s="311"/>
      <c r="I29" s="313"/>
      <c r="J29" s="864"/>
      <c r="K29" s="302"/>
      <c r="L29" s="864"/>
      <c r="M29" s="146"/>
      <c r="N29" s="864"/>
      <c r="O29" s="302"/>
      <c r="P29" s="316"/>
      <c r="Q29" s="302"/>
      <c r="R29" s="320"/>
      <c r="S29" s="320"/>
      <c r="T29" s="1312"/>
      <c r="U29" s="1309"/>
      <c r="V29" s="145"/>
      <c r="W29" s="146"/>
      <c r="X29" s="145"/>
      <c r="Y29" s="146"/>
      <c r="Z29" s="311"/>
      <c r="AA29" s="321"/>
      <c r="AB29" s="311"/>
      <c r="AC29" s="321"/>
      <c r="AD29" s="311"/>
      <c r="AE29" s="320"/>
      <c r="AF29" s="316"/>
      <c r="AG29" s="302"/>
      <c r="AH29" s="316"/>
      <c r="AI29" s="302"/>
      <c r="AJ29" s="296"/>
      <c r="AK29" s="860"/>
      <c r="AL29" s="296"/>
      <c r="AM29" s="1303"/>
      <c r="AN29" s="1306"/>
      <c r="AO29" s="146"/>
      <c r="AP29" s="48"/>
      <c r="AQ29" s="51">
        <f>COUNT(F29:AO29)</f>
        <v>0</v>
      </c>
      <c r="AR29" s="71" t="str">
        <f>IF(AQ29&lt;3," ",(LARGE(F29:AO29,1)+LARGE(F29:AO29,2)+LARGE(F29:AO29,3))/3)</f>
        <v xml:space="preserve"> </v>
      </c>
      <c r="AS29" s="75">
        <f>COUNTIF(F29:AO29,"(1)")</f>
        <v>0</v>
      </c>
      <c r="AT29" s="79">
        <f>COUNTIF(F29:AO29,"(2)")</f>
        <v>0</v>
      </c>
      <c r="AU29" s="31">
        <f>COUNTIF(F29:AO29,"(3)")</f>
        <v>0</v>
      </c>
      <c r="AV29" s="80">
        <f>SUM(AS29:AU29)</f>
        <v>0</v>
      </c>
      <c r="AW29" s="129">
        <v>12</v>
      </c>
      <c r="AX29" s="35">
        <v>12</v>
      </c>
      <c r="AY29" s="35">
        <v>12</v>
      </c>
      <c r="AZ29" s="35">
        <v>12</v>
      </c>
      <c r="BA29" s="35">
        <v>12</v>
      </c>
      <c r="BB29" s="31" t="e">
        <f>IF((LARGE($F29:$AO29,1))&gt;=700,"15"," ")</f>
        <v>#NUM!</v>
      </c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</row>
    <row r="30" spans="1:82" x14ac:dyDescent="0.2">
      <c r="A30" s="48"/>
      <c r="B30" s="88"/>
      <c r="C30" s="74"/>
      <c r="D30" s="570"/>
      <c r="E30" s="1308"/>
      <c r="F30" s="570"/>
      <c r="G30" s="1302"/>
      <c r="H30" s="292"/>
      <c r="I30" s="859"/>
      <c r="J30" s="870"/>
      <c r="K30" s="859"/>
      <c r="L30" s="870"/>
      <c r="M30" s="859"/>
      <c r="N30" s="870"/>
      <c r="O30" s="859"/>
      <c r="P30" s="292"/>
      <c r="Q30" s="1302"/>
      <c r="R30" s="1308"/>
      <c r="S30" s="1308"/>
      <c r="T30" s="570"/>
      <c r="U30" s="1302"/>
      <c r="V30" s="292"/>
      <c r="W30" s="859"/>
      <c r="X30" s="292"/>
      <c r="Y30" s="859"/>
      <c r="Z30" s="407"/>
      <c r="AA30" s="870"/>
      <c r="AB30" s="407"/>
      <c r="AC30" s="870"/>
      <c r="AD30" s="407"/>
      <c r="AE30" s="870"/>
      <c r="AF30" s="292"/>
      <c r="AG30" s="859"/>
      <c r="AH30" s="292"/>
      <c r="AI30" s="859"/>
      <c r="AJ30" s="292"/>
      <c r="AK30" s="859"/>
      <c r="AL30" s="292"/>
      <c r="AM30" s="1302"/>
      <c r="AN30" s="1308"/>
      <c r="AO30" s="859"/>
      <c r="AP30" s="48"/>
      <c r="AQ30" s="51">
        <f>COUNT(F30:AO30)</f>
        <v>0</v>
      </c>
      <c r="AR30" s="71" t="str">
        <f>IF(AQ30&lt;3," ",(LARGE(F30:AO30,1)+LARGE(F30:AO30,2)+LARGE(F30:AO30,3))/3)</f>
        <v xml:space="preserve"> </v>
      </c>
      <c r="AS30" s="66">
        <f>COUNTIF(F30:AO30,"(1)")</f>
        <v>0</v>
      </c>
      <c r="AT30" s="64">
        <f>COUNTIF(F30:AO30,"(2)")</f>
        <v>0</v>
      </c>
      <c r="AU30" s="18">
        <f>COUNTIF(F30:AO30,"(3)")</f>
        <v>0</v>
      </c>
      <c r="AV30" s="61">
        <f>SUM(AS30:AU30)</f>
        <v>0</v>
      </c>
      <c r="AW30" s="20" t="e">
        <f>IF((LARGE($F30:$AO30,1))&gt;=500,"15"," ")</f>
        <v>#NUM!</v>
      </c>
      <c r="AX30" s="18" t="e">
        <f>IF((LARGE($F30:$AO30,1))&gt;=550,"15"," ")</f>
        <v>#NUM!</v>
      </c>
      <c r="AY30" s="18" t="e">
        <f>IF((LARGE($F30:$AO30,1))&gt;=600,"15"," ")</f>
        <v>#NUM!</v>
      </c>
      <c r="AZ30" s="18" t="e">
        <f>IF((LARGE($F30:$AO30,1))&gt;=650,"15"," ")</f>
        <v>#NUM!</v>
      </c>
      <c r="BA30" s="18" t="e">
        <f>IF((LARGE($F30:$AO30,1))&gt;=675,"15"," ")</f>
        <v>#NUM!</v>
      </c>
      <c r="BB30" s="18" t="e">
        <f>IF((LARGE($F30:$AO30,1))&gt;=700,"15"," ")</f>
        <v>#NUM!</v>
      </c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</row>
    <row r="31" spans="1:82" x14ac:dyDescent="0.2">
      <c r="A31" s="48"/>
      <c r="B31" s="86"/>
      <c r="C31" s="76"/>
      <c r="D31" s="572"/>
      <c r="E31" s="1306"/>
      <c r="F31" s="572"/>
      <c r="G31" s="864"/>
      <c r="H31" s="864"/>
      <c r="I31" s="864"/>
      <c r="J31" s="864"/>
      <c r="K31" s="864"/>
      <c r="L31" s="864"/>
      <c r="M31" s="864"/>
      <c r="N31" s="864"/>
      <c r="O31" s="864"/>
      <c r="P31" s="864"/>
      <c r="Q31" s="864"/>
      <c r="R31" s="1306"/>
      <c r="S31" s="1306"/>
      <c r="T31" s="572"/>
      <c r="U31" s="1306"/>
      <c r="V31" s="864"/>
      <c r="W31" s="864"/>
      <c r="X31" s="864"/>
      <c r="Y31" s="864"/>
      <c r="Z31" s="864"/>
      <c r="AA31" s="864"/>
      <c r="AB31" s="864"/>
      <c r="AC31" s="864"/>
      <c r="AD31" s="864"/>
      <c r="AE31" s="864"/>
      <c r="AF31" s="864"/>
      <c r="AG31" s="864"/>
      <c r="AH31" s="855"/>
      <c r="AI31" s="855"/>
      <c r="AJ31" s="873"/>
      <c r="AK31" s="873"/>
      <c r="AL31" s="873"/>
      <c r="AM31" s="1300"/>
      <c r="AN31" s="873"/>
      <c r="AO31" s="873"/>
      <c r="AP31" s="48"/>
      <c r="AQ31" s="51"/>
      <c r="AR31" s="71"/>
      <c r="AS31" s="51"/>
      <c r="AT31" s="51"/>
      <c r="AU31" s="5"/>
      <c r="AV31" s="68"/>
      <c r="AW31" s="19"/>
      <c r="AX31" s="19"/>
      <c r="AY31" s="19"/>
      <c r="AZ31" s="19"/>
      <c r="BA31" s="19"/>
      <c r="BB31" s="19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</row>
    <row r="32" spans="1:82" x14ac:dyDescent="0.2">
      <c r="A32" s="48"/>
      <c r="B32" s="77"/>
      <c r="C32" s="112" t="s">
        <v>40</v>
      </c>
      <c r="D32" s="573"/>
      <c r="E32" s="1300"/>
      <c r="F32" s="573"/>
      <c r="G32" s="855"/>
      <c r="H32" s="855"/>
      <c r="I32" s="855"/>
      <c r="J32" s="855"/>
      <c r="K32" s="855"/>
      <c r="L32" s="855"/>
      <c r="M32" s="855"/>
      <c r="N32" s="855"/>
      <c r="O32" s="855"/>
      <c r="P32" s="855"/>
      <c r="Q32" s="855"/>
      <c r="R32" s="1300"/>
      <c r="S32" s="1300"/>
      <c r="T32" s="573"/>
      <c r="U32" s="1300"/>
      <c r="V32" s="855"/>
      <c r="W32" s="855"/>
      <c r="X32" s="855"/>
      <c r="Y32" s="855"/>
      <c r="Z32" s="855"/>
      <c r="AA32" s="855"/>
      <c r="AB32" s="855"/>
      <c r="AC32" s="855"/>
      <c r="AD32" s="855"/>
      <c r="AE32" s="855"/>
      <c r="AF32" s="855"/>
      <c r="AG32" s="855"/>
      <c r="AH32" s="855"/>
      <c r="AI32" s="855"/>
      <c r="AJ32" s="855"/>
      <c r="AK32" s="855"/>
      <c r="AL32" s="855"/>
      <c r="AM32" s="1300"/>
      <c r="AN32" s="855"/>
      <c r="AO32" s="855"/>
      <c r="AP32" s="48"/>
      <c r="AQ32" s="51"/>
      <c r="AR32" s="71"/>
      <c r="AS32" s="63"/>
      <c r="AT32" s="63"/>
      <c r="AU32" s="17"/>
      <c r="AV32" s="72"/>
      <c r="AW32" s="19"/>
      <c r="AX32" s="19"/>
      <c r="AY32" s="19"/>
      <c r="AZ32" s="19"/>
      <c r="BA32" s="19"/>
      <c r="BB32" s="19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</row>
    <row r="33" spans="1:82" x14ac:dyDescent="0.2">
      <c r="A33" s="48"/>
      <c r="B33" s="403"/>
      <c r="C33" s="531" t="s">
        <v>23</v>
      </c>
      <c r="D33" s="574"/>
      <c r="E33" s="1303"/>
      <c r="F33" s="574"/>
      <c r="G33" s="860"/>
      <c r="H33" s="296"/>
      <c r="I33" s="860"/>
      <c r="J33" s="864"/>
      <c r="K33" s="864"/>
      <c r="L33" s="296"/>
      <c r="M33" s="860"/>
      <c r="N33" s="864"/>
      <c r="O33" s="864"/>
      <c r="P33" s="296"/>
      <c r="Q33" s="860"/>
      <c r="R33" s="296"/>
      <c r="S33" s="1303"/>
      <c r="T33" s="574"/>
      <c r="U33" s="1303"/>
      <c r="V33" s="316"/>
      <c r="W33" s="302"/>
      <c r="X33" s="316"/>
      <c r="Y33" s="302"/>
      <c r="Z33" s="311"/>
      <c r="AA33" s="860"/>
      <c r="AB33" s="532"/>
      <c r="AC33" s="860"/>
      <c r="AD33" s="532"/>
      <c r="AE33" s="864"/>
      <c r="AF33" s="296"/>
      <c r="AG33" s="860"/>
      <c r="AH33" s="296"/>
      <c r="AI33" s="860"/>
      <c r="AJ33" s="296"/>
      <c r="AK33" s="860"/>
      <c r="AL33" s="296"/>
      <c r="AM33" s="1303"/>
      <c r="AN33" s="1306"/>
      <c r="AO33" s="860"/>
      <c r="AP33" s="48"/>
      <c r="AQ33" s="51">
        <f>COUNT(F33:AO33)</f>
        <v>0</v>
      </c>
      <c r="AR33" s="71" t="str">
        <f>IF(AQ33&lt;3," ",(LARGE(F33:AO33,1)+LARGE(F33:AO33,2)+LARGE(F33:AO33,3))/3)</f>
        <v xml:space="preserve"> </v>
      </c>
      <c r="AS33" s="66">
        <f>COUNTIF(F33:AO33,"(1)")</f>
        <v>0</v>
      </c>
      <c r="AT33" s="64">
        <f>COUNTIF(F33:AO33,"(2)")</f>
        <v>0</v>
      </c>
      <c r="AU33" s="18">
        <f>COUNTIF(F33:AO33,"(3)")</f>
        <v>0</v>
      </c>
      <c r="AV33" s="61">
        <f>SUM(AS33:AU33)</f>
        <v>0</v>
      </c>
      <c r="AW33" s="289" t="s">
        <v>54</v>
      </c>
      <c r="AX33" s="114" t="s">
        <v>54</v>
      </c>
      <c r="AY33" s="114" t="s">
        <v>145</v>
      </c>
      <c r="AZ33" s="31" t="e">
        <f>IF((LARGE($F33:$AO33,1))&gt;=650,"15"," ")</f>
        <v>#NUM!</v>
      </c>
      <c r="BA33" s="31" t="e">
        <f>IF((LARGE($F33:$AO33,1))&gt;=675,"15"," ")</f>
        <v>#NUM!</v>
      </c>
      <c r="BB33" s="31" t="e">
        <f>IF((LARGE($F33:$AO33,1))&gt;=700,"15"," ")</f>
        <v>#NUM!</v>
      </c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</row>
    <row r="34" spans="1:82" x14ac:dyDescent="0.2">
      <c r="A34" s="48"/>
      <c r="B34" s="87"/>
      <c r="C34" s="137" t="s">
        <v>194</v>
      </c>
      <c r="D34" s="571"/>
      <c r="E34" s="1305"/>
      <c r="F34" s="571"/>
      <c r="G34" s="862"/>
      <c r="H34" s="861"/>
      <c r="I34" s="862"/>
      <c r="J34" s="873"/>
      <c r="K34" s="855"/>
      <c r="L34" s="861"/>
      <c r="M34" s="862"/>
      <c r="N34" s="873"/>
      <c r="O34" s="855"/>
      <c r="P34" s="861"/>
      <c r="Q34" s="862"/>
      <c r="R34" s="1304"/>
      <c r="S34" s="1305"/>
      <c r="T34" s="571"/>
      <c r="U34" s="1305"/>
      <c r="V34" s="874"/>
      <c r="W34" s="295"/>
      <c r="X34" s="874"/>
      <c r="Y34" s="295"/>
      <c r="Z34" s="865"/>
      <c r="AA34" s="295"/>
      <c r="AB34" s="304"/>
      <c r="AC34" s="862"/>
      <c r="AD34" s="304"/>
      <c r="AE34" s="873"/>
      <c r="AF34" s="861"/>
      <c r="AG34" s="862"/>
      <c r="AH34" s="861"/>
      <c r="AI34" s="862"/>
      <c r="AJ34" s="861"/>
      <c r="AK34" s="862"/>
      <c r="AL34" s="1304"/>
      <c r="AM34" s="1305"/>
      <c r="AN34" s="1300"/>
      <c r="AO34" s="862"/>
      <c r="AP34" s="48"/>
      <c r="AQ34" s="51">
        <f>COUNT(F34:AO34)</f>
        <v>0</v>
      </c>
      <c r="AR34" s="71" t="str">
        <f>IF(AQ34&lt;3," ",(LARGE(F34:AO34,1)+LARGE(F34:AO34,2)+LARGE(F34:AO34,3))/3)</f>
        <v xml:space="preserve"> </v>
      </c>
      <c r="AS34" s="66">
        <f>COUNTIF(F34:AO34,"(1)")</f>
        <v>0</v>
      </c>
      <c r="AT34" s="64">
        <f>COUNTIF(F33:AO33,"(2)")</f>
        <v>0</v>
      </c>
      <c r="AU34" s="18">
        <f>COUNTIF(F34:AO34,"(3)")</f>
        <v>0</v>
      </c>
      <c r="AV34" s="61">
        <f>SUM(AS34:AU34)</f>
        <v>0</v>
      </c>
      <c r="AW34" s="408" t="s">
        <v>225</v>
      </c>
      <c r="AX34" s="290" t="s">
        <v>225</v>
      </c>
      <c r="AY34" s="290" t="s">
        <v>225</v>
      </c>
      <c r="AZ34" s="111" t="s">
        <v>225</v>
      </c>
      <c r="BA34" s="18" t="e">
        <f>IF((LARGE($F34:$AO34,1))&gt;=675,"15"," ")</f>
        <v>#NUM!</v>
      </c>
      <c r="BB34" s="18" t="e">
        <f>IF((LARGE($F34:$AO34,1))&gt;=700,"15"," ")</f>
        <v>#NUM!</v>
      </c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</row>
    <row r="35" spans="1:82" x14ac:dyDescent="0.2">
      <c r="A35" s="48"/>
      <c r="B35" s="88"/>
      <c r="C35" s="74" t="s">
        <v>22</v>
      </c>
      <c r="D35" s="570"/>
      <c r="E35" s="303"/>
      <c r="F35" s="570"/>
      <c r="G35" s="303"/>
      <c r="H35" s="310"/>
      <c r="I35" s="303"/>
      <c r="J35" s="870"/>
      <c r="K35" s="305"/>
      <c r="L35" s="292"/>
      <c r="M35" s="859"/>
      <c r="N35" s="870"/>
      <c r="O35" s="305"/>
      <c r="P35" s="310"/>
      <c r="Q35" s="303"/>
      <c r="R35" s="310"/>
      <c r="S35" s="303"/>
      <c r="T35" s="570"/>
      <c r="U35" s="303"/>
      <c r="V35" s="309"/>
      <c r="W35" s="293"/>
      <c r="X35" s="309"/>
      <c r="Y35" s="293"/>
      <c r="Z35" s="407"/>
      <c r="AA35" s="307"/>
      <c r="AB35" s="308"/>
      <c r="AC35" s="303"/>
      <c r="AD35" s="308"/>
      <c r="AE35" s="305"/>
      <c r="AF35" s="309"/>
      <c r="AG35" s="293"/>
      <c r="AH35" s="309"/>
      <c r="AI35" s="293"/>
      <c r="AJ35" s="292"/>
      <c r="AK35" s="293"/>
      <c r="AL35" s="292"/>
      <c r="AM35" s="1302"/>
      <c r="AN35" s="1308"/>
      <c r="AO35" s="293"/>
      <c r="AP35" s="48"/>
      <c r="AQ35" s="51">
        <f>COUNT(F35:AO35)</f>
        <v>0</v>
      </c>
      <c r="AR35" s="71" t="str">
        <f>IF(AQ35&lt;3," ",(LARGE(F35:AO35,1)+LARGE(F35:AO35,2)+LARGE(F35:AO35,3))/3)</f>
        <v xml:space="preserve"> </v>
      </c>
      <c r="AS35" s="66">
        <f>COUNTIF(F35:AO35,"(1)")</f>
        <v>0</v>
      </c>
      <c r="AT35" s="64">
        <f>COUNTIF(F35:AO35,"(2)")</f>
        <v>0</v>
      </c>
      <c r="AU35" s="18">
        <f>COUNTIF(F35:AO35,"(3)")</f>
        <v>0</v>
      </c>
      <c r="AV35" s="61">
        <f>SUM(AS35:AU35)</f>
        <v>0</v>
      </c>
      <c r="AW35" s="108" t="s">
        <v>54</v>
      </c>
      <c r="AX35" s="111" t="s">
        <v>54</v>
      </c>
      <c r="AY35" s="111" t="s">
        <v>132</v>
      </c>
      <c r="AZ35" s="111" t="s">
        <v>145</v>
      </c>
      <c r="BA35" s="111" t="s">
        <v>199</v>
      </c>
      <c r="BB35" s="18" t="e">
        <f>IF((LARGE($F35:$AO35,1))&gt;=700,"15"," ")</f>
        <v>#NUM!</v>
      </c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</row>
    <row r="36" spans="1:82" x14ac:dyDescent="0.2">
      <c r="A36" s="48"/>
      <c r="B36" s="77"/>
      <c r="C36" s="53"/>
      <c r="D36" s="575"/>
      <c r="E36" s="1307"/>
      <c r="F36" s="575"/>
      <c r="G36" s="866"/>
      <c r="H36" s="866"/>
      <c r="I36" s="866"/>
      <c r="J36" s="855"/>
      <c r="K36" s="866"/>
      <c r="L36" s="855"/>
      <c r="M36" s="855"/>
      <c r="N36" s="855"/>
      <c r="O36" s="866"/>
      <c r="P36" s="866"/>
      <c r="Q36" s="866"/>
      <c r="R36" s="1307"/>
      <c r="S36" s="1307"/>
      <c r="T36" s="575"/>
      <c r="U36" s="1307"/>
      <c r="V36" s="299"/>
      <c r="W36" s="299"/>
      <c r="X36" s="299"/>
      <c r="Y36" s="299"/>
      <c r="Z36" s="304"/>
      <c r="AA36" s="609"/>
      <c r="AB36" s="304"/>
      <c r="AC36" s="866"/>
      <c r="AD36" s="304"/>
      <c r="AE36" s="866"/>
      <c r="AF36" s="299"/>
      <c r="AG36" s="299"/>
      <c r="AH36" s="299"/>
      <c r="AI36" s="299"/>
      <c r="AJ36" s="855"/>
      <c r="AK36" s="299"/>
      <c r="AL36" s="855"/>
      <c r="AM36" s="299"/>
      <c r="AN36" s="855"/>
      <c r="AO36" s="299"/>
      <c r="AP36" s="53"/>
      <c r="AQ36" s="65"/>
      <c r="AR36" s="580"/>
      <c r="AS36" s="65"/>
      <c r="AT36" s="65"/>
      <c r="AU36" s="19"/>
      <c r="AV36" s="101"/>
      <c r="AW36" s="610"/>
      <c r="AX36" s="579"/>
      <c r="AY36" s="579"/>
      <c r="AZ36" s="579"/>
      <c r="BA36" s="579"/>
      <c r="BB36" s="19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</row>
    <row r="37" spans="1:82" x14ac:dyDescent="0.2">
      <c r="A37" s="48"/>
      <c r="B37" s="85"/>
      <c r="C37" s="70" t="s">
        <v>50</v>
      </c>
      <c r="D37" s="568"/>
      <c r="E37" s="1308"/>
      <c r="F37" s="568"/>
      <c r="G37" s="870"/>
      <c r="H37" s="870"/>
      <c r="I37" s="870"/>
      <c r="J37" s="870"/>
      <c r="K37" s="870"/>
      <c r="L37" s="870"/>
      <c r="M37" s="870"/>
      <c r="N37" s="870"/>
      <c r="O37" s="870"/>
      <c r="P37" s="870"/>
      <c r="Q37" s="870"/>
      <c r="R37" s="1308"/>
      <c r="S37" s="1308"/>
      <c r="T37" s="568"/>
      <c r="U37" s="1308"/>
      <c r="V37" s="870"/>
      <c r="W37" s="870"/>
      <c r="X37" s="870"/>
      <c r="Y37" s="870"/>
      <c r="Z37" s="870"/>
      <c r="AA37" s="870"/>
      <c r="AB37" s="870"/>
      <c r="AC37" s="870"/>
      <c r="AD37" s="870"/>
      <c r="AE37" s="870"/>
      <c r="AF37" s="870"/>
      <c r="AG37" s="870"/>
      <c r="AH37" s="870"/>
      <c r="AI37" s="870"/>
      <c r="AJ37" s="855"/>
      <c r="AK37" s="855"/>
      <c r="AL37" s="855"/>
      <c r="AM37" s="299"/>
      <c r="AN37" s="855"/>
      <c r="AO37" s="855"/>
      <c r="AP37" s="48"/>
      <c r="AQ37" s="51"/>
      <c r="AR37" s="71"/>
      <c r="AS37" s="63"/>
      <c r="AT37" s="63"/>
      <c r="AU37" s="17"/>
      <c r="AV37" s="72"/>
      <c r="AW37" s="17"/>
      <c r="AX37" s="17"/>
      <c r="AY37" s="17"/>
      <c r="AZ37" s="17"/>
      <c r="BA37" s="17"/>
      <c r="BB37" s="17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</row>
    <row r="38" spans="1:82" x14ac:dyDescent="0.2">
      <c r="A38" s="48"/>
      <c r="B38" s="87"/>
      <c r="C38" s="137" t="s">
        <v>195</v>
      </c>
      <c r="F38" s="1312"/>
      <c r="G38" s="1309"/>
      <c r="H38" s="865"/>
      <c r="I38" s="886"/>
      <c r="J38" s="873"/>
      <c r="K38" s="294"/>
      <c r="L38" s="873"/>
      <c r="M38" s="862"/>
      <c r="N38" s="873"/>
      <c r="O38" s="294"/>
      <c r="P38" s="299"/>
      <c r="Q38" s="866"/>
      <c r="R38" s="299"/>
      <c r="S38" s="1307"/>
      <c r="T38" s="1312"/>
      <c r="U38" s="1309"/>
      <c r="V38" s="145"/>
      <c r="W38" s="146"/>
      <c r="X38" s="145"/>
      <c r="Y38" s="146"/>
      <c r="Z38" s="865"/>
      <c r="AA38" s="300"/>
      <c r="AB38" s="865"/>
      <c r="AC38" s="873"/>
      <c r="AD38" s="865"/>
      <c r="AE38" s="297"/>
      <c r="AF38" s="298"/>
      <c r="AG38" s="294"/>
      <c r="AH38" s="298"/>
      <c r="AI38" s="294"/>
      <c r="AJ38" s="296"/>
      <c r="AK38" s="860"/>
      <c r="AL38" s="296"/>
      <c r="AM38" s="1303"/>
      <c r="AN38" s="1306"/>
      <c r="AO38" s="860"/>
      <c r="AP38" s="48"/>
      <c r="AQ38" s="51">
        <f>COUNT(F38:AO38)</f>
        <v>0</v>
      </c>
      <c r="AR38" s="71" t="str">
        <f>IF(AQ38&lt;3," ",(LARGE(F38:AO38,1)+LARGE(F38:AO38,2)+LARGE(F38:AO38,3))/3)</f>
        <v xml:space="preserve"> </v>
      </c>
      <c r="AS38" s="66">
        <f>COUNTIF(F38:AO38,"(1)")</f>
        <v>0</v>
      </c>
      <c r="AT38" s="64">
        <f>COUNTIF(F38:AO38,"(2)")</f>
        <v>0</v>
      </c>
      <c r="AU38" s="18">
        <f>COUNTIF(F38:AO38,"(3)")</f>
        <v>0</v>
      </c>
      <c r="AV38" s="61">
        <f>SUM(AS38:AU38)</f>
        <v>0</v>
      </c>
      <c r="AW38" s="20" t="e">
        <f>IF((LARGE($F38:$AO38,1))&gt;=500,"15"," ")</f>
        <v>#NUM!</v>
      </c>
      <c r="AX38" s="18" t="e">
        <f>IF((LARGE($F38:$AO38,1))&gt;=550,"15"," ")</f>
        <v>#NUM!</v>
      </c>
      <c r="AY38" s="18" t="e">
        <f>IF((LARGE($F38:$AO38,1))&gt;=600,"15"," ")</f>
        <v>#NUM!</v>
      </c>
      <c r="AZ38" s="18" t="e">
        <f>IF((LARGE($F38:$AO38,1))&gt;=650,"15"," ")</f>
        <v>#NUM!</v>
      </c>
      <c r="BA38" s="18" t="e">
        <f>IF((LARGE($F38:$AO38,1))&gt;=675,"15"," ")</f>
        <v>#NUM!</v>
      </c>
      <c r="BB38" s="18" t="e">
        <f>IF((LARGE($F38:$AO38,1))&gt;=700,"15"," ")</f>
        <v>#NUM!</v>
      </c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</row>
    <row r="39" spans="1:82" x14ac:dyDescent="0.2">
      <c r="A39" s="48"/>
      <c r="B39" s="88"/>
      <c r="C39" s="74"/>
      <c r="D39" s="570"/>
      <c r="E39" s="1308"/>
      <c r="F39" s="570"/>
      <c r="G39" s="1302"/>
      <c r="H39" s="292"/>
      <c r="I39" s="859"/>
      <c r="J39" s="870"/>
      <c r="K39" s="859"/>
      <c r="L39" s="870"/>
      <c r="M39" s="859"/>
      <c r="N39" s="870"/>
      <c r="O39" s="859"/>
      <c r="P39" s="870"/>
      <c r="Q39" s="870"/>
      <c r="R39" s="1308"/>
      <c r="S39" s="1308"/>
      <c r="T39" s="570"/>
      <c r="U39" s="1302"/>
      <c r="V39" s="292"/>
      <c r="W39" s="859"/>
      <c r="X39" s="292"/>
      <c r="Y39" s="859"/>
      <c r="Z39" s="407"/>
      <c r="AA39" s="870"/>
      <c r="AB39" s="407"/>
      <c r="AC39" s="870"/>
      <c r="AD39" s="407"/>
      <c r="AE39" s="870"/>
      <c r="AF39" s="292"/>
      <c r="AG39" s="859"/>
      <c r="AH39" s="292"/>
      <c r="AI39" s="859"/>
      <c r="AJ39" s="292"/>
      <c r="AK39" s="859"/>
      <c r="AL39" s="292"/>
      <c r="AM39" s="1302"/>
      <c r="AN39" s="1308"/>
      <c r="AO39" s="859"/>
      <c r="AP39" s="48"/>
      <c r="AQ39" s="51">
        <f>COUNT(F39:AO39)</f>
        <v>0</v>
      </c>
      <c r="AR39" s="71" t="str">
        <f>IF(AQ39&lt;3," ",(LARGE(F39:AO39,1)+LARGE(F39:AO39,2)+LARGE(F39:AO39,3))/3)</f>
        <v xml:space="preserve"> </v>
      </c>
      <c r="AS39" s="66">
        <f>COUNTIF(F39:AO39,"(1)")</f>
        <v>0</v>
      </c>
      <c r="AT39" s="64">
        <f>COUNTIF(F39:AO39,"(2)")</f>
        <v>0</v>
      </c>
      <c r="AU39" s="18">
        <f>COUNTIF(F39:AO39,"(3)")</f>
        <v>0</v>
      </c>
      <c r="AV39" s="61">
        <f>SUM(AS39:AU39)</f>
        <v>0</v>
      </c>
      <c r="AW39" s="287" t="e">
        <f>IF((LARGE($F39:$AO39,1))&gt;=500,"15"," ")</f>
        <v>#NUM!</v>
      </c>
      <c r="AX39" s="6" t="e">
        <f>IF((LARGE($F39:$AO39,1))&gt;=550,"15"," ")</f>
        <v>#NUM!</v>
      </c>
      <c r="AY39" s="6" t="e">
        <f>IF((LARGE($F39:$AO39,1))&gt;=600,"15"," ")</f>
        <v>#NUM!</v>
      </c>
      <c r="AZ39" s="6" t="e">
        <f>IF((LARGE($F39:$AO39,1))&gt;=650,"15"," ")</f>
        <v>#NUM!</v>
      </c>
      <c r="BA39" s="6" t="e">
        <f>IF((LARGE($F39:$AO39,1))&gt;=675,"15"," ")</f>
        <v>#NUM!</v>
      </c>
      <c r="BB39" s="6" t="e">
        <f>IF((LARGE($F39:$AO39,1))&gt;=700,"15"," ")</f>
        <v>#NUM!</v>
      </c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</row>
    <row r="40" spans="1:82" x14ac:dyDescent="0.2">
      <c r="B40" s="85"/>
      <c r="C40" s="70" t="s">
        <v>25</v>
      </c>
      <c r="D40" s="566"/>
      <c r="E40" s="1308"/>
      <c r="F40" s="566"/>
      <c r="G40" s="870"/>
      <c r="H40" s="870"/>
      <c r="I40" s="870"/>
      <c r="J40" s="870"/>
      <c r="K40" s="870"/>
      <c r="L40" s="855"/>
      <c r="M40" s="855"/>
      <c r="N40" s="870"/>
      <c r="O40" s="870"/>
      <c r="P40" s="870"/>
      <c r="Q40" s="870"/>
      <c r="R40" s="1308"/>
      <c r="S40" s="1308"/>
      <c r="T40" s="566"/>
      <c r="U40" s="1308"/>
      <c r="V40" s="870"/>
      <c r="W40" s="870"/>
      <c r="X40" s="870"/>
      <c r="Y40" s="870"/>
      <c r="Z40" s="870"/>
      <c r="AA40" s="870"/>
      <c r="AB40" s="870"/>
      <c r="AC40" s="870"/>
      <c r="AD40" s="870"/>
      <c r="AE40" s="870"/>
      <c r="AF40" s="870"/>
      <c r="AG40" s="870"/>
      <c r="AH40" s="870"/>
      <c r="AI40" s="870"/>
      <c r="AJ40" s="855"/>
      <c r="AK40" s="855"/>
      <c r="AL40" s="855"/>
      <c r="AM40" s="1300"/>
      <c r="AN40" s="855"/>
      <c r="AO40" s="855"/>
      <c r="AP40" s="71"/>
      <c r="AQ40" s="51"/>
      <c r="AR40" s="47"/>
      <c r="AS40" s="51"/>
      <c r="AT40" s="51"/>
      <c r="AU40" s="5"/>
      <c r="AV40" s="43"/>
      <c r="AW40" s="19"/>
      <c r="AX40" s="19"/>
      <c r="AY40" s="19"/>
      <c r="AZ40" s="19"/>
      <c r="BA40" s="19"/>
      <c r="BB40" s="19"/>
      <c r="BC40" s="65"/>
      <c r="BD40" s="44"/>
      <c r="BE40" s="51"/>
      <c r="BF40" s="44"/>
      <c r="BG40" s="51"/>
      <c r="BH40" s="71"/>
      <c r="BI40" s="51"/>
      <c r="BJ40" s="44"/>
      <c r="BK40" s="51"/>
      <c r="BL40" s="51"/>
      <c r="BM40" s="51"/>
      <c r="BN40" s="51"/>
      <c r="BO40" s="51"/>
      <c r="BP40" s="51"/>
      <c r="BQ40" s="51"/>
      <c r="BS40" s="51"/>
      <c r="BT40" s="78"/>
      <c r="BU40" s="65"/>
      <c r="BV40" s="65"/>
      <c r="BW40" s="65"/>
      <c r="BX40" s="68"/>
      <c r="BY40" s="65"/>
      <c r="BZ40" s="65"/>
      <c r="CA40" s="65"/>
      <c r="CB40" s="65"/>
    </row>
    <row r="41" spans="1:82" x14ac:dyDescent="0.2">
      <c r="B41" s="125">
        <v>1</v>
      </c>
      <c r="C41" s="115" t="s">
        <v>172</v>
      </c>
      <c r="E41" s="312"/>
      <c r="F41" s="565">
        <v>556</v>
      </c>
      <c r="G41" s="1215" t="s">
        <v>237</v>
      </c>
      <c r="H41" s="332"/>
      <c r="I41" s="313"/>
      <c r="J41" s="532">
        <v>570</v>
      </c>
      <c r="K41" s="1247" t="s">
        <v>322</v>
      </c>
      <c r="L41" s="311"/>
      <c r="M41" s="313"/>
      <c r="N41" s="532">
        <v>590</v>
      </c>
      <c r="O41" s="1284" t="s">
        <v>237</v>
      </c>
      <c r="P41" s="332"/>
      <c r="Q41" s="313"/>
      <c r="R41" s="529"/>
      <c r="S41" s="313"/>
      <c r="T41" s="1312"/>
      <c r="U41" s="313"/>
      <c r="V41" s="332">
        <v>557</v>
      </c>
      <c r="W41" s="1314" t="s">
        <v>259</v>
      </c>
      <c r="X41" s="332"/>
      <c r="Y41" s="313"/>
      <c r="Z41" s="532"/>
      <c r="AA41" s="529"/>
      <c r="AB41" s="311"/>
      <c r="AC41" s="313"/>
      <c r="AD41" s="532"/>
      <c r="AE41" s="529"/>
      <c r="AF41" s="311"/>
      <c r="AG41" s="313"/>
      <c r="AH41" s="314"/>
      <c r="AI41" s="529"/>
      <c r="AJ41" s="315"/>
      <c r="AK41" s="313"/>
      <c r="AL41" s="315"/>
      <c r="AM41" s="1303"/>
      <c r="AN41" s="314"/>
      <c r="AO41" s="313"/>
      <c r="AQ41" s="51">
        <f>COUNT(F41:AO41)</f>
        <v>4</v>
      </c>
      <c r="AR41" s="71">
        <f>IF(AQ41&lt;3," ",(LARGE(F41:AO41,1)+LARGE(F41:AO41,2)+LARGE(F41:AO41,3))/3)</f>
        <v>572.33333333333337</v>
      </c>
      <c r="AS41" s="75">
        <f>COUNTIF(F41:AO41,"(1)")</f>
        <v>2</v>
      </c>
      <c r="AT41" s="79">
        <f>COUNTIF(F41:AO41,"(2)")</f>
        <v>1</v>
      </c>
      <c r="AU41" s="31">
        <f>COUNTIF(F41:AO41,"(3)")</f>
        <v>1</v>
      </c>
      <c r="AV41" s="80">
        <f>SUM(AS41:AU41)</f>
        <v>4</v>
      </c>
      <c r="AW41" s="113" t="s">
        <v>168</v>
      </c>
      <c r="AX41" s="113" t="s">
        <v>168</v>
      </c>
      <c r="AY41" s="113" t="s">
        <v>168</v>
      </c>
      <c r="AZ41" s="30" t="str">
        <f>IF((LARGE($F41:$AO41,1))&gt;=650,"15"," ")</f>
        <v xml:space="preserve"> </v>
      </c>
      <c r="BA41" s="30" t="str">
        <f>IF((LARGE($F41:$AO41,1))&gt;=675,"15"," ")</f>
        <v xml:space="preserve"> </v>
      </c>
      <c r="BB41" s="30" t="str">
        <f>IF((LARGE($F41:$AO41,1))&gt;=700,"15"," ")</f>
        <v xml:space="preserve"> </v>
      </c>
    </row>
    <row r="42" spans="1:82" x14ac:dyDescent="0.2">
      <c r="A42" s="48"/>
      <c r="B42" s="87">
        <v>2</v>
      </c>
      <c r="C42" s="73" t="s">
        <v>39</v>
      </c>
      <c r="D42" s="571"/>
      <c r="E42" s="1307"/>
      <c r="F42" s="575"/>
      <c r="G42" s="295"/>
      <c r="H42" s="874">
        <v>558</v>
      </c>
      <c r="I42" s="1219" t="s">
        <v>237</v>
      </c>
      <c r="J42" s="873"/>
      <c r="K42" s="295"/>
      <c r="L42" s="873"/>
      <c r="M42" s="295"/>
      <c r="N42" s="873"/>
      <c r="O42" s="295"/>
      <c r="P42" s="1311"/>
      <c r="Q42" s="295"/>
      <c r="R42" s="1307"/>
      <c r="S42" s="1307"/>
      <c r="T42" s="571"/>
      <c r="U42" s="295"/>
      <c r="V42" s="874"/>
      <c r="W42" s="295"/>
      <c r="X42" s="874">
        <v>556</v>
      </c>
      <c r="Y42" s="1219" t="s">
        <v>237</v>
      </c>
      <c r="Z42" s="304"/>
      <c r="AA42" s="300"/>
      <c r="AB42" s="865"/>
      <c r="AC42" s="300"/>
      <c r="AD42" s="865"/>
      <c r="AE42" s="300"/>
      <c r="AF42" s="861"/>
      <c r="AG42" s="295"/>
      <c r="AH42" s="866"/>
      <c r="AI42" s="866"/>
      <c r="AJ42" s="861"/>
      <c r="AK42" s="295"/>
      <c r="AL42" s="1304"/>
      <c r="AM42" s="886"/>
      <c r="AN42" s="1300"/>
      <c r="AO42" s="295"/>
      <c r="AP42" s="48"/>
      <c r="AQ42" s="51">
        <f>COUNT(F42:AO42)</f>
        <v>2</v>
      </c>
      <c r="AR42" s="71" t="str">
        <f>IF(AQ42&lt;3," ",(LARGE(F42:AO42,1)+LARGE(F42:AO42,2)+LARGE(F42:AO42,3))/3)</f>
        <v xml:space="preserve"> </v>
      </c>
      <c r="AS42" s="66">
        <f>COUNTIF(F42:AO42,"(1)")</f>
        <v>2</v>
      </c>
      <c r="AT42" s="64">
        <f>COUNTIF(F42:AO42,"(2)")</f>
        <v>0</v>
      </c>
      <c r="AU42" s="18">
        <f>COUNTIF(F42:AO42,"(3)")</f>
        <v>0</v>
      </c>
      <c r="AV42" s="61">
        <f>SUM(AS42:AU42)</f>
        <v>2</v>
      </c>
      <c r="AW42" s="110" t="s">
        <v>54</v>
      </c>
      <c r="AX42" s="111" t="s">
        <v>54</v>
      </c>
      <c r="AY42" s="111" t="s">
        <v>54</v>
      </c>
      <c r="AZ42" s="18" t="str">
        <f>IF((LARGE($F42:$AO42,1))&gt;=650,"15"," ")</f>
        <v xml:space="preserve"> </v>
      </c>
      <c r="BA42" s="18" t="str">
        <f>IF((LARGE($F42:$AO42,1))&gt;=675,"15"," ")</f>
        <v xml:space="preserve"> </v>
      </c>
      <c r="BB42" s="18" t="str">
        <f>IF((LARGE($F42:$AO42,1))&gt;=700,"15"," ")</f>
        <v xml:space="preserve"> </v>
      </c>
      <c r="BC42" s="53"/>
      <c r="BD42" s="53"/>
      <c r="BE42" s="107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</row>
    <row r="43" spans="1:82" x14ac:dyDescent="0.2">
      <c r="B43" s="88"/>
      <c r="C43" s="74"/>
      <c r="D43" s="570"/>
      <c r="E43" s="306"/>
      <c r="F43" s="566"/>
      <c r="G43" s="306"/>
      <c r="H43" s="309"/>
      <c r="I43" s="293"/>
      <c r="J43" s="870"/>
      <c r="K43" s="870"/>
      <c r="L43" s="292"/>
      <c r="M43" s="303"/>
      <c r="N43" s="870"/>
      <c r="O43" s="870"/>
      <c r="P43" s="292"/>
      <c r="Q43" s="1302"/>
      <c r="R43" s="1308"/>
      <c r="S43" s="1302"/>
      <c r="T43" s="570"/>
      <c r="U43" s="293"/>
      <c r="V43" s="292"/>
      <c r="W43" s="859"/>
      <c r="X43" s="292"/>
      <c r="Y43" s="859"/>
      <c r="Z43" s="870"/>
      <c r="AA43" s="870"/>
      <c r="AB43" s="292"/>
      <c r="AC43" s="859"/>
      <c r="AD43" s="870"/>
      <c r="AE43" s="306"/>
      <c r="AF43" s="309"/>
      <c r="AG43" s="293"/>
      <c r="AH43" s="306"/>
      <c r="AI43" s="306"/>
      <c r="AJ43" s="292"/>
      <c r="AK43" s="859"/>
      <c r="AL43" s="292"/>
      <c r="AM43" s="303"/>
      <c r="AN43" s="1308"/>
      <c r="AO43" s="859"/>
      <c r="AQ43" s="51">
        <f>COUNT(F43:AO43)</f>
        <v>0</v>
      </c>
      <c r="AR43" s="71" t="str">
        <f>IF(AQ43&lt;3," ",(LARGE(F43:AO43,1)+LARGE(F43:AO43,2)+LARGE(F43:AO43,3))/3)</f>
        <v xml:space="preserve"> </v>
      </c>
      <c r="AS43" s="66">
        <f>COUNTIF(F43:AO43,"(1)")</f>
        <v>0</v>
      </c>
      <c r="AT43" s="64">
        <f>COUNTIF(F43:AO43,"(2)")</f>
        <v>0</v>
      </c>
      <c r="AU43" s="18">
        <f>COUNTIF(F43:AO43,"(3)")</f>
        <v>0</v>
      </c>
      <c r="AV43" s="61">
        <f>SUM(AS43:AU43)</f>
        <v>0</v>
      </c>
      <c r="AW43" s="287" t="e">
        <f>IF((LARGE($F43:$AO43,1))&gt;=500,"15"," ")</f>
        <v>#NUM!</v>
      </c>
      <c r="AX43" s="6" t="e">
        <f>IF((LARGE($F43:$AO43,1))&gt;=550,"15"," ")</f>
        <v>#NUM!</v>
      </c>
      <c r="AY43" s="6" t="e">
        <f>IF((LARGE($F43:$AO43,1))&gt;=600,"15"," ")</f>
        <v>#NUM!</v>
      </c>
      <c r="AZ43" s="6" t="e">
        <f>IF((LARGE($F43:$AO43,1))&gt;=650,"15"," ")</f>
        <v>#NUM!</v>
      </c>
      <c r="BA43" s="6" t="e">
        <f>IF((LARGE($F43:$AO43,1))&gt;=675,"15"," ")</f>
        <v>#NUM!</v>
      </c>
      <c r="BB43" s="6" t="e">
        <f>IF((LARGE($F43:$AO43,1))&gt;=700,"15"," ")</f>
        <v>#NUM!</v>
      </c>
    </row>
    <row r="44" spans="1:82" x14ac:dyDescent="0.2">
      <c r="A44" s="53"/>
      <c r="B44" s="77"/>
      <c r="C44" s="53"/>
      <c r="O44" s="304"/>
      <c r="P44" s="304"/>
      <c r="Q44" s="304"/>
      <c r="R44" s="304"/>
      <c r="S44" s="304"/>
      <c r="AJ44" s="304"/>
      <c r="AK44" s="304"/>
      <c r="AL44" s="304"/>
      <c r="AM44" s="1300"/>
      <c r="AN44" s="304"/>
      <c r="AO44" s="304"/>
      <c r="AP44" s="48"/>
      <c r="AQ44" s="51"/>
      <c r="AR44" s="71"/>
      <c r="AS44" s="51"/>
      <c r="AT44" s="51"/>
      <c r="AU44" s="5"/>
      <c r="AV44" s="51"/>
      <c r="AW44" s="279"/>
      <c r="AX44" s="279"/>
      <c r="AY44" s="279"/>
      <c r="AZ44" s="279"/>
      <c r="BA44" s="279"/>
      <c r="BB44" s="279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</row>
    <row r="45" spans="1:82" x14ac:dyDescent="0.2">
      <c r="A45" s="48"/>
      <c r="B45" s="85"/>
      <c r="C45" s="70" t="s">
        <v>41</v>
      </c>
      <c r="D45" s="568"/>
      <c r="E45" s="1308"/>
      <c r="F45" s="568"/>
      <c r="G45" s="870"/>
      <c r="H45" s="870"/>
      <c r="I45" s="870"/>
      <c r="J45" s="870"/>
      <c r="K45" s="870"/>
      <c r="L45" s="870"/>
      <c r="M45" s="870"/>
      <c r="N45" s="870"/>
      <c r="O45" s="870"/>
      <c r="P45" s="870"/>
      <c r="Q45" s="870"/>
      <c r="R45" s="1308"/>
      <c r="S45" s="1308"/>
      <c r="T45" s="568"/>
      <c r="U45" s="1308"/>
      <c r="V45" s="870"/>
      <c r="W45" s="870"/>
      <c r="X45" s="870"/>
      <c r="Y45" s="870"/>
      <c r="Z45" s="870"/>
      <c r="AA45" s="870"/>
      <c r="AB45" s="870"/>
      <c r="AC45" s="870"/>
      <c r="AD45" s="870"/>
      <c r="AE45" s="870"/>
      <c r="AF45" s="870"/>
      <c r="AG45" s="870"/>
      <c r="AH45" s="870"/>
      <c r="AI45" s="870"/>
      <c r="AJ45" s="855"/>
      <c r="AK45" s="855"/>
      <c r="AL45" s="855"/>
      <c r="AM45" s="304"/>
      <c r="AN45" s="855"/>
      <c r="AO45" s="855"/>
      <c r="AP45" s="48"/>
      <c r="AQ45" s="51"/>
      <c r="AR45" s="71"/>
      <c r="AS45" s="63"/>
      <c r="AT45" s="63"/>
      <c r="AU45" s="17"/>
      <c r="AV45" s="72"/>
      <c r="AW45" s="17"/>
      <c r="AX45" s="17"/>
      <c r="AY45" s="17"/>
      <c r="AZ45" s="17"/>
      <c r="BA45" s="17"/>
      <c r="BB45" s="17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</row>
    <row r="46" spans="1:82" x14ac:dyDescent="0.2">
      <c r="A46" s="48"/>
      <c r="B46" s="87"/>
      <c r="C46" s="73"/>
      <c r="D46" s="571"/>
      <c r="E46" s="1305"/>
      <c r="F46" s="571"/>
      <c r="G46" s="862"/>
      <c r="H46" s="296"/>
      <c r="I46" s="860"/>
      <c r="J46" s="873"/>
      <c r="K46" s="294"/>
      <c r="L46" s="873"/>
      <c r="M46" s="294"/>
      <c r="N46" s="873"/>
      <c r="O46" s="294"/>
      <c r="P46" s="316"/>
      <c r="Q46" s="302"/>
      <c r="R46" s="299"/>
      <c r="S46" s="299"/>
      <c r="T46" s="571"/>
      <c r="U46" s="1305"/>
      <c r="V46" s="296"/>
      <c r="W46" s="860"/>
      <c r="X46" s="296"/>
      <c r="Y46" s="860"/>
      <c r="AA46" s="862"/>
      <c r="AC46" s="873"/>
      <c r="AD46" s="865"/>
      <c r="AE46" s="297"/>
      <c r="AF46" s="316"/>
      <c r="AG46" s="302"/>
      <c r="AH46" s="299"/>
      <c r="AI46" s="299"/>
      <c r="AJ46" s="296"/>
      <c r="AK46" s="860"/>
      <c r="AL46" s="296"/>
      <c r="AM46" s="1303"/>
      <c r="AN46" s="1306"/>
      <c r="AO46" s="860"/>
      <c r="AP46" s="48"/>
      <c r="AQ46" s="51">
        <f>COUNT(F46:AO46)</f>
        <v>0</v>
      </c>
      <c r="AR46" s="71" t="str">
        <f>IF(AQ46&lt;3," ",(LARGE(F46:AI46,1)+LARGE(F46:AI46,2)+LARGE(F46:AI46,3))/3)</f>
        <v xml:space="preserve"> </v>
      </c>
      <c r="AS46" s="66">
        <f>COUNTIF(F46:AO46,"(1)")</f>
        <v>0</v>
      </c>
      <c r="AT46" s="64">
        <f>COUNTIF(F46:AO46,"(2)")</f>
        <v>0</v>
      </c>
      <c r="AU46" s="18">
        <f>COUNTIF(F46:AO46,"(3)")</f>
        <v>0</v>
      </c>
      <c r="AV46" s="61">
        <f>SUM(AS46:AU46)</f>
        <v>0</v>
      </c>
      <c r="AW46" s="20" t="e">
        <f>IF((LARGE($F46:$AO46,1))&gt;=500,"15"," ")</f>
        <v>#NUM!</v>
      </c>
      <c r="AX46" s="18" t="e">
        <f>IF((LARGE($F46:$AO46,1))&gt;=550,"15"," ")</f>
        <v>#NUM!</v>
      </c>
      <c r="AY46" s="18" t="e">
        <f>IF((LARGE($F46:$AO46,1))&gt;=600,"15"," ")</f>
        <v>#NUM!</v>
      </c>
      <c r="AZ46" s="18" t="e">
        <f>IF((LARGE($F46:$AO46,1))&gt;=650,"15"," ")</f>
        <v>#NUM!</v>
      </c>
      <c r="BA46" s="18" t="e">
        <f>IF((LARGE($F46:$AO46,1))&gt;=675,"15"," ")</f>
        <v>#NUM!</v>
      </c>
      <c r="BB46" s="18" t="e">
        <f>IF((LARGE($F46:$AO46,1))&gt;=700,"15"," ")</f>
        <v>#NUM!</v>
      </c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</row>
    <row r="47" spans="1:82" x14ac:dyDescent="0.2">
      <c r="A47" s="48"/>
      <c r="B47" s="88"/>
      <c r="C47" s="74"/>
      <c r="D47" s="570"/>
      <c r="E47" s="303"/>
      <c r="F47" s="570"/>
      <c r="G47" s="303"/>
      <c r="H47" s="310"/>
      <c r="I47" s="303"/>
      <c r="J47" s="870"/>
      <c r="K47" s="303"/>
      <c r="L47" s="870"/>
      <c r="M47" s="303"/>
      <c r="N47" s="870"/>
      <c r="O47" s="303"/>
      <c r="P47" s="310"/>
      <c r="Q47" s="303"/>
      <c r="R47" s="305"/>
      <c r="S47" s="305"/>
      <c r="T47" s="570"/>
      <c r="U47" s="303"/>
      <c r="V47" s="310"/>
      <c r="W47" s="303"/>
      <c r="X47" s="310"/>
      <c r="Y47" s="303"/>
      <c r="Z47" s="308"/>
      <c r="AA47" s="305"/>
      <c r="AB47" s="407"/>
      <c r="AC47" s="305"/>
      <c r="AD47" s="407"/>
      <c r="AE47" s="305"/>
      <c r="AF47" s="292"/>
      <c r="AG47" s="859"/>
      <c r="AH47" s="870"/>
      <c r="AI47" s="870"/>
      <c r="AJ47" s="292"/>
      <c r="AK47" s="293"/>
      <c r="AL47" s="292"/>
      <c r="AM47" s="1302"/>
      <c r="AN47" s="1308"/>
      <c r="AO47" s="293"/>
      <c r="AP47" s="48"/>
      <c r="AQ47" s="51">
        <f>COUNT(F47:AO47)</f>
        <v>0</v>
      </c>
      <c r="AR47" s="71" t="str">
        <f>IF(AQ47&lt;3," ",(LARGE(F47:AI47,1)+LARGE(F47:AI47,2)+LARGE(F47:AI47,3))/3)</f>
        <v xml:space="preserve"> </v>
      </c>
      <c r="AS47" s="66">
        <f>COUNTIF(F47:AO47,"(1)")</f>
        <v>0</v>
      </c>
      <c r="AT47" s="64">
        <f>COUNTIF(F47:AO47,"(2)")</f>
        <v>0</v>
      </c>
      <c r="AU47" s="18">
        <f>COUNTIF(F47:AO47,"(3)")</f>
        <v>0</v>
      </c>
      <c r="AV47" s="61">
        <f>SUM(AS47:AU47)</f>
        <v>0</v>
      </c>
      <c r="AW47" s="20" t="e">
        <f>IF((LARGE($F47:$AO47,1))&gt;=500,"15"," ")</f>
        <v>#NUM!</v>
      </c>
      <c r="AX47" s="18" t="e">
        <f>IF((LARGE($F47:$AO47,1))&gt;=550,"15"," ")</f>
        <v>#NUM!</v>
      </c>
      <c r="AY47" s="18" t="e">
        <f>IF((LARGE($F47:$AO47,1))&gt;=600,"15"," ")</f>
        <v>#NUM!</v>
      </c>
      <c r="AZ47" s="18" t="e">
        <f>IF((LARGE($F47:$AO47,1))&gt;=650,"15"," ")</f>
        <v>#NUM!</v>
      </c>
      <c r="BA47" s="6" t="e">
        <f>IF((LARGE($F47:$AO47,1))&gt;=675,"15"," ")</f>
        <v>#NUM!</v>
      </c>
      <c r="BB47" s="6" t="e">
        <f>IF((LARGE($F47:$AO47,1))&gt;=700,"15"," ")</f>
        <v>#NUM!</v>
      </c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</row>
    <row r="48" spans="1:82" x14ac:dyDescent="0.2">
      <c r="A48" s="48"/>
      <c r="B48" s="77"/>
      <c r="C48" s="53"/>
      <c r="D48" s="575"/>
      <c r="E48" s="1300"/>
      <c r="F48" s="575"/>
      <c r="G48" s="855"/>
      <c r="H48" s="855"/>
      <c r="I48" s="855"/>
      <c r="J48" s="855"/>
      <c r="K48" s="855"/>
      <c r="L48" s="855"/>
      <c r="M48" s="855"/>
      <c r="N48" s="855"/>
      <c r="O48" s="855"/>
      <c r="P48" s="855"/>
      <c r="Q48" s="855"/>
      <c r="R48" s="1300"/>
      <c r="S48" s="1300"/>
      <c r="T48" s="575"/>
      <c r="U48" s="1300"/>
      <c r="V48" s="855"/>
      <c r="W48" s="855"/>
      <c r="X48" s="855"/>
      <c r="Y48" s="855"/>
      <c r="Z48" s="304"/>
      <c r="AA48" s="855"/>
      <c r="AB48" s="304"/>
      <c r="AC48" s="855"/>
      <c r="AD48" s="304"/>
      <c r="AE48" s="855"/>
      <c r="AF48" s="855"/>
      <c r="AG48" s="855"/>
      <c r="AH48" s="855"/>
      <c r="AI48" s="855"/>
      <c r="AJ48" s="855"/>
      <c r="AK48" s="855"/>
      <c r="AL48" s="855"/>
      <c r="AM48" s="299"/>
      <c r="AN48" s="855"/>
      <c r="AO48" s="855"/>
      <c r="AP48" s="48"/>
      <c r="AQ48" s="51"/>
      <c r="AR48" s="71"/>
      <c r="AS48" s="65"/>
      <c r="AT48" s="65"/>
      <c r="AU48" s="19"/>
      <c r="AV48" s="101"/>
      <c r="AW48" s="19"/>
      <c r="AX48" s="19"/>
      <c r="AY48" s="19"/>
      <c r="AZ48" s="19"/>
      <c r="BA48" s="279"/>
      <c r="BB48" s="279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</row>
    <row r="49" spans="1:82" x14ac:dyDescent="0.2">
      <c r="A49" s="48"/>
      <c r="B49" s="77"/>
      <c r="C49" s="53"/>
      <c r="D49" s="575"/>
      <c r="E49" s="1300"/>
      <c r="F49" s="575"/>
      <c r="G49" s="855"/>
      <c r="H49" s="855"/>
      <c r="I49" s="855"/>
      <c r="J49" s="855"/>
      <c r="K49" s="855"/>
      <c r="L49" s="855"/>
      <c r="M49" s="855"/>
      <c r="N49" s="855"/>
      <c r="O49" s="855"/>
      <c r="P49" s="855"/>
      <c r="Q49" s="855"/>
      <c r="R49" s="1300"/>
      <c r="S49" s="1300"/>
      <c r="T49" s="575"/>
      <c r="U49" s="1300"/>
      <c r="V49" s="855"/>
      <c r="W49" s="855"/>
      <c r="X49" s="855"/>
      <c r="Y49" s="855"/>
      <c r="Z49" s="304"/>
      <c r="AA49" s="855"/>
      <c r="AB49" s="304"/>
      <c r="AC49" s="855"/>
      <c r="AD49" s="304"/>
      <c r="AE49" s="855"/>
      <c r="AF49" s="855"/>
      <c r="AG49" s="855"/>
      <c r="AH49" s="855"/>
      <c r="AI49" s="855"/>
      <c r="AJ49" s="855"/>
      <c r="AK49" s="855"/>
      <c r="AL49" s="855"/>
      <c r="AM49" s="1300"/>
      <c r="AN49" s="855"/>
      <c r="AO49" s="855"/>
      <c r="AP49" s="48"/>
      <c r="AQ49" s="51"/>
      <c r="AR49" s="71"/>
      <c r="AS49" s="65"/>
      <c r="AT49" s="65"/>
      <c r="AU49" s="19"/>
      <c r="AV49" s="101"/>
      <c r="AW49" s="19"/>
      <c r="AX49" s="19"/>
      <c r="AY49" s="19"/>
      <c r="AZ49" s="19"/>
      <c r="BA49" s="19"/>
      <c r="BB49" s="19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</row>
    <row r="50" spans="1:82" x14ac:dyDescent="0.2">
      <c r="C50" s="112" t="s">
        <v>30</v>
      </c>
      <c r="D50" s="576"/>
      <c r="E50" s="1310"/>
      <c r="F50" s="576"/>
      <c r="G50" s="873"/>
      <c r="H50" s="873"/>
      <c r="I50" s="873"/>
      <c r="J50" s="873"/>
      <c r="K50" s="873"/>
      <c r="L50" s="873"/>
      <c r="M50" s="873"/>
      <c r="N50" s="873"/>
      <c r="O50" s="873"/>
      <c r="P50" s="873"/>
      <c r="Q50" s="873"/>
      <c r="R50" s="1310"/>
      <c r="S50" s="1310"/>
      <c r="T50" s="576"/>
      <c r="U50" s="1310"/>
      <c r="V50" s="873"/>
      <c r="W50" s="873"/>
      <c r="X50" s="873"/>
      <c r="Y50" s="873"/>
      <c r="Z50" s="873"/>
      <c r="AA50" s="873"/>
      <c r="AB50" s="873"/>
      <c r="AC50" s="873"/>
      <c r="AD50" s="873"/>
      <c r="AE50" s="873"/>
      <c r="AF50" s="873"/>
      <c r="AG50" s="873"/>
      <c r="AH50" s="873"/>
      <c r="AI50" s="873"/>
      <c r="AJ50" s="873"/>
      <c r="AK50" s="873"/>
      <c r="AL50" s="873"/>
      <c r="AM50" s="1300"/>
      <c r="AN50" s="873"/>
      <c r="AO50" s="873"/>
      <c r="AP50" s="48"/>
      <c r="AQ50" s="51"/>
      <c r="AR50" s="78"/>
      <c r="AS50" s="53"/>
      <c r="AT50" s="53"/>
      <c r="AU50" s="280"/>
      <c r="AV50" s="53"/>
      <c r="AW50" s="280"/>
      <c r="AX50" s="280"/>
      <c r="AY50" s="280"/>
      <c r="AZ50" s="17"/>
      <c r="BA50" s="17"/>
      <c r="BB50" s="17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</row>
    <row r="51" spans="1:82" x14ac:dyDescent="0.2">
      <c r="B51" s="403">
        <v>1</v>
      </c>
      <c r="C51" s="76" t="s">
        <v>26</v>
      </c>
      <c r="D51" s="572"/>
      <c r="E51" s="321"/>
      <c r="F51" s="574"/>
      <c r="G51" s="146"/>
      <c r="H51" s="145"/>
      <c r="I51" s="146"/>
      <c r="J51" s="864"/>
      <c r="K51" s="321"/>
      <c r="L51" s="296"/>
      <c r="M51" s="146"/>
      <c r="N51" s="864">
        <v>496</v>
      </c>
      <c r="O51" s="1285" t="s">
        <v>237</v>
      </c>
      <c r="P51" s="145"/>
      <c r="Q51" s="146"/>
      <c r="R51" s="145">
        <v>494</v>
      </c>
      <c r="S51" s="1037" t="s">
        <v>237</v>
      </c>
      <c r="T51" s="574"/>
      <c r="U51" s="146"/>
      <c r="V51" s="145">
        <v>506</v>
      </c>
      <c r="W51" s="1037" t="s">
        <v>237</v>
      </c>
      <c r="X51" s="145">
        <v>474</v>
      </c>
      <c r="Y51" s="1037" t="s">
        <v>237</v>
      </c>
      <c r="Z51" s="864"/>
      <c r="AA51" s="321"/>
      <c r="AB51" s="296"/>
      <c r="AC51" s="146"/>
      <c r="AD51" s="864"/>
      <c r="AE51" s="321"/>
      <c r="AF51" s="316"/>
      <c r="AG51" s="146"/>
      <c r="AH51" s="320"/>
      <c r="AI51" s="321"/>
      <c r="AJ51" s="316"/>
      <c r="AK51" s="302"/>
      <c r="AL51" s="316"/>
      <c r="AM51" s="1303"/>
      <c r="AN51" s="320"/>
      <c r="AO51" s="302"/>
      <c r="AP51" s="96"/>
      <c r="AQ51" s="51">
        <f>COUNT(F51:AO51)</f>
        <v>4</v>
      </c>
      <c r="AR51" s="71">
        <f>IF(AQ51&lt;3," ",(LARGE(F51:AO51,1)+LARGE(F51:AO51,2)+LARGE(F51:AO51,3))/3)</f>
        <v>498.66666666666669</v>
      </c>
      <c r="AS51" s="75">
        <f>COUNTIF(F51:AO51,"(1)")</f>
        <v>4</v>
      </c>
      <c r="AT51" s="79">
        <f>COUNTIF(F51:AO51,"(2)")</f>
        <v>0</v>
      </c>
      <c r="AU51" s="31">
        <f>COUNTIF(F51:AO51,"(3)")</f>
        <v>0</v>
      </c>
      <c r="AV51" s="80">
        <f>SUM(AS51:AU51)</f>
        <v>4</v>
      </c>
      <c r="AW51" s="113" t="s">
        <v>54</v>
      </c>
      <c r="AX51" s="114" t="s">
        <v>54</v>
      </c>
      <c r="AY51" s="30" t="str">
        <f>IF((LARGE($F51:$AO51,1))&gt;=600,"15"," ")</f>
        <v xml:space="preserve"> </v>
      </c>
      <c r="AZ51" s="18" t="str">
        <f>IF((LARGE($F51:$AO51,1))&gt;=650,"15"," ")</f>
        <v xml:space="preserve"> </v>
      </c>
      <c r="BA51" s="18" t="str">
        <f>IF((LARGE($F51:$AO51,1))&gt;=675,"15"," ")</f>
        <v xml:space="preserve"> </v>
      </c>
      <c r="BB51" s="18" t="str">
        <f>IF((LARGE($F51:$AO51,1))&gt;=700,"15"," ")</f>
        <v xml:space="preserve"> </v>
      </c>
    </row>
    <row r="52" spans="1:82" x14ac:dyDescent="0.2">
      <c r="B52" s="88"/>
      <c r="C52" s="438" t="s">
        <v>137</v>
      </c>
      <c r="D52" s="566"/>
      <c r="E52" s="306"/>
      <c r="F52" s="570"/>
      <c r="G52" s="293"/>
      <c r="H52" s="309"/>
      <c r="I52" s="293"/>
      <c r="J52" s="870"/>
      <c r="K52" s="306"/>
      <c r="L52" s="292"/>
      <c r="M52" s="293"/>
      <c r="N52" s="870"/>
      <c r="O52" s="306"/>
      <c r="P52" s="309"/>
      <c r="Q52" s="293"/>
      <c r="R52" s="309"/>
      <c r="S52" s="293"/>
      <c r="T52" s="570"/>
      <c r="U52" s="293"/>
      <c r="V52" s="309"/>
      <c r="W52" s="293"/>
      <c r="X52" s="309"/>
      <c r="Y52" s="293"/>
      <c r="Z52" s="870"/>
      <c r="AA52" s="305"/>
      <c r="AB52" s="292"/>
      <c r="AC52" s="303"/>
      <c r="AD52" s="870"/>
      <c r="AE52" s="306"/>
      <c r="AF52" s="309"/>
      <c r="AG52" s="293"/>
      <c r="AH52" s="306"/>
      <c r="AI52" s="306"/>
      <c r="AJ52" s="309"/>
      <c r="AK52" s="293"/>
      <c r="AL52" s="309"/>
      <c r="AM52" s="293"/>
      <c r="AN52" s="306"/>
      <c r="AO52" s="293"/>
      <c r="AP52" s="96"/>
      <c r="AQ52" s="51">
        <f>COUNT(F52:AO52)</f>
        <v>0</v>
      </c>
      <c r="AR52" s="71" t="str">
        <f>IF(AQ52&lt;3," ",(LARGE(F52:AO52,1)+LARGE(F52:AO52,2)+LARGE(F52:AO52,3))/3)</f>
        <v xml:space="preserve"> </v>
      </c>
      <c r="AS52" s="75"/>
      <c r="AT52" s="75"/>
      <c r="AU52" s="30"/>
      <c r="AV52" s="122"/>
      <c r="AW52" s="20" t="e">
        <f>IF((LARGE($F52:$AO52,1))&gt;=500,"15"," ")</f>
        <v>#NUM!</v>
      </c>
      <c r="AX52" s="18" t="e">
        <f>IF((LARGE($F52:$AO52,1))&gt;=550,"15"," ")</f>
        <v>#NUM!</v>
      </c>
      <c r="AY52" s="18" t="e">
        <f>IF((LARGE($F52:$AO52,1))&gt;=600,"15"," ")</f>
        <v>#NUM!</v>
      </c>
      <c r="AZ52" s="18" t="e">
        <f>IF((LARGE($F52:$AO52,1))&gt;=650,"15"," ")</f>
        <v>#NUM!</v>
      </c>
      <c r="BA52" s="18" t="e">
        <f>IF((LARGE($F52:$AO52,1))&gt;=675,"15"," ")</f>
        <v>#NUM!</v>
      </c>
      <c r="BB52" s="18" t="e">
        <f>IF((LARGE($F52:$AO52,1))&gt;=700,"15"," ")</f>
        <v>#NUM!</v>
      </c>
    </row>
    <row r="53" spans="1:82" x14ac:dyDescent="0.2">
      <c r="C53" s="94"/>
      <c r="D53" s="576"/>
      <c r="E53" s="1310"/>
      <c r="F53" s="576"/>
      <c r="G53" s="873"/>
      <c r="H53" s="873"/>
      <c r="I53" s="873"/>
      <c r="J53" s="873"/>
      <c r="K53" s="873"/>
      <c r="L53" s="873"/>
      <c r="M53" s="873"/>
      <c r="N53" s="873"/>
      <c r="O53" s="873"/>
      <c r="P53" s="873"/>
      <c r="Q53" s="873"/>
      <c r="R53" s="1310"/>
      <c r="S53" s="1310"/>
      <c r="T53" s="576"/>
      <c r="U53" s="1310"/>
      <c r="V53" s="873"/>
      <c r="W53" s="873"/>
      <c r="X53" s="873"/>
      <c r="Y53" s="873"/>
      <c r="Z53" s="873"/>
      <c r="AA53" s="873"/>
      <c r="AB53" s="873"/>
      <c r="AC53" s="873"/>
      <c r="AD53" s="873"/>
      <c r="AE53" s="873"/>
      <c r="AF53" s="873"/>
      <c r="AG53" s="873"/>
      <c r="AH53" s="873"/>
      <c r="AI53" s="873"/>
      <c r="AJ53" s="873"/>
      <c r="AK53" s="873"/>
      <c r="AL53" s="873"/>
      <c r="AM53" s="299"/>
      <c r="AN53" s="873"/>
      <c r="AO53" s="873"/>
      <c r="AP53" s="48"/>
      <c r="AQ53" s="51"/>
      <c r="AR53" s="78"/>
      <c r="AS53" s="53"/>
      <c r="AT53" s="53"/>
      <c r="AU53" s="280"/>
      <c r="AV53" s="53"/>
      <c r="AW53" s="280"/>
      <c r="AX53" s="280"/>
      <c r="AY53" s="280"/>
      <c r="AZ53" s="280"/>
      <c r="BA53" s="280"/>
      <c r="BB53" s="280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</row>
    <row r="54" spans="1:82" x14ac:dyDescent="0.2">
      <c r="A54" s="48"/>
      <c r="B54" s="85"/>
      <c r="C54" s="70" t="s">
        <v>231</v>
      </c>
      <c r="D54" s="568"/>
      <c r="E54" s="1308"/>
      <c r="F54" s="568"/>
      <c r="G54" s="870"/>
      <c r="H54" s="870"/>
      <c r="I54" s="870"/>
      <c r="J54" s="870"/>
      <c r="K54" s="870"/>
      <c r="L54" s="870"/>
      <c r="M54" s="870"/>
      <c r="N54" s="870"/>
      <c r="O54" s="870"/>
      <c r="P54" s="870"/>
      <c r="Q54" s="870"/>
      <c r="R54" s="1308"/>
      <c r="S54" s="1308"/>
      <c r="T54" s="568"/>
      <c r="U54" s="1308"/>
      <c r="V54" s="870"/>
      <c r="W54" s="870"/>
      <c r="X54" s="870"/>
      <c r="Y54" s="870"/>
      <c r="Z54" s="870"/>
      <c r="AA54" s="870"/>
      <c r="AB54" s="870"/>
      <c r="AC54" s="870"/>
      <c r="AD54" s="870"/>
      <c r="AE54" s="870"/>
      <c r="AF54" s="870"/>
      <c r="AG54" s="870"/>
      <c r="AH54" s="870"/>
      <c r="AI54" s="870"/>
      <c r="AJ54" s="855"/>
      <c r="AK54" s="855"/>
      <c r="AL54" s="855"/>
      <c r="AM54" s="1300"/>
      <c r="AN54" s="855"/>
      <c r="AO54" s="855"/>
      <c r="AP54" s="48"/>
      <c r="AQ54" s="51"/>
      <c r="AR54" s="71"/>
      <c r="AS54" s="63"/>
      <c r="AT54" s="63"/>
      <c r="AU54" s="17"/>
      <c r="AV54" s="72"/>
      <c r="AW54" s="17"/>
      <c r="AX54" s="17"/>
      <c r="AY54" s="17"/>
      <c r="AZ54" s="17"/>
      <c r="BA54" s="17"/>
      <c r="BB54" s="17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</row>
    <row r="55" spans="1:82" x14ac:dyDescent="0.2">
      <c r="A55" s="48"/>
      <c r="B55" s="403"/>
      <c r="C55" s="531" t="s">
        <v>136</v>
      </c>
      <c r="D55" s="574"/>
      <c r="E55" s="146"/>
      <c r="F55" s="574"/>
      <c r="G55" s="146"/>
      <c r="H55" s="145"/>
      <c r="I55" s="146"/>
      <c r="J55" s="864"/>
      <c r="K55" s="146"/>
      <c r="L55" s="864"/>
      <c r="M55" s="146"/>
      <c r="N55" s="864"/>
      <c r="O55" s="146"/>
      <c r="P55" s="145"/>
      <c r="Q55" s="146"/>
      <c r="R55" s="321"/>
      <c r="S55" s="321"/>
      <c r="T55" s="574"/>
      <c r="U55" s="146"/>
      <c r="V55" s="145"/>
      <c r="W55" s="146"/>
      <c r="X55" s="145"/>
      <c r="Y55" s="146"/>
      <c r="Z55" s="532"/>
      <c r="AA55" s="321"/>
      <c r="AB55" s="311"/>
      <c r="AC55" s="321"/>
      <c r="AD55" s="311"/>
      <c r="AE55" s="321"/>
      <c r="AF55" s="296"/>
      <c r="AG55" s="860"/>
      <c r="AH55" s="864"/>
      <c r="AI55" s="864"/>
      <c r="AJ55" s="296"/>
      <c r="AK55" s="302"/>
      <c r="AL55" s="296"/>
      <c r="AM55" s="1303"/>
      <c r="AN55" s="1306"/>
      <c r="AO55" s="302"/>
      <c r="AP55" s="48"/>
      <c r="AQ55" s="51">
        <f>COUNT(F55:AO55)</f>
        <v>0</v>
      </c>
      <c r="AR55" s="71" t="str">
        <f>IF(AQ55&lt;3," ",(LARGE(F55:AI55,1)+LARGE(F55:AI55,2)+LARGE(F55:AI55,3))/3)</f>
        <v xml:space="preserve"> </v>
      </c>
      <c r="AS55" s="66">
        <f>COUNTIF(F55:AO55,"(1)")</f>
        <v>0</v>
      </c>
      <c r="AT55" s="64">
        <f>COUNTIF(F55:AO55,"(2)")</f>
        <v>0</v>
      </c>
      <c r="AU55" s="18">
        <f>COUNTIF(F55:AO55,"(3)")</f>
        <v>0</v>
      </c>
      <c r="AV55" s="61">
        <f>SUM(AS55:AU55)</f>
        <v>0</v>
      </c>
      <c r="AW55" s="110" t="s">
        <v>145</v>
      </c>
      <c r="AX55" s="111" t="s">
        <v>145</v>
      </c>
      <c r="AY55" s="111" t="s">
        <v>168</v>
      </c>
      <c r="AZ55" s="111" t="s">
        <v>225</v>
      </c>
      <c r="BA55" s="6" t="e">
        <f>IF((LARGE($F55:$AO55,1))&gt;=675,"15"," ")</f>
        <v>#NUM!</v>
      </c>
      <c r="BB55" s="6" t="e">
        <f>IF((LARGE($F55:$AO55,1))&gt;=700,"15"," ")</f>
        <v>#NUM!</v>
      </c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</row>
    <row r="56" spans="1:82" x14ac:dyDescent="0.2">
      <c r="A56" s="48"/>
      <c r="B56" s="87">
        <v>1</v>
      </c>
      <c r="C56" s="137" t="s">
        <v>27</v>
      </c>
      <c r="D56" s="571"/>
      <c r="E56" s="295"/>
      <c r="F56" s="571">
        <v>559</v>
      </c>
      <c r="G56" s="1216" t="s">
        <v>259</v>
      </c>
      <c r="H56" s="861"/>
      <c r="I56" s="295"/>
      <c r="J56" s="855">
        <v>625</v>
      </c>
      <c r="K56" s="1176" t="s">
        <v>322</v>
      </c>
      <c r="L56" s="855"/>
      <c r="M56" s="294"/>
      <c r="N56" s="855"/>
      <c r="O56" s="294"/>
      <c r="P56" s="298"/>
      <c r="Q56" s="294"/>
      <c r="R56" s="299"/>
      <c r="S56" s="299"/>
      <c r="T56" s="571"/>
      <c r="U56" s="295"/>
      <c r="V56" s="874"/>
      <c r="W56" s="295"/>
      <c r="X56" s="874"/>
      <c r="Y56" s="295"/>
      <c r="Z56" s="304"/>
      <c r="AA56" s="295"/>
      <c r="AB56" s="304"/>
      <c r="AC56" s="866"/>
      <c r="AD56" s="865"/>
      <c r="AE56" s="866"/>
      <c r="AF56" s="298"/>
      <c r="AG56" s="294"/>
      <c r="AH56" s="299"/>
      <c r="AI56" s="299"/>
      <c r="AJ56" s="861"/>
      <c r="AK56" s="862"/>
      <c r="AL56" s="1304"/>
      <c r="AM56" s="294"/>
      <c r="AN56" s="1300"/>
      <c r="AO56" s="862"/>
      <c r="AP56" s="48"/>
      <c r="AQ56" s="51">
        <f>COUNT(F56:AO56)</f>
        <v>2</v>
      </c>
      <c r="AR56" s="71" t="str">
        <f>IF(AQ56&lt;3," ",(LARGE(F56:AO56,1)+LARGE(F56:AO56,2)+LARGE(F56:AO56,3))/3)</f>
        <v xml:space="preserve"> </v>
      </c>
      <c r="AS56" s="66">
        <f>COUNTIF(F56:AO56,"(1)")</f>
        <v>0</v>
      </c>
      <c r="AT56" s="64">
        <f>COUNTIF(F56:AO56,"(2)")</f>
        <v>1</v>
      </c>
      <c r="AU56" s="18">
        <f>COUNTIF(F56:AO56,"(3)")</f>
        <v>1</v>
      </c>
      <c r="AV56" s="61">
        <f>SUM(AS56:AU56)</f>
        <v>2</v>
      </c>
      <c r="AW56" s="110" t="s">
        <v>225</v>
      </c>
      <c r="AX56" s="111" t="s">
        <v>225</v>
      </c>
      <c r="AY56" s="111" t="s">
        <v>225</v>
      </c>
      <c r="AZ56" s="18" t="str">
        <f>IF((LARGE($F56:$AO56,1))&gt;=650,"15"," ")</f>
        <v xml:space="preserve"> </v>
      </c>
      <c r="BA56" s="30" t="str">
        <f>IF((LARGE($F56:$AO56,1))&gt;=675,"15"," ")</f>
        <v xml:space="preserve"> </v>
      </c>
      <c r="BB56" s="31" t="str">
        <f>IF((LARGE($F56:$AO56,1))&gt;=700,"15"," ")</f>
        <v xml:space="preserve"> </v>
      </c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</row>
    <row r="57" spans="1:82" x14ac:dyDescent="0.2">
      <c r="A57" s="48"/>
      <c r="B57" s="88"/>
      <c r="C57" s="131" t="s">
        <v>34</v>
      </c>
      <c r="D57" s="570"/>
      <c r="E57" s="303"/>
      <c r="F57" s="570"/>
      <c r="G57" s="303"/>
      <c r="H57" s="292"/>
      <c r="I57" s="859"/>
      <c r="J57" s="292"/>
      <c r="K57" s="293"/>
      <c r="L57" s="292"/>
      <c r="M57" s="293"/>
      <c r="N57" s="292"/>
      <c r="O57" s="293"/>
      <c r="P57" s="309"/>
      <c r="Q57" s="293"/>
      <c r="R57" s="306"/>
      <c r="S57" s="306"/>
      <c r="T57" s="570"/>
      <c r="U57" s="303"/>
      <c r="V57" s="310"/>
      <c r="W57" s="303"/>
      <c r="X57" s="310"/>
      <c r="Y57" s="303"/>
      <c r="Z57" s="308"/>
      <c r="AA57" s="303"/>
      <c r="AB57" s="407"/>
      <c r="AC57" s="303"/>
      <c r="AD57" s="407"/>
      <c r="AE57" s="303"/>
      <c r="AF57" s="309"/>
      <c r="AG57" s="293"/>
      <c r="AH57" s="309"/>
      <c r="AI57" s="293"/>
      <c r="AJ57" s="292"/>
      <c r="AK57" s="859"/>
      <c r="AL57" s="292"/>
      <c r="AM57" s="1302"/>
      <c r="AN57" s="1308"/>
      <c r="AO57" s="859"/>
      <c r="AP57" s="48"/>
      <c r="AQ57" s="51">
        <f>COUNT(F57:AO57)</f>
        <v>0</v>
      </c>
      <c r="AR57" s="71" t="str">
        <f>IF(AQ57&lt;3," ",(LARGE(F57:AO57,1)+LARGE(F57:AO57,2)+LARGE(F57:AO57,3))/3)</f>
        <v xml:space="preserve"> </v>
      </c>
      <c r="AS57" s="66">
        <f>COUNTIF(F57:AO57,"(1)")</f>
        <v>0</v>
      </c>
      <c r="AT57" s="64">
        <f>COUNTIF(F57:AO57,"(2)")</f>
        <v>0</v>
      </c>
      <c r="AU57" s="18">
        <f>COUNTIF(F57:AO57,"(3)")</f>
        <v>0</v>
      </c>
      <c r="AV57" s="61">
        <f>SUM(AS57:AU57)</f>
        <v>0</v>
      </c>
      <c r="AW57" s="20" t="e">
        <f>IF((LARGE($F57:$AO57,1))&gt;=500,"15"," ")</f>
        <v>#NUM!</v>
      </c>
      <c r="AX57" s="18" t="e">
        <f>IF((LARGE($F57:$AO57,1))&gt;=550,"15"," ")</f>
        <v>#NUM!</v>
      </c>
      <c r="AY57" s="18" t="e">
        <f>IF((LARGE($F57:$AO57,1))&gt;=600,"15"," ")</f>
        <v>#NUM!</v>
      </c>
      <c r="AZ57" s="18" t="e">
        <f>IF((LARGE($F57:$AO57,1))&gt;=650,"15"," ")</f>
        <v>#NUM!</v>
      </c>
      <c r="BA57" s="18" t="e">
        <f>IF((LARGE($F57:$AO57,1))&gt;=675,"15"," ")</f>
        <v>#NUM!</v>
      </c>
      <c r="BB57" s="18" t="e">
        <f>IF((LARGE($F57:$AO57,1))&gt;=700,"15"," ")</f>
        <v>#NUM!</v>
      </c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</row>
    <row r="58" spans="1:82" x14ac:dyDescent="0.2">
      <c r="C58" s="94"/>
      <c r="D58" s="576"/>
      <c r="E58" s="1310"/>
      <c r="F58" s="576"/>
      <c r="G58" s="873"/>
      <c r="H58" s="873"/>
      <c r="I58" s="873"/>
      <c r="J58" s="873"/>
      <c r="K58" s="873"/>
      <c r="L58" s="873"/>
      <c r="M58" s="873"/>
      <c r="N58" s="873"/>
      <c r="O58" s="873"/>
      <c r="P58" s="873"/>
      <c r="Q58" s="873"/>
      <c r="R58" s="1310"/>
      <c r="S58" s="1310"/>
      <c r="T58" s="576"/>
      <c r="U58" s="1310"/>
      <c r="V58" s="873"/>
      <c r="W58" s="873"/>
      <c r="X58" s="873"/>
      <c r="Y58" s="873"/>
      <c r="Z58" s="873"/>
      <c r="AA58" s="873"/>
      <c r="AB58" s="873"/>
      <c r="AC58" s="873"/>
      <c r="AD58" s="873"/>
      <c r="AE58" s="873"/>
      <c r="AF58" s="873"/>
      <c r="AG58" s="873"/>
      <c r="AH58" s="873"/>
      <c r="AI58" s="873"/>
      <c r="AJ58" s="873"/>
      <c r="AK58" s="873"/>
      <c r="AL58" s="873"/>
      <c r="AM58" s="1300"/>
      <c r="AN58" s="873"/>
      <c r="AO58" s="873"/>
      <c r="AP58" s="48"/>
      <c r="AQ58" s="51"/>
      <c r="AR58" s="78"/>
      <c r="AS58" s="53"/>
      <c r="AT58" s="53"/>
      <c r="AU58" s="280"/>
      <c r="AV58" s="53"/>
      <c r="AW58" s="280"/>
      <c r="AX58" s="280"/>
      <c r="AY58" s="280"/>
      <c r="AZ58" s="280"/>
      <c r="BA58" s="280"/>
      <c r="BB58" s="280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</row>
    <row r="59" spans="1:82" x14ac:dyDescent="0.2">
      <c r="C59" s="94"/>
      <c r="D59" s="567"/>
      <c r="E59" s="1310"/>
      <c r="F59" s="567"/>
      <c r="G59" s="873"/>
      <c r="H59" s="873"/>
      <c r="I59" s="873"/>
      <c r="J59" s="873"/>
      <c r="K59" s="873"/>
      <c r="L59" s="873"/>
      <c r="M59" s="873"/>
      <c r="N59" s="873"/>
      <c r="O59" s="873"/>
      <c r="P59" s="873"/>
      <c r="Q59" s="873"/>
      <c r="R59" s="1310"/>
      <c r="S59" s="1310"/>
      <c r="T59" s="567"/>
      <c r="U59" s="1310"/>
      <c r="V59" s="873"/>
      <c r="W59" s="873"/>
      <c r="X59" s="873"/>
      <c r="Y59" s="873"/>
      <c r="Z59" s="873"/>
      <c r="AA59" s="873"/>
      <c r="AB59" s="873"/>
      <c r="AC59" s="873"/>
      <c r="AD59" s="873"/>
      <c r="AE59" s="873"/>
      <c r="AF59" s="873"/>
      <c r="AG59" s="873"/>
      <c r="AH59" s="873"/>
      <c r="AI59" s="873"/>
      <c r="AJ59" s="855"/>
      <c r="AK59" s="855"/>
      <c r="AL59" s="855"/>
      <c r="AM59" s="873"/>
      <c r="AN59" s="855"/>
      <c r="AO59" s="855"/>
      <c r="AP59" s="53"/>
      <c r="AQ59" s="53"/>
      <c r="AR59" s="53"/>
      <c r="AS59" s="53"/>
      <c r="AT59" s="53"/>
      <c r="AU59" s="280"/>
      <c r="AV59" s="53"/>
      <c r="AW59" s="280"/>
      <c r="AX59" s="280"/>
      <c r="AY59" s="280"/>
      <c r="AZ59" s="280"/>
      <c r="BA59" s="280"/>
      <c r="BB59" s="280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</row>
    <row r="60" spans="1:82" ht="12.75" x14ac:dyDescent="0.2">
      <c r="A60" s="53"/>
      <c r="B60" s="77"/>
      <c r="C60" s="53" t="s">
        <v>35</v>
      </c>
      <c r="D60" s="577"/>
      <c r="E60" s="409"/>
      <c r="F60" s="577"/>
      <c r="G60" s="409"/>
      <c r="H60" s="409"/>
      <c r="I60" s="409"/>
      <c r="J60" s="1384">
        <f>COUNT(B9:B58)</f>
        <v>6</v>
      </c>
      <c r="K60" s="1385"/>
      <c r="L60" s="304"/>
      <c r="M60" s="304"/>
      <c r="N60" s="304"/>
      <c r="T60" s="577"/>
      <c r="U60" s="409"/>
      <c r="V60" s="304"/>
      <c r="W60" s="304"/>
      <c r="X60" s="304"/>
      <c r="Y60" s="304"/>
      <c r="Z60" s="304"/>
      <c r="AA60" s="304"/>
      <c r="AB60" s="304"/>
      <c r="AC60" s="304"/>
      <c r="AD60" s="304"/>
      <c r="AE60" s="304"/>
      <c r="AF60" s="304"/>
      <c r="AG60" s="304"/>
      <c r="AH60" s="304"/>
      <c r="AI60" s="304"/>
      <c r="AJ60" s="304"/>
      <c r="AK60" s="304"/>
      <c r="AL60" s="304"/>
      <c r="AM60" s="855"/>
      <c r="AN60" s="304"/>
      <c r="AO60" s="304"/>
      <c r="AP60" s="48"/>
      <c r="AQ60" s="51">
        <f>SUM(AQ8:AQ59)</f>
        <v>23</v>
      </c>
      <c r="AR60" s="51"/>
      <c r="AS60" s="81">
        <f>SUM(AS8:AS59)</f>
        <v>13</v>
      </c>
      <c r="AT60" s="82">
        <f>SUM(AT8:AT59)</f>
        <v>5</v>
      </c>
      <c r="AU60" s="34">
        <f>SUM(AU8:AU59)</f>
        <v>3</v>
      </c>
      <c r="AV60" s="83">
        <f>SUM(AV8:AV59)</f>
        <v>21</v>
      </c>
      <c r="AW60" s="288">
        <f ca="1">TODAY()</f>
        <v>42372</v>
      </c>
      <c r="AX60" s="288"/>
      <c r="AY60" s="288"/>
      <c r="AZ60" s="288"/>
      <c r="BA60" s="288"/>
      <c r="BB60" s="288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</row>
    <row r="61" spans="1:82" x14ac:dyDescent="0.2">
      <c r="A61" s="53"/>
      <c r="B61" s="77"/>
      <c r="C61" s="53"/>
      <c r="O61" s="304"/>
      <c r="P61" s="304"/>
      <c r="Q61" s="304"/>
      <c r="R61" s="304"/>
      <c r="S61" s="304"/>
      <c r="V61" s="304"/>
      <c r="W61" s="304"/>
      <c r="X61" s="304"/>
      <c r="Y61" s="304"/>
      <c r="Z61" s="304"/>
      <c r="AA61" s="304"/>
      <c r="AB61" s="304"/>
      <c r="AC61" s="304"/>
      <c r="AD61" s="304"/>
      <c r="AE61" s="304"/>
      <c r="AF61" s="304"/>
      <c r="AG61" s="304"/>
      <c r="AH61" s="304"/>
      <c r="AI61" s="304"/>
      <c r="AM61" s="304"/>
      <c r="AP61" s="62"/>
      <c r="AQ61" s="53"/>
      <c r="AR61" s="53"/>
      <c r="AS61" s="53"/>
      <c r="AT61" s="53"/>
      <c r="AU61" s="280"/>
      <c r="AV61" s="53"/>
      <c r="AW61" s="280"/>
      <c r="AX61" s="280"/>
      <c r="AY61" s="280"/>
      <c r="AZ61" s="280"/>
      <c r="BA61" s="280"/>
      <c r="BB61" s="280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</row>
    <row r="62" spans="1:82" x14ac:dyDescent="0.2">
      <c r="A62" s="53"/>
      <c r="B62" s="77"/>
      <c r="C62" s="53"/>
      <c r="D62" s="578"/>
      <c r="E62" s="304"/>
      <c r="F62" s="578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578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304"/>
      <c r="AJ62" s="304"/>
      <c r="AK62" s="304"/>
      <c r="AL62" s="304"/>
      <c r="AN62" s="304"/>
      <c r="AO62" s="304"/>
      <c r="AP62" s="53"/>
      <c r="AQ62" s="53"/>
      <c r="AR62" s="53"/>
      <c r="AS62" s="53"/>
      <c r="AT62" s="53"/>
      <c r="AU62" s="280"/>
      <c r="AV62" s="53"/>
      <c r="AW62" s="280"/>
      <c r="AX62" s="280"/>
      <c r="AY62" s="280"/>
      <c r="AZ62" s="280"/>
      <c r="BA62" s="280"/>
      <c r="BB62" s="280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</row>
    <row r="63" spans="1:82" x14ac:dyDescent="0.2">
      <c r="A63" s="53"/>
      <c r="B63" s="77"/>
      <c r="C63" s="53"/>
      <c r="D63" s="578"/>
      <c r="E63" s="304"/>
      <c r="F63" s="578"/>
      <c r="G63" s="304"/>
      <c r="H63" s="304"/>
      <c r="I63" s="304"/>
      <c r="J63" s="304"/>
      <c r="K63" s="304"/>
      <c r="L63" s="304"/>
      <c r="M63" s="304"/>
      <c r="N63" s="304"/>
      <c r="O63" s="304"/>
      <c r="P63" s="304"/>
      <c r="Q63" s="304"/>
      <c r="R63" s="304"/>
      <c r="S63" s="304"/>
      <c r="T63" s="578"/>
      <c r="U63" s="304"/>
      <c r="V63" s="304"/>
      <c r="W63" s="304"/>
      <c r="X63" s="304"/>
      <c r="Y63" s="304"/>
      <c r="Z63" s="304"/>
      <c r="AA63" s="304"/>
      <c r="AB63" s="304"/>
      <c r="AC63" s="304"/>
      <c r="AD63" s="304"/>
      <c r="AE63" s="304"/>
      <c r="AF63" s="304"/>
      <c r="AG63" s="304"/>
      <c r="AH63" s="304"/>
      <c r="AI63" s="304"/>
      <c r="AJ63" s="304"/>
      <c r="AK63" s="304"/>
      <c r="AL63" s="304"/>
      <c r="AM63" s="304"/>
      <c r="AN63" s="304"/>
      <c r="AO63" s="304"/>
      <c r="AP63" s="53"/>
      <c r="AQ63" s="53"/>
      <c r="AR63" s="53"/>
      <c r="AS63" s="53"/>
      <c r="AT63" s="53"/>
      <c r="AU63" s="280"/>
      <c r="AV63" s="53"/>
      <c r="AW63" s="280"/>
      <c r="AX63" s="280"/>
      <c r="AY63" s="280"/>
      <c r="AZ63" s="280"/>
      <c r="BA63" s="280"/>
      <c r="BB63" s="280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</row>
    <row r="64" spans="1:82" x14ac:dyDescent="0.2">
      <c r="A64" s="53"/>
      <c r="B64" s="77"/>
      <c r="C64" s="53"/>
      <c r="D64" s="578"/>
      <c r="E64" s="304"/>
      <c r="F64" s="578"/>
      <c r="G64" s="304"/>
      <c r="H64" s="304"/>
      <c r="I64" s="304"/>
      <c r="J64" s="304"/>
      <c r="K64" s="304"/>
      <c r="L64" s="304"/>
      <c r="M64" s="304"/>
      <c r="N64" s="304"/>
      <c r="O64" s="304"/>
      <c r="P64" s="304"/>
      <c r="Q64" s="304"/>
      <c r="R64" s="304"/>
      <c r="S64" s="304"/>
      <c r="T64" s="578"/>
      <c r="U64" s="304"/>
      <c r="V64" s="304"/>
      <c r="W64" s="304"/>
      <c r="X64" s="304"/>
      <c r="Y64" s="304"/>
      <c r="Z64" s="304"/>
      <c r="AA64" s="304"/>
      <c r="AB64" s="304"/>
      <c r="AC64" s="304"/>
      <c r="AD64" s="304"/>
      <c r="AE64" s="304"/>
      <c r="AF64" s="304"/>
      <c r="AG64" s="304"/>
      <c r="AH64" s="304"/>
      <c r="AI64" s="304"/>
      <c r="AJ64" s="304"/>
      <c r="AK64" s="304"/>
      <c r="AL64" s="304"/>
      <c r="AM64" s="304"/>
      <c r="AN64" s="304"/>
      <c r="AO64" s="304"/>
      <c r="AP64" s="53"/>
      <c r="AQ64" s="53"/>
      <c r="AR64" s="53"/>
      <c r="AS64" s="53"/>
      <c r="AT64" s="53"/>
      <c r="AU64" s="280"/>
      <c r="AV64" s="53"/>
      <c r="AW64" s="280"/>
      <c r="AX64" s="280"/>
      <c r="AY64" s="280"/>
      <c r="AZ64" s="280"/>
      <c r="BA64" s="280"/>
      <c r="BB64" s="280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</row>
    <row r="65" spans="1:82" x14ac:dyDescent="0.2">
      <c r="A65" s="53"/>
      <c r="B65" s="77"/>
      <c r="C65" s="53"/>
      <c r="D65" s="578"/>
      <c r="E65" s="304"/>
      <c r="F65" s="578"/>
      <c r="G65" s="304"/>
      <c r="H65" s="304"/>
      <c r="I65" s="304"/>
      <c r="J65" s="304"/>
      <c r="K65" s="304"/>
      <c r="L65" s="304"/>
      <c r="M65" s="304"/>
      <c r="N65" s="304"/>
      <c r="O65" s="304"/>
      <c r="P65" s="304"/>
      <c r="Q65" s="304"/>
      <c r="R65" s="304"/>
      <c r="S65" s="304"/>
      <c r="T65" s="578"/>
      <c r="U65" s="304"/>
      <c r="V65" s="304"/>
      <c r="W65" s="304"/>
      <c r="X65" s="304"/>
      <c r="Y65" s="304"/>
      <c r="Z65" s="304"/>
      <c r="AA65" s="304"/>
      <c r="AB65" s="304"/>
      <c r="AC65" s="304"/>
      <c r="AD65" s="304"/>
      <c r="AE65" s="304"/>
      <c r="AF65" s="304"/>
      <c r="AG65" s="304"/>
      <c r="AH65" s="304"/>
      <c r="AI65" s="304"/>
      <c r="AJ65" s="304"/>
      <c r="AK65" s="304"/>
      <c r="AL65" s="304"/>
      <c r="AM65" s="304"/>
      <c r="AN65" s="304"/>
      <c r="AO65" s="304"/>
      <c r="AP65" s="53"/>
      <c r="AQ65" s="53"/>
      <c r="AR65" s="53"/>
      <c r="AS65" s="53"/>
      <c r="AT65" s="53"/>
      <c r="AU65" s="280"/>
      <c r="AV65" s="53"/>
      <c r="AW65" s="280"/>
      <c r="AX65" s="280"/>
      <c r="AY65" s="280"/>
      <c r="AZ65" s="280"/>
      <c r="BA65" s="280"/>
      <c r="BB65" s="280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</row>
    <row r="66" spans="1:82" x14ac:dyDescent="0.2">
      <c r="A66" s="53"/>
      <c r="B66" s="77"/>
      <c r="C66" s="53"/>
      <c r="D66" s="578"/>
      <c r="E66" s="304"/>
      <c r="F66" s="578"/>
      <c r="G66" s="304"/>
      <c r="H66" s="304"/>
      <c r="I66" s="304"/>
      <c r="J66" s="304"/>
      <c r="K66" s="304"/>
      <c r="L66" s="304"/>
      <c r="M66" s="304"/>
      <c r="N66" s="304"/>
      <c r="O66" s="304"/>
      <c r="P66" s="304"/>
      <c r="Q66" s="304"/>
      <c r="R66" s="304"/>
      <c r="S66" s="304"/>
      <c r="T66" s="578"/>
      <c r="U66" s="304"/>
      <c r="V66" s="304"/>
      <c r="W66" s="304"/>
      <c r="X66" s="304"/>
      <c r="Y66" s="304"/>
      <c r="Z66" s="304"/>
      <c r="AA66" s="304"/>
      <c r="AB66" s="304"/>
      <c r="AC66" s="304"/>
      <c r="AD66" s="304"/>
      <c r="AE66" s="304"/>
      <c r="AF66" s="304"/>
      <c r="AG66" s="304"/>
      <c r="AH66" s="304"/>
      <c r="AI66" s="304"/>
      <c r="AJ66" s="304"/>
      <c r="AK66" s="304"/>
      <c r="AL66" s="304"/>
      <c r="AM66" s="304"/>
      <c r="AN66" s="304"/>
      <c r="AO66" s="304"/>
      <c r="AP66" s="53"/>
      <c r="AQ66" s="53"/>
      <c r="AR66" s="53"/>
      <c r="AS66" s="53"/>
      <c r="AT66" s="53"/>
      <c r="AU66" s="280"/>
      <c r="AV66" s="53"/>
      <c r="AW66" s="280"/>
      <c r="AX66" s="280"/>
      <c r="AY66" s="280"/>
      <c r="AZ66" s="280"/>
      <c r="BA66" s="280"/>
      <c r="BB66" s="280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</row>
    <row r="67" spans="1:82" x14ac:dyDescent="0.2">
      <c r="A67" s="53"/>
      <c r="B67" s="77"/>
      <c r="C67" s="53"/>
      <c r="D67" s="578"/>
      <c r="E67" s="304"/>
      <c r="F67" s="578"/>
      <c r="G67" s="304"/>
      <c r="H67" s="304"/>
      <c r="I67" s="304"/>
      <c r="J67" s="304"/>
      <c r="K67" s="304"/>
      <c r="L67" s="304"/>
      <c r="M67" s="304"/>
      <c r="N67" s="304"/>
      <c r="O67" s="304"/>
      <c r="P67" s="304"/>
      <c r="Q67" s="304"/>
      <c r="R67" s="304"/>
      <c r="S67" s="304"/>
      <c r="T67" s="578"/>
      <c r="U67" s="304"/>
      <c r="V67" s="304"/>
      <c r="W67" s="304"/>
      <c r="X67" s="304"/>
      <c r="Y67" s="304"/>
      <c r="Z67" s="304"/>
      <c r="AA67" s="304"/>
      <c r="AB67" s="304"/>
      <c r="AC67" s="304"/>
      <c r="AD67" s="304"/>
      <c r="AE67" s="304"/>
      <c r="AF67" s="304"/>
      <c r="AG67" s="304"/>
      <c r="AH67" s="304"/>
      <c r="AI67" s="304"/>
      <c r="AJ67" s="304"/>
      <c r="AK67" s="304"/>
      <c r="AL67" s="304"/>
      <c r="AM67" s="304"/>
      <c r="AN67" s="304"/>
      <c r="AO67" s="304"/>
      <c r="AP67" s="53"/>
      <c r="AQ67" s="53"/>
      <c r="AR67" s="53"/>
      <c r="AS67" s="53"/>
      <c r="AT67" s="53"/>
      <c r="AU67" s="280"/>
      <c r="AV67" s="53"/>
      <c r="AW67" s="280"/>
      <c r="AX67" s="280"/>
      <c r="AY67" s="280"/>
      <c r="AZ67" s="280"/>
      <c r="BA67" s="280"/>
      <c r="BB67" s="280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</row>
    <row r="68" spans="1:82" x14ac:dyDescent="0.2">
      <c r="A68" s="53"/>
      <c r="B68" s="77"/>
      <c r="C68" s="53"/>
      <c r="D68" s="578"/>
      <c r="E68" s="304"/>
      <c r="F68" s="578"/>
      <c r="G68" s="304"/>
      <c r="H68" s="304"/>
      <c r="I68" s="304"/>
      <c r="J68" s="304"/>
      <c r="K68" s="304"/>
      <c r="L68" s="304"/>
      <c r="M68" s="304"/>
      <c r="N68" s="304"/>
      <c r="O68" s="304"/>
      <c r="P68" s="304"/>
      <c r="Q68" s="304"/>
      <c r="R68" s="304"/>
      <c r="S68" s="304"/>
      <c r="T68" s="578"/>
      <c r="U68" s="304"/>
      <c r="V68" s="304"/>
      <c r="W68" s="304"/>
      <c r="X68" s="304"/>
      <c r="Y68" s="304"/>
      <c r="Z68" s="304"/>
      <c r="AA68" s="304"/>
      <c r="AB68" s="304"/>
      <c r="AC68" s="304"/>
      <c r="AD68" s="304"/>
      <c r="AE68" s="304"/>
      <c r="AF68" s="304"/>
      <c r="AG68" s="304"/>
      <c r="AH68" s="304"/>
      <c r="AI68" s="304"/>
      <c r="AJ68" s="304"/>
      <c r="AK68" s="304"/>
      <c r="AL68" s="304"/>
      <c r="AM68" s="304"/>
      <c r="AN68" s="304"/>
      <c r="AO68" s="304"/>
      <c r="AP68" s="53"/>
      <c r="AQ68" s="53"/>
      <c r="AR68" s="53"/>
      <c r="AS68" s="53"/>
      <c r="AT68" s="53"/>
      <c r="AU68" s="280"/>
      <c r="AV68" s="53"/>
      <c r="AW68" s="280"/>
      <c r="AX68" s="280"/>
      <c r="AY68" s="280"/>
      <c r="AZ68" s="280"/>
      <c r="BA68" s="280"/>
      <c r="BB68" s="280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</row>
    <row r="69" spans="1:82" x14ac:dyDescent="0.2">
      <c r="A69" s="53"/>
      <c r="B69" s="77"/>
      <c r="C69" s="53"/>
      <c r="D69" s="578"/>
      <c r="E69" s="304"/>
      <c r="F69" s="578"/>
      <c r="G69" s="304"/>
      <c r="H69" s="304"/>
      <c r="I69" s="304"/>
      <c r="J69" s="304"/>
      <c r="K69" s="304"/>
      <c r="L69" s="304"/>
      <c r="M69" s="304"/>
      <c r="N69" s="304"/>
      <c r="O69" s="304"/>
      <c r="P69" s="304"/>
      <c r="Q69" s="304"/>
      <c r="R69" s="304"/>
      <c r="S69" s="304"/>
      <c r="T69" s="578"/>
      <c r="U69" s="304"/>
      <c r="V69" s="304"/>
      <c r="W69" s="304"/>
      <c r="X69" s="304"/>
      <c r="Y69" s="304"/>
      <c r="Z69" s="304"/>
      <c r="AA69" s="304"/>
      <c r="AB69" s="304"/>
      <c r="AC69" s="304"/>
      <c r="AD69" s="304"/>
      <c r="AE69" s="304"/>
      <c r="AF69" s="304"/>
      <c r="AG69" s="304"/>
      <c r="AH69" s="304"/>
      <c r="AI69" s="304"/>
      <c r="AJ69" s="304"/>
      <c r="AK69" s="304"/>
      <c r="AL69" s="304"/>
      <c r="AM69" s="304"/>
      <c r="AN69" s="304"/>
      <c r="AO69" s="304"/>
      <c r="AP69" s="53"/>
      <c r="AQ69" s="53"/>
      <c r="AR69" s="53"/>
      <c r="AS69" s="53"/>
      <c r="AT69" s="53"/>
      <c r="AU69" s="280"/>
      <c r="AV69" s="53"/>
      <c r="AW69" s="280"/>
      <c r="AX69" s="280"/>
      <c r="AY69" s="280"/>
      <c r="AZ69" s="280"/>
      <c r="BA69" s="280"/>
      <c r="BB69" s="280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</row>
    <row r="70" spans="1:82" x14ac:dyDescent="0.2">
      <c r="A70" s="53"/>
      <c r="B70" s="77"/>
      <c r="C70" s="53"/>
      <c r="D70" s="578"/>
      <c r="E70" s="304"/>
      <c r="F70" s="578"/>
      <c r="G70" s="304"/>
      <c r="H70" s="304"/>
      <c r="I70" s="304"/>
      <c r="J70" s="304"/>
      <c r="K70" s="304"/>
      <c r="L70" s="304"/>
      <c r="M70" s="304"/>
      <c r="N70" s="304"/>
      <c r="O70" s="304"/>
      <c r="P70" s="304"/>
      <c r="Q70" s="304"/>
      <c r="R70" s="304"/>
      <c r="S70" s="304"/>
      <c r="T70" s="578"/>
      <c r="U70" s="304"/>
      <c r="V70" s="304"/>
      <c r="W70" s="304"/>
      <c r="X70" s="304"/>
      <c r="Y70" s="304"/>
      <c r="Z70" s="304"/>
      <c r="AA70" s="304"/>
      <c r="AB70" s="304"/>
      <c r="AC70" s="304"/>
      <c r="AD70" s="304"/>
      <c r="AE70" s="304"/>
      <c r="AF70" s="304"/>
      <c r="AG70" s="304"/>
      <c r="AH70" s="304"/>
      <c r="AI70" s="304"/>
      <c r="AJ70" s="304"/>
      <c r="AK70" s="304"/>
      <c r="AL70" s="304"/>
      <c r="AM70" s="304"/>
      <c r="AN70" s="304"/>
      <c r="AO70" s="304"/>
      <c r="AP70" s="53"/>
      <c r="AQ70" s="53"/>
      <c r="AR70" s="53"/>
      <c r="AS70" s="53"/>
      <c r="AT70" s="53"/>
      <c r="AU70" s="280"/>
      <c r="AV70" s="53"/>
      <c r="AW70" s="280"/>
      <c r="AX70" s="280"/>
      <c r="AY70" s="280"/>
      <c r="AZ70" s="280"/>
      <c r="BA70" s="280"/>
      <c r="BB70" s="280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</row>
    <row r="71" spans="1:82" x14ac:dyDescent="0.2">
      <c r="A71" s="53"/>
      <c r="B71" s="77"/>
      <c r="C71" s="53"/>
      <c r="D71" s="578"/>
      <c r="E71" s="304"/>
      <c r="F71" s="578"/>
      <c r="G71" s="304"/>
      <c r="H71" s="304"/>
      <c r="I71" s="304"/>
      <c r="J71" s="304"/>
      <c r="K71" s="304"/>
      <c r="L71" s="304"/>
      <c r="M71" s="304"/>
      <c r="N71" s="304"/>
      <c r="O71" s="304"/>
      <c r="P71" s="304"/>
      <c r="Q71" s="304"/>
      <c r="R71" s="304"/>
      <c r="S71" s="304"/>
      <c r="T71" s="578"/>
      <c r="U71" s="304"/>
      <c r="V71" s="304"/>
      <c r="W71" s="304"/>
      <c r="X71" s="304"/>
      <c r="Y71" s="304"/>
      <c r="Z71" s="304"/>
      <c r="AA71" s="304"/>
      <c r="AB71" s="304"/>
      <c r="AC71" s="304"/>
      <c r="AD71" s="304"/>
      <c r="AE71" s="304"/>
      <c r="AF71" s="304"/>
      <c r="AG71" s="304"/>
      <c r="AH71" s="304"/>
      <c r="AI71" s="304"/>
      <c r="AJ71" s="304"/>
      <c r="AK71" s="304"/>
      <c r="AL71" s="304"/>
      <c r="AM71" s="304"/>
      <c r="AN71" s="304"/>
      <c r="AO71" s="304"/>
      <c r="AP71" s="53"/>
      <c r="AQ71" s="53"/>
      <c r="AR71" s="53"/>
      <c r="AS71" s="53"/>
      <c r="AT71" s="53"/>
      <c r="AU71" s="280"/>
      <c r="AV71" s="53"/>
      <c r="AW71" s="280"/>
      <c r="AX71" s="280"/>
      <c r="AY71" s="280"/>
      <c r="AZ71" s="280"/>
      <c r="BA71" s="280"/>
      <c r="BB71" s="280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</row>
    <row r="72" spans="1:82" x14ac:dyDescent="0.2">
      <c r="A72" s="53"/>
      <c r="B72" s="77"/>
      <c r="C72" s="53"/>
      <c r="D72" s="578"/>
      <c r="E72" s="304"/>
      <c r="F72" s="578"/>
      <c r="G72" s="304"/>
      <c r="H72" s="304"/>
      <c r="I72" s="304"/>
      <c r="J72" s="304"/>
      <c r="K72" s="304"/>
      <c r="L72" s="304"/>
      <c r="M72" s="304"/>
      <c r="N72" s="304"/>
      <c r="O72" s="304"/>
      <c r="P72" s="304"/>
      <c r="Q72" s="304"/>
      <c r="R72" s="304"/>
      <c r="S72" s="304"/>
      <c r="T72" s="578"/>
      <c r="U72" s="304"/>
      <c r="V72" s="304"/>
      <c r="W72" s="304"/>
      <c r="X72" s="304"/>
      <c r="Y72" s="304"/>
      <c r="Z72" s="304"/>
      <c r="AA72" s="304"/>
      <c r="AB72" s="304"/>
      <c r="AC72" s="304"/>
      <c r="AD72" s="304"/>
      <c r="AE72" s="304"/>
      <c r="AF72" s="304"/>
      <c r="AG72" s="304"/>
      <c r="AH72" s="304"/>
      <c r="AI72" s="304"/>
      <c r="AJ72" s="304"/>
      <c r="AK72" s="304"/>
      <c r="AL72" s="304"/>
      <c r="AM72" s="304"/>
      <c r="AN72" s="304"/>
      <c r="AO72" s="304"/>
      <c r="AP72" s="53"/>
      <c r="AQ72" s="53"/>
      <c r="AR72" s="53"/>
      <c r="AS72" s="53"/>
      <c r="AT72" s="53"/>
      <c r="AU72" s="280"/>
      <c r="AV72" s="53"/>
      <c r="AW72" s="280"/>
      <c r="AX72" s="280"/>
      <c r="AY72" s="280"/>
      <c r="AZ72" s="280"/>
      <c r="BA72" s="280"/>
      <c r="BB72" s="280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</row>
    <row r="73" spans="1:82" x14ac:dyDescent="0.2">
      <c r="A73" s="53"/>
      <c r="B73" s="77"/>
      <c r="C73" s="53"/>
      <c r="D73" s="578"/>
      <c r="E73" s="304"/>
      <c r="F73" s="578"/>
      <c r="G73" s="304"/>
      <c r="H73" s="304"/>
      <c r="I73" s="304"/>
      <c r="J73" s="304"/>
      <c r="K73" s="304"/>
      <c r="L73" s="304"/>
      <c r="M73" s="304"/>
      <c r="N73" s="304"/>
      <c r="O73" s="304"/>
      <c r="P73" s="304"/>
      <c r="Q73" s="304"/>
      <c r="R73" s="304"/>
      <c r="S73" s="304"/>
      <c r="T73" s="578"/>
      <c r="U73" s="304"/>
      <c r="V73" s="304"/>
      <c r="W73" s="304"/>
      <c r="X73" s="304"/>
      <c r="Y73" s="304"/>
      <c r="Z73" s="304"/>
      <c r="AA73" s="304"/>
      <c r="AB73" s="304"/>
      <c r="AC73" s="304"/>
      <c r="AD73" s="304"/>
      <c r="AE73" s="304"/>
      <c r="AF73" s="304"/>
      <c r="AG73" s="304"/>
      <c r="AH73" s="304"/>
      <c r="AI73" s="304"/>
      <c r="AJ73" s="304"/>
      <c r="AK73" s="304"/>
      <c r="AL73" s="304"/>
      <c r="AM73" s="304"/>
      <c r="AN73" s="304"/>
      <c r="AO73" s="304"/>
      <c r="AP73" s="53"/>
      <c r="AQ73" s="53"/>
      <c r="AR73" s="53"/>
      <c r="AS73" s="53"/>
      <c r="AT73" s="53"/>
      <c r="AU73" s="280"/>
      <c r="AV73" s="53"/>
      <c r="AW73" s="280"/>
      <c r="AX73" s="280"/>
      <c r="AY73" s="280"/>
      <c r="AZ73" s="280"/>
      <c r="BA73" s="280"/>
      <c r="BB73" s="280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</row>
    <row r="74" spans="1:82" x14ac:dyDescent="0.2">
      <c r="A74" s="53"/>
      <c r="B74" s="77"/>
      <c r="C74" s="53"/>
      <c r="D74" s="578"/>
      <c r="E74" s="304"/>
      <c r="F74" s="578"/>
      <c r="G74" s="304"/>
      <c r="H74" s="304"/>
      <c r="I74" s="304"/>
      <c r="J74" s="304"/>
      <c r="K74" s="304"/>
      <c r="L74" s="304"/>
      <c r="M74" s="304"/>
      <c r="N74" s="304"/>
      <c r="O74" s="304"/>
      <c r="P74" s="304"/>
      <c r="Q74" s="304"/>
      <c r="R74" s="304"/>
      <c r="S74" s="304"/>
      <c r="T74" s="578"/>
      <c r="U74" s="304"/>
      <c r="V74" s="304"/>
      <c r="W74" s="304"/>
      <c r="X74" s="304"/>
      <c r="Y74" s="304"/>
      <c r="Z74" s="304"/>
      <c r="AA74" s="304"/>
      <c r="AB74" s="304"/>
      <c r="AC74" s="304"/>
      <c r="AD74" s="304"/>
      <c r="AE74" s="304"/>
      <c r="AF74" s="304"/>
      <c r="AG74" s="304"/>
      <c r="AH74" s="304"/>
      <c r="AI74" s="304"/>
      <c r="AJ74" s="304"/>
      <c r="AK74" s="304"/>
      <c r="AL74" s="304"/>
      <c r="AM74" s="304"/>
      <c r="AN74" s="304"/>
      <c r="AO74" s="304"/>
      <c r="AP74" s="53"/>
      <c r="AQ74" s="53"/>
      <c r="AR74" s="53"/>
      <c r="AS74" s="53"/>
      <c r="AT74" s="53"/>
      <c r="AU74" s="280"/>
      <c r="AV74" s="53"/>
      <c r="AW74" s="280"/>
      <c r="AX74" s="280"/>
      <c r="AY74" s="280"/>
      <c r="AZ74" s="280"/>
      <c r="BA74" s="280"/>
      <c r="BB74" s="280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</row>
    <row r="75" spans="1:82" x14ac:dyDescent="0.2">
      <c r="A75" s="53"/>
      <c r="B75" s="77"/>
      <c r="C75" s="53"/>
      <c r="D75" s="578"/>
      <c r="E75" s="304"/>
      <c r="F75" s="578"/>
      <c r="G75" s="304"/>
      <c r="H75" s="304"/>
      <c r="I75" s="304"/>
      <c r="J75" s="304"/>
      <c r="K75" s="304"/>
      <c r="L75" s="304"/>
      <c r="M75" s="304"/>
      <c r="N75" s="304"/>
      <c r="O75" s="304"/>
      <c r="P75" s="304"/>
      <c r="Q75" s="304"/>
      <c r="R75" s="304"/>
      <c r="S75" s="304"/>
      <c r="T75" s="578"/>
      <c r="U75" s="304"/>
      <c r="V75" s="304"/>
      <c r="W75" s="304"/>
      <c r="X75" s="304"/>
      <c r="Y75" s="304"/>
      <c r="Z75" s="304"/>
      <c r="AA75" s="304"/>
      <c r="AB75" s="304"/>
      <c r="AC75" s="304"/>
      <c r="AD75" s="304"/>
      <c r="AE75" s="304"/>
      <c r="AF75" s="304"/>
      <c r="AG75" s="304"/>
      <c r="AH75" s="304"/>
      <c r="AI75" s="304"/>
      <c r="AJ75" s="304"/>
      <c r="AK75" s="304"/>
      <c r="AL75" s="304"/>
      <c r="AM75" s="304"/>
      <c r="AN75" s="304"/>
      <c r="AO75" s="304"/>
      <c r="AP75" s="53"/>
      <c r="AQ75" s="53"/>
      <c r="AR75" s="53"/>
      <c r="AS75" s="53"/>
      <c r="AT75" s="53"/>
      <c r="AU75" s="280"/>
      <c r="AV75" s="53"/>
      <c r="AW75" s="280"/>
      <c r="AX75" s="280"/>
      <c r="AY75" s="280"/>
      <c r="AZ75" s="280"/>
      <c r="BA75" s="280"/>
      <c r="BB75" s="280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</row>
    <row r="76" spans="1:82" x14ac:dyDescent="0.2">
      <c r="A76" s="53"/>
      <c r="B76" s="77"/>
      <c r="C76" s="53"/>
      <c r="D76" s="578"/>
      <c r="E76" s="304"/>
      <c r="F76" s="578"/>
      <c r="G76" s="304"/>
      <c r="H76" s="304"/>
      <c r="I76" s="304"/>
      <c r="J76" s="304"/>
      <c r="K76" s="304"/>
      <c r="L76" s="304"/>
      <c r="M76" s="304"/>
      <c r="N76" s="304"/>
      <c r="O76" s="304"/>
      <c r="P76" s="304"/>
      <c r="Q76" s="304"/>
      <c r="R76" s="304"/>
      <c r="S76" s="304"/>
      <c r="T76" s="578"/>
      <c r="U76" s="304"/>
      <c r="V76" s="304"/>
      <c r="W76" s="304"/>
      <c r="X76" s="304"/>
      <c r="Y76" s="304"/>
      <c r="Z76" s="304"/>
      <c r="AA76" s="304"/>
      <c r="AB76" s="304"/>
      <c r="AC76" s="304"/>
      <c r="AD76" s="304"/>
      <c r="AE76" s="304"/>
      <c r="AF76" s="304"/>
      <c r="AG76" s="304"/>
      <c r="AH76" s="304"/>
      <c r="AI76" s="304"/>
      <c r="AJ76" s="304"/>
      <c r="AK76" s="304"/>
      <c r="AL76" s="304"/>
      <c r="AM76" s="304"/>
      <c r="AN76" s="304"/>
      <c r="AO76" s="304"/>
      <c r="AP76" s="53"/>
      <c r="AQ76" s="53"/>
      <c r="AR76" s="53"/>
      <c r="AS76" s="53"/>
      <c r="AT76" s="53"/>
      <c r="AU76" s="280"/>
      <c r="AV76" s="53"/>
      <c r="AW76" s="280"/>
      <c r="AX76" s="280"/>
      <c r="AY76" s="280"/>
      <c r="AZ76" s="280"/>
      <c r="BA76" s="280"/>
      <c r="BB76" s="280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</row>
    <row r="77" spans="1:82" x14ac:dyDescent="0.2">
      <c r="A77" s="53"/>
      <c r="B77" s="77"/>
      <c r="C77" s="53"/>
      <c r="D77" s="578"/>
      <c r="E77" s="304"/>
      <c r="F77" s="578"/>
      <c r="G77" s="304"/>
      <c r="H77" s="304"/>
      <c r="I77" s="304"/>
      <c r="J77" s="304"/>
      <c r="K77" s="304"/>
      <c r="L77" s="304"/>
      <c r="M77" s="304"/>
      <c r="N77" s="304"/>
      <c r="O77" s="304"/>
      <c r="P77" s="304"/>
      <c r="Q77" s="304"/>
      <c r="R77" s="304"/>
      <c r="S77" s="304"/>
      <c r="T77" s="578"/>
      <c r="U77" s="304"/>
      <c r="V77" s="304"/>
      <c r="W77" s="304"/>
      <c r="X77" s="304"/>
      <c r="Y77" s="304"/>
      <c r="Z77" s="304"/>
      <c r="AA77" s="304"/>
      <c r="AB77" s="304"/>
      <c r="AC77" s="304"/>
      <c r="AD77" s="304"/>
      <c r="AE77" s="304"/>
      <c r="AF77" s="304"/>
      <c r="AG77" s="304"/>
      <c r="AH77" s="304"/>
      <c r="AI77" s="304"/>
      <c r="AJ77" s="304"/>
      <c r="AK77" s="304"/>
      <c r="AL77" s="304"/>
      <c r="AM77" s="304"/>
      <c r="AN77" s="304"/>
      <c r="AO77" s="304"/>
      <c r="AP77" s="53"/>
      <c r="AQ77" s="53"/>
      <c r="AR77" s="53"/>
      <c r="AS77" s="53"/>
      <c r="AT77" s="53"/>
      <c r="AU77" s="280"/>
      <c r="AV77" s="53"/>
      <c r="AW77" s="280"/>
      <c r="AX77" s="280"/>
      <c r="AY77" s="280"/>
      <c r="AZ77" s="280"/>
      <c r="BA77" s="280"/>
      <c r="BB77" s="280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</row>
    <row r="78" spans="1:82" x14ac:dyDescent="0.2">
      <c r="A78" s="53"/>
      <c r="B78" s="77"/>
      <c r="C78" s="53"/>
      <c r="D78" s="578"/>
      <c r="E78" s="304"/>
      <c r="F78" s="578"/>
      <c r="G78" s="304"/>
      <c r="H78" s="304"/>
      <c r="I78" s="304"/>
      <c r="J78" s="304"/>
      <c r="K78" s="304"/>
      <c r="L78" s="304"/>
      <c r="M78" s="304"/>
      <c r="N78" s="304"/>
      <c r="O78" s="304"/>
      <c r="P78" s="304"/>
      <c r="Q78" s="304"/>
      <c r="R78" s="304"/>
      <c r="S78" s="304"/>
      <c r="T78" s="578"/>
      <c r="U78" s="304"/>
      <c r="V78" s="304"/>
      <c r="W78" s="304"/>
      <c r="X78" s="304"/>
      <c r="Y78" s="304"/>
      <c r="Z78" s="304"/>
      <c r="AA78" s="304"/>
      <c r="AB78" s="304"/>
      <c r="AC78" s="304"/>
      <c r="AD78" s="304"/>
      <c r="AE78" s="304"/>
      <c r="AF78" s="304"/>
      <c r="AG78" s="304"/>
      <c r="AH78" s="304"/>
      <c r="AI78" s="304"/>
      <c r="AJ78" s="304"/>
      <c r="AK78" s="304"/>
      <c r="AL78" s="304"/>
      <c r="AM78" s="304"/>
      <c r="AN78" s="304"/>
      <c r="AO78" s="304"/>
      <c r="AP78" s="53"/>
      <c r="AQ78" s="53"/>
      <c r="AR78" s="53"/>
      <c r="AS78" s="53"/>
      <c r="AT78" s="53"/>
      <c r="AU78" s="280"/>
      <c r="AV78" s="53"/>
      <c r="AW78" s="280"/>
      <c r="AX78" s="280"/>
      <c r="AY78" s="280"/>
      <c r="AZ78" s="280"/>
      <c r="BA78" s="280"/>
      <c r="BB78" s="280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53"/>
      <c r="CC78" s="53"/>
      <c r="CD78" s="53"/>
    </row>
    <row r="79" spans="1:82" x14ac:dyDescent="0.2">
      <c r="A79" s="53"/>
      <c r="B79" s="77"/>
      <c r="C79" s="53"/>
      <c r="D79" s="578"/>
      <c r="E79" s="304"/>
      <c r="F79" s="578"/>
      <c r="G79" s="304"/>
      <c r="H79" s="304"/>
      <c r="I79" s="304"/>
      <c r="J79" s="304"/>
      <c r="K79" s="304"/>
      <c r="L79" s="304"/>
      <c r="M79" s="304"/>
      <c r="N79" s="304"/>
      <c r="O79" s="304"/>
      <c r="P79" s="304"/>
      <c r="Q79" s="304"/>
      <c r="R79" s="304"/>
      <c r="S79" s="304"/>
      <c r="T79" s="578"/>
      <c r="U79" s="304"/>
      <c r="V79" s="304"/>
      <c r="W79" s="304"/>
      <c r="X79" s="304"/>
      <c r="Y79" s="304"/>
      <c r="Z79" s="304"/>
      <c r="AA79" s="304"/>
      <c r="AB79" s="304"/>
      <c r="AC79" s="304"/>
      <c r="AD79" s="304"/>
      <c r="AE79" s="304"/>
      <c r="AF79" s="304"/>
      <c r="AG79" s="304"/>
      <c r="AH79" s="304"/>
      <c r="AI79" s="304"/>
      <c r="AJ79" s="304"/>
      <c r="AK79" s="304"/>
      <c r="AL79" s="304"/>
      <c r="AM79" s="304"/>
      <c r="AN79" s="304"/>
      <c r="AO79" s="304"/>
      <c r="AP79" s="53"/>
      <c r="AQ79" s="53"/>
      <c r="AR79" s="53"/>
      <c r="AS79" s="53"/>
      <c r="AT79" s="53"/>
      <c r="AU79" s="280"/>
      <c r="AV79" s="53"/>
      <c r="AW79" s="280"/>
      <c r="AX79" s="280"/>
      <c r="AY79" s="280"/>
      <c r="AZ79" s="280"/>
      <c r="BA79" s="280"/>
      <c r="BB79" s="280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3"/>
      <c r="CA79" s="53"/>
      <c r="CB79" s="53"/>
      <c r="CC79" s="53"/>
      <c r="CD79" s="53"/>
    </row>
    <row r="80" spans="1:82" x14ac:dyDescent="0.2">
      <c r="A80" s="53"/>
      <c r="B80" s="77"/>
      <c r="C80" s="53"/>
      <c r="D80" s="578"/>
      <c r="E80" s="304"/>
      <c r="F80" s="578"/>
      <c r="G80" s="304"/>
      <c r="H80" s="304"/>
      <c r="I80" s="304"/>
      <c r="J80" s="304"/>
      <c r="K80" s="304"/>
      <c r="L80" s="304"/>
      <c r="M80" s="304"/>
      <c r="N80" s="304"/>
      <c r="O80" s="304"/>
      <c r="P80" s="304"/>
      <c r="Q80" s="304"/>
      <c r="R80" s="304"/>
      <c r="S80" s="304"/>
      <c r="T80" s="578"/>
      <c r="U80" s="304"/>
      <c r="V80" s="304"/>
      <c r="W80" s="304"/>
      <c r="X80" s="304"/>
      <c r="Y80" s="304"/>
      <c r="Z80" s="304"/>
      <c r="AA80" s="304"/>
      <c r="AB80" s="304"/>
      <c r="AC80" s="304"/>
      <c r="AD80" s="304"/>
      <c r="AE80" s="304"/>
      <c r="AF80" s="304"/>
      <c r="AG80" s="304"/>
      <c r="AH80" s="304"/>
      <c r="AI80" s="304"/>
      <c r="AJ80" s="304"/>
      <c r="AK80" s="304"/>
      <c r="AL80" s="304"/>
      <c r="AM80" s="304"/>
      <c r="AN80" s="304"/>
      <c r="AO80" s="304"/>
      <c r="AP80" s="53"/>
      <c r="AQ80" s="53"/>
      <c r="AR80" s="53"/>
      <c r="AS80" s="53"/>
      <c r="AT80" s="53"/>
      <c r="AU80" s="280"/>
      <c r="AV80" s="53"/>
      <c r="AW80" s="280"/>
      <c r="AX80" s="280"/>
      <c r="AY80" s="280"/>
      <c r="AZ80" s="280"/>
      <c r="BA80" s="280"/>
      <c r="BB80" s="280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53"/>
      <c r="CC80" s="53"/>
      <c r="CD80" s="53"/>
    </row>
    <row r="81" spans="1:82" x14ac:dyDescent="0.2">
      <c r="A81" s="53"/>
      <c r="B81" s="77"/>
      <c r="C81" s="53"/>
      <c r="D81" s="578"/>
      <c r="E81" s="304"/>
      <c r="F81" s="578"/>
      <c r="G81" s="304"/>
      <c r="H81" s="304"/>
      <c r="I81" s="304"/>
      <c r="J81" s="304"/>
      <c r="K81" s="304"/>
      <c r="L81" s="304"/>
      <c r="M81" s="304"/>
      <c r="N81" s="304"/>
      <c r="O81" s="304"/>
      <c r="P81" s="304"/>
      <c r="Q81" s="304"/>
      <c r="R81" s="304"/>
      <c r="S81" s="304"/>
      <c r="T81" s="578"/>
      <c r="U81" s="304"/>
      <c r="V81" s="304"/>
      <c r="W81" s="304"/>
      <c r="X81" s="304"/>
      <c r="Y81" s="304"/>
      <c r="Z81" s="304"/>
      <c r="AA81" s="304"/>
      <c r="AB81" s="304"/>
      <c r="AC81" s="304"/>
      <c r="AD81" s="304"/>
      <c r="AE81" s="304"/>
      <c r="AF81" s="304"/>
      <c r="AG81" s="304"/>
      <c r="AH81" s="304"/>
      <c r="AI81" s="304"/>
      <c r="AJ81" s="304"/>
      <c r="AK81" s="304"/>
      <c r="AL81" s="304"/>
      <c r="AM81" s="304"/>
      <c r="AN81" s="304"/>
      <c r="AO81" s="304"/>
      <c r="AP81" s="53"/>
      <c r="AQ81" s="53"/>
      <c r="AR81" s="53"/>
      <c r="AS81" s="53"/>
      <c r="AT81" s="53"/>
      <c r="AU81" s="280"/>
      <c r="AV81" s="53"/>
      <c r="AW81" s="280"/>
      <c r="AX81" s="280"/>
      <c r="AY81" s="280"/>
      <c r="AZ81" s="280"/>
      <c r="BA81" s="280"/>
      <c r="BB81" s="280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53"/>
      <c r="CA81" s="53"/>
      <c r="CB81" s="53"/>
      <c r="CC81" s="53"/>
      <c r="CD81" s="53"/>
    </row>
    <row r="82" spans="1:82" x14ac:dyDescent="0.2">
      <c r="A82" s="53"/>
      <c r="B82" s="77"/>
      <c r="C82" s="53"/>
      <c r="D82" s="578"/>
      <c r="E82" s="304"/>
      <c r="F82" s="578"/>
      <c r="G82" s="304"/>
      <c r="H82" s="304"/>
      <c r="I82" s="304"/>
      <c r="J82" s="304"/>
      <c r="K82" s="304"/>
      <c r="L82" s="304"/>
      <c r="M82" s="304"/>
      <c r="N82" s="304"/>
      <c r="O82" s="304"/>
      <c r="P82" s="304"/>
      <c r="Q82" s="304"/>
      <c r="R82" s="304"/>
      <c r="S82" s="304"/>
      <c r="T82" s="578"/>
      <c r="U82" s="304"/>
      <c r="V82" s="304"/>
      <c r="W82" s="304"/>
      <c r="X82" s="304"/>
      <c r="Y82" s="304"/>
      <c r="Z82" s="304"/>
      <c r="AA82" s="304"/>
      <c r="AB82" s="304"/>
      <c r="AC82" s="304"/>
      <c r="AD82" s="304"/>
      <c r="AE82" s="304"/>
      <c r="AF82" s="304"/>
      <c r="AG82" s="304"/>
      <c r="AH82" s="304"/>
      <c r="AI82" s="304"/>
      <c r="AJ82" s="304"/>
      <c r="AK82" s="304"/>
      <c r="AL82" s="304"/>
      <c r="AM82" s="304"/>
      <c r="AN82" s="304"/>
      <c r="AO82" s="304"/>
      <c r="AP82" s="53"/>
      <c r="AQ82" s="53"/>
      <c r="AR82" s="53"/>
      <c r="AS82" s="53"/>
      <c r="AT82" s="53"/>
      <c r="AU82" s="280"/>
      <c r="AV82" s="53"/>
      <c r="AW82" s="280"/>
      <c r="AX82" s="280"/>
      <c r="AY82" s="280"/>
      <c r="AZ82" s="280"/>
      <c r="BA82" s="280"/>
      <c r="BB82" s="280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</row>
    <row r="83" spans="1:82" x14ac:dyDescent="0.2">
      <c r="A83" s="53"/>
      <c r="B83" s="77"/>
      <c r="C83" s="53"/>
      <c r="D83" s="578"/>
      <c r="E83" s="304"/>
      <c r="F83" s="578"/>
      <c r="G83" s="304"/>
      <c r="H83" s="304"/>
      <c r="I83" s="304"/>
      <c r="J83" s="304"/>
      <c r="K83" s="304"/>
      <c r="L83" s="304"/>
      <c r="M83" s="304"/>
      <c r="N83" s="304"/>
      <c r="O83" s="304"/>
      <c r="P83" s="304"/>
      <c r="Q83" s="304"/>
      <c r="R83" s="304"/>
      <c r="S83" s="304"/>
      <c r="T83" s="578"/>
      <c r="U83" s="304"/>
      <c r="V83" s="304"/>
      <c r="W83" s="304"/>
      <c r="X83" s="304"/>
      <c r="Y83" s="304"/>
      <c r="Z83" s="304"/>
      <c r="AA83" s="304"/>
      <c r="AB83" s="304"/>
      <c r="AC83" s="304"/>
      <c r="AD83" s="304"/>
      <c r="AE83" s="304"/>
      <c r="AF83" s="304"/>
      <c r="AG83" s="304"/>
      <c r="AH83" s="304"/>
      <c r="AI83" s="304"/>
      <c r="AJ83" s="304"/>
      <c r="AK83" s="304"/>
      <c r="AL83" s="304"/>
      <c r="AM83" s="304"/>
      <c r="AN83" s="304"/>
      <c r="AO83" s="304"/>
      <c r="AP83" s="53"/>
      <c r="AQ83" s="53"/>
      <c r="AR83" s="53"/>
      <c r="AS83" s="53"/>
      <c r="AT83" s="53"/>
      <c r="AU83" s="280"/>
      <c r="AV83" s="53"/>
      <c r="AW83" s="280"/>
      <c r="AX83" s="280"/>
      <c r="AY83" s="280"/>
      <c r="AZ83" s="280"/>
      <c r="BA83" s="280"/>
      <c r="BB83" s="280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53"/>
      <c r="BZ83" s="53"/>
      <c r="CA83" s="53"/>
      <c r="CB83" s="53"/>
      <c r="CC83" s="53"/>
      <c r="CD83" s="53"/>
    </row>
    <row r="84" spans="1:82" x14ac:dyDescent="0.2">
      <c r="A84" s="53"/>
      <c r="B84" s="77"/>
      <c r="C84" s="53"/>
      <c r="D84" s="578"/>
      <c r="E84" s="304"/>
      <c r="F84" s="578"/>
      <c r="G84" s="304"/>
      <c r="H84" s="304"/>
      <c r="I84" s="304"/>
      <c r="J84" s="304"/>
      <c r="K84" s="304"/>
      <c r="L84" s="304"/>
      <c r="M84" s="304"/>
      <c r="N84" s="304"/>
      <c r="O84" s="304"/>
      <c r="P84" s="304"/>
      <c r="Q84" s="304"/>
      <c r="R84" s="304"/>
      <c r="S84" s="304"/>
      <c r="T84" s="578"/>
      <c r="U84" s="304"/>
      <c r="V84" s="304"/>
      <c r="W84" s="304"/>
      <c r="X84" s="304"/>
      <c r="Y84" s="304"/>
      <c r="Z84" s="304"/>
      <c r="AA84" s="304"/>
      <c r="AB84" s="304"/>
      <c r="AC84" s="304"/>
      <c r="AD84" s="304"/>
      <c r="AE84" s="304"/>
      <c r="AF84" s="304"/>
      <c r="AG84" s="304"/>
      <c r="AH84" s="304"/>
      <c r="AI84" s="304"/>
      <c r="AJ84" s="304"/>
      <c r="AK84" s="304"/>
      <c r="AL84" s="304"/>
      <c r="AM84" s="304"/>
      <c r="AN84" s="304"/>
      <c r="AO84" s="304"/>
      <c r="AP84" s="53"/>
      <c r="AQ84" s="53"/>
      <c r="AR84" s="53"/>
      <c r="AS84" s="53"/>
      <c r="AT84" s="53"/>
      <c r="AU84" s="280"/>
      <c r="AV84" s="53"/>
      <c r="AW84" s="280"/>
      <c r="AX84" s="280"/>
      <c r="AY84" s="280"/>
      <c r="AZ84" s="280"/>
      <c r="BA84" s="280"/>
      <c r="BB84" s="280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3"/>
      <c r="BW84" s="53"/>
      <c r="BX84" s="53"/>
      <c r="BY84" s="53"/>
      <c r="BZ84" s="53"/>
      <c r="CA84" s="53"/>
      <c r="CB84" s="53"/>
      <c r="CC84" s="53"/>
      <c r="CD84" s="53"/>
    </row>
    <row r="85" spans="1:82" x14ac:dyDescent="0.2">
      <c r="A85" s="53"/>
      <c r="B85" s="77"/>
      <c r="C85" s="53"/>
      <c r="D85" s="578"/>
      <c r="E85" s="304"/>
      <c r="F85" s="578"/>
      <c r="G85" s="304"/>
      <c r="H85" s="304"/>
      <c r="I85" s="304"/>
      <c r="J85" s="304"/>
      <c r="K85" s="304"/>
      <c r="L85" s="304"/>
      <c r="M85" s="304"/>
      <c r="N85" s="304"/>
      <c r="O85" s="304"/>
      <c r="P85" s="304"/>
      <c r="Q85" s="304"/>
      <c r="R85" s="304"/>
      <c r="S85" s="304"/>
      <c r="T85" s="578"/>
      <c r="U85" s="304"/>
      <c r="V85" s="304"/>
      <c r="W85" s="304"/>
      <c r="X85" s="304"/>
      <c r="Y85" s="304"/>
      <c r="Z85" s="304"/>
      <c r="AA85" s="304"/>
      <c r="AB85" s="304"/>
      <c r="AC85" s="304"/>
      <c r="AD85" s="304"/>
      <c r="AE85" s="304"/>
      <c r="AF85" s="304"/>
      <c r="AG85" s="304"/>
      <c r="AH85" s="304"/>
      <c r="AI85" s="304"/>
      <c r="AJ85" s="304"/>
      <c r="AK85" s="304"/>
      <c r="AL85" s="304"/>
      <c r="AM85" s="304"/>
      <c r="AN85" s="304"/>
      <c r="AO85" s="304"/>
      <c r="AP85" s="53"/>
      <c r="AQ85" s="53"/>
      <c r="AR85" s="53"/>
      <c r="AS85" s="53"/>
      <c r="AT85" s="53"/>
      <c r="AU85" s="280"/>
      <c r="AV85" s="53"/>
      <c r="AW85" s="280"/>
      <c r="AX85" s="280"/>
      <c r="AY85" s="280"/>
      <c r="AZ85" s="280"/>
      <c r="BA85" s="280"/>
      <c r="BB85" s="280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/>
      <c r="BU85" s="53"/>
      <c r="BV85" s="53"/>
      <c r="BW85" s="53"/>
      <c r="BX85" s="53"/>
      <c r="BY85" s="53"/>
      <c r="BZ85" s="53"/>
      <c r="CA85" s="53"/>
      <c r="CB85" s="53"/>
      <c r="CC85" s="53"/>
      <c r="CD85" s="53"/>
    </row>
    <row r="86" spans="1:82" x14ac:dyDescent="0.2">
      <c r="A86" s="53"/>
      <c r="B86" s="77"/>
      <c r="C86" s="53"/>
      <c r="D86" s="578"/>
      <c r="E86" s="304"/>
      <c r="F86" s="578"/>
      <c r="G86" s="304"/>
      <c r="H86" s="304"/>
      <c r="I86" s="304"/>
      <c r="J86" s="304"/>
      <c r="K86" s="304"/>
      <c r="L86" s="304"/>
      <c r="M86" s="304"/>
      <c r="N86" s="304"/>
      <c r="O86" s="304"/>
      <c r="P86" s="304"/>
      <c r="Q86" s="304"/>
      <c r="R86" s="304"/>
      <c r="S86" s="304"/>
      <c r="T86" s="578"/>
      <c r="U86" s="304"/>
      <c r="V86" s="304"/>
      <c r="W86" s="304"/>
      <c r="X86" s="304"/>
      <c r="Y86" s="304"/>
      <c r="Z86" s="304"/>
      <c r="AA86" s="304"/>
      <c r="AB86" s="304"/>
      <c r="AC86" s="304"/>
      <c r="AD86" s="304"/>
      <c r="AE86" s="304"/>
      <c r="AF86" s="304"/>
      <c r="AG86" s="304"/>
      <c r="AH86" s="304"/>
      <c r="AI86" s="304"/>
      <c r="AJ86" s="304"/>
      <c r="AK86" s="304"/>
      <c r="AL86" s="304"/>
      <c r="AM86" s="304"/>
      <c r="AN86" s="304"/>
      <c r="AO86" s="304"/>
      <c r="AP86" s="53"/>
      <c r="AQ86" s="53"/>
      <c r="AR86" s="53"/>
      <c r="AS86" s="53"/>
      <c r="AT86" s="53"/>
      <c r="AU86" s="280"/>
      <c r="AV86" s="53"/>
      <c r="AW86" s="280"/>
      <c r="AX86" s="280"/>
      <c r="AY86" s="280"/>
      <c r="AZ86" s="280"/>
      <c r="BA86" s="280"/>
      <c r="BB86" s="280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3"/>
      <c r="BW86" s="53"/>
      <c r="BX86" s="53"/>
      <c r="BY86" s="53"/>
      <c r="BZ86" s="53"/>
      <c r="CA86" s="53"/>
      <c r="CB86" s="53"/>
      <c r="CC86" s="53"/>
      <c r="CD86" s="53"/>
    </row>
    <row r="87" spans="1:82" x14ac:dyDescent="0.2">
      <c r="A87" s="53"/>
      <c r="B87" s="77"/>
      <c r="C87" s="53"/>
      <c r="D87" s="578"/>
      <c r="E87" s="304"/>
      <c r="F87" s="578"/>
      <c r="G87" s="304"/>
      <c r="H87" s="304"/>
      <c r="I87" s="304"/>
      <c r="J87" s="304"/>
      <c r="K87" s="304"/>
      <c r="L87" s="304"/>
      <c r="M87" s="304"/>
      <c r="N87" s="304"/>
      <c r="O87" s="304"/>
      <c r="P87" s="304"/>
      <c r="Q87" s="304"/>
      <c r="R87" s="304"/>
      <c r="S87" s="304"/>
      <c r="T87" s="578"/>
      <c r="U87" s="304"/>
      <c r="V87" s="304"/>
      <c r="W87" s="304"/>
      <c r="X87" s="304"/>
      <c r="Y87" s="304"/>
      <c r="Z87" s="304"/>
      <c r="AA87" s="304"/>
      <c r="AB87" s="304"/>
      <c r="AC87" s="304"/>
      <c r="AD87" s="304"/>
      <c r="AE87" s="304"/>
      <c r="AF87" s="304"/>
      <c r="AG87" s="304"/>
      <c r="AH87" s="304"/>
      <c r="AI87" s="304"/>
      <c r="AJ87" s="304"/>
      <c r="AK87" s="304"/>
      <c r="AL87" s="304"/>
      <c r="AM87" s="304"/>
      <c r="AN87" s="304"/>
      <c r="AO87" s="304"/>
      <c r="AP87" s="53"/>
      <c r="AQ87" s="53"/>
      <c r="AR87" s="53"/>
      <c r="AS87" s="53"/>
      <c r="AT87" s="53"/>
      <c r="AU87" s="280"/>
      <c r="AV87" s="53"/>
      <c r="AW87" s="280"/>
      <c r="AX87" s="280"/>
      <c r="AY87" s="280"/>
      <c r="AZ87" s="280"/>
      <c r="BA87" s="280"/>
      <c r="BB87" s="280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/>
      <c r="BY87" s="53"/>
      <c r="BZ87" s="53"/>
      <c r="CA87" s="53"/>
      <c r="CB87" s="53"/>
      <c r="CC87" s="53"/>
      <c r="CD87" s="53"/>
    </row>
    <row r="88" spans="1:82" x14ac:dyDescent="0.2">
      <c r="A88" s="53"/>
      <c r="B88" s="77"/>
      <c r="C88" s="53"/>
      <c r="D88" s="578"/>
      <c r="E88" s="304"/>
      <c r="F88" s="578"/>
      <c r="G88" s="304"/>
      <c r="H88" s="304"/>
      <c r="I88" s="304"/>
      <c r="J88" s="304"/>
      <c r="K88" s="304"/>
      <c r="L88" s="304"/>
      <c r="M88" s="304"/>
      <c r="N88" s="304"/>
      <c r="O88" s="304"/>
      <c r="P88" s="304"/>
      <c r="Q88" s="304"/>
      <c r="R88" s="304"/>
      <c r="S88" s="304"/>
      <c r="T88" s="578"/>
      <c r="U88" s="304"/>
      <c r="V88" s="304"/>
      <c r="W88" s="304"/>
      <c r="X88" s="304"/>
      <c r="Y88" s="304"/>
      <c r="Z88" s="304"/>
      <c r="AA88" s="304"/>
      <c r="AB88" s="304"/>
      <c r="AC88" s="304"/>
      <c r="AD88" s="304"/>
      <c r="AE88" s="304"/>
      <c r="AF88" s="304"/>
      <c r="AG88" s="304"/>
      <c r="AH88" s="304"/>
      <c r="AI88" s="304"/>
      <c r="AJ88" s="304"/>
      <c r="AK88" s="304"/>
      <c r="AL88" s="304"/>
      <c r="AM88" s="304"/>
      <c r="AN88" s="304"/>
      <c r="AO88" s="304"/>
      <c r="AP88" s="53"/>
      <c r="AQ88" s="53"/>
      <c r="AR88" s="53"/>
      <c r="AS88" s="53"/>
      <c r="AT88" s="53"/>
      <c r="AU88" s="280"/>
      <c r="AV88" s="53"/>
      <c r="AW88" s="280"/>
      <c r="AX88" s="280"/>
      <c r="AY88" s="280"/>
      <c r="AZ88" s="280"/>
      <c r="BA88" s="280"/>
      <c r="BB88" s="280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53"/>
      <c r="BX88" s="53"/>
      <c r="BY88" s="53"/>
      <c r="BZ88" s="53"/>
      <c r="CA88" s="53"/>
      <c r="CB88" s="53"/>
      <c r="CC88" s="53"/>
      <c r="CD88" s="53"/>
    </row>
    <row r="89" spans="1:82" x14ac:dyDescent="0.2">
      <c r="A89" s="53"/>
      <c r="B89" s="77"/>
      <c r="C89" s="53"/>
      <c r="D89" s="578"/>
      <c r="E89" s="304"/>
      <c r="F89" s="578"/>
      <c r="G89" s="304"/>
      <c r="H89" s="304"/>
      <c r="I89" s="304"/>
      <c r="J89" s="304"/>
      <c r="K89" s="304"/>
      <c r="L89" s="304"/>
      <c r="M89" s="304"/>
      <c r="N89" s="304"/>
      <c r="O89" s="304"/>
      <c r="P89" s="304"/>
      <c r="Q89" s="304"/>
      <c r="R89" s="304"/>
      <c r="S89" s="304"/>
      <c r="T89" s="578"/>
      <c r="U89" s="304"/>
      <c r="V89" s="304"/>
      <c r="W89" s="304"/>
      <c r="X89" s="304"/>
      <c r="Y89" s="304"/>
      <c r="Z89" s="304"/>
      <c r="AA89" s="304"/>
      <c r="AB89" s="304"/>
      <c r="AC89" s="304"/>
      <c r="AD89" s="304"/>
      <c r="AE89" s="304"/>
      <c r="AF89" s="304"/>
      <c r="AG89" s="304"/>
      <c r="AH89" s="304"/>
      <c r="AI89" s="304"/>
      <c r="AJ89" s="304"/>
      <c r="AK89" s="304"/>
      <c r="AL89" s="304"/>
      <c r="AM89" s="304"/>
      <c r="AN89" s="304"/>
      <c r="AO89" s="304"/>
      <c r="AP89" s="53"/>
      <c r="AQ89" s="53"/>
      <c r="AR89" s="53"/>
      <c r="AS89" s="53"/>
      <c r="AT89" s="53"/>
      <c r="AU89" s="280"/>
      <c r="AV89" s="53"/>
      <c r="AW89" s="280"/>
      <c r="AX89" s="280"/>
      <c r="AY89" s="280"/>
      <c r="AZ89" s="280"/>
      <c r="BA89" s="280"/>
      <c r="BB89" s="280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3"/>
      <c r="BW89" s="53"/>
      <c r="BX89" s="53"/>
      <c r="BY89" s="53"/>
      <c r="BZ89" s="53"/>
      <c r="CA89" s="53"/>
      <c r="CB89" s="53"/>
      <c r="CC89" s="53"/>
      <c r="CD89" s="53"/>
    </row>
    <row r="90" spans="1:82" x14ac:dyDescent="0.2">
      <c r="A90" s="53"/>
      <c r="B90" s="77"/>
      <c r="C90" s="53"/>
      <c r="D90" s="578"/>
      <c r="E90" s="304"/>
      <c r="F90" s="578"/>
      <c r="G90" s="304"/>
      <c r="H90" s="304"/>
      <c r="I90" s="304"/>
      <c r="J90" s="304"/>
      <c r="K90" s="304"/>
      <c r="L90" s="304"/>
      <c r="M90" s="304"/>
      <c r="N90" s="304"/>
      <c r="O90" s="304"/>
      <c r="P90" s="304"/>
      <c r="Q90" s="304"/>
      <c r="R90" s="304"/>
      <c r="S90" s="304"/>
      <c r="T90" s="578"/>
      <c r="U90" s="304"/>
      <c r="V90" s="304"/>
      <c r="W90" s="304"/>
      <c r="X90" s="304"/>
      <c r="Y90" s="304"/>
      <c r="Z90" s="304"/>
      <c r="AA90" s="304"/>
      <c r="AB90" s="304"/>
      <c r="AC90" s="304"/>
      <c r="AD90" s="304"/>
      <c r="AE90" s="304"/>
      <c r="AF90" s="304"/>
      <c r="AG90" s="304"/>
      <c r="AH90" s="304"/>
      <c r="AI90" s="304"/>
      <c r="AJ90" s="304"/>
      <c r="AK90" s="304"/>
      <c r="AL90" s="304"/>
      <c r="AM90" s="304"/>
      <c r="AN90" s="304"/>
      <c r="AO90" s="304"/>
      <c r="AP90" s="53"/>
      <c r="AQ90" s="53"/>
      <c r="AR90" s="53"/>
      <c r="AS90" s="53"/>
      <c r="AT90" s="53"/>
      <c r="AU90" s="280"/>
      <c r="AV90" s="53"/>
      <c r="AW90" s="280"/>
      <c r="AX90" s="280"/>
      <c r="AY90" s="280"/>
      <c r="AZ90" s="280"/>
      <c r="BA90" s="280"/>
      <c r="BB90" s="280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3"/>
      <c r="BW90" s="53"/>
      <c r="BX90" s="53"/>
      <c r="BY90" s="53"/>
      <c r="BZ90" s="53"/>
      <c r="CA90" s="53"/>
      <c r="CB90" s="53"/>
      <c r="CC90" s="53"/>
      <c r="CD90" s="53"/>
    </row>
    <row r="91" spans="1:82" x14ac:dyDescent="0.2">
      <c r="A91" s="53"/>
      <c r="B91" s="77"/>
      <c r="C91" s="53"/>
      <c r="D91" s="578"/>
      <c r="E91" s="304"/>
      <c r="F91" s="578"/>
      <c r="G91" s="304"/>
      <c r="H91" s="304"/>
      <c r="I91" s="304"/>
      <c r="J91" s="304"/>
      <c r="K91" s="304"/>
      <c r="L91" s="304"/>
      <c r="M91" s="304"/>
      <c r="N91" s="304"/>
      <c r="O91" s="304"/>
      <c r="P91" s="304"/>
      <c r="Q91" s="304"/>
      <c r="R91" s="304"/>
      <c r="S91" s="304"/>
      <c r="T91" s="578"/>
      <c r="U91" s="304"/>
      <c r="V91" s="304"/>
      <c r="W91" s="304"/>
      <c r="X91" s="304"/>
      <c r="Y91" s="304"/>
      <c r="Z91" s="304"/>
      <c r="AA91" s="304"/>
      <c r="AB91" s="304"/>
      <c r="AC91" s="304"/>
      <c r="AD91" s="304"/>
      <c r="AE91" s="304"/>
      <c r="AF91" s="304"/>
      <c r="AG91" s="304"/>
      <c r="AH91" s="304"/>
      <c r="AI91" s="304"/>
      <c r="AJ91" s="304"/>
      <c r="AK91" s="304"/>
      <c r="AL91" s="304"/>
      <c r="AM91" s="304"/>
      <c r="AN91" s="304"/>
      <c r="AO91" s="304"/>
      <c r="AP91" s="53"/>
      <c r="AQ91" s="53"/>
      <c r="AR91" s="53"/>
      <c r="AS91" s="53"/>
      <c r="AT91" s="53"/>
      <c r="AU91" s="280"/>
      <c r="AV91" s="53"/>
      <c r="AW91" s="280"/>
      <c r="AX91" s="280"/>
      <c r="AY91" s="280"/>
      <c r="AZ91" s="280"/>
      <c r="BA91" s="280"/>
      <c r="BB91" s="280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3"/>
      <c r="BW91" s="53"/>
      <c r="BX91" s="53"/>
      <c r="BY91" s="53"/>
      <c r="BZ91" s="53"/>
      <c r="CA91" s="53"/>
      <c r="CB91" s="53"/>
      <c r="CC91" s="53"/>
      <c r="CD91" s="53"/>
    </row>
    <row r="92" spans="1:82" x14ac:dyDescent="0.2">
      <c r="A92" s="53"/>
      <c r="B92" s="77"/>
      <c r="C92" s="53"/>
      <c r="D92" s="578"/>
      <c r="E92" s="304"/>
      <c r="F92" s="578"/>
      <c r="G92" s="304"/>
      <c r="H92" s="304"/>
      <c r="I92" s="304"/>
      <c r="J92" s="304"/>
      <c r="K92" s="304"/>
      <c r="L92" s="304"/>
      <c r="M92" s="304"/>
      <c r="N92" s="304"/>
      <c r="O92" s="304"/>
      <c r="P92" s="304"/>
      <c r="Q92" s="304"/>
      <c r="R92" s="304"/>
      <c r="S92" s="304"/>
      <c r="T92" s="578"/>
      <c r="U92" s="304"/>
      <c r="V92" s="304"/>
      <c r="W92" s="304"/>
      <c r="X92" s="304"/>
      <c r="Y92" s="304"/>
      <c r="Z92" s="304"/>
      <c r="AA92" s="304"/>
      <c r="AB92" s="304"/>
      <c r="AC92" s="304"/>
      <c r="AD92" s="304"/>
      <c r="AE92" s="304"/>
      <c r="AF92" s="304"/>
      <c r="AG92" s="304"/>
      <c r="AH92" s="304"/>
      <c r="AI92" s="304"/>
      <c r="AJ92" s="304"/>
      <c r="AK92" s="304"/>
      <c r="AL92" s="304"/>
      <c r="AM92" s="304"/>
      <c r="AN92" s="304"/>
      <c r="AO92" s="304"/>
      <c r="AP92" s="53"/>
      <c r="AQ92" s="53"/>
      <c r="AR92" s="53"/>
      <c r="AS92" s="53"/>
      <c r="AT92" s="53"/>
      <c r="AU92" s="280"/>
      <c r="AV92" s="53"/>
      <c r="AW92" s="280"/>
      <c r="AX92" s="280"/>
      <c r="AY92" s="280"/>
      <c r="AZ92" s="280"/>
      <c r="BA92" s="280"/>
      <c r="BB92" s="280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3"/>
      <c r="BW92" s="53"/>
      <c r="BX92" s="53"/>
      <c r="BY92" s="53"/>
      <c r="BZ92" s="53"/>
      <c r="CA92" s="53"/>
      <c r="CB92" s="53"/>
      <c r="CC92" s="53"/>
      <c r="CD92" s="53"/>
    </row>
    <row r="93" spans="1:82" x14ac:dyDescent="0.2">
      <c r="A93" s="53"/>
      <c r="B93" s="77"/>
      <c r="C93" s="53"/>
      <c r="D93" s="578"/>
      <c r="E93" s="304"/>
      <c r="F93" s="578"/>
      <c r="G93" s="304"/>
      <c r="H93" s="304"/>
      <c r="I93" s="304"/>
      <c r="J93" s="304"/>
      <c r="K93" s="304"/>
      <c r="L93" s="304"/>
      <c r="M93" s="304"/>
      <c r="N93" s="304"/>
      <c r="O93" s="304"/>
      <c r="P93" s="304"/>
      <c r="Q93" s="304"/>
      <c r="R93" s="304"/>
      <c r="S93" s="304"/>
      <c r="T93" s="578"/>
      <c r="U93" s="304"/>
      <c r="V93" s="304"/>
      <c r="W93" s="304"/>
      <c r="X93" s="304"/>
      <c r="Y93" s="304"/>
      <c r="Z93" s="304"/>
      <c r="AA93" s="304"/>
      <c r="AB93" s="304"/>
      <c r="AC93" s="304"/>
      <c r="AD93" s="304"/>
      <c r="AE93" s="304"/>
      <c r="AF93" s="304"/>
      <c r="AG93" s="304"/>
      <c r="AH93" s="304"/>
      <c r="AI93" s="304"/>
      <c r="AJ93" s="304"/>
      <c r="AK93" s="304"/>
      <c r="AL93" s="304"/>
      <c r="AM93" s="304"/>
      <c r="AN93" s="304"/>
      <c r="AO93" s="304"/>
      <c r="AP93" s="53"/>
      <c r="AQ93" s="53"/>
      <c r="AR93" s="53"/>
      <c r="AS93" s="53"/>
      <c r="AT93" s="53"/>
      <c r="AU93" s="280"/>
      <c r="AV93" s="53"/>
      <c r="AW93" s="280"/>
      <c r="AX93" s="280"/>
      <c r="AY93" s="280"/>
      <c r="AZ93" s="280"/>
      <c r="BA93" s="280"/>
      <c r="BB93" s="280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53"/>
      <c r="BY93" s="53"/>
      <c r="BZ93" s="53"/>
      <c r="CA93" s="53"/>
      <c r="CB93" s="53"/>
      <c r="CC93" s="53"/>
      <c r="CD93" s="53"/>
    </row>
    <row r="94" spans="1:82" x14ac:dyDescent="0.2">
      <c r="A94" s="53"/>
      <c r="B94" s="77"/>
      <c r="C94" s="53"/>
      <c r="D94" s="578"/>
      <c r="E94" s="304"/>
      <c r="F94" s="578"/>
      <c r="G94" s="304"/>
      <c r="H94" s="304"/>
      <c r="I94" s="304"/>
      <c r="J94" s="304"/>
      <c r="K94" s="304"/>
      <c r="L94" s="304"/>
      <c r="M94" s="304"/>
      <c r="N94" s="304"/>
      <c r="O94" s="304"/>
      <c r="P94" s="304"/>
      <c r="Q94" s="304"/>
      <c r="R94" s="304"/>
      <c r="S94" s="304"/>
      <c r="T94" s="578"/>
      <c r="U94" s="304"/>
      <c r="V94" s="304"/>
      <c r="W94" s="304"/>
      <c r="X94" s="304"/>
      <c r="Y94" s="304"/>
      <c r="Z94" s="304"/>
      <c r="AA94" s="304"/>
      <c r="AB94" s="304"/>
      <c r="AC94" s="304"/>
      <c r="AD94" s="304"/>
      <c r="AE94" s="304"/>
      <c r="AF94" s="304"/>
      <c r="AG94" s="304"/>
      <c r="AH94" s="304"/>
      <c r="AI94" s="304"/>
      <c r="AJ94" s="304"/>
      <c r="AK94" s="304"/>
      <c r="AL94" s="304"/>
      <c r="AM94" s="304"/>
      <c r="AN94" s="304"/>
      <c r="AO94" s="304"/>
      <c r="AP94" s="53"/>
      <c r="AQ94" s="53"/>
      <c r="AR94" s="53"/>
      <c r="AS94" s="53"/>
      <c r="AT94" s="53"/>
      <c r="AU94" s="280"/>
      <c r="AV94" s="53"/>
      <c r="AW94" s="280"/>
      <c r="AX94" s="280"/>
      <c r="AY94" s="280"/>
      <c r="AZ94" s="280"/>
      <c r="BA94" s="280"/>
      <c r="BB94" s="280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53"/>
      <c r="BU94" s="53"/>
      <c r="BV94" s="53"/>
      <c r="BW94" s="53"/>
      <c r="BX94" s="53"/>
      <c r="BY94" s="53"/>
      <c r="BZ94" s="53"/>
      <c r="CA94" s="53"/>
      <c r="CB94" s="53"/>
      <c r="CC94" s="53"/>
      <c r="CD94" s="53"/>
    </row>
    <row r="95" spans="1:82" x14ac:dyDescent="0.2">
      <c r="A95" s="53"/>
      <c r="B95" s="77"/>
      <c r="C95" s="53"/>
      <c r="D95" s="578"/>
      <c r="E95" s="304"/>
      <c r="F95" s="578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578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304"/>
      <c r="AL95" s="304"/>
      <c r="AM95" s="304"/>
      <c r="AN95" s="304"/>
      <c r="AO95" s="304"/>
      <c r="AP95" s="53"/>
      <c r="AQ95" s="53"/>
      <c r="AR95" s="53"/>
      <c r="AS95" s="53"/>
      <c r="AT95" s="53"/>
      <c r="AU95" s="280"/>
      <c r="AV95" s="53"/>
      <c r="AW95" s="280"/>
      <c r="AX95" s="280"/>
      <c r="AY95" s="280"/>
      <c r="AZ95" s="280"/>
      <c r="BA95" s="280"/>
      <c r="BB95" s="280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  <c r="CA95" s="53"/>
      <c r="CB95" s="53"/>
      <c r="CC95" s="53"/>
      <c r="CD95" s="53"/>
    </row>
    <row r="96" spans="1:82" x14ac:dyDescent="0.2">
      <c r="A96" s="53"/>
      <c r="B96" s="77"/>
      <c r="C96" s="53"/>
      <c r="D96" s="578"/>
      <c r="E96" s="304"/>
      <c r="F96" s="578"/>
      <c r="G96" s="304"/>
      <c r="H96" s="304"/>
      <c r="I96" s="304"/>
      <c r="J96" s="304"/>
      <c r="K96" s="304"/>
      <c r="L96" s="304"/>
      <c r="M96" s="304"/>
      <c r="N96" s="304"/>
      <c r="O96" s="304"/>
      <c r="P96" s="304"/>
      <c r="Q96" s="304"/>
      <c r="R96" s="304"/>
      <c r="S96" s="304"/>
      <c r="T96" s="578"/>
      <c r="U96" s="304"/>
      <c r="V96" s="304"/>
      <c r="W96" s="304"/>
      <c r="X96" s="304"/>
      <c r="Y96" s="304"/>
      <c r="Z96" s="304"/>
      <c r="AA96" s="304"/>
      <c r="AB96" s="304"/>
      <c r="AC96" s="304"/>
      <c r="AD96" s="304"/>
      <c r="AE96" s="304"/>
      <c r="AF96" s="304"/>
      <c r="AG96" s="304"/>
      <c r="AH96" s="304"/>
      <c r="AI96" s="304"/>
      <c r="AJ96" s="304"/>
      <c r="AK96" s="304"/>
      <c r="AL96" s="304"/>
      <c r="AM96" s="304"/>
      <c r="AN96" s="304"/>
      <c r="AO96" s="304"/>
      <c r="AP96" s="53"/>
      <c r="AQ96" s="53"/>
      <c r="AR96" s="53"/>
      <c r="AS96" s="53"/>
      <c r="AT96" s="53"/>
      <c r="AU96" s="280"/>
      <c r="AV96" s="53"/>
      <c r="AW96" s="280"/>
      <c r="AX96" s="280"/>
      <c r="AY96" s="280"/>
      <c r="AZ96" s="280"/>
      <c r="BA96" s="280"/>
      <c r="BB96" s="280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  <c r="BW96" s="53"/>
      <c r="BX96" s="53"/>
      <c r="BY96" s="53"/>
      <c r="BZ96" s="53"/>
      <c r="CA96" s="53"/>
      <c r="CB96" s="53"/>
      <c r="CC96" s="53"/>
      <c r="CD96" s="53"/>
    </row>
    <row r="97" spans="1:82" x14ac:dyDescent="0.2">
      <c r="A97" s="53"/>
      <c r="B97" s="77"/>
      <c r="C97" s="53"/>
      <c r="D97" s="578"/>
      <c r="E97" s="304"/>
      <c r="F97" s="578"/>
      <c r="G97" s="304"/>
      <c r="H97" s="304"/>
      <c r="I97" s="304"/>
      <c r="J97" s="304"/>
      <c r="K97" s="304"/>
      <c r="L97" s="304"/>
      <c r="M97" s="304"/>
      <c r="N97" s="304"/>
      <c r="O97" s="304"/>
      <c r="P97" s="304"/>
      <c r="Q97" s="304"/>
      <c r="R97" s="304"/>
      <c r="S97" s="304"/>
      <c r="T97" s="578"/>
      <c r="U97" s="304"/>
      <c r="V97" s="304"/>
      <c r="W97" s="304"/>
      <c r="X97" s="304"/>
      <c r="Y97" s="304"/>
      <c r="Z97" s="304"/>
      <c r="AA97" s="304"/>
      <c r="AB97" s="304"/>
      <c r="AC97" s="304"/>
      <c r="AD97" s="304"/>
      <c r="AE97" s="304"/>
      <c r="AF97" s="304"/>
      <c r="AG97" s="304"/>
      <c r="AH97" s="304"/>
      <c r="AI97" s="304"/>
      <c r="AJ97" s="304"/>
      <c r="AK97" s="304"/>
      <c r="AL97" s="304"/>
      <c r="AM97" s="304"/>
      <c r="AN97" s="304"/>
      <c r="AO97" s="304"/>
      <c r="AP97" s="53"/>
      <c r="AQ97" s="53"/>
      <c r="AR97" s="53"/>
      <c r="AS97" s="53"/>
      <c r="AT97" s="53"/>
      <c r="AU97" s="280"/>
      <c r="AV97" s="53"/>
      <c r="AW97" s="280"/>
      <c r="AX97" s="280"/>
      <c r="AY97" s="280"/>
      <c r="AZ97" s="280"/>
      <c r="BA97" s="280"/>
      <c r="BB97" s="280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  <c r="BZ97" s="53"/>
      <c r="CA97" s="53"/>
      <c r="CB97" s="53"/>
      <c r="CC97" s="53"/>
      <c r="CD97" s="53"/>
    </row>
    <row r="98" spans="1:82" x14ac:dyDescent="0.2">
      <c r="A98" s="53"/>
      <c r="B98" s="77"/>
      <c r="C98" s="53"/>
      <c r="D98" s="578"/>
      <c r="E98" s="304"/>
      <c r="F98" s="578"/>
      <c r="G98" s="304"/>
      <c r="H98" s="304"/>
      <c r="I98" s="304"/>
      <c r="J98" s="304"/>
      <c r="K98" s="304"/>
      <c r="L98" s="304"/>
      <c r="M98" s="304"/>
      <c r="N98" s="304"/>
      <c r="O98" s="304"/>
      <c r="P98" s="304"/>
      <c r="Q98" s="304"/>
      <c r="R98" s="304"/>
      <c r="S98" s="304"/>
      <c r="T98" s="578"/>
      <c r="U98" s="304"/>
      <c r="V98" s="304"/>
      <c r="W98" s="304"/>
      <c r="X98" s="304"/>
      <c r="Y98" s="304"/>
      <c r="Z98" s="304"/>
      <c r="AA98" s="304"/>
      <c r="AB98" s="304"/>
      <c r="AC98" s="304"/>
      <c r="AD98" s="304"/>
      <c r="AE98" s="304"/>
      <c r="AF98" s="304"/>
      <c r="AG98" s="304"/>
      <c r="AH98" s="304"/>
      <c r="AI98" s="304"/>
      <c r="AJ98" s="304"/>
      <c r="AK98" s="304"/>
      <c r="AL98" s="304"/>
      <c r="AM98" s="304"/>
      <c r="AN98" s="304"/>
      <c r="AO98" s="304"/>
      <c r="AP98" s="53"/>
      <c r="AQ98" s="53"/>
      <c r="AR98" s="53"/>
      <c r="AS98" s="53"/>
      <c r="AT98" s="53"/>
      <c r="AU98" s="280"/>
      <c r="AV98" s="53"/>
      <c r="AW98" s="280"/>
      <c r="AX98" s="280"/>
      <c r="AY98" s="280"/>
      <c r="AZ98" s="280"/>
      <c r="BA98" s="280"/>
      <c r="BB98" s="280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  <c r="CA98" s="53"/>
      <c r="CB98" s="53"/>
      <c r="CC98" s="53"/>
      <c r="CD98" s="53"/>
    </row>
    <row r="99" spans="1:82" x14ac:dyDescent="0.2">
      <c r="A99" s="53"/>
      <c r="B99" s="77"/>
      <c r="C99" s="53"/>
      <c r="D99" s="578"/>
      <c r="E99" s="304"/>
      <c r="F99" s="578"/>
      <c r="G99" s="304"/>
      <c r="H99" s="304"/>
      <c r="I99" s="304"/>
      <c r="J99" s="304"/>
      <c r="K99" s="304"/>
      <c r="L99" s="304"/>
      <c r="M99" s="304"/>
      <c r="N99" s="304"/>
      <c r="O99" s="304"/>
      <c r="P99" s="304"/>
      <c r="Q99" s="304"/>
      <c r="R99" s="304"/>
      <c r="S99" s="304"/>
      <c r="T99" s="578"/>
      <c r="U99" s="304"/>
      <c r="V99" s="304"/>
      <c r="W99" s="304"/>
      <c r="X99" s="304"/>
      <c r="Y99" s="304"/>
      <c r="Z99" s="304"/>
      <c r="AA99" s="304"/>
      <c r="AB99" s="304"/>
      <c r="AC99" s="304"/>
      <c r="AD99" s="304"/>
      <c r="AE99" s="304"/>
      <c r="AF99" s="304"/>
      <c r="AG99" s="304"/>
      <c r="AH99" s="304"/>
      <c r="AI99" s="304"/>
      <c r="AJ99" s="304"/>
      <c r="AK99" s="304"/>
      <c r="AL99" s="304"/>
      <c r="AM99" s="304"/>
      <c r="AN99" s="304"/>
      <c r="AO99" s="304"/>
      <c r="AP99" s="53"/>
      <c r="AQ99" s="53"/>
      <c r="AR99" s="53"/>
      <c r="AS99" s="53"/>
      <c r="AT99" s="53"/>
      <c r="AU99" s="280"/>
      <c r="AV99" s="53"/>
      <c r="AW99" s="280"/>
      <c r="AX99" s="280"/>
      <c r="AY99" s="280"/>
      <c r="AZ99" s="280"/>
      <c r="BA99" s="280"/>
      <c r="BB99" s="280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  <c r="BY99" s="53"/>
      <c r="BZ99" s="53"/>
      <c r="CA99" s="53"/>
      <c r="CB99" s="53"/>
      <c r="CC99" s="53"/>
      <c r="CD99" s="53"/>
    </row>
    <row r="100" spans="1:82" x14ac:dyDescent="0.2">
      <c r="A100" s="53"/>
      <c r="B100" s="77"/>
      <c r="C100" s="53"/>
      <c r="D100" s="578"/>
      <c r="E100" s="304"/>
      <c r="F100" s="578"/>
      <c r="G100" s="304"/>
      <c r="H100" s="304"/>
      <c r="I100" s="304"/>
      <c r="J100" s="304"/>
      <c r="K100" s="304"/>
      <c r="L100" s="304"/>
      <c r="M100" s="304"/>
      <c r="N100" s="304"/>
      <c r="O100" s="304"/>
      <c r="P100" s="304"/>
      <c r="Q100" s="304"/>
      <c r="R100" s="304"/>
      <c r="S100" s="304"/>
      <c r="T100" s="578"/>
      <c r="U100" s="304"/>
      <c r="V100" s="304"/>
      <c r="W100" s="304"/>
      <c r="X100" s="304"/>
      <c r="Y100" s="304"/>
      <c r="Z100" s="304"/>
      <c r="AA100" s="304"/>
      <c r="AB100" s="304"/>
      <c r="AC100" s="304"/>
      <c r="AD100" s="304"/>
      <c r="AE100" s="304"/>
      <c r="AF100" s="304"/>
      <c r="AG100" s="304"/>
      <c r="AH100" s="304"/>
      <c r="AI100" s="304"/>
      <c r="AJ100" s="304"/>
      <c r="AK100" s="304"/>
      <c r="AL100" s="304"/>
      <c r="AM100" s="304"/>
      <c r="AN100" s="304"/>
      <c r="AO100" s="304"/>
      <c r="AP100" s="53"/>
      <c r="AQ100" s="53"/>
      <c r="AR100" s="53"/>
      <c r="AS100" s="53"/>
      <c r="AT100" s="53"/>
      <c r="AU100" s="280"/>
      <c r="AV100" s="53"/>
      <c r="AW100" s="280"/>
      <c r="AX100" s="280"/>
      <c r="AY100" s="280"/>
      <c r="AZ100" s="280"/>
      <c r="BA100" s="280"/>
      <c r="BB100" s="280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3"/>
      <c r="BW100" s="53"/>
      <c r="BX100" s="53"/>
      <c r="BY100" s="53"/>
      <c r="BZ100" s="53"/>
      <c r="CA100" s="53"/>
      <c r="CB100" s="53"/>
      <c r="CC100" s="53"/>
      <c r="CD100" s="53"/>
    </row>
    <row r="101" spans="1:82" x14ac:dyDescent="0.2">
      <c r="A101" s="53"/>
      <c r="B101" s="77"/>
      <c r="C101" s="53"/>
      <c r="D101" s="578"/>
      <c r="E101" s="304"/>
      <c r="F101" s="578"/>
      <c r="G101" s="304"/>
      <c r="H101" s="304"/>
      <c r="I101" s="304"/>
      <c r="J101" s="304"/>
      <c r="K101" s="304"/>
      <c r="L101" s="304"/>
      <c r="M101" s="304"/>
      <c r="N101" s="304"/>
      <c r="O101" s="304"/>
      <c r="P101" s="304"/>
      <c r="Q101" s="304"/>
      <c r="R101" s="304"/>
      <c r="S101" s="304"/>
      <c r="T101" s="578"/>
      <c r="U101" s="304"/>
      <c r="V101" s="304"/>
      <c r="W101" s="304"/>
      <c r="X101" s="304"/>
      <c r="Y101" s="304"/>
      <c r="Z101" s="304"/>
      <c r="AA101" s="304"/>
      <c r="AB101" s="304"/>
      <c r="AC101" s="304"/>
      <c r="AD101" s="304"/>
      <c r="AE101" s="304"/>
      <c r="AF101" s="304"/>
      <c r="AG101" s="304"/>
      <c r="AH101" s="304"/>
      <c r="AI101" s="304"/>
      <c r="AJ101" s="304"/>
      <c r="AK101" s="304"/>
      <c r="AL101" s="304"/>
      <c r="AM101" s="304"/>
      <c r="AN101" s="304"/>
      <c r="AO101" s="304"/>
      <c r="AP101" s="53"/>
      <c r="AQ101" s="53"/>
      <c r="AR101" s="53"/>
      <c r="AS101" s="53"/>
      <c r="AT101" s="53"/>
      <c r="AU101" s="280"/>
      <c r="AV101" s="53"/>
      <c r="AW101" s="280"/>
      <c r="AX101" s="280"/>
      <c r="AY101" s="280"/>
      <c r="AZ101" s="280"/>
      <c r="BA101" s="280"/>
      <c r="BB101" s="280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3"/>
      <c r="BW101" s="53"/>
      <c r="BX101" s="53"/>
      <c r="BY101" s="53"/>
      <c r="BZ101" s="53"/>
      <c r="CA101" s="53"/>
      <c r="CB101" s="53"/>
      <c r="CC101" s="53"/>
      <c r="CD101" s="53"/>
    </row>
    <row r="102" spans="1:82" x14ac:dyDescent="0.2">
      <c r="A102" s="53"/>
      <c r="B102" s="77"/>
      <c r="C102" s="53"/>
      <c r="D102" s="578"/>
      <c r="E102" s="304"/>
      <c r="F102" s="578"/>
      <c r="G102" s="304"/>
      <c r="H102" s="304"/>
      <c r="I102" s="304"/>
      <c r="J102" s="304"/>
      <c r="K102" s="304"/>
      <c r="L102" s="304"/>
      <c r="M102" s="304"/>
      <c r="N102" s="304"/>
      <c r="O102" s="304"/>
      <c r="P102" s="304"/>
      <c r="Q102" s="304"/>
      <c r="R102" s="304"/>
      <c r="S102" s="304"/>
      <c r="T102" s="578"/>
      <c r="U102" s="304"/>
      <c r="V102" s="304"/>
      <c r="W102" s="304"/>
      <c r="X102" s="304"/>
      <c r="Y102" s="304"/>
      <c r="Z102" s="304"/>
      <c r="AA102" s="304"/>
      <c r="AB102" s="304"/>
      <c r="AC102" s="304"/>
      <c r="AD102" s="304"/>
      <c r="AE102" s="304"/>
      <c r="AF102" s="304"/>
      <c r="AG102" s="304"/>
      <c r="AH102" s="304"/>
      <c r="AI102" s="304"/>
      <c r="AJ102" s="304"/>
      <c r="AK102" s="304"/>
      <c r="AL102" s="304"/>
      <c r="AM102" s="304"/>
      <c r="AN102" s="304"/>
      <c r="AO102" s="304"/>
      <c r="AP102" s="53"/>
      <c r="AQ102" s="53"/>
      <c r="AR102" s="53"/>
      <c r="AS102" s="53"/>
      <c r="AT102" s="53"/>
      <c r="AU102" s="280"/>
      <c r="AV102" s="53"/>
      <c r="AW102" s="280"/>
      <c r="AX102" s="280"/>
      <c r="AY102" s="280"/>
      <c r="AZ102" s="280"/>
      <c r="BA102" s="280"/>
      <c r="BB102" s="280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  <c r="CA102" s="53"/>
      <c r="CB102" s="53"/>
      <c r="CC102" s="53"/>
      <c r="CD102" s="53"/>
    </row>
    <row r="103" spans="1:82" x14ac:dyDescent="0.2">
      <c r="A103" s="53"/>
      <c r="B103" s="77"/>
      <c r="C103" s="53"/>
      <c r="D103" s="578"/>
      <c r="E103" s="304"/>
      <c r="F103" s="578"/>
      <c r="G103" s="304"/>
      <c r="H103" s="304"/>
      <c r="I103" s="304"/>
      <c r="J103" s="304"/>
      <c r="K103" s="304"/>
      <c r="L103" s="304"/>
      <c r="M103" s="304"/>
      <c r="N103" s="304"/>
      <c r="O103" s="304"/>
      <c r="P103" s="304"/>
      <c r="Q103" s="304"/>
      <c r="R103" s="304"/>
      <c r="S103" s="304"/>
      <c r="T103" s="578"/>
      <c r="U103" s="304"/>
      <c r="V103" s="304"/>
      <c r="W103" s="304"/>
      <c r="X103" s="304"/>
      <c r="Y103" s="304"/>
      <c r="Z103" s="304"/>
      <c r="AA103" s="304"/>
      <c r="AB103" s="304"/>
      <c r="AC103" s="304"/>
      <c r="AD103" s="304"/>
      <c r="AE103" s="304"/>
      <c r="AF103" s="304"/>
      <c r="AG103" s="304"/>
      <c r="AH103" s="304"/>
      <c r="AI103" s="304"/>
      <c r="AJ103" s="304"/>
      <c r="AK103" s="304"/>
      <c r="AL103" s="304"/>
      <c r="AM103" s="304"/>
      <c r="AN103" s="304"/>
      <c r="AO103" s="304"/>
      <c r="AP103" s="53"/>
      <c r="AQ103" s="53"/>
      <c r="AR103" s="53"/>
      <c r="AS103" s="53"/>
      <c r="AT103" s="53"/>
      <c r="AU103" s="280"/>
      <c r="AV103" s="53"/>
      <c r="AW103" s="280"/>
      <c r="AX103" s="280"/>
      <c r="AY103" s="280"/>
      <c r="AZ103" s="280"/>
      <c r="BA103" s="280"/>
      <c r="BB103" s="280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  <c r="BY103" s="53"/>
      <c r="BZ103" s="53"/>
      <c r="CA103" s="53"/>
      <c r="CB103" s="53"/>
      <c r="CC103" s="53"/>
      <c r="CD103" s="53"/>
    </row>
    <row r="104" spans="1:82" x14ac:dyDescent="0.2">
      <c r="A104" s="53"/>
      <c r="B104" s="77"/>
      <c r="C104" s="53"/>
      <c r="D104" s="578"/>
      <c r="E104" s="304"/>
      <c r="F104" s="578"/>
      <c r="G104" s="304"/>
      <c r="H104" s="304"/>
      <c r="I104" s="304"/>
      <c r="J104" s="304"/>
      <c r="K104" s="304"/>
      <c r="L104" s="304"/>
      <c r="M104" s="304"/>
      <c r="N104" s="304"/>
      <c r="O104" s="304"/>
      <c r="P104" s="304"/>
      <c r="Q104" s="304"/>
      <c r="R104" s="304"/>
      <c r="S104" s="304"/>
      <c r="T104" s="578"/>
      <c r="U104" s="304"/>
      <c r="V104" s="304"/>
      <c r="W104" s="304"/>
      <c r="X104" s="304"/>
      <c r="Y104" s="304"/>
      <c r="Z104" s="304"/>
      <c r="AA104" s="304"/>
      <c r="AB104" s="304"/>
      <c r="AC104" s="304"/>
      <c r="AD104" s="304"/>
      <c r="AE104" s="304"/>
      <c r="AF104" s="304"/>
      <c r="AG104" s="304"/>
      <c r="AH104" s="304"/>
      <c r="AI104" s="304"/>
      <c r="AJ104" s="304"/>
      <c r="AK104" s="304"/>
      <c r="AL104" s="304"/>
      <c r="AM104" s="304"/>
      <c r="AN104" s="304"/>
      <c r="AO104" s="304"/>
      <c r="AP104" s="53"/>
      <c r="AQ104" s="53"/>
      <c r="AR104" s="53"/>
      <c r="AS104" s="53"/>
      <c r="AT104" s="53"/>
      <c r="AU104" s="280"/>
      <c r="AV104" s="53"/>
      <c r="AW104" s="280"/>
      <c r="AX104" s="280"/>
      <c r="AY104" s="280"/>
      <c r="AZ104" s="280"/>
      <c r="BA104" s="280"/>
      <c r="BB104" s="280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  <c r="BY104" s="53"/>
      <c r="BZ104" s="53"/>
      <c r="CA104" s="53"/>
      <c r="CB104" s="53"/>
      <c r="CC104" s="53"/>
      <c r="CD104" s="53"/>
    </row>
    <row r="105" spans="1:82" x14ac:dyDescent="0.2">
      <c r="A105" s="53"/>
      <c r="B105" s="77"/>
      <c r="C105" s="53"/>
      <c r="D105" s="578"/>
      <c r="E105" s="304"/>
      <c r="F105" s="578"/>
      <c r="G105" s="304"/>
      <c r="H105" s="304"/>
      <c r="I105" s="304"/>
      <c r="J105" s="304"/>
      <c r="K105" s="304"/>
      <c r="L105" s="304"/>
      <c r="M105" s="304"/>
      <c r="N105" s="304"/>
      <c r="O105" s="304"/>
      <c r="P105" s="304"/>
      <c r="Q105" s="304"/>
      <c r="R105" s="304"/>
      <c r="S105" s="304"/>
      <c r="T105" s="578"/>
      <c r="U105" s="304"/>
      <c r="V105" s="304"/>
      <c r="W105" s="304"/>
      <c r="X105" s="304"/>
      <c r="Y105" s="304"/>
      <c r="Z105" s="304"/>
      <c r="AA105" s="304"/>
      <c r="AB105" s="304"/>
      <c r="AC105" s="304"/>
      <c r="AD105" s="304"/>
      <c r="AE105" s="304"/>
      <c r="AF105" s="304"/>
      <c r="AG105" s="304"/>
      <c r="AH105" s="304"/>
      <c r="AI105" s="304"/>
      <c r="AJ105" s="304"/>
      <c r="AK105" s="304"/>
      <c r="AL105" s="304"/>
      <c r="AM105" s="304"/>
      <c r="AN105" s="304"/>
      <c r="AO105" s="304"/>
      <c r="AP105" s="53"/>
      <c r="AQ105" s="53"/>
      <c r="AR105" s="53"/>
      <c r="AS105" s="53"/>
      <c r="AT105" s="53"/>
      <c r="AU105" s="280"/>
      <c r="AV105" s="53"/>
      <c r="AW105" s="280"/>
      <c r="AX105" s="280"/>
      <c r="AY105" s="280"/>
      <c r="AZ105" s="280"/>
      <c r="BA105" s="280"/>
      <c r="BB105" s="280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/>
      <c r="BV105" s="53"/>
      <c r="BW105" s="53"/>
      <c r="BX105" s="53"/>
      <c r="BY105" s="53"/>
      <c r="BZ105" s="53"/>
      <c r="CA105" s="53"/>
      <c r="CB105" s="53"/>
      <c r="CC105" s="53"/>
      <c r="CD105" s="53"/>
    </row>
    <row r="106" spans="1:82" x14ac:dyDescent="0.2">
      <c r="A106" s="53"/>
      <c r="B106" s="77"/>
      <c r="C106" s="53"/>
      <c r="D106" s="578"/>
      <c r="E106" s="304"/>
      <c r="F106" s="578"/>
      <c r="G106" s="304"/>
      <c r="H106" s="304"/>
      <c r="I106" s="304"/>
      <c r="J106" s="304"/>
      <c r="K106" s="304"/>
      <c r="L106" s="304"/>
      <c r="M106" s="304"/>
      <c r="N106" s="304"/>
      <c r="O106" s="304"/>
      <c r="P106" s="304"/>
      <c r="Q106" s="304"/>
      <c r="R106" s="304"/>
      <c r="S106" s="304"/>
      <c r="T106" s="578"/>
      <c r="U106" s="304"/>
      <c r="V106" s="304"/>
      <c r="W106" s="304"/>
      <c r="X106" s="304"/>
      <c r="Y106" s="304"/>
      <c r="Z106" s="304"/>
      <c r="AA106" s="304"/>
      <c r="AB106" s="304"/>
      <c r="AC106" s="304"/>
      <c r="AD106" s="304"/>
      <c r="AE106" s="304"/>
      <c r="AF106" s="304"/>
      <c r="AG106" s="304"/>
      <c r="AH106" s="304"/>
      <c r="AI106" s="304"/>
      <c r="AJ106" s="304"/>
      <c r="AK106" s="304"/>
      <c r="AL106" s="304"/>
      <c r="AM106" s="304"/>
      <c r="AN106" s="304"/>
      <c r="AO106" s="304"/>
      <c r="AP106" s="53"/>
      <c r="AQ106" s="53"/>
      <c r="AR106" s="53"/>
      <c r="AS106" s="53"/>
      <c r="AT106" s="53"/>
      <c r="AU106" s="280"/>
      <c r="AV106" s="53"/>
      <c r="AW106" s="280"/>
      <c r="AX106" s="280"/>
      <c r="AY106" s="280"/>
      <c r="AZ106" s="280"/>
      <c r="BA106" s="280"/>
      <c r="BB106" s="280"/>
      <c r="BC106" s="53"/>
      <c r="BD106" s="53"/>
      <c r="BE106" s="53"/>
      <c r="BF106" s="53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3"/>
      <c r="BR106" s="53"/>
      <c r="BS106" s="53"/>
      <c r="BT106" s="53"/>
      <c r="BU106" s="53"/>
      <c r="BV106" s="53"/>
      <c r="BW106" s="53"/>
      <c r="BX106" s="53"/>
      <c r="BY106" s="53"/>
      <c r="BZ106" s="53"/>
      <c r="CA106" s="53"/>
      <c r="CB106" s="53"/>
      <c r="CC106" s="53"/>
      <c r="CD106" s="53"/>
    </row>
    <row r="107" spans="1:82" x14ac:dyDescent="0.2">
      <c r="A107" s="53"/>
      <c r="B107" s="77"/>
      <c r="C107" s="53"/>
      <c r="D107" s="578"/>
      <c r="E107" s="304"/>
      <c r="F107" s="578"/>
      <c r="G107" s="304"/>
      <c r="H107" s="304"/>
      <c r="I107" s="304"/>
      <c r="J107" s="304"/>
      <c r="K107" s="304"/>
      <c r="L107" s="304"/>
      <c r="M107" s="304"/>
      <c r="N107" s="304"/>
      <c r="O107" s="304"/>
      <c r="P107" s="304"/>
      <c r="Q107" s="304"/>
      <c r="R107" s="304"/>
      <c r="S107" s="304"/>
      <c r="T107" s="578"/>
      <c r="U107" s="304"/>
      <c r="V107" s="304"/>
      <c r="W107" s="304"/>
      <c r="X107" s="304"/>
      <c r="Y107" s="304"/>
      <c r="Z107" s="304"/>
      <c r="AA107" s="304"/>
      <c r="AB107" s="304"/>
      <c r="AC107" s="304"/>
      <c r="AD107" s="304"/>
      <c r="AE107" s="304"/>
      <c r="AF107" s="304"/>
      <c r="AG107" s="304"/>
      <c r="AH107" s="304"/>
      <c r="AI107" s="304"/>
      <c r="AJ107" s="304"/>
      <c r="AK107" s="304"/>
      <c r="AL107" s="304"/>
      <c r="AM107" s="304"/>
      <c r="AN107" s="304"/>
      <c r="AO107" s="304"/>
      <c r="AP107" s="53"/>
      <c r="AQ107" s="53"/>
      <c r="AR107" s="53"/>
      <c r="AS107" s="53"/>
      <c r="AT107" s="53"/>
      <c r="AU107" s="280"/>
      <c r="AV107" s="53"/>
      <c r="AW107" s="280"/>
      <c r="AX107" s="280"/>
      <c r="AY107" s="280"/>
      <c r="AZ107" s="280"/>
      <c r="BA107" s="280"/>
      <c r="BB107" s="280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3"/>
      <c r="BW107" s="53"/>
      <c r="BX107" s="53"/>
      <c r="BY107" s="53"/>
      <c r="BZ107" s="53"/>
      <c r="CA107" s="53"/>
      <c r="CB107" s="53"/>
      <c r="CC107" s="53"/>
      <c r="CD107" s="53"/>
    </row>
    <row r="108" spans="1:82" x14ac:dyDescent="0.2">
      <c r="A108" s="53"/>
      <c r="B108" s="77"/>
      <c r="C108" s="53"/>
      <c r="D108" s="578"/>
      <c r="E108" s="304"/>
      <c r="F108" s="578"/>
      <c r="G108" s="304"/>
      <c r="H108" s="304"/>
      <c r="I108" s="304"/>
      <c r="J108" s="304"/>
      <c r="K108" s="304"/>
      <c r="L108" s="304"/>
      <c r="M108" s="304"/>
      <c r="N108" s="304"/>
      <c r="O108" s="304"/>
      <c r="P108" s="304"/>
      <c r="Q108" s="304"/>
      <c r="R108" s="304"/>
      <c r="S108" s="304"/>
      <c r="T108" s="578"/>
      <c r="U108" s="304"/>
      <c r="V108" s="304"/>
      <c r="W108" s="304"/>
      <c r="X108" s="304"/>
      <c r="Y108" s="304"/>
      <c r="Z108" s="304"/>
      <c r="AA108" s="304"/>
      <c r="AB108" s="304"/>
      <c r="AC108" s="304"/>
      <c r="AD108" s="304"/>
      <c r="AE108" s="304"/>
      <c r="AF108" s="304"/>
      <c r="AG108" s="304"/>
      <c r="AH108" s="304"/>
      <c r="AI108" s="304"/>
      <c r="AJ108" s="304"/>
      <c r="AK108" s="304"/>
      <c r="AL108" s="304"/>
      <c r="AM108" s="304"/>
      <c r="AN108" s="304"/>
      <c r="AO108" s="304"/>
      <c r="AP108" s="53"/>
      <c r="AQ108" s="53"/>
      <c r="AR108" s="53"/>
      <c r="AS108" s="53"/>
      <c r="AT108" s="53"/>
      <c r="AU108" s="280"/>
      <c r="AV108" s="53"/>
      <c r="AW108" s="280"/>
      <c r="AX108" s="280"/>
      <c r="AY108" s="280"/>
      <c r="AZ108" s="280"/>
      <c r="BA108" s="280"/>
      <c r="BB108" s="280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3"/>
      <c r="BS108" s="53"/>
      <c r="BT108" s="53"/>
      <c r="BU108" s="53"/>
      <c r="BV108" s="53"/>
      <c r="BW108" s="53"/>
      <c r="BX108" s="53"/>
      <c r="BY108" s="53"/>
      <c r="BZ108" s="53"/>
      <c r="CA108" s="53"/>
      <c r="CB108" s="53"/>
      <c r="CC108" s="53"/>
      <c r="CD108" s="53"/>
    </row>
    <row r="109" spans="1:82" x14ac:dyDescent="0.2">
      <c r="A109" s="53"/>
      <c r="B109" s="77"/>
      <c r="C109" s="53"/>
      <c r="D109" s="578"/>
      <c r="E109" s="304"/>
      <c r="F109" s="578"/>
      <c r="G109" s="304"/>
      <c r="H109" s="304"/>
      <c r="I109" s="304"/>
      <c r="J109" s="304"/>
      <c r="K109" s="304"/>
      <c r="L109" s="304"/>
      <c r="M109" s="304"/>
      <c r="N109" s="304"/>
      <c r="O109" s="304"/>
      <c r="P109" s="304"/>
      <c r="Q109" s="304"/>
      <c r="R109" s="304"/>
      <c r="S109" s="304"/>
      <c r="T109" s="578"/>
      <c r="U109" s="304"/>
      <c r="V109" s="304"/>
      <c r="W109" s="304"/>
      <c r="X109" s="304"/>
      <c r="Y109" s="304"/>
      <c r="Z109" s="304"/>
      <c r="AA109" s="304"/>
      <c r="AB109" s="304"/>
      <c r="AC109" s="304"/>
      <c r="AD109" s="304"/>
      <c r="AE109" s="304"/>
      <c r="AF109" s="304"/>
      <c r="AG109" s="304"/>
      <c r="AH109" s="304"/>
      <c r="AI109" s="304"/>
      <c r="AJ109" s="304"/>
      <c r="AK109" s="304"/>
      <c r="AL109" s="304"/>
      <c r="AM109" s="304"/>
      <c r="AN109" s="304"/>
      <c r="AO109" s="304"/>
      <c r="AP109" s="53"/>
      <c r="AQ109" s="53"/>
      <c r="AR109" s="53"/>
      <c r="AS109" s="53"/>
      <c r="AT109" s="53"/>
      <c r="AU109" s="280"/>
      <c r="AV109" s="53"/>
      <c r="AW109" s="280"/>
      <c r="AX109" s="280"/>
      <c r="AY109" s="280"/>
      <c r="AZ109" s="280"/>
      <c r="BA109" s="280"/>
      <c r="BB109" s="280"/>
      <c r="BC109" s="53"/>
      <c r="BD109" s="53"/>
      <c r="BE109" s="53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  <c r="BR109" s="53"/>
      <c r="BS109" s="53"/>
      <c r="BT109" s="53"/>
      <c r="BU109" s="53"/>
      <c r="BV109" s="53"/>
      <c r="BW109" s="53"/>
      <c r="BX109" s="53"/>
      <c r="BY109" s="53"/>
      <c r="BZ109" s="53"/>
      <c r="CA109" s="53"/>
      <c r="CB109" s="53"/>
      <c r="CC109" s="53"/>
      <c r="CD109" s="53"/>
    </row>
    <row r="110" spans="1:82" x14ac:dyDescent="0.2">
      <c r="A110" s="53"/>
      <c r="B110" s="77"/>
      <c r="C110" s="53"/>
      <c r="D110" s="578"/>
      <c r="E110" s="304"/>
      <c r="F110" s="578"/>
      <c r="G110" s="304"/>
      <c r="H110" s="304"/>
      <c r="I110" s="304"/>
      <c r="J110" s="304"/>
      <c r="K110" s="304"/>
      <c r="L110" s="304"/>
      <c r="M110" s="304"/>
      <c r="N110" s="304"/>
      <c r="O110" s="304"/>
      <c r="P110" s="304"/>
      <c r="Q110" s="304"/>
      <c r="R110" s="304"/>
      <c r="S110" s="304"/>
      <c r="T110" s="578"/>
      <c r="U110" s="304"/>
      <c r="V110" s="304"/>
      <c r="W110" s="304"/>
      <c r="X110" s="304"/>
      <c r="Y110" s="304"/>
      <c r="Z110" s="304"/>
      <c r="AA110" s="304"/>
      <c r="AB110" s="304"/>
      <c r="AC110" s="304"/>
      <c r="AD110" s="304"/>
      <c r="AE110" s="304"/>
      <c r="AF110" s="304"/>
      <c r="AG110" s="304"/>
      <c r="AH110" s="304"/>
      <c r="AI110" s="304"/>
      <c r="AJ110" s="304"/>
      <c r="AK110" s="304"/>
      <c r="AL110" s="304"/>
      <c r="AM110" s="304"/>
      <c r="AN110" s="304"/>
      <c r="AO110" s="304"/>
      <c r="AP110" s="53"/>
      <c r="AQ110" s="53"/>
      <c r="AR110" s="53"/>
      <c r="AS110" s="53"/>
      <c r="AT110" s="53"/>
      <c r="AU110" s="280"/>
      <c r="AV110" s="53"/>
      <c r="AW110" s="280"/>
      <c r="AX110" s="280"/>
      <c r="AY110" s="280"/>
      <c r="AZ110" s="280"/>
      <c r="BA110" s="280"/>
      <c r="BB110" s="280"/>
      <c r="BC110" s="53"/>
      <c r="BD110" s="53"/>
      <c r="BE110" s="53"/>
      <c r="BF110" s="53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  <c r="BR110" s="53"/>
      <c r="BS110" s="53"/>
      <c r="BT110" s="53"/>
      <c r="BU110" s="53"/>
      <c r="BV110" s="53"/>
      <c r="BW110" s="53"/>
      <c r="BX110" s="53"/>
      <c r="BY110" s="53"/>
      <c r="BZ110" s="53"/>
      <c r="CA110" s="53"/>
      <c r="CB110" s="53"/>
      <c r="CC110" s="53"/>
      <c r="CD110" s="53"/>
    </row>
    <row r="111" spans="1:82" x14ac:dyDescent="0.2">
      <c r="A111" s="53"/>
      <c r="B111" s="77"/>
      <c r="C111" s="53"/>
      <c r="D111" s="578"/>
      <c r="E111" s="304"/>
      <c r="F111" s="578"/>
      <c r="G111" s="304"/>
      <c r="H111" s="304"/>
      <c r="I111" s="304"/>
      <c r="J111" s="304"/>
      <c r="K111" s="304"/>
      <c r="L111" s="304"/>
      <c r="M111" s="304"/>
      <c r="N111" s="304"/>
      <c r="O111" s="304"/>
      <c r="P111" s="304"/>
      <c r="Q111" s="304"/>
      <c r="R111" s="304"/>
      <c r="S111" s="304"/>
      <c r="T111" s="578"/>
      <c r="U111" s="304"/>
      <c r="V111" s="304"/>
      <c r="W111" s="304"/>
      <c r="X111" s="304"/>
      <c r="Y111" s="304"/>
      <c r="Z111" s="304"/>
      <c r="AA111" s="304"/>
      <c r="AB111" s="304"/>
      <c r="AC111" s="304"/>
      <c r="AD111" s="304"/>
      <c r="AE111" s="304"/>
      <c r="AF111" s="304"/>
      <c r="AG111" s="304"/>
      <c r="AH111" s="304"/>
      <c r="AI111" s="304"/>
      <c r="AJ111" s="304"/>
      <c r="AK111" s="304"/>
      <c r="AL111" s="304"/>
      <c r="AM111" s="304"/>
      <c r="AN111" s="304"/>
      <c r="AO111" s="304"/>
      <c r="AP111" s="53"/>
      <c r="AQ111" s="53"/>
      <c r="AR111" s="53"/>
      <c r="AS111" s="53"/>
      <c r="AT111" s="53"/>
      <c r="AU111" s="280"/>
      <c r="AV111" s="53"/>
      <c r="AW111" s="280"/>
      <c r="AX111" s="280"/>
      <c r="AY111" s="280"/>
      <c r="AZ111" s="280"/>
      <c r="BA111" s="280"/>
      <c r="BB111" s="280"/>
      <c r="BC111" s="53"/>
      <c r="BD111" s="53"/>
      <c r="BE111" s="53"/>
      <c r="BF111" s="53"/>
      <c r="BG111" s="53"/>
      <c r="BH111" s="53"/>
      <c r="BI111" s="53"/>
      <c r="BJ111" s="53"/>
      <c r="BK111" s="53"/>
      <c r="BL111" s="53"/>
      <c r="BM111" s="53"/>
      <c r="BN111" s="53"/>
      <c r="BO111" s="53"/>
      <c r="BP111" s="53"/>
      <c r="BQ111" s="53"/>
      <c r="BR111" s="53"/>
      <c r="BS111" s="53"/>
      <c r="BT111" s="53"/>
      <c r="BU111" s="53"/>
      <c r="BV111" s="53"/>
      <c r="BW111" s="53"/>
      <c r="BX111" s="53"/>
      <c r="BY111" s="53"/>
      <c r="BZ111" s="53"/>
      <c r="CA111" s="53"/>
      <c r="CB111" s="53"/>
      <c r="CC111" s="53"/>
      <c r="CD111" s="53"/>
    </row>
    <row r="112" spans="1:82" x14ac:dyDescent="0.2">
      <c r="A112" s="53"/>
      <c r="B112" s="77"/>
      <c r="C112" s="53"/>
      <c r="D112" s="578"/>
      <c r="E112" s="304"/>
      <c r="F112" s="578"/>
      <c r="G112" s="304"/>
      <c r="H112" s="304"/>
      <c r="I112" s="304"/>
      <c r="J112" s="304"/>
      <c r="K112" s="304"/>
      <c r="L112" s="304"/>
      <c r="M112" s="304"/>
      <c r="N112" s="304"/>
      <c r="O112" s="304"/>
      <c r="P112" s="304"/>
      <c r="Q112" s="304"/>
      <c r="R112" s="304"/>
      <c r="S112" s="304"/>
      <c r="T112" s="578"/>
      <c r="U112" s="304"/>
      <c r="V112" s="304"/>
      <c r="W112" s="304"/>
      <c r="X112" s="304"/>
      <c r="Y112" s="304"/>
      <c r="Z112" s="304"/>
      <c r="AA112" s="304"/>
      <c r="AB112" s="304"/>
      <c r="AC112" s="304"/>
      <c r="AD112" s="304"/>
      <c r="AE112" s="304"/>
      <c r="AF112" s="304"/>
      <c r="AG112" s="304"/>
      <c r="AH112" s="304"/>
      <c r="AI112" s="304"/>
      <c r="AJ112" s="304"/>
      <c r="AK112" s="304"/>
      <c r="AL112" s="304"/>
      <c r="AM112" s="304"/>
      <c r="AN112" s="304"/>
      <c r="AO112" s="304"/>
      <c r="AP112" s="53"/>
      <c r="AQ112" s="53"/>
      <c r="AR112" s="53"/>
      <c r="AS112" s="53"/>
      <c r="AT112" s="53"/>
      <c r="AU112" s="280"/>
      <c r="AV112" s="53"/>
      <c r="AW112" s="280"/>
      <c r="AX112" s="280"/>
      <c r="AY112" s="280"/>
      <c r="AZ112" s="280"/>
      <c r="BA112" s="280"/>
      <c r="BB112" s="280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3"/>
      <c r="BS112" s="53"/>
      <c r="BT112" s="53"/>
      <c r="BU112" s="53"/>
      <c r="BV112" s="53"/>
      <c r="BW112" s="53"/>
      <c r="BX112" s="53"/>
      <c r="BY112" s="53"/>
      <c r="BZ112" s="53"/>
      <c r="CA112" s="53"/>
      <c r="CB112" s="53"/>
      <c r="CC112" s="53"/>
      <c r="CD112" s="53"/>
    </row>
    <row r="113" spans="1:82" x14ac:dyDescent="0.2">
      <c r="A113" s="53"/>
      <c r="B113" s="77"/>
      <c r="C113" s="53"/>
      <c r="D113" s="578"/>
      <c r="E113" s="304"/>
      <c r="F113" s="578"/>
      <c r="G113" s="304"/>
      <c r="H113" s="304"/>
      <c r="I113" s="304"/>
      <c r="J113" s="304"/>
      <c r="K113" s="304"/>
      <c r="L113" s="304"/>
      <c r="M113" s="304"/>
      <c r="N113" s="304"/>
      <c r="O113" s="304"/>
      <c r="P113" s="304"/>
      <c r="Q113" s="304"/>
      <c r="R113" s="304"/>
      <c r="S113" s="304"/>
      <c r="T113" s="578"/>
      <c r="U113" s="304"/>
      <c r="V113" s="304"/>
      <c r="W113" s="304"/>
      <c r="X113" s="304"/>
      <c r="Y113" s="304"/>
      <c r="Z113" s="304"/>
      <c r="AA113" s="304"/>
      <c r="AB113" s="304"/>
      <c r="AC113" s="304"/>
      <c r="AD113" s="304"/>
      <c r="AE113" s="304"/>
      <c r="AF113" s="304"/>
      <c r="AG113" s="304"/>
      <c r="AH113" s="304"/>
      <c r="AI113" s="304"/>
      <c r="AJ113" s="304"/>
      <c r="AK113" s="304"/>
      <c r="AL113" s="304"/>
      <c r="AM113" s="304"/>
      <c r="AN113" s="304"/>
      <c r="AO113" s="304"/>
      <c r="AP113" s="53"/>
      <c r="AQ113" s="53"/>
      <c r="AR113" s="53"/>
      <c r="AS113" s="53"/>
      <c r="AT113" s="53"/>
      <c r="AU113" s="280"/>
      <c r="AV113" s="53"/>
      <c r="AW113" s="280"/>
      <c r="AX113" s="280"/>
      <c r="AY113" s="280"/>
      <c r="AZ113" s="280"/>
      <c r="BA113" s="280"/>
      <c r="BB113" s="280"/>
      <c r="BC113" s="53"/>
      <c r="BD113" s="53"/>
      <c r="BE113" s="53"/>
      <c r="BF113" s="53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53"/>
      <c r="BS113" s="53"/>
      <c r="BT113" s="53"/>
      <c r="BU113" s="53"/>
      <c r="BV113" s="53"/>
      <c r="BW113" s="53"/>
      <c r="BX113" s="53"/>
      <c r="BY113" s="53"/>
      <c r="BZ113" s="53"/>
      <c r="CA113" s="53"/>
      <c r="CB113" s="53"/>
      <c r="CC113" s="53"/>
      <c r="CD113" s="53"/>
    </row>
    <row r="114" spans="1:82" x14ac:dyDescent="0.2">
      <c r="A114" s="53"/>
      <c r="B114" s="77"/>
      <c r="C114" s="53"/>
      <c r="D114" s="578"/>
      <c r="E114" s="304"/>
      <c r="F114" s="578"/>
      <c r="G114" s="304"/>
      <c r="H114" s="304"/>
      <c r="I114" s="304"/>
      <c r="J114" s="304"/>
      <c r="K114" s="304"/>
      <c r="L114" s="304"/>
      <c r="M114" s="304"/>
      <c r="N114" s="304"/>
      <c r="O114" s="304"/>
      <c r="P114" s="304"/>
      <c r="Q114" s="304"/>
      <c r="R114" s="304"/>
      <c r="S114" s="304"/>
      <c r="T114" s="578"/>
      <c r="U114" s="304"/>
      <c r="V114" s="304"/>
      <c r="W114" s="304"/>
      <c r="X114" s="304"/>
      <c r="Y114" s="304"/>
      <c r="Z114" s="304"/>
      <c r="AA114" s="304"/>
      <c r="AB114" s="304"/>
      <c r="AC114" s="304"/>
      <c r="AD114" s="304"/>
      <c r="AE114" s="304"/>
      <c r="AF114" s="304"/>
      <c r="AG114" s="304"/>
      <c r="AH114" s="304"/>
      <c r="AI114" s="304"/>
      <c r="AJ114" s="304"/>
      <c r="AK114" s="304"/>
      <c r="AL114" s="304"/>
      <c r="AM114" s="304"/>
      <c r="AN114" s="304"/>
      <c r="AO114" s="304"/>
      <c r="AP114" s="53"/>
      <c r="AQ114" s="53"/>
      <c r="AR114" s="53"/>
      <c r="AS114" s="53"/>
      <c r="AT114" s="53"/>
      <c r="AU114" s="280"/>
      <c r="AV114" s="53"/>
      <c r="AW114" s="280"/>
      <c r="AX114" s="280"/>
      <c r="AY114" s="280"/>
      <c r="AZ114" s="280"/>
      <c r="BA114" s="280"/>
      <c r="BB114" s="280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3"/>
      <c r="BS114" s="53"/>
      <c r="BT114" s="53"/>
      <c r="BU114" s="53"/>
      <c r="BV114" s="53"/>
      <c r="BW114" s="53"/>
      <c r="BX114" s="53"/>
      <c r="BY114" s="53"/>
      <c r="BZ114" s="53"/>
      <c r="CA114" s="53"/>
      <c r="CB114" s="53"/>
      <c r="CC114" s="53"/>
      <c r="CD114" s="53"/>
    </row>
    <row r="115" spans="1:82" x14ac:dyDescent="0.2">
      <c r="A115" s="53"/>
      <c r="B115" s="77"/>
      <c r="C115" s="53"/>
      <c r="D115" s="578"/>
      <c r="E115" s="304"/>
      <c r="F115" s="578"/>
      <c r="G115" s="304"/>
      <c r="H115" s="304"/>
      <c r="I115" s="304"/>
      <c r="J115" s="304"/>
      <c r="K115" s="304"/>
      <c r="L115" s="304"/>
      <c r="M115" s="304"/>
      <c r="N115" s="304"/>
      <c r="O115" s="304"/>
      <c r="P115" s="304"/>
      <c r="Q115" s="304"/>
      <c r="R115" s="304"/>
      <c r="S115" s="304"/>
      <c r="T115" s="578"/>
      <c r="U115" s="304"/>
      <c r="V115" s="304"/>
      <c r="W115" s="304"/>
      <c r="X115" s="304"/>
      <c r="Y115" s="304"/>
      <c r="Z115" s="304"/>
      <c r="AA115" s="304"/>
      <c r="AB115" s="304"/>
      <c r="AC115" s="304"/>
      <c r="AD115" s="304"/>
      <c r="AE115" s="304"/>
      <c r="AF115" s="304"/>
      <c r="AG115" s="304"/>
      <c r="AH115" s="304"/>
      <c r="AI115" s="304"/>
      <c r="AJ115" s="304"/>
      <c r="AK115" s="304"/>
      <c r="AL115" s="304"/>
      <c r="AM115" s="304"/>
      <c r="AN115" s="304"/>
      <c r="AO115" s="304"/>
      <c r="AP115" s="53"/>
      <c r="AQ115" s="53"/>
      <c r="AR115" s="53"/>
      <c r="AS115" s="53"/>
      <c r="AT115" s="53"/>
      <c r="AU115" s="280"/>
      <c r="AV115" s="53"/>
      <c r="AW115" s="280"/>
      <c r="AX115" s="280"/>
      <c r="AY115" s="280"/>
      <c r="AZ115" s="280"/>
      <c r="BA115" s="280"/>
      <c r="BB115" s="280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3"/>
      <c r="BS115" s="53"/>
      <c r="BT115" s="53"/>
      <c r="BU115" s="53"/>
      <c r="BV115" s="53"/>
      <c r="BW115" s="53"/>
      <c r="BX115" s="53"/>
      <c r="BY115" s="53"/>
      <c r="BZ115" s="53"/>
      <c r="CA115" s="53"/>
      <c r="CB115" s="53"/>
      <c r="CC115" s="53"/>
      <c r="CD115" s="53"/>
    </row>
    <row r="116" spans="1:82" x14ac:dyDescent="0.2">
      <c r="A116" s="53"/>
      <c r="B116" s="77"/>
      <c r="C116" s="53"/>
      <c r="D116" s="578"/>
      <c r="E116" s="304"/>
      <c r="F116" s="578"/>
      <c r="G116" s="304"/>
      <c r="H116" s="304"/>
      <c r="I116" s="304"/>
      <c r="J116" s="304"/>
      <c r="K116" s="304"/>
      <c r="L116" s="304"/>
      <c r="M116" s="304"/>
      <c r="N116" s="304"/>
      <c r="O116" s="304"/>
      <c r="P116" s="304"/>
      <c r="Q116" s="304"/>
      <c r="R116" s="304"/>
      <c r="S116" s="304"/>
      <c r="T116" s="578"/>
      <c r="U116" s="304"/>
      <c r="V116" s="304"/>
      <c r="W116" s="304"/>
      <c r="X116" s="304"/>
      <c r="Y116" s="304"/>
      <c r="Z116" s="304"/>
      <c r="AA116" s="304"/>
      <c r="AB116" s="304"/>
      <c r="AC116" s="304"/>
      <c r="AD116" s="304"/>
      <c r="AE116" s="304"/>
      <c r="AF116" s="304"/>
      <c r="AG116" s="304"/>
      <c r="AH116" s="304"/>
      <c r="AI116" s="304"/>
      <c r="AJ116" s="304"/>
      <c r="AK116" s="304"/>
      <c r="AL116" s="304"/>
      <c r="AM116" s="304"/>
      <c r="AN116" s="304"/>
      <c r="AO116" s="304"/>
      <c r="AP116" s="53"/>
      <c r="AQ116" s="53"/>
      <c r="AR116" s="53"/>
      <c r="AS116" s="53"/>
      <c r="AT116" s="53"/>
      <c r="AU116" s="280"/>
      <c r="AV116" s="53"/>
      <c r="AW116" s="280"/>
      <c r="AX116" s="280"/>
      <c r="AY116" s="280"/>
      <c r="AZ116" s="280"/>
      <c r="BA116" s="280"/>
      <c r="BB116" s="280"/>
      <c r="BC116" s="53"/>
      <c r="BD116" s="53"/>
      <c r="BE116" s="53"/>
      <c r="BF116" s="53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  <c r="BR116" s="53"/>
      <c r="BS116" s="53"/>
      <c r="BT116" s="53"/>
      <c r="BU116" s="53"/>
      <c r="BV116" s="53"/>
      <c r="BW116" s="53"/>
      <c r="BX116" s="53"/>
      <c r="BY116" s="53"/>
      <c r="BZ116" s="53"/>
      <c r="CA116" s="53"/>
      <c r="CB116" s="53"/>
      <c r="CC116" s="53"/>
      <c r="CD116" s="53"/>
    </row>
    <row r="117" spans="1:82" x14ac:dyDescent="0.2">
      <c r="A117" s="53"/>
      <c r="B117" s="77"/>
      <c r="C117" s="53"/>
      <c r="D117" s="578"/>
      <c r="E117" s="304"/>
      <c r="F117" s="578"/>
      <c r="G117" s="304"/>
      <c r="H117" s="304"/>
      <c r="I117" s="304"/>
      <c r="J117" s="304"/>
      <c r="K117" s="304"/>
      <c r="L117" s="304"/>
      <c r="M117" s="304"/>
      <c r="N117" s="304"/>
      <c r="O117" s="304"/>
      <c r="P117" s="304"/>
      <c r="Q117" s="304"/>
      <c r="R117" s="304"/>
      <c r="S117" s="304"/>
      <c r="T117" s="578"/>
      <c r="U117" s="304"/>
      <c r="V117" s="304"/>
      <c r="W117" s="304"/>
      <c r="X117" s="304"/>
      <c r="Y117" s="304"/>
      <c r="Z117" s="304"/>
      <c r="AA117" s="304"/>
      <c r="AB117" s="304"/>
      <c r="AC117" s="304"/>
      <c r="AD117" s="304"/>
      <c r="AE117" s="304"/>
      <c r="AF117" s="304"/>
      <c r="AG117" s="304"/>
      <c r="AH117" s="304"/>
      <c r="AI117" s="304"/>
      <c r="AJ117" s="304"/>
      <c r="AK117" s="304"/>
      <c r="AL117" s="304"/>
      <c r="AM117" s="304"/>
      <c r="AN117" s="304"/>
      <c r="AO117" s="304"/>
      <c r="AP117" s="53"/>
      <c r="AQ117" s="53"/>
      <c r="AR117" s="53"/>
      <c r="AS117" s="53"/>
      <c r="AT117" s="53"/>
      <c r="AU117" s="280"/>
      <c r="AV117" s="53"/>
      <c r="AW117" s="280"/>
      <c r="AX117" s="280"/>
      <c r="AY117" s="280"/>
      <c r="AZ117" s="280"/>
      <c r="BA117" s="280"/>
      <c r="BB117" s="280"/>
      <c r="BC117" s="53"/>
      <c r="BD117" s="53"/>
      <c r="BE117" s="53"/>
      <c r="BF117" s="53"/>
      <c r="BG117" s="53"/>
      <c r="BH117" s="53"/>
      <c r="BI117" s="53"/>
      <c r="BJ117" s="53"/>
      <c r="BK117" s="53"/>
      <c r="BL117" s="53"/>
      <c r="BM117" s="53"/>
      <c r="BN117" s="53"/>
      <c r="BO117" s="53"/>
      <c r="BP117" s="53"/>
      <c r="BQ117" s="53"/>
      <c r="BR117" s="53"/>
      <c r="BS117" s="53"/>
      <c r="BT117" s="53"/>
      <c r="BU117" s="53"/>
      <c r="BV117" s="53"/>
      <c r="BW117" s="53"/>
      <c r="BX117" s="53"/>
      <c r="BY117" s="53"/>
      <c r="BZ117" s="53"/>
      <c r="CA117" s="53"/>
      <c r="CB117" s="53"/>
      <c r="CC117" s="53"/>
      <c r="CD117" s="53"/>
    </row>
    <row r="118" spans="1:82" x14ac:dyDescent="0.2">
      <c r="A118" s="53"/>
      <c r="B118" s="77"/>
      <c r="C118" s="53"/>
      <c r="D118" s="578"/>
      <c r="E118" s="304"/>
      <c r="F118" s="578"/>
      <c r="G118" s="304"/>
      <c r="H118" s="304"/>
      <c r="I118" s="304"/>
      <c r="J118" s="304"/>
      <c r="K118" s="304"/>
      <c r="L118" s="304"/>
      <c r="M118" s="304"/>
      <c r="N118" s="304"/>
      <c r="O118" s="304"/>
      <c r="P118" s="304"/>
      <c r="Q118" s="304"/>
      <c r="R118" s="304"/>
      <c r="S118" s="304"/>
      <c r="T118" s="578"/>
      <c r="U118" s="304"/>
      <c r="V118" s="304"/>
      <c r="W118" s="304"/>
      <c r="X118" s="304"/>
      <c r="Y118" s="304"/>
      <c r="Z118" s="304"/>
      <c r="AA118" s="304"/>
      <c r="AB118" s="304"/>
      <c r="AC118" s="304"/>
      <c r="AD118" s="304"/>
      <c r="AE118" s="304"/>
      <c r="AF118" s="304"/>
      <c r="AG118" s="304"/>
      <c r="AH118" s="304"/>
      <c r="AI118" s="304"/>
      <c r="AJ118" s="304"/>
      <c r="AK118" s="304"/>
      <c r="AL118" s="304"/>
      <c r="AM118" s="304"/>
      <c r="AN118" s="304"/>
      <c r="AO118" s="304"/>
      <c r="AP118" s="53"/>
      <c r="AQ118" s="53"/>
      <c r="AR118" s="53"/>
      <c r="AS118" s="53"/>
      <c r="AT118" s="53"/>
      <c r="AU118" s="280"/>
      <c r="AV118" s="53"/>
      <c r="AW118" s="280"/>
      <c r="AX118" s="280"/>
      <c r="AY118" s="280"/>
      <c r="AZ118" s="280"/>
      <c r="BA118" s="280"/>
      <c r="BB118" s="280"/>
      <c r="BC118" s="53"/>
      <c r="BD118" s="53"/>
      <c r="BE118" s="53"/>
      <c r="BF118" s="53"/>
      <c r="BG118" s="53"/>
      <c r="BH118" s="53"/>
      <c r="BI118" s="53"/>
      <c r="BJ118" s="53"/>
      <c r="BK118" s="53"/>
      <c r="BL118" s="53"/>
      <c r="BM118" s="53"/>
      <c r="BN118" s="53"/>
      <c r="BO118" s="53"/>
      <c r="BP118" s="53"/>
      <c r="BQ118" s="53"/>
      <c r="BR118" s="53"/>
      <c r="BS118" s="53"/>
      <c r="BT118" s="53"/>
      <c r="BU118" s="53"/>
      <c r="BV118" s="53"/>
      <c r="BW118" s="53"/>
      <c r="BX118" s="53"/>
      <c r="BY118" s="53"/>
      <c r="BZ118" s="53"/>
      <c r="CA118" s="53"/>
      <c r="CB118" s="53"/>
      <c r="CC118" s="53"/>
      <c r="CD118" s="53"/>
    </row>
    <row r="119" spans="1:82" x14ac:dyDescent="0.2">
      <c r="A119" s="53"/>
      <c r="B119" s="77"/>
      <c r="C119" s="53"/>
      <c r="D119" s="578"/>
      <c r="E119" s="304"/>
      <c r="F119" s="578"/>
      <c r="G119" s="304"/>
      <c r="H119" s="304"/>
      <c r="I119" s="304"/>
      <c r="J119" s="304"/>
      <c r="K119" s="304"/>
      <c r="L119" s="304"/>
      <c r="M119" s="304"/>
      <c r="N119" s="304"/>
      <c r="O119" s="304"/>
      <c r="P119" s="304"/>
      <c r="Q119" s="304"/>
      <c r="R119" s="304"/>
      <c r="S119" s="304"/>
      <c r="T119" s="578"/>
      <c r="U119" s="304"/>
      <c r="V119" s="304"/>
      <c r="W119" s="304"/>
      <c r="X119" s="304"/>
      <c r="Y119" s="304"/>
      <c r="Z119" s="304"/>
      <c r="AA119" s="304"/>
      <c r="AB119" s="304"/>
      <c r="AC119" s="304"/>
      <c r="AD119" s="304"/>
      <c r="AE119" s="304"/>
      <c r="AF119" s="304"/>
      <c r="AG119" s="304"/>
      <c r="AH119" s="304"/>
      <c r="AI119" s="304"/>
      <c r="AJ119" s="304"/>
      <c r="AK119" s="304"/>
      <c r="AL119" s="304"/>
      <c r="AM119" s="304"/>
      <c r="AN119" s="304"/>
      <c r="AO119" s="304"/>
      <c r="AP119" s="53"/>
      <c r="AQ119" s="53"/>
      <c r="AR119" s="53"/>
      <c r="AS119" s="53"/>
      <c r="AT119" s="53"/>
      <c r="AU119" s="280"/>
      <c r="AV119" s="53"/>
      <c r="AW119" s="280"/>
      <c r="AX119" s="280"/>
      <c r="AY119" s="280"/>
      <c r="AZ119" s="280"/>
      <c r="BA119" s="280"/>
      <c r="BB119" s="280"/>
      <c r="BC119" s="53"/>
      <c r="BD119" s="53"/>
      <c r="BE119" s="53"/>
      <c r="BF119" s="53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  <c r="BR119" s="53"/>
      <c r="BS119" s="53"/>
      <c r="BT119" s="53"/>
      <c r="BU119" s="53"/>
      <c r="BV119" s="53"/>
      <c r="BW119" s="53"/>
      <c r="BX119" s="53"/>
      <c r="BY119" s="53"/>
      <c r="BZ119" s="53"/>
      <c r="CA119" s="53"/>
      <c r="CB119" s="53"/>
      <c r="CC119" s="53"/>
      <c r="CD119" s="53"/>
    </row>
    <row r="120" spans="1:82" x14ac:dyDescent="0.2">
      <c r="A120" s="53"/>
      <c r="B120" s="77"/>
      <c r="C120" s="53"/>
      <c r="D120" s="578"/>
      <c r="E120" s="304"/>
      <c r="F120" s="578"/>
      <c r="G120" s="304"/>
      <c r="H120" s="304"/>
      <c r="I120" s="304"/>
      <c r="J120" s="304"/>
      <c r="K120" s="304"/>
      <c r="L120" s="304"/>
      <c r="M120" s="304"/>
      <c r="N120" s="304"/>
      <c r="O120" s="304"/>
      <c r="P120" s="304"/>
      <c r="Q120" s="304"/>
      <c r="R120" s="304"/>
      <c r="S120" s="304"/>
      <c r="T120" s="578"/>
      <c r="U120" s="304"/>
      <c r="V120" s="304"/>
      <c r="W120" s="304"/>
      <c r="X120" s="304"/>
      <c r="Y120" s="304"/>
      <c r="Z120" s="304"/>
      <c r="AA120" s="304"/>
      <c r="AB120" s="304"/>
      <c r="AC120" s="304"/>
      <c r="AD120" s="304"/>
      <c r="AE120" s="304"/>
      <c r="AF120" s="304"/>
      <c r="AG120" s="304"/>
      <c r="AH120" s="304"/>
      <c r="AI120" s="304"/>
      <c r="AJ120" s="304"/>
      <c r="AK120" s="304"/>
      <c r="AL120" s="304"/>
      <c r="AM120" s="304"/>
      <c r="AN120" s="304"/>
      <c r="AO120" s="304"/>
      <c r="AP120" s="53"/>
      <c r="AQ120" s="53"/>
      <c r="AR120" s="53"/>
      <c r="AS120" s="53"/>
      <c r="AT120" s="53"/>
      <c r="AU120" s="280"/>
      <c r="AV120" s="53"/>
      <c r="AW120" s="280"/>
      <c r="AX120" s="280"/>
      <c r="AY120" s="280"/>
      <c r="AZ120" s="280"/>
      <c r="BA120" s="280"/>
      <c r="BB120" s="280"/>
      <c r="BC120" s="53"/>
      <c r="BD120" s="53"/>
      <c r="BE120" s="53"/>
      <c r="BF120" s="53"/>
      <c r="BG120" s="53"/>
      <c r="BH120" s="53"/>
      <c r="BI120" s="53"/>
      <c r="BJ120" s="53"/>
      <c r="BK120" s="53"/>
      <c r="BL120" s="53"/>
      <c r="BM120" s="53"/>
      <c r="BN120" s="53"/>
      <c r="BO120" s="53"/>
      <c r="BP120" s="53"/>
      <c r="BQ120" s="53"/>
      <c r="BR120" s="53"/>
      <c r="BS120" s="53"/>
      <c r="BT120" s="53"/>
      <c r="BU120" s="53"/>
      <c r="BV120" s="53"/>
      <c r="BW120" s="53"/>
      <c r="BX120" s="53"/>
      <c r="BY120" s="53"/>
      <c r="BZ120" s="53"/>
      <c r="CA120" s="53"/>
      <c r="CB120" s="53"/>
      <c r="CC120" s="53"/>
      <c r="CD120" s="53"/>
    </row>
    <row r="121" spans="1:82" x14ac:dyDescent="0.2">
      <c r="A121" s="53"/>
      <c r="B121" s="77"/>
      <c r="C121" s="53"/>
      <c r="D121" s="578"/>
      <c r="E121" s="304"/>
      <c r="F121" s="578"/>
      <c r="G121" s="304"/>
      <c r="H121" s="304"/>
      <c r="I121" s="304"/>
      <c r="J121" s="304"/>
      <c r="K121" s="304"/>
      <c r="L121" s="304"/>
      <c r="M121" s="304"/>
      <c r="N121" s="304"/>
      <c r="O121" s="304"/>
      <c r="P121" s="304"/>
      <c r="Q121" s="304"/>
      <c r="R121" s="304"/>
      <c r="S121" s="304"/>
      <c r="T121" s="578"/>
      <c r="U121" s="304"/>
      <c r="V121" s="304"/>
      <c r="W121" s="304"/>
      <c r="X121" s="304"/>
      <c r="Y121" s="304"/>
      <c r="Z121" s="304"/>
      <c r="AA121" s="304"/>
      <c r="AB121" s="304"/>
      <c r="AC121" s="304"/>
      <c r="AD121" s="304"/>
      <c r="AE121" s="304"/>
      <c r="AF121" s="304"/>
      <c r="AG121" s="304"/>
      <c r="AH121" s="304"/>
      <c r="AI121" s="304"/>
      <c r="AJ121" s="304"/>
      <c r="AK121" s="304"/>
      <c r="AL121" s="304"/>
      <c r="AM121" s="304"/>
      <c r="AN121" s="304"/>
      <c r="AO121" s="304"/>
      <c r="AP121" s="53"/>
      <c r="AQ121" s="53"/>
      <c r="AR121" s="53"/>
      <c r="AS121" s="53"/>
      <c r="AT121" s="53"/>
      <c r="AU121" s="280"/>
      <c r="AV121" s="53"/>
      <c r="AW121" s="280"/>
      <c r="AX121" s="280"/>
      <c r="AY121" s="280"/>
      <c r="AZ121" s="280"/>
      <c r="BA121" s="280"/>
      <c r="BB121" s="280"/>
      <c r="BC121" s="53"/>
      <c r="BD121" s="53"/>
      <c r="BE121" s="53"/>
      <c r="BF121" s="53"/>
      <c r="BG121" s="53"/>
      <c r="BH121" s="53"/>
      <c r="BI121" s="53"/>
      <c r="BJ121" s="53"/>
      <c r="BK121" s="53"/>
      <c r="BL121" s="53"/>
      <c r="BM121" s="53"/>
      <c r="BN121" s="53"/>
      <c r="BO121" s="53"/>
      <c r="BP121" s="53"/>
      <c r="BQ121" s="53"/>
      <c r="BR121" s="53"/>
      <c r="BS121" s="53"/>
      <c r="BT121" s="53"/>
      <c r="BU121" s="53"/>
      <c r="BV121" s="53"/>
      <c r="BW121" s="53"/>
      <c r="BX121" s="53"/>
      <c r="BY121" s="53"/>
      <c r="BZ121" s="53"/>
      <c r="CA121" s="53"/>
      <c r="CB121" s="53"/>
      <c r="CC121" s="53"/>
      <c r="CD121" s="53"/>
    </row>
    <row r="122" spans="1:82" x14ac:dyDescent="0.2">
      <c r="A122" s="53"/>
      <c r="B122" s="77"/>
      <c r="C122" s="53"/>
      <c r="D122" s="578"/>
      <c r="E122" s="304"/>
      <c r="F122" s="578"/>
      <c r="G122" s="304"/>
      <c r="H122" s="304"/>
      <c r="I122" s="304"/>
      <c r="J122" s="304"/>
      <c r="K122" s="304"/>
      <c r="L122" s="304"/>
      <c r="M122" s="304"/>
      <c r="N122" s="304"/>
      <c r="O122" s="304"/>
      <c r="P122" s="304"/>
      <c r="Q122" s="304"/>
      <c r="R122" s="304"/>
      <c r="S122" s="304"/>
      <c r="T122" s="578"/>
      <c r="U122" s="304"/>
      <c r="V122" s="304"/>
      <c r="W122" s="304"/>
      <c r="X122" s="304"/>
      <c r="Y122" s="304"/>
      <c r="Z122" s="304"/>
      <c r="AA122" s="304"/>
      <c r="AB122" s="304"/>
      <c r="AC122" s="304"/>
      <c r="AD122" s="304"/>
      <c r="AE122" s="304"/>
      <c r="AF122" s="304"/>
      <c r="AG122" s="304"/>
      <c r="AH122" s="304"/>
      <c r="AI122" s="304"/>
      <c r="AJ122" s="304"/>
      <c r="AK122" s="304"/>
      <c r="AL122" s="304"/>
      <c r="AM122" s="304"/>
      <c r="AN122" s="304"/>
      <c r="AO122" s="304"/>
      <c r="AP122" s="53"/>
      <c r="AQ122" s="53"/>
      <c r="AR122" s="53"/>
      <c r="AS122" s="53"/>
      <c r="AT122" s="53"/>
      <c r="AU122" s="280"/>
      <c r="AV122" s="53"/>
      <c r="AW122" s="280"/>
      <c r="AX122" s="280"/>
      <c r="AY122" s="280"/>
      <c r="AZ122" s="280"/>
      <c r="BA122" s="280"/>
      <c r="BB122" s="280"/>
      <c r="BC122" s="53"/>
      <c r="BD122" s="53"/>
      <c r="BE122" s="53"/>
      <c r="BF122" s="53"/>
      <c r="BG122" s="53"/>
      <c r="BH122" s="53"/>
      <c r="BI122" s="53"/>
      <c r="BJ122" s="53"/>
      <c r="BK122" s="53"/>
      <c r="BL122" s="53"/>
      <c r="BM122" s="53"/>
      <c r="BN122" s="53"/>
      <c r="BO122" s="53"/>
      <c r="BP122" s="53"/>
      <c r="BQ122" s="53"/>
      <c r="BR122" s="53"/>
      <c r="BS122" s="53"/>
      <c r="BT122" s="53"/>
      <c r="BU122" s="53"/>
      <c r="BV122" s="53"/>
      <c r="BW122" s="53"/>
      <c r="BX122" s="53"/>
      <c r="BY122" s="53"/>
      <c r="BZ122" s="53"/>
      <c r="CA122" s="53"/>
      <c r="CB122" s="53"/>
      <c r="CC122" s="53"/>
      <c r="CD122" s="53"/>
    </row>
    <row r="123" spans="1:82" x14ac:dyDescent="0.2">
      <c r="A123" s="53"/>
      <c r="B123" s="77"/>
      <c r="C123" s="53"/>
      <c r="D123" s="578"/>
      <c r="E123" s="304"/>
      <c r="F123" s="578"/>
      <c r="G123" s="304"/>
      <c r="H123" s="304"/>
      <c r="I123" s="304"/>
      <c r="J123" s="304"/>
      <c r="K123" s="304"/>
      <c r="L123" s="304"/>
      <c r="M123" s="304"/>
      <c r="N123" s="304"/>
      <c r="O123" s="304"/>
      <c r="P123" s="304"/>
      <c r="Q123" s="304"/>
      <c r="R123" s="304"/>
      <c r="S123" s="304"/>
      <c r="T123" s="578"/>
      <c r="U123" s="304"/>
      <c r="V123" s="304"/>
      <c r="W123" s="304"/>
      <c r="X123" s="304"/>
      <c r="Y123" s="304"/>
      <c r="Z123" s="304"/>
      <c r="AA123" s="304"/>
      <c r="AB123" s="304"/>
      <c r="AC123" s="304"/>
      <c r="AD123" s="304"/>
      <c r="AE123" s="304"/>
      <c r="AF123" s="304"/>
      <c r="AG123" s="304"/>
      <c r="AH123" s="304"/>
      <c r="AI123" s="304"/>
      <c r="AJ123" s="304"/>
      <c r="AK123" s="304"/>
      <c r="AL123" s="304"/>
      <c r="AM123" s="304"/>
      <c r="AN123" s="304"/>
      <c r="AO123" s="304"/>
      <c r="AP123" s="53"/>
      <c r="AQ123" s="53"/>
      <c r="AR123" s="53"/>
      <c r="AS123" s="53"/>
      <c r="AT123" s="53"/>
      <c r="AU123" s="280"/>
      <c r="AV123" s="53"/>
      <c r="AW123" s="280"/>
      <c r="AX123" s="280"/>
      <c r="AY123" s="280"/>
      <c r="AZ123" s="280"/>
      <c r="BA123" s="280"/>
      <c r="BB123" s="280"/>
      <c r="BC123" s="53"/>
      <c r="BD123" s="53"/>
      <c r="BE123" s="53"/>
      <c r="BF123" s="53"/>
      <c r="BG123" s="53"/>
      <c r="BH123" s="53"/>
      <c r="BI123" s="53"/>
      <c r="BJ123" s="53"/>
      <c r="BK123" s="53"/>
      <c r="BL123" s="53"/>
      <c r="BM123" s="53"/>
      <c r="BN123" s="53"/>
      <c r="BO123" s="53"/>
      <c r="BP123" s="53"/>
      <c r="BQ123" s="53"/>
      <c r="BR123" s="53"/>
      <c r="BS123" s="53"/>
      <c r="BT123" s="53"/>
      <c r="BU123" s="53"/>
      <c r="BV123" s="53"/>
      <c r="BW123" s="53"/>
      <c r="BX123" s="53"/>
      <c r="BY123" s="53"/>
      <c r="BZ123" s="53"/>
      <c r="CA123" s="53"/>
      <c r="CB123" s="53"/>
      <c r="CC123" s="53"/>
      <c r="CD123" s="53"/>
    </row>
    <row r="124" spans="1:82" x14ac:dyDescent="0.2">
      <c r="A124" s="53"/>
      <c r="B124" s="77"/>
      <c r="C124" s="53"/>
      <c r="D124" s="578"/>
      <c r="E124" s="304"/>
      <c r="F124" s="578"/>
      <c r="G124" s="304"/>
      <c r="H124" s="304"/>
      <c r="I124" s="304"/>
      <c r="J124" s="304"/>
      <c r="K124" s="304"/>
      <c r="L124" s="304"/>
      <c r="M124" s="304"/>
      <c r="N124" s="304"/>
      <c r="O124" s="304"/>
      <c r="P124" s="304"/>
      <c r="Q124" s="304"/>
      <c r="R124" s="304"/>
      <c r="S124" s="304"/>
      <c r="T124" s="578"/>
      <c r="U124" s="304"/>
      <c r="V124" s="304"/>
      <c r="W124" s="304"/>
      <c r="X124" s="304"/>
      <c r="Y124" s="304"/>
      <c r="Z124" s="304"/>
      <c r="AA124" s="304"/>
      <c r="AB124" s="304"/>
      <c r="AC124" s="304"/>
      <c r="AD124" s="304"/>
      <c r="AE124" s="304"/>
      <c r="AF124" s="304"/>
      <c r="AG124" s="304"/>
      <c r="AH124" s="304"/>
      <c r="AI124" s="304"/>
      <c r="AJ124" s="304"/>
      <c r="AK124" s="304"/>
      <c r="AL124" s="304"/>
      <c r="AM124" s="304"/>
      <c r="AN124" s="304"/>
      <c r="AO124" s="304"/>
      <c r="AP124" s="53"/>
      <c r="AQ124" s="53"/>
      <c r="AR124" s="53"/>
      <c r="AS124" s="53"/>
      <c r="AT124" s="53"/>
      <c r="AU124" s="280"/>
      <c r="AV124" s="53"/>
      <c r="AW124" s="280"/>
      <c r="AX124" s="280"/>
      <c r="AY124" s="280"/>
      <c r="AZ124" s="280"/>
      <c r="BA124" s="280"/>
      <c r="BB124" s="280"/>
      <c r="BC124" s="53"/>
      <c r="BD124" s="53"/>
      <c r="BE124" s="53"/>
      <c r="BF124" s="53"/>
      <c r="BG124" s="53"/>
      <c r="BH124" s="53"/>
      <c r="BI124" s="53"/>
      <c r="BJ124" s="53"/>
      <c r="BK124" s="53"/>
      <c r="BL124" s="53"/>
      <c r="BM124" s="53"/>
      <c r="BN124" s="53"/>
      <c r="BO124" s="53"/>
      <c r="BP124" s="53"/>
      <c r="BQ124" s="53"/>
      <c r="BR124" s="53"/>
      <c r="BS124" s="53"/>
      <c r="BT124" s="53"/>
      <c r="BU124" s="53"/>
      <c r="BV124" s="53"/>
      <c r="BW124" s="53"/>
      <c r="BX124" s="53"/>
      <c r="BY124" s="53"/>
      <c r="BZ124" s="53"/>
      <c r="CA124" s="53"/>
      <c r="CB124" s="53"/>
      <c r="CC124" s="53"/>
      <c r="CD124" s="53"/>
    </row>
    <row r="125" spans="1:82" x14ac:dyDescent="0.2">
      <c r="A125" s="53"/>
      <c r="B125" s="77"/>
      <c r="C125" s="53"/>
      <c r="D125" s="578"/>
      <c r="E125" s="304"/>
      <c r="F125" s="578"/>
      <c r="G125" s="304"/>
      <c r="H125" s="304"/>
      <c r="I125" s="304"/>
      <c r="J125" s="304"/>
      <c r="K125" s="304"/>
      <c r="L125" s="304"/>
      <c r="M125" s="304"/>
      <c r="N125" s="304"/>
      <c r="O125" s="304"/>
      <c r="P125" s="304"/>
      <c r="Q125" s="304"/>
      <c r="R125" s="304"/>
      <c r="S125" s="304"/>
      <c r="T125" s="578"/>
      <c r="U125" s="304"/>
      <c r="V125" s="304"/>
      <c r="W125" s="304"/>
      <c r="X125" s="304"/>
      <c r="Y125" s="304"/>
      <c r="Z125" s="304"/>
      <c r="AA125" s="304"/>
      <c r="AB125" s="304"/>
      <c r="AC125" s="304"/>
      <c r="AD125" s="304"/>
      <c r="AE125" s="304"/>
      <c r="AF125" s="304"/>
      <c r="AG125" s="304"/>
      <c r="AH125" s="304"/>
      <c r="AI125" s="304"/>
      <c r="AJ125" s="304"/>
      <c r="AK125" s="304"/>
      <c r="AL125" s="304"/>
      <c r="AM125" s="304"/>
      <c r="AN125" s="304"/>
      <c r="AO125" s="304"/>
      <c r="AP125" s="53"/>
      <c r="AQ125" s="53"/>
      <c r="AR125" s="53"/>
      <c r="AS125" s="53"/>
      <c r="AT125" s="53"/>
      <c r="AU125" s="280"/>
      <c r="AV125" s="53"/>
      <c r="AW125" s="280"/>
      <c r="AX125" s="280"/>
      <c r="AY125" s="280"/>
      <c r="AZ125" s="280"/>
      <c r="BA125" s="280"/>
      <c r="BB125" s="280"/>
      <c r="BC125" s="53"/>
      <c r="BD125" s="53"/>
      <c r="BE125" s="53"/>
      <c r="BF125" s="53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3"/>
      <c r="BS125" s="53"/>
      <c r="BT125" s="53"/>
      <c r="BU125" s="53"/>
      <c r="BV125" s="53"/>
      <c r="BW125" s="53"/>
      <c r="BX125" s="53"/>
      <c r="BY125" s="53"/>
      <c r="BZ125" s="53"/>
      <c r="CA125" s="53"/>
      <c r="CB125" s="53"/>
      <c r="CC125" s="53"/>
      <c r="CD125" s="53"/>
    </row>
    <row r="126" spans="1:82" x14ac:dyDescent="0.2">
      <c r="A126" s="53"/>
      <c r="B126" s="77"/>
      <c r="C126" s="53"/>
      <c r="D126" s="578"/>
      <c r="E126" s="304"/>
      <c r="F126" s="578"/>
      <c r="G126" s="304"/>
      <c r="H126" s="304"/>
      <c r="I126" s="304"/>
      <c r="J126" s="304"/>
      <c r="K126" s="304"/>
      <c r="L126" s="304"/>
      <c r="M126" s="304"/>
      <c r="N126" s="304"/>
      <c r="O126" s="304"/>
      <c r="P126" s="304"/>
      <c r="Q126" s="304"/>
      <c r="R126" s="304"/>
      <c r="S126" s="304"/>
      <c r="T126" s="578"/>
      <c r="U126" s="304"/>
      <c r="V126" s="304"/>
      <c r="W126" s="304"/>
      <c r="X126" s="304"/>
      <c r="Y126" s="304"/>
      <c r="Z126" s="304"/>
      <c r="AA126" s="304"/>
      <c r="AB126" s="304"/>
      <c r="AC126" s="304"/>
      <c r="AD126" s="304"/>
      <c r="AE126" s="304"/>
      <c r="AF126" s="304"/>
      <c r="AG126" s="304"/>
      <c r="AH126" s="304"/>
      <c r="AI126" s="304"/>
      <c r="AJ126" s="304"/>
      <c r="AK126" s="304"/>
      <c r="AL126" s="304"/>
      <c r="AM126" s="304"/>
      <c r="AN126" s="304"/>
      <c r="AO126" s="304"/>
      <c r="AP126" s="53"/>
      <c r="AQ126" s="53"/>
      <c r="AR126" s="53"/>
      <c r="AS126" s="53"/>
      <c r="AT126" s="53"/>
      <c r="AU126" s="280"/>
      <c r="AV126" s="53"/>
      <c r="AW126" s="280"/>
      <c r="AX126" s="280"/>
      <c r="AY126" s="280"/>
      <c r="AZ126" s="280"/>
      <c r="BA126" s="280"/>
      <c r="BB126" s="280"/>
      <c r="BC126" s="53"/>
      <c r="BD126" s="53"/>
      <c r="BE126" s="53"/>
      <c r="BF126" s="53"/>
      <c r="BG126" s="53"/>
      <c r="BH126" s="53"/>
      <c r="BI126" s="53"/>
      <c r="BJ126" s="53"/>
      <c r="BK126" s="53"/>
      <c r="BL126" s="53"/>
      <c r="BM126" s="53"/>
      <c r="BN126" s="53"/>
      <c r="BO126" s="53"/>
      <c r="BP126" s="53"/>
      <c r="BQ126" s="53"/>
      <c r="BR126" s="53"/>
      <c r="BS126" s="53"/>
      <c r="BT126" s="53"/>
      <c r="BU126" s="53"/>
      <c r="BV126" s="53"/>
      <c r="BW126" s="53"/>
      <c r="BX126" s="53"/>
      <c r="BY126" s="53"/>
      <c r="BZ126" s="53"/>
      <c r="CA126" s="53"/>
      <c r="CB126" s="53"/>
      <c r="CC126" s="53"/>
      <c r="CD126" s="53"/>
    </row>
    <row r="127" spans="1:82" x14ac:dyDescent="0.2">
      <c r="A127" s="53"/>
      <c r="B127" s="77"/>
      <c r="C127" s="53"/>
      <c r="D127" s="578"/>
      <c r="E127" s="304"/>
      <c r="F127" s="578"/>
      <c r="G127" s="304"/>
      <c r="H127" s="304"/>
      <c r="I127" s="304"/>
      <c r="J127" s="304"/>
      <c r="K127" s="304"/>
      <c r="L127" s="304"/>
      <c r="M127" s="304"/>
      <c r="N127" s="304"/>
      <c r="O127" s="304"/>
      <c r="P127" s="304"/>
      <c r="Q127" s="304"/>
      <c r="R127" s="304"/>
      <c r="S127" s="304"/>
      <c r="T127" s="578"/>
      <c r="U127" s="304"/>
      <c r="V127" s="304"/>
      <c r="W127" s="304"/>
      <c r="X127" s="304"/>
      <c r="Y127" s="304"/>
      <c r="Z127" s="304"/>
      <c r="AA127" s="304"/>
      <c r="AB127" s="304"/>
      <c r="AC127" s="304"/>
      <c r="AD127" s="304"/>
      <c r="AE127" s="304"/>
      <c r="AF127" s="304"/>
      <c r="AG127" s="304"/>
      <c r="AH127" s="304"/>
      <c r="AI127" s="304"/>
      <c r="AJ127" s="304"/>
      <c r="AK127" s="304"/>
      <c r="AL127" s="304"/>
      <c r="AM127" s="304"/>
      <c r="AN127" s="304"/>
      <c r="AO127" s="304"/>
      <c r="AP127" s="53"/>
      <c r="AQ127" s="53"/>
      <c r="AR127" s="53"/>
      <c r="AS127" s="53"/>
      <c r="AT127" s="53"/>
      <c r="AU127" s="280"/>
      <c r="AV127" s="53"/>
      <c r="AW127" s="280"/>
      <c r="AX127" s="280"/>
      <c r="AY127" s="280"/>
      <c r="AZ127" s="280"/>
      <c r="BA127" s="280"/>
      <c r="BB127" s="280"/>
      <c r="BC127" s="53"/>
      <c r="BD127" s="53"/>
      <c r="BE127" s="53"/>
      <c r="BF127" s="53"/>
      <c r="BG127" s="53"/>
      <c r="BH127" s="53"/>
      <c r="BI127" s="53"/>
      <c r="BJ127" s="53"/>
      <c r="BK127" s="53"/>
      <c r="BL127" s="53"/>
      <c r="BM127" s="53"/>
      <c r="BN127" s="53"/>
      <c r="BO127" s="53"/>
      <c r="BP127" s="53"/>
      <c r="BQ127" s="53"/>
      <c r="BR127" s="53"/>
      <c r="BS127" s="53"/>
      <c r="BT127" s="53"/>
      <c r="BU127" s="53"/>
      <c r="BV127" s="53"/>
      <c r="BW127" s="53"/>
      <c r="BX127" s="53"/>
      <c r="BY127" s="53"/>
      <c r="BZ127" s="53"/>
      <c r="CA127" s="53"/>
      <c r="CB127" s="53"/>
      <c r="CC127" s="53"/>
      <c r="CD127" s="53"/>
    </row>
    <row r="128" spans="1:82" x14ac:dyDescent="0.2">
      <c r="A128" s="53"/>
      <c r="B128" s="77"/>
      <c r="C128" s="53"/>
      <c r="D128" s="578"/>
      <c r="E128" s="304"/>
      <c r="F128" s="578"/>
      <c r="G128" s="304"/>
      <c r="H128" s="304"/>
      <c r="I128" s="304"/>
      <c r="J128" s="304"/>
      <c r="K128" s="304"/>
      <c r="L128" s="304"/>
      <c r="M128" s="304"/>
      <c r="N128" s="304"/>
      <c r="O128" s="304"/>
      <c r="P128" s="304"/>
      <c r="Q128" s="304"/>
      <c r="R128" s="304"/>
      <c r="S128" s="304"/>
      <c r="T128" s="578"/>
      <c r="U128" s="304"/>
      <c r="V128" s="304"/>
      <c r="W128" s="304"/>
      <c r="X128" s="304"/>
      <c r="Y128" s="304"/>
      <c r="Z128" s="304"/>
      <c r="AA128" s="304"/>
      <c r="AB128" s="304"/>
      <c r="AC128" s="304"/>
      <c r="AD128" s="304"/>
      <c r="AE128" s="304"/>
      <c r="AF128" s="304"/>
      <c r="AG128" s="304"/>
      <c r="AH128" s="304"/>
      <c r="AI128" s="304"/>
      <c r="AJ128" s="304"/>
      <c r="AK128" s="304"/>
      <c r="AL128" s="304"/>
      <c r="AM128" s="304"/>
      <c r="AN128" s="304"/>
      <c r="AO128" s="304"/>
      <c r="AP128" s="53"/>
      <c r="AQ128" s="53"/>
      <c r="AR128" s="53"/>
      <c r="AS128" s="53"/>
      <c r="AT128" s="53"/>
      <c r="AU128" s="280"/>
      <c r="AV128" s="53"/>
      <c r="AW128" s="280"/>
      <c r="AX128" s="280"/>
      <c r="AY128" s="280"/>
      <c r="AZ128" s="280"/>
      <c r="BA128" s="280"/>
      <c r="BB128" s="280"/>
      <c r="BC128" s="53"/>
      <c r="BD128" s="53"/>
      <c r="BE128" s="53"/>
      <c r="BF128" s="53"/>
      <c r="BG128" s="53"/>
      <c r="BH128" s="53"/>
      <c r="BI128" s="53"/>
      <c r="BJ128" s="53"/>
      <c r="BK128" s="53"/>
      <c r="BL128" s="53"/>
      <c r="BM128" s="53"/>
      <c r="BN128" s="53"/>
      <c r="BO128" s="53"/>
      <c r="BP128" s="53"/>
      <c r="BQ128" s="53"/>
      <c r="BR128" s="53"/>
      <c r="BS128" s="53"/>
      <c r="BT128" s="53"/>
      <c r="BU128" s="53"/>
      <c r="BV128" s="53"/>
      <c r="BW128" s="53"/>
      <c r="BX128" s="53"/>
      <c r="BY128" s="53"/>
      <c r="BZ128" s="53"/>
      <c r="CA128" s="53"/>
      <c r="CB128" s="53"/>
      <c r="CC128" s="53"/>
      <c r="CD128" s="53"/>
    </row>
    <row r="129" spans="1:82" x14ac:dyDescent="0.2">
      <c r="A129" s="53"/>
      <c r="B129" s="77"/>
      <c r="C129" s="53"/>
      <c r="D129" s="578"/>
      <c r="E129" s="304"/>
      <c r="F129" s="578"/>
      <c r="G129" s="304"/>
      <c r="H129" s="304"/>
      <c r="I129" s="304"/>
      <c r="J129" s="304"/>
      <c r="K129" s="304"/>
      <c r="L129" s="304"/>
      <c r="M129" s="304"/>
      <c r="N129" s="304"/>
      <c r="O129" s="304"/>
      <c r="P129" s="304"/>
      <c r="Q129" s="304"/>
      <c r="R129" s="304"/>
      <c r="S129" s="304"/>
      <c r="T129" s="578"/>
      <c r="U129" s="304"/>
      <c r="V129" s="304"/>
      <c r="W129" s="304"/>
      <c r="X129" s="304"/>
      <c r="Y129" s="304"/>
      <c r="Z129" s="304"/>
      <c r="AA129" s="304"/>
      <c r="AB129" s="304"/>
      <c r="AC129" s="304"/>
      <c r="AD129" s="304"/>
      <c r="AE129" s="304"/>
      <c r="AF129" s="304"/>
      <c r="AG129" s="304"/>
      <c r="AH129" s="304"/>
      <c r="AI129" s="304"/>
      <c r="AJ129" s="304"/>
      <c r="AK129" s="304"/>
      <c r="AL129" s="304"/>
      <c r="AM129" s="304"/>
      <c r="AN129" s="304"/>
      <c r="AO129" s="304"/>
      <c r="AP129" s="53"/>
      <c r="AQ129" s="53"/>
      <c r="AR129" s="53"/>
      <c r="AS129" s="53"/>
      <c r="AT129" s="53"/>
      <c r="AU129" s="280"/>
      <c r="AV129" s="53"/>
      <c r="AW129" s="280"/>
      <c r="AX129" s="280"/>
      <c r="AY129" s="280"/>
      <c r="AZ129" s="280"/>
      <c r="BA129" s="280"/>
      <c r="BB129" s="280"/>
      <c r="BC129" s="53"/>
      <c r="BD129" s="53"/>
      <c r="BE129" s="53"/>
      <c r="BF129" s="53"/>
      <c r="BG129" s="53"/>
      <c r="BH129" s="53"/>
      <c r="BI129" s="53"/>
      <c r="BJ129" s="53"/>
      <c r="BK129" s="53"/>
      <c r="BL129" s="53"/>
      <c r="BM129" s="53"/>
      <c r="BN129" s="53"/>
      <c r="BO129" s="53"/>
      <c r="BP129" s="53"/>
      <c r="BQ129" s="53"/>
      <c r="BR129" s="53"/>
      <c r="BS129" s="53"/>
      <c r="BT129" s="53"/>
      <c r="BU129" s="53"/>
      <c r="BV129" s="53"/>
      <c r="BW129" s="53"/>
      <c r="BX129" s="53"/>
      <c r="BY129" s="53"/>
      <c r="BZ129" s="53"/>
      <c r="CA129" s="53"/>
      <c r="CB129" s="53"/>
      <c r="CC129" s="53"/>
      <c r="CD129" s="53"/>
    </row>
    <row r="130" spans="1:82" x14ac:dyDescent="0.2">
      <c r="A130" s="53"/>
      <c r="B130" s="77"/>
      <c r="C130" s="53"/>
      <c r="D130" s="578"/>
      <c r="E130" s="304"/>
      <c r="F130" s="578"/>
      <c r="G130" s="304"/>
      <c r="H130" s="304"/>
      <c r="I130" s="304"/>
      <c r="J130" s="304"/>
      <c r="K130" s="304"/>
      <c r="L130" s="304"/>
      <c r="M130" s="304"/>
      <c r="N130" s="304"/>
      <c r="O130" s="304"/>
      <c r="P130" s="304"/>
      <c r="Q130" s="304"/>
      <c r="R130" s="304"/>
      <c r="S130" s="304"/>
      <c r="T130" s="578"/>
      <c r="U130" s="304"/>
      <c r="V130" s="304"/>
      <c r="W130" s="304"/>
      <c r="X130" s="304"/>
      <c r="Y130" s="304"/>
      <c r="Z130" s="304"/>
      <c r="AA130" s="304"/>
      <c r="AB130" s="304"/>
      <c r="AC130" s="304"/>
      <c r="AD130" s="304"/>
      <c r="AE130" s="304"/>
      <c r="AF130" s="304"/>
      <c r="AG130" s="304"/>
      <c r="AH130" s="304"/>
      <c r="AI130" s="304"/>
      <c r="AJ130" s="304"/>
      <c r="AK130" s="304"/>
      <c r="AL130" s="304"/>
      <c r="AM130" s="304"/>
      <c r="AN130" s="304"/>
      <c r="AO130" s="304"/>
      <c r="AP130" s="53"/>
      <c r="AQ130" s="53"/>
      <c r="AR130" s="53"/>
      <c r="AS130" s="53"/>
      <c r="AT130" s="53"/>
      <c r="AU130" s="280"/>
      <c r="AV130" s="53"/>
      <c r="AW130" s="280"/>
      <c r="AX130" s="280"/>
      <c r="AY130" s="280"/>
      <c r="AZ130" s="280"/>
      <c r="BA130" s="280"/>
      <c r="BB130" s="280"/>
      <c r="BC130" s="53"/>
      <c r="BD130" s="53"/>
      <c r="BE130" s="53"/>
      <c r="BF130" s="53"/>
      <c r="BG130" s="53"/>
      <c r="BH130" s="53"/>
      <c r="BI130" s="53"/>
      <c r="BJ130" s="53"/>
      <c r="BK130" s="53"/>
      <c r="BL130" s="53"/>
      <c r="BM130" s="53"/>
      <c r="BN130" s="53"/>
      <c r="BO130" s="53"/>
      <c r="BP130" s="53"/>
      <c r="BQ130" s="53"/>
      <c r="BR130" s="53"/>
      <c r="BS130" s="53"/>
      <c r="BT130" s="53"/>
      <c r="BU130" s="53"/>
      <c r="BV130" s="53"/>
      <c r="BW130" s="53"/>
      <c r="BX130" s="53"/>
      <c r="BY130" s="53"/>
      <c r="BZ130" s="53"/>
      <c r="CA130" s="53"/>
      <c r="CB130" s="53"/>
      <c r="CC130" s="53"/>
      <c r="CD130" s="53"/>
    </row>
    <row r="131" spans="1:82" x14ac:dyDescent="0.2">
      <c r="A131" s="53"/>
      <c r="B131" s="77"/>
      <c r="C131" s="53"/>
      <c r="D131" s="578"/>
      <c r="E131" s="304"/>
      <c r="F131" s="578"/>
      <c r="G131" s="304"/>
      <c r="H131" s="304"/>
      <c r="I131" s="304"/>
      <c r="J131" s="304"/>
      <c r="K131" s="304"/>
      <c r="L131" s="304"/>
      <c r="M131" s="304"/>
      <c r="N131" s="304"/>
      <c r="O131" s="304"/>
      <c r="P131" s="304"/>
      <c r="Q131" s="304"/>
      <c r="R131" s="304"/>
      <c r="S131" s="304"/>
      <c r="T131" s="578"/>
      <c r="U131" s="304"/>
      <c r="V131" s="304"/>
      <c r="W131" s="304"/>
      <c r="X131" s="304"/>
      <c r="Y131" s="304"/>
      <c r="Z131" s="304"/>
      <c r="AA131" s="304"/>
      <c r="AB131" s="304"/>
      <c r="AC131" s="304"/>
      <c r="AD131" s="304"/>
      <c r="AE131" s="304"/>
      <c r="AF131" s="304"/>
      <c r="AG131" s="304"/>
      <c r="AH131" s="304"/>
      <c r="AI131" s="304"/>
      <c r="AJ131" s="304"/>
      <c r="AK131" s="304"/>
      <c r="AL131" s="304"/>
      <c r="AM131" s="304"/>
      <c r="AN131" s="304"/>
      <c r="AO131" s="304"/>
      <c r="AP131" s="53"/>
      <c r="AQ131" s="53"/>
      <c r="AR131" s="53"/>
      <c r="AS131" s="53"/>
      <c r="AT131" s="53"/>
      <c r="AU131" s="280"/>
      <c r="AV131" s="53"/>
      <c r="AW131" s="280"/>
      <c r="AX131" s="280"/>
      <c r="AY131" s="280"/>
      <c r="AZ131" s="280"/>
      <c r="BA131" s="280"/>
      <c r="BB131" s="280"/>
      <c r="BC131" s="53"/>
      <c r="BD131" s="53"/>
      <c r="BE131" s="53"/>
      <c r="BF131" s="53"/>
      <c r="BG131" s="53"/>
      <c r="BH131" s="53"/>
      <c r="BI131" s="53"/>
      <c r="BJ131" s="53"/>
      <c r="BK131" s="53"/>
      <c r="BL131" s="53"/>
      <c r="BM131" s="53"/>
      <c r="BN131" s="53"/>
      <c r="BO131" s="53"/>
      <c r="BP131" s="53"/>
      <c r="BQ131" s="53"/>
      <c r="BR131" s="53"/>
      <c r="BS131" s="53"/>
      <c r="BT131" s="53"/>
      <c r="BU131" s="53"/>
      <c r="BV131" s="53"/>
      <c r="BW131" s="53"/>
      <c r="BX131" s="53"/>
      <c r="BY131" s="53"/>
      <c r="BZ131" s="53"/>
      <c r="CA131" s="53"/>
      <c r="CB131" s="53"/>
      <c r="CC131" s="53"/>
      <c r="CD131" s="53"/>
    </row>
    <row r="132" spans="1:82" x14ac:dyDescent="0.2">
      <c r="A132" s="53"/>
      <c r="B132" s="77"/>
      <c r="C132" s="53"/>
      <c r="D132" s="578"/>
      <c r="E132" s="304"/>
      <c r="F132" s="578"/>
      <c r="G132" s="304"/>
      <c r="H132" s="304"/>
      <c r="I132" s="304"/>
      <c r="J132" s="304"/>
      <c r="K132" s="304"/>
      <c r="L132" s="304"/>
      <c r="M132" s="304"/>
      <c r="N132" s="304"/>
      <c r="O132" s="304"/>
      <c r="P132" s="304"/>
      <c r="Q132" s="304"/>
      <c r="R132" s="304"/>
      <c r="S132" s="304"/>
      <c r="T132" s="578"/>
      <c r="U132" s="304"/>
      <c r="V132" s="304"/>
      <c r="W132" s="304"/>
      <c r="X132" s="304"/>
      <c r="Y132" s="304"/>
      <c r="Z132" s="304"/>
      <c r="AA132" s="304"/>
      <c r="AB132" s="304"/>
      <c r="AC132" s="304"/>
      <c r="AD132" s="304"/>
      <c r="AE132" s="304"/>
      <c r="AF132" s="304"/>
      <c r="AG132" s="304"/>
      <c r="AH132" s="304"/>
      <c r="AI132" s="304"/>
      <c r="AJ132" s="304"/>
      <c r="AK132" s="304"/>
      <c r="AL132" s="304"/>
      <c r="AM132" s="304"/>
      <c r="AN132" s="304"/>
      <c r="AO132" s="304"/>
      <c r="AP132" s="53"/>
      <c r="AQ132" s="53"/>
      <c r="AR132" s="53"/>
      <c r="AS132" s="53"/>
      <c r="AT132" s="53"/>
      <c r="AU132" s="280"/>
      <c r="AV132" s="53"/>
      <c r="AW132" s="280"/>
      <c r="AX132" s="280"/>
      <c r="AY132" s="280"/>
      <c r="AZ132" s="280"/>
      <c r="BA132" s="280"/>
      <c r="BB132" s="280"/>
      <c r="BC132" s="53"/>
      <c r="BD132" s="53"/>
      <c r="BE132" s="53"/>
      <c r="BF132" s="53"/>
      <c r="BG132" s="53"/>
      <c r="BH132" s="53"/>
      <c r="BI132" s="53"/>
      <c r="BJ132" s="53"/>
      <c r="BK132" s="53"/>
      <c r="BL132" s="53"/>
      <c r="BM132" s="53"/>
      <c r="BN132" s="53"/>
      <c r="BO132" s="53"/>
      <c r="BP132" s="53"/>
      <c r="BQ132" s="53"/>
      <c r="BR132" s="53"/>
      <c r="BS132" s="53"/>
      <c r="BT132" s="53"/>
      <c r="BU132" s="53"/>
      <c r="BV132" s="53"/>
      <c r="BW132" s="53"/>
      <c r="BX132" s="53"/>
      <c r="BY132" s="53"/>
      <c r="BZ132" s="53"/>
      <c r="CA132" s="53"/>
      <c r="CB132" s="53"/>
      <c r="CC132" s="53"/>
      <c r="CD132" s="53"/>
    </row>
    <row r="133" spans="1:82" x14ac:dyDescent="0.2">
      <c r="A133" s="53"/>
      <c r="B133" s="77"/>
      <c r="C133" s="53"/>
      <c r="D133" s="578"/>
      <c r="E133" s="304"/>
      <c r="F133" s="578"/>
      <c r="G133" s="304"/>
      <c r="H133" s="304"/>
      <c r="I133" s="304"/>
      <c r="J133" s="304"/>
      <c r="K133" s="304"/>
      <c r="L133" s="304"/>
      <c r="M133" s="304"/>
      <c r="N133" s="304"/>
      <c r="O133" s="304"/>
      <c r="P133" s="304"/>
      <c r="Q133" s="304"/>
      <c r="R133" s="304"/>
      <c r="S133" s="304"/>
      <c r="T133" s="578"/>
      <c r="U133" s="304"/>
      <c r="V133" s="304"/>
      <c r="W133" s="304"/>
      <c r="X133" s="304"/>
      <c r="Y133" s="304"/>
      <c r="Z133" s="304"/>
      <c r="AA133" s="304"/>
      <c r="AB133" s="304"/>
      <c r="AC133" s="304"/>
      <c r="AD133" s="304"/>
      <c r="AE133" s="304"/>
      <c r="AF133" s="304"/>
      <c r="AG133" s="304"/>
      <c r="AH133" s="304"/>
      <c r="AI133" s="304"/>
      <c r="AJ133" s="304"/>
      <c r="AK133" s="304"/>
      <c r="AL133" s="304"/>
      <c r="AM133" s="304"/>
      <c r="AN133" s="304"/>
      <c r="AO133" s="304"/>
      <c r="AP133" s="53"/>
      <c r="AQ133" s="53"/>
      <c r="AR133" s="53"/>
      <c r="AS133" s="53"/>
      <c r="AT133" s="53"/>
      <c r="AU133" s="280"/>
      <c r="AV133" s="53"/>
      <c r="AW133" s="280"/>
      <c r="AX133" s="280"/>
      <c r="AY133" s="280"/>
      <c r="AZ133" s="280"/>
      <c r="BA133" s="280"/>
      <c r="BB133" s="280"/>
      <c r="BC133" s="53"/>
      <c r="BD133" s="53"/>
      <c r="BE133" s="53"/>
      <c r="BF133" s="53"/>
      <c r="BG133" s="53"/>
      <c r="BH133" s="53"/>
      <c r="BI133" s="53"/>
      <c r="BJ133" s="53"/>
      <c r="BK133" s="53"/>
      <c r="BL133" s="53"/>
      <c r="BM133" s="53"/>
      <c r="BN133" s="53"/>
      <c r="BO133" s="53"/>
      <c r="BP133" s="53"/>
      <c r="BQ133" s="53"/>
      <c r="BR133" s="53"/>
      <c r="BS133" s="53"/>
      <c r="BT133" s="53"/>
      <c r="BU133" s="53"/>
      <c r="BV133" s="53"/>
      <c r="BW133" s="53"/>
      <c r="BX133" s="53"/>
      <c r="BY133" s="53"/>
      <c r="BZ133" s="53"/>
      <c r="CA133" s="53"/>
      <c r="CB133" s="53"/>
      <c r="CC133" s="53"/>
      <c r="CD133" s="53"/>
    </row>
    <row r="134" spans="1:82" x14ac:dyDescent="0.2">
      <c r="A134" s="53"/>
      <c r="B134" s="77"/>
      <c r="C134" s="53"/>
      <c r="D134" s="578"/>
      <c r="E134" s="304"/>
      <c r="F134" s="578"/>
      <c r="G134" s="304"/>
      <c r="H134" s="304"/>
      <c r="I134" s="304"/>
      <c r="J134" s="304"/>
      <c r="K134" s="304"/>
      <c r="L134" s="304"/>
      <c r="M134" s="304"/>
      <c r="N134" s="304"/>
      <c r="O134" s="304"/>
      <c r="P134" s="304"/>
      <c r="Q134" s="304"/>
      <c r="R134" s="304"/>
      <c r="S134" s="304"/>
      <c r="T134" s="578"/>
      <c r="U134" s="304"/>
      <c r="V134" s="304"/>
      <c r="W134" s="304"/>
      <c r="X134" s="304"/>
      <c r="Y134" s="304"/>
      <c r="Z134" s="304"/>
      <c r="AA134" s="304"/>
      <c r="AB134" s="304"/>
      <c r="AC134" s="304"/>
      <c r="AD134" s="304"/>
      <c r="AE134" s="304"/>
      <c r="AF134" s="304"/>
      <c r="AG134" s="304"/>
      <c r="AH134" s="304"/>
      <c r="AI134" s="304"/>
      <c r="AJ134" s="304"/>
      <c r="AK134" s="304"/>
      <c r="AL134" s="304"/>
      <c r="AM134" s="304"/>
      <c r="AN134" s="304"/>
      <c r="AO134" s="304"/>
      <c r="AP134" s="53"/>
      <c r="AQ134" s="53"/>
      <c r="AR134" s="53"/>
      <c r="AS134" s="53"/>
      <c r="AT134" s="53"/>
      <c r="AU134" s="280"/>
      <c r="AV134" s="53"/>
      <c r="AW134" s="280"/>
      <c r="AX134" s="280"/>
      <c r="AY134" s="280"/>
      <c r="AZ134" s="280"/>
      <c r="BA134" s="280"/>
      <c r="BB134" s="280"/>
      <c r="BC134" s="53"/>
      <c r="BD134" s="53"/>
      <c r="BE134" s="53"/>
      <c r="BF134" s="53"/>
      <c r="BG134" s="53"/>
      <c r="BH134" s="53"/>
      <c r="BI134" s="53"/>
      <c r="BJ134" s="53"/>
      <c r="BK134" s="53"/>
      <c r="BL134" s="53"/>
      <c r="BM134" s="53"/>
      <c r="BN134" s="53"/>
      <c r="BO134" s="53"/>
      <c r="BP134" s="53"/>
      <c r="BQ134" s="53"/>
      <c r="BR134" s="53"/>
      <c r="BS134" s="53"/>
      <c r="BT134" s="53"/>
      <c r="BU134" s="53"/>
      <c r="BV134" s="53"/>
      <c r="BW134" s="53"/>
      <c r="BX134" s="53"/>
      <c r="BY134" s="53"/>
      <c r="BZ134" s="53"/>
      <c r="CA134" s="53"/>
      <c r="CB134" s="53"/>
      <c r="CC134" s="53"/>
      <c r="CD134" s="53"/>
    </row>
    <row r="135" spans="1:82" x14ac:dyDescent="0.2">
      <c r="A135" s="53"/>
      <c r="B135" s="77"/>
      <c r="C135" s="53"/>
      <c r="D135" s="578"/>
      <c r="E135" s="304"/>
      <c r="F135" s="578"/>
      <c r="G135" s="304"/>
      <c r="H135" s="304"/>
      <c r="I135" s="304"/>
      <c r="J135" s="304"/>
      <c r="K135" s="304"/>
      <c r="L135" s="304"/>
      <c r="M135" s="304"/>
      <c r="N135" s="304"/>
      <c r="O135" s="304"/>
      <c r="P135" s="304"/>
      <c r="Q135" s="304"/>
      <c r="R135" s="304"/>
      <c r="S135" s="304"/>
      <c r="T135" s="578"/>
      <c r="U135" s="304"/>
      <c r="V135" s="304"/>
      <c r="W135" s="304"/>
      <c r="X135" s="304"/>
      <c r="Y135" s="304"/>
      <c r="Z135" s="304"/>
      <c r="AA135" s="304"/>
      <c r="AB135" s="304"/>
      <c r="AC135" s="304"/>
      <c r="AD135" s="304"/>
      <c r="AE135" s="304"/>
      <c r="AF135" s="304"/>
      <c r="AG135" s="304"/>
      <c r="AH135" s="304"/>
      <c r="AI135" s="304"/>
      <c r="AJ135" s="304"/>
      <c r="AK135" s="304"/>
      <c r="AL135" s="304"/>
      <c r="AM135" s="304"/>
      <c r="AN135" s="304"/>
      <c r="AO135" s="304"/>
      <c r="AP135" s="53"/>
      <c r="AQ135" s="53"/>
      <c r="AR135" s="53"/>
      <c r="AS135" s="53"/>
      <c r="AT135" s="53"/>
      <c r="AU135" s="280"/>
      <c r="AV135" s="53"/>
      <c r="AW135" s="280"/>
      <c r="AX135" s="280"/>
      <c r="AY135" s="280"/>
      <c r="AZ135" s="280"/>
      <c r="BA135" s="280"/>
      <c r="BB135" s="280"/>
      <c r="BC135" s="53"/>
      <c r="BD135" s="53"/>
      <c r="BE135" s="53"/>
      <c r="BF135" s="53"/>
      <c r="BG135" s="53"/>
      <c r="BH135" s="53"/>
      <c r="BI135" s="53"/>
      <c r="BJ135" s="53"/>
      <c r="BK135" s="53"/>
      <c r="BL135" s="53"/>
      <c r="BM135" s="53"/>
      <c r="BN135" s="53"/>
      <c r="BO135" s="53"/>
      <c r="BP135" s="53"/>
      <c r="BQ135" s="53"/>
      <c r="BR135" s="53"/>
      <c r="BS135" s="53"/>
      <c r="BT135" s="53"/>
      <c r="BU135" s="53"/>
      <c r="BV135" s="53"/>
      <c r="BW135" s="53"/>
      <c r="BX135" s="53"/>
      <c r="BY135" s="53"/>
      <c r="BZ135" s="53"/>
      <c r="CA135" s="53"/>
      <c r="CB135" s="53"/>
      <c r="CC135" s="53"/>
      <c r="CD135" s="53"/>
    </row>
    <row r="136" spans="1:82" x14ac:dyDescent="0.2">
      <c r="A136" s="53"/>
      <c r="B136" s="77"/>
      <c r="C136" s="53"/>
      <c r="D136" s="578"/>
      <c r="E136" s="304"/>
      <c r="F136" s="578"/>
      <c r="G136" s="304"/>
      <c r="H136" s="304"/>
      <c r="I136" s="304"/>
      <c r="J136" s="304"/>
      <c r="K136" s="304"/>
      <c r="L136" s="304"/>
      <c r="M136" s="304"/>
      <c r="N136" s="304"/>
      <c r="O136" s="304"/>
      <c r="P136" s="304"/>
      <c r="Q136" s="304"/>
      <c r="R136" s="304"/>
      <c r="S136" s="304"/>
      <c r="T136" s="578"/>
      <c r="U136" s="304"/>
      <c r="V136" s="304"/>
      <c r="W136" s="304"/>
      <c r="X136" s="304"/>
      <c r="Y136" s="304"/>
      <c r="Z136" s="304"/>
      <c r="AA136" s="304"/>
      <c r="AB136" s="304"/>
      <c r="AC136" s="304"/>
      <c r="AD136" s="304"/>
      <c r="AE136" s="304"/>
      <c r="AF136" s="304"/>
      <c r="AG136" s="304"/>
      <c r="AH136" s="304"/>
      <c r="AI136" s="304"/>
      <c r="AJ136" s="304"/>
      <c r="AK136" s="304"/>
      <c r="AL136" s="304"/>
      <c r="AM136" s="304"/>
      <c r="AN136" s="304"/>
      <c r="AO136" s="304"/>
      <c r="AP136" s="53"/>
      <c r="AQ136" s="53"/>
      <c r="AR136" s="53"/>
      <c r="AS136" s="53"/>
      <c r="AT136" s="53"/>
      <c r="AU136" s="280"/>
      <c r="AV136" s="53"/>
      <c r="AW136" s="280"/>
      <c r="AX136" s="280"/>
      <c r="AY136" s="280"/>
      <c r="AZ136" s="280"/>
      <c r="BA136" s="280"/>
      <c r="BB136" s="280"/>
      <c r="BC136" s="53"/>
      <c r="BD136" s="53"/>
      <c r="BE136" s="53"/>
      <c r="BF136" s="53"/>
      <c r="BG136" s="53"/>
      <c r="BH136" s="53"/>
      <c r="BI136" s="53"/>
      <c r="BJ136" s="53"/>
      <c r="BK136" s="53"/>
      <c r="BL136" s="53"/>
      <c r="BM136" s="53"/>
      <c r="BN136" s="53"/>
      <c r="BO136" s="53"/>
      <c r="BP136" s="53"/>
      <c r="BQ136" s="53"/>
      <c r="BR136" s="53"/>
      <c r="BS136" s="53"/>
      <c r="BT136" s="53"/>
      <c r="BU136" s="53"/>
      <c r="BV136" s="53"/>
      <c r="BW136" s="53"/>
      <c r="BX136" s="53"/>
      <c r="BY136" s="53"/>
      <c r="BZ136" s="53"/>
      <c r="CA136" s="53"/>
      <c r="CB136" s="53"/>
      <c r="CC136" s="53"/>
      <c r="CD136" s="53"/>
    </row>
    <row r="137" spans="1:82" x14ac:dyDescent="0.2">
      <c r="A137" s="53"/>
      <c r="B137" s="77"/>
      <c r="C137" s="53"/>
      <c r="D137" s="578"/>
      <c r="E137" s="304"/>
      <c r="F137" s="578"/>
      <c r="G137" s="304"/>
      <c r="H137" s="304"/>
      <c r="I137" s="304"/>
      <c r="J137" s="304"/>
      <c r="K137" s="304"/>
      <c r="L137" s="304"/>
      <c r="M137" s="304"/>
      <c r="N137" s="304"/>
      <c r="O137" s="304"/>
      <c r="P137" s="304"/>
      <c r="Q137" s="304"/>
      <c r="R137" s="304"/>
      <c r="S137" s="304"/>
      <c r="T137" s="578"/>
      <c r="U137" s="304"/>
      <c r="V137" s="304"/>
      <c r="W137" s="304"/>
      <c r="X137" s="304"/>
      <c r="Y137" s="304"/>
      <c r="Z137" s="304"/>
      <c r="AA137" s="304"/>
      <c r="AB137" s="304"/>
      <c r="AC137" s="304"/>
      <c r="AD137" s="304"/>
      <c r="AE137" s="304"/>
      <c r="AF137" s="304"/>
      <c r="AG137" s="304"/>
      <c r="AH137" s="304"/>
      <c r="AI137" s="304"/>
      <c r="AJ137" s="304"/>
      <c r="AK137" s="304"/>
      <c r="AL137" s="304"/>
      <c r="AM137" s="304"/>
      <c r="AN137" s="304"/>
      <c r="AO137" s="304"/>
      <c r="AP137" s="53"/>
      <c r="AQ137" s="53"/>
      <c r="AR137" s="53"/>
      <c r="AS137" s="53"/>
      <c r="AT137" s="53"/>
      <c r="AU137" s="280"/>
      <c r="AV137" s="53"/>
      <c r="AW137" s="280"/>
      <c r="AX137" s="280"/>
      <c r="AY137" s="280"/>
      <c r="AZ137" s="280"/>
      <c r="BA137" s="280"/>
      <c r="BB137" s="280"/>
      <c r="BC137" s="53"/>
      <c r="BD137" s="53"/>
      <c r="BE137" s="53"/>
      <c r="BF137" s="53"/>
      <c r="BG137" s="53"/>
      <c r="BH137" s="53"/>
      <c r="BI137" s="53"/>
      <c r="BJ137" s="53"/>
      <c r="BK137" s="53"/>
      <c r="BL137" s="53"/>
      <c r="BM137" s="53"/>
      <c r="BN137" s="53"/>
      <c r="BO137" s="53"/>
      <c r="BP137" s="53"/>
      <c r="BQ137" s="53"/>
      <c r="BR137" s="53"/>
      <c r="BS137" s="53"/>
      <c r="BT137" s="53"/>
      <c r="BU137" s="53"/>
      <c r="BV137" s="53"/>
      <c r="BW137" s="53"/>
      <c r="BX137" s="53"/>
      <c r="BY137" s="53"/>
      <c r="BZ137" s="53"/>
      <c r="CA137" s="53"/>
      <c r="CB137" s="53"/>
      <c r="CC137" s="53"/>
      <c r="CD137" s="53"/>
    </row>
    <row r="138" spans="1:82" ht="12.75" customHeight="1" x14ac:dyDescent="0.2">
      <c r="A138" s="53"/>
      <c r="B138" s="77"/>
      <c r="C138" s="53"/>
      <c r="D138" s="578"/>
      <c r="E138" s="304"/>
      <c r="F138" s="578"/>
      <c r="G138" s="304"/>
      <c r="H138" s="304"/>
      <c r="I138" s="304"/>
      <c r="J138" s="304"/>
      <c r="K138" s="304"/>
      <c r="L138" s="304"/>
      <c r="M138" s="304"/>
      <c r="N138" s="304"/>
      <c r="O138" s="304"/>
      <c r="P138" s="304"/>
      <c r="Q138" s="304"/>
      <c r="R138" s="304"/>
      <c r="S138" s="304"/>
      <c r="T138" s="578"/>
      <c r="U138" s="304"/>
      <c r="V138" s="304"/>
      <c r="W138" s="304"/>
      <c r="X138" s="304"/>
      <c r="Y138" s="304"/>
      <c r="Z138" s="304"/>
      <c r="AA138" s="304"/>
      <c r="AB138" s="304"/>
      <c r="AC138" s="304"/>
      <c r="AD138" s="304"/>
      <c r="AE138" s="304"/>
      <c r="AF138" s="304"/>
      <c r="AG138" s="304"/>
      <c r="AH138" s="304"/>
      <c r="AI138" s="304"/>
      <c r="AJ138" s="304"/>
      <c r="AK138" s="304"/>
      <c r="AL138" s="304"/>
      <c r="AM138" s="304"/>
      <c r="AN138" s="304"/>
      <c r="AO138" s="304"/>
      <c r="AP138" s="53"/>
      <c r="AQ138" s="53"/>
      <c r="AR138" s="53"/>
      <c r="AS138" s="53"/>
      <c r="AT138" s="53"/>
      <c r="AU138" s="280"/>
      <c r="AV138" s="53"/>
      <c r="AW138" s="280"/>
      <c r="AX138" s="280"/>
      <c r="AY138" s="280"/>
      <c r="AZ138" s="280"/>
      <c r="BA138" s="280"/>
      <c r="BB138" s="280"/>
      <c r="BC138" s="53"/>
      <c r="BD138" s="53"/>
      <c r="BE138" s="53"/>
      <c r="BF138" s="53"/>
      <c r="BG138" s="53"/>
      <c r="BH138" s="53"/>
      <c r="BI138" s="53"/>
      <c r="BJ138" s="53"/>
      <c r="BK138" s="53"/>
      <c r="BL138" s="53"/>
      <c r="BM138" s="53"/>
      <c r="BN138" s="53"/>
      <c r="BO138" s="53"/>
      <c r="BP138" s="53"/>
      <c r="BQ138" s="53"/>
      <c r="BR138" s="53"/>
      <c r="BS138" s="53"/>
      <c r="BT138" s="53"/>
      <c r="BU138" s="53"/>
      <c r="BV138" s="53"/>
      <c r="BW138" s="53"/>
      <c r="BX138" s="53"/>
      <c r="BY138" s="53"/>
      <c r="BZ138" s="53"/>
      <c r="CA138" s="53"/>
      <c r="CB138" s="53"/>
      <c r="CC138" s="53"/>
      <c r="CD138" s="53"/>
    </row>
    <row r="139" spans="1:82" x14ac:dyDescent="0.2">
      <c r="A139" s="53"/>
      <c r="B139" s="77"/>
      <c r="C139" s="53"/>
      <c r="D139" s="578"/>
      <c r="E139" s="304"/>
      <c r="F139" s="578"/>
      <c r="G139" s="304"/>
      <c r="H139" s="304"/>
      <c r="I139" s="304"/>
      <c r="J139" s="304"/>
      <c r="K139" s="304"/>
      <c r="L139" s="304"/>
      <c r="M139" s="304"/>
      <c r="N139" s="304"/>
      <c r="O139" s="304"/>
      <c r="P139" s="304"/>
      <c r="Q139" s="304"/>
      <c r="R139" s="304"/>
      <c r="S139" s="304"/>
      <c r="T139" s="578"/>
      <c r="U139" s="304"/>
      <c r="V139" s="304"/>
      <c r="W139" s="304"/>
      <c r="X139" s="304"/>
      <c r="Y139" s="304"/>
      <c r="Z139" s="304"/>
      <c r="AA139" s="304"/>
      <c r="AB139" s="304"/>
      <c r="AC139" s="304"/>
      <c r="AD139" s="304"/>
      <c r="AE139" s="304"/>
      <c r="AF139" s="304"/>
      <c r="AG139" s="304"/>
      <c r="AH139" s="304"/>
      <c r="AI139" s="304"/>
      <c r="AJ139" s="304"/>
      <c r="AK139" s="304"/>
      <c r="AL139" s="304"/>
      <c r="AM139" s="304"/>
      <c r="AN139" s="304"/>
      <c r="AO139" s="304"/>
      <c r="AP139" s="53"/>
      <c r="AQ139" s="53"/>
      <c r="AR139" s="53"/>
      <c r="AS139" s="53"/>
      <c r="AT139" s="53"/>
      <c r="AU139" s="280"/>
      <c r="AV139" s="53"/>
      <c r="AW139" s="280"/>
      <c r="AX139" s="280"/>
      <c r="AY139" s="280"/>
      <c r="AZ139" s="280"/>
      <c r="BA139" s="280"/>
      <c r="BB139" s="280"/>
      <c r="BC139" s="53"/>
      <c r="BD139" s="53"/>
      <c r="BE139" s="53"/>
      <c r="BF139" s="53"/>
      <c r="BG139" s="53"/>
      <c r="BH139" s="53"/>
      <c r="BI139" s="53"/>
      <c r="BJ139" s="53"/>
      <c r="BK139" s="53"/>
      <c r="BL139" s="53"/>
      <c r="BM139" s="53"/>
      <c r="BN139" s="53"/>
      <c r="BO139" s="53"/>
      <c r="BP139" s="53"/>
      <c r="BQ139" s="53"/>
      <c r="BR139" s="53"/>
      <c r="BS139" s="53"/>
      <c r="BT139" s="53"/>
      <c r="BU139" s="53"/>
      <c r="BV139" s="53"/>
      <c r="BW139" s="53"/>
      <c r="BX139" s="53"/>
      <c r="BY139" s="53"/>
      <c r="BZ139" s="53"/>
      <c r="CA139" s="53"/>
      <c r="CB139" s="53"/>
      <c r="CC139" s="53"/>
      <c r="CD139" s="53"/>
    </row>
    <row r="140" spans="1:82" x14ac:dyDescent="0.2">
      <c r="A140" s="53"/>
      <c r="B140" s="77"/>
      <c r="C140" s="53"/>
      <c r="D140" s="578"/>
      <c r="E140" s="304"/>
      <c r="F140" s="578"/>
      <c r="G140" s="304"/>
      <c r="H140" s="304"/>
      <c r="I140" s="304"/>
      <c r="J140" s="304"/>
      <c r="K140" s="304"/>
      <c r="L140" s="304"/>
      <c r="M140" s="304"/>
      <c r="N140" s="304"/>
      <c r="O140" s="304"/>
      <c r="P140" s="304"/>
      <c r="Q140" s="304"/>
      <c r="R140" s="304"/>
      <c r="S140" s="304"/>
      <c r="T140" s="578"/>
      <c r="U140" s="304"/>
      <c r="V140" s="304"/>
      <c r="W140" s="304"/>
      <c r="X140" s="304"/>
      <c r="Y140" s="304"/>
      <c r="Z140" s="304"/>
      <c r="AA140" s="304"/>
      <c r="AB140" s="304"/>
      <c r="AC140" s="304"/>
      <c r="AD140" s="304"/>
      <c r="AE140" s="304"/>
      <c r="AF140" s="304"/>
      <c r="AG140" s="304"/>
      <c r="AH140" s="304"/>
      <c r="AI140" s="304"/>
      <c r="AJ140" s="304"/>
      <c r="AK140" s="304"/>
      <c r="AL140" s="304"/>
      <c r="AM140" s="304"/>
      <c r="AN140" s="304"/>
      <c r="AO140" s="304"/>
      <c r="AP140" s="53"/>
      <c r="AQ140" s="53"/>
      <c r="AR140" s="53"/>
      <c r="AS140" s="53"/>
      <c r="AT140" s="53"/>
      <c r="AU140" s="280"/>
      <c r="AV140" s="53"/>
      <c r="AW140" s="280"/>
      <c r="AX140" s="280"/>
      <c r="AY140" s="280"/>
      <c r="AZ140" s="280"/>
      <c r="BA140" s="280"/>
      <c r="BB140" s="280"/>
      <c r="BC140" s="53"/>
      <c r="BD140" s="53"/>
      <c r="BE140" s="53"/>
      <c r="BF140" s="53"/>
      <c r="BG140" s="53"/>
      <c r="BH140" s="53"/>
      <c r="BI140" s="53"/>
      <c r="BJ140" s="53"/>
      <c r="BK140" s="53"/>
      <c r="BL140" s="53"/>
      <c r="BM140" s="53"/>
      <c r="BN140" s="53"/>
      <c r="BO140" s="53"/>
      <c r="BP140" s="53"/>
      <c r="BQ140" s="53"/>
      <c r="BR140" s="53"/>
      <c r="BS140" s="53"/>
      <c r="BT140" s="53"/>
      <c r="BU140" s="53"/>
      <c r="BV140" s="53"/>
      <c r="BW140" s="53"/>
      <c r="BX140" s="53"/>
      <c r="BY140" s="53"/>
      <c r="BZ140" s="53"/>
      <c r="CA140" s="53"/>
      <c r="CB140" s="53"/>
      <c r="CC140" s="53"/>
      <c r="CD140" s="53"/>
    </row>
    <row r="141" spans="1:82" x14ac:dyDescent="0.2">
      <c r="A141" s="53"/>
      <c r="B141" s="77"/>
      <c r="C141" s="53"/>
      <c r="D141" s="578"/>
      <c r="E141" s="304"/>
      <c r="F141" s="578"/>
      <c r="G141" s="304"/>
      <c r="H141" s="304"/>
      <c r="I141" s="304"/>
      <c r="J141" s="304"/>
      <c r="K141" s="304"/>
      <c r="L141" s="304"/>
      <c r="M141" s="304"/>
      <c r="N141" s="304"/>
      <c r="O141" s="304"/>
      <c r="P141" s="304"/>
      <c r="Q141" s="304"/>
      <c r="R141" s="304"/>
      <c r="S141" s="304"/>
      <c r="T141" s="578"/>
      <c r="U141" s="304"/>
      <c r="V141" s="304"/>
      <c r="W141" s="304"/>
      <c r="X141" s="304"/>
      <c r="Y141" s="304"/>
      <c r="Z141" s="304"/>
      <c r="AA141" s="304"/>
      <c r="AB141" s="304"/>
      <c r="AC141" s="304"/>
      <c r="AD141" s="304"/>
      <c r="AE141" s="304"/>
      <c r="AF141" s="304"/>
      <c r="AG141" s="304"/>
      <c r="AH141" s="304"/>
      <c r="AI141" s="304"/>
      <c r="AJ141" s="304"/>
      <c r="AK141" s="304"/>
      <c r="AL141" s="304"/>
      <c r="AM141" s="304"/>
      <c r="AN141" s="304"/>
      <c r="AO141" s="304"/>
      <c r="AP141" s="53"/>
      <c r="AQ141" s="53"/>
      <c r="AR141" s="53"/>
      <c r="AS141" s="53"/>
      <c r="AT141" s="53"/>
      <c r="AU141" s="280"/>
      <c r="AV141" s="53"/>
      <c r="AW141" s="280"/>
      <c r="AX141" s="280"/>
      <c r="AY141" s="280"/>
      <c r="AZ141" s="280"/>
      <c r="BA141" s="280"/>
      <c r="BB141" s="280"/>
      <c r="BC141" s="53"/>
      <c r="BD141" s="53"/>
      <c r="BE141" s="53"/>
      <c r="BF141" s="53"/>
      <c r="BG141" s="53"/>
      <c r="BH141" s="53"/>
      <c r="BI141" s="53"/>
      <c r="BJ141" s="53"/>
      <c r="BK141" s="53"/>
      <c r="BL141" s="53"/>
      <c r="BM141" s="53"/>
      <c r="BN141" s="53"/>
      <c r="BO141" s="53"/>
      <c r="BP141" s="53"/>
      <c r="BQ141" s="53"/>
      <c r="BR141" s="53"/>
      <c r="BS141" s="53"/>
      <c r="BT141" s="53"/>
      <c r="BU141" s="53"/>
      <c r="BV141" s="53"/>
      <c r="BW141" s="53"/>
      <c r="BX141" s="53"/>
      <c r="BY141" s="53"/>
      <c r="BZ141" s="53"/>
      <c r="CA141" s="53"/>
      <c r="CB141" s="53"/>
      <c r="CC141" s="53"/>
      <c r="CD141" s="53"/>
    </row>
    <row r="142" spans="1:82" ht="12.75" customHeight="1" x14ac:dyDescent="0.2">
      <c r="A142" s="53"/>
      <c r="B142" s="77"/>
      <c r="C142" s="53"/>
      <c r="D142" s="578"/>
      <c r="E142" s="304"/>
      <c r="F142" s="578"/>
      <c r="G142" s="304"/>
      <c r="H142" s="304"/>
      <c r="I142" s="304"/>
      <c r="J142" s="304"/>
      <c r="K142" s="304"/>
      <c r="L142" s="304"/>
      <c r="M142" s="304"/>
      <c r="N142" s="304"/>
      <c r="O142" s="304"/>
      <c r="P142" s="304"/>
      <c r="Q142" s="304"/>
      <c r="R142" s="304"/>
      <c r="S142" s="304"/>
      <c r="T142" s="578"/>
      <c r="U142" s="304"/>
      <c r="V142" s="304"/>
      <c r="W142" s="304"/>
      <c r="X142" s="304"/>
      <c r="Y142" s="304"/>
      <c r="Z142" s="304"/>
      <c r="AA142" s="304"/>
      <c r="AB142" s="304"/>
      <c r="AC142" s="304"/>
      <c r="AD142" s="304"/>
      <c r="AE142" s="304"/>
      <c r="AF142" s="304"/>
      <c r="AG142" s="304"/>
      <c r="AH142" s="304"/>
      <c r="AI142" s="304"/>
      <c r="AJ142" s="304"/>
      <c r="AK142" s="304"/>
      <c r="AL142" s="304"/>
      <c r="AM142" s="304"/>
      <c r="AN142" s="304"/>
      <c r="AO142" s="304"/>
      <c r="AP142" s="53"/>
      <c r="AQ142" s="53"/>
      <c r="AR142" s="53"/>
      <c r="AS142" s="53"/>
      <c r="AT142" s="53"/>
      <c r="AU142" s="280"/>
      <c r="AV142" s="53"/>
      <c r="AW142" s="280"/>
      <c r="AX142" s="280"/>
      <c r="AY142" s="280"/>
      <c r="AZ142" s="280"/>
      <c r="BA142" s="280"/>
      <c r="BB142" s="280"/>
      <c r="BC142" s="53"/>
      <c r="BD142" s="53"/>
      <c r="BE142" s="53"/>
      <c r="BF142" s="53"/>
      <c r="BG142" s="53"/>
      <c r="BH142" s="53"/>
      <c r="BI142" s="53"/>
      <c r="BJ142" s="53"/>
      <c r="BK142" s="53"/>
      <c r="BL142" s="53"/>
      <c r="BM142" s="53"/>
      <c r="BN142" s="53"/>
      <c r="BO142" s="53"/>
      <c r="BP142" s="53"/>
      <c r="BQ142" s="53"/>
      <c r="BR142" s="53"/>
      <c r="BS142" s="53"/>
      <c r="BT142" s="53"/>
      <c r="BU142" s="53"/>
      <c r="BV142" s="53"/>
      <c r="BW142" s="53"/>
      <c r="BX142" s="53"/>
      <c r="BY142" s="53"/>
      <c r="BZ142" s="53"/>
      <c r="CA142" s="53"/>
      <c r="CB142" s="53"/>
      <c r="CC142" s="53"/>
      <c r="CD142" s="53"/>
    </row>
    <row r="143" spans="1:82" x14ac:dyDescent="0.2">
      <c r="A143" s="53"/>
      <c r="B143" s="77"/>
      <c r="C143" s="53"/>
      <c r="D143" s="578"/>
      <c r="E143" s="304"/>
      <c r="F143" s="578"/>
      <c r="G143" s="304"/>
      <c r="H143" s="304"/>
      <c r="I143" s="304"/>
      <c r="J143" s="304"/>
      <c r="K143" s="304"/>
      <c r="L143" s="304"/>
      <c r="M143" s="304"/>
      <c r="N143" s="304"/>
      <c r="O143" s="304"/>
      <c r="P143" s="304"/>
      <c r="Q143" s="304"/>
      <c r="R143" s="304"/>
      <c r="S143" s="304"/>
      <c r="T143" s="578"/>
      <c r="U143" s="304"/>
      <c r="V143" s="304"/>
      <c r="W143" s="304"/>
      <c r="X143" s="304"/>
      <c r="Y143" s="304"/>
      <c r="Z143" s="304"/>
      <c r="AA143" s="304"/>
      <c r="AB143" s="304"/>
      <c r="AC143" s="304"/>
      <c r="AD143" s="304"/>
      <c r="AE143" s="304"/>
      <c r="AF143" s="304"/>
      <c r="AG143" s="304"/>
      <c r="AH143" s="304"/>
      <c r="AI143" s="304"/>
      <c r="AJ143" s="304"/>
      <c r="AK143" s="304"/>
      <c r="AL143" s="304"/>
      <c r="AM143" s="304"/>
      <c r="AN143" s="304"/>
      <c r="AO143" s="304"/>
      <c r="AP143" s="53"/>
      <c r="AQ143" s="53"/>
      <c r="AR143" s="53"/>
      <c r="AS143" s="53"/>
      <c r="AT143" s="53"/>
      <c r="AU143" s="280"/>
      <c r="AV143" s="53"/>
      <c r="AW143" s="280"/>
      <c r="AX143" s="280"/>
      <c r="AY143" s="280"/>
      <c r="AZ143" s="280"/>
      <c r="BA143" s="280"/>
      <c r="BB143" s="280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3"/>
      <c r="BS143" s="53"/>
      <c r="BT143" s="53"/>
      <c r="BU143" s="53"/>
      <c r="BV143" s="53"/>
      <c r="BW143" s="53"/>
      <c r="BX143" s="53"/>
      <c r="BY143" s="53"/>
      <c r="BZ143" s="53"/>
      <c r="CA143" s="53"/>
      <c r="CB143" s="53"/>
      <c r="CC143" s="53"/>
      <c r="CD143" s="53"/>
    </row>
    <row r="144" spans="1:82" x14ac:dyDescent="0.2">
      <c r="A144" s="53"/>
      <c r="B144" s="77"/>
      <c r="C144" s="53"/>
      <c r="D144" s="578"/>
      <c r="E144" s="304"/>
      <c r="F144" s="578"/>
      <c r="G144" s="304"/>
      <c r="H144" s="304"/>
      <c r="I144" s="304"/>
      <c r="J144" s="304"/>
      <c r="K144" s="304"/>
      <c r="L144" s="304"/>
      <c r="M144" s="304"/>
      <c r="N144" s="304"/>
      <c r="O144" s="304"/>
      <c r="P144" s="304"/>
      <c r="Q144" s="304"/>
      <c r="R144" s="304"/>
      <c r="S144" s="304"/>
      <c r="T144" s="578"/>
      <c r="U144" s="304"/>
      <c r="V144" s="304"/>
      <c r="W144" s="304"/>
      <c r="X144" s="304"/>
      <c r="Y144" s="304"/>
      <c r="Z144" s="304"/>
      <c r="AA144" s="304"/>
      <c r="AB144" s="304"/>
      <c r="AC144" s="304"/>
      <c r="AD144" s="304"/>
      <c r="AE144" s="304"/>
      <c r="AF144" s="304"/>
      <c r="AG144" s="304"/>
      <c r="AH144" s="304"/>
      <c r="AI144" s="304"/>
      <c r="AJ144" s="304"/>
      <c r="AK144" s="304"/>
      <c r="AL144" s="304"/>
      <c r="AM144" s="304"/>
      <c r="AN144" s="304"/>
      <c r="AO144" s="304"/>
      <c r="AP144" s="53"/>
      <c r="AQ144" s="53"/>
      <c r="AR144" s="53"/>
      <c r="AS144" s="53"/>
      <c r="AT144" s="53"/>
      <c r="AU144" s="280"/>
      <c r="AV144" s="53"/>
      <c r="AW144" s="280"/>
      <c r="AX144" s="280"/>
      <c r="AY144" s="280"/>
      <c r="AZ144" s="280"/>
      <c r="BA144" s="280"/>
      <c r="BB144" s="280"/>
      <c r="BC144" s="53"/>
      <c r="BD144" s="53"/>
      <c r="BE144" s="53"/>
      <c r="BF144" s="53"/>
      <c r="BG144" s="53"/>
      <c r="BH144" s="53"/>
      <c r="BI144" s="53"/>
      <c r="BJ144" s="53"/>
      <c r="BK144" s="53"/>
      <c r="BL144" s="53"/>
      <c r="BM144" s="53"/>
      <c r="BN144" s="53"/>
      <c r="BO144" s="53"/>
      <c r="BP144" s="53"/>
      <c r="BQ144" s="53"/>
      <c r="BR144" s="53"/>
      <c r="BS144" s="53"/>
      <c r="BT144" s="53"/>
      <c r="BU144" s="53"/>
      <c r="BV144" s="53"/>
      <c r="BW144" s="53"/>
      <c r="BX144" s="53"/>
      <c r="BY144" s="53"/>
      <c r="BZ144" s="53"/>
      <c r="CA144" s="53"/>
      <c r="CB144" s="53"/>
      <c r="CC144" s="53"/>
      <c r="CD144" s="53"/>
    </row>
    <row r="145" spans="1:82" x14ac:dyDescent="0.2">
      <c r="A145" s="53"/>
      <c r="B145" s="77"/>
      <c r="C145" s="53"/>
      <c r="D145" s="578"/>
      <c r="E145" s="304"/>
      <c r="F145" s="578"/>
      <c r="G145" s="304"/>
      <c r="H145" s="304"/>
      <c r="I145" s="304"/>
      <c r="J145" s="304"/>
      <c r="K145" s="304"/>
      <c r="L145" s="304"/>
      <c r="M145" s="304"/>
      <c r="N145" s="304"/>
      <c r="O145" s="304"/>
      <c r="P145" s="304"/>
      <c r="Q145" s="304"/>
      <c r="R145" s="304"/>
      <c r="S145" s="304"/>
      <c r="T145" s="578"/>
      <c r="U145" s="304"/>
      <c r="V145" s="304"/>
      <c r="W145" s="304"/>
      <c r="X145" s="304"/>
      <c r="Y145" s="304"/>
      <c r="Z145" s="304"/>
      <c r="AA145" s="304"/>
      <c r="AB145" s="304"/>
      <c r="AC145" s="304"/>
      <c r="AD145" s="304"/>
      <c r="AE145" s="304"/>
      <c r="AF145" s="304"/>
      <c r="AG145" s="304"/>
      <c r="AH145" s="304"/>
      <c r="AI145" s="304"/>
      <c r="AJ145" s="304"/>
      <c r="AK145" s="304"/>
      <c r="AL145" s="304"/>
      <c r="AM145" s="304"/>
      <c r="AN145" s="304"/>
      <c r="AO145" s="304"/>
      <c r="AP145" s="53"/>
      <c r="AQ145" s="53"/>
      <c r="AR145" s="53"/>
      <c r="AS145" s="53"/>
      <c r="AT145" s="53"/>
      <c r="AU145" s="280"/>
      <c r="AV145" s="53"/>
      <c r="AW145" s="280"/>
      <c r="AX145" s="280"/>
      <c r="AY145" s="280"/>
      <c r="AZ145" s="280"/>
      <c r="BA145" s="280"/>
      <c r="BB145" s="280"/>
      <c r="BC145" s="53"/>
      <c r="BD145" s="53"/>
      <c r="BE145" s="53"/>
      <c r="BF145" s="53"/>
      <c r="BG145" s="53"/>
      <c r="BH145" s="53"/>
      <c r="BI145" s="53"/>
      <c r="BJ145" s="53"/>
      <c r="BK145" s="53"/>
      <c r="BL145" s="53"/>
      <c r="BM145" s="53"/>
      <c r="BN145" s="53"/>
      <c r="BO145" s="53"/>
      <c r="BP145" s="53"/>
      <c r="BQ145" s="53"/>
      <c r="BR145" s="53"/>
      <c r="BS145" s="53"/>
      <c r="BT145" s="53"/>
      <c r="BU145" s="53"/>
      <c r="BV145" s="53"/>
      <c r="BW145" s="53"/>
      <c r="BX145" s="53"/>
      <c r="BY145" s="53"/>
      <c r="BZ145" s="53"/>
      <c r="CA145" s="53"/>
      <c r="CB145" s="53"/>
      <c r="CC145" s="53"/>
      <c r="CD145" s="53"/>
    </row>
    <row r="146" spans="1:82" x14ac:dyDescent="0.2">
      <c r="A146" s="53"/>
      <c r="B146" s="77"/>
      <c r="C146" s="53"/>
      <c r="D146" s="578"/>
      <c r="E146" s="304"/>
      <c r="F146" s="578"/>
      <c r="G146" s="304"/>
      <c r="H146" s="304"/>
      <c r="I146" s="304"/>
      <c r="J146" s="304"/>
      <c r="K146" s="304"/>
      <c r="L146" s="304"/>
      <c r="M146" s="304"/>
      <c r="N146" s="304"/>
      <c r="O146" s="304"/>
      <c r="P146" s="304"/>
      <c r="Q146" s="304"/>
      <c r="R146" s="304"/>
      <c r="S146" s="304"/>
      <c r="T146" s="578"/>
      <c r="U146" s="304"/>
      <c r="V146" s="304"/>
      <c r="W146" s="304"/>
      <c r="X146" s="304"/>
      <c r="Y146" s="304"/>
      <c r="Z146" s="304"/>
      <c r="AA146" s="304"/>
      <c r="AB146" s="304"/>
      <c r="AC146" s="304"/>
      <c r="AD146" s="304"/>
      <c r="AE146" s="304"/>
      <c r="AF146" s="304"/>
      <c r="AG146" s="304"/>
      <c r="AH146" s="304"/>
      <c r="AI146" s="304"/>
      <c r="AJ146" s="304"/>
      <c r="AK146" s="304"/>
      <c r="AL146" s="304"/>
      <c r="AM146" s="304"/>
      <c r="AN146" s="304"/>
      <c r="AO146" s="304"/>
      <c r="AP146" s="53"/>
      <c r="AQ146" s="53"/>
      <c r="AR146" s="53"/>
      <c r="AS146" s="53"/>
      <c r="AT146" s="53"/>
      <c r="AU146" s="280"/>
      <c r="AV146" s="53"/>
      <c r="AW146" s="280"/>
      <c r="AX146" s="280"/>
      <c r="AY146" s="280"/>
      <c r="AZ146" s="280"/>
      <c r="BA146" s="280"/>
      <c r="BB146" s="280"/>
      <c r="BC146" s="53"/>
      <c r="BD146" s="53"/>
      <c r="BE146" s="53"/>
      <c r="BF146" s="53"/>
      <c r="BG146" s="53"/>
      <c r="BH146" s="53"/>
      <c r="BI146" s="53"/>
      <c r="BJ146" s="53"/>
      <c r="BK146" s="53"/>
      <c r="BL146" s="53"/>
      <c r="BM146" s="53"/>
      <c r="BN146" s="53"/>
      <c r="BO146" s="53"/>
      <c r="BP146" s="53"/>
      <c r="BQ146" s="53"/>
      <c r="BR146" s="53"/>
      <c r="BS146" s="53"/>
      <c r="BT146" s="53"/>
      <c r="BU146" s="53"/>
      <c r="BV146" s="53"/>
      <c r="BW146" s="53"/>
      <c r="BX146" s="53"/>
      <c r="BY146" s="53"/>
      <c r="BZ146" s="53"/>
      <c r="CA146" s="53"/>
      <c r="CB146" s="53"/>
      <c r="CC146" s="53"/>
      <c r="CD146" s="53"/>
    </row>
    <row r="147" spans="1:82" x14ac:dyDescent="0.2">
      <c r="A147" s="53"/>
      <c r="B147" s="77"/>
      <c r="C147" s="53"/>
      <c r="D147" s="578"/>
      <c r="E147" s="304"/>
      <c r="F147" s="578"/>
      <c r="G147" s="304"/>
      <c r="H147" s="304"/>
      <c r="I147" s="304"/>
      <c r="J147" s="304"/>
      <c r="K147" s="304"/>
      <c r="L147" s="304"/>
      <c r="M147" s="304"/>
      <c r="N147" s="304"/>
      <c r="O147" s="304"/>
      <c r="P147" s="304"/>
      <c r="Q147" s="304"/>
      <c r="R147" s="304"/>
      <c r="S147" s="304"/>
      <c r="T147" s="578"/>
      <c r="U147" s="304"/>
      <c r="V147" s="304"/>
      <c r="W147" s="304"/>
      <c r="X147" s="304"/>
      <c r="Y147" s="304"/>
      <c r="Z147" s="304"/>
      <c r="AA147" s="304"/>
      <c r="AB147" s="304"/>
      <c r="AC147" s="304"/>
      <c r="AD147" s="304"/>
      <c r="AE147" s="304"/>
      <c r="AF147" s="304"/>
      <c r="AG147" s="304"/>
      <c r="AH147" s="304"/>
      <c r="AI147" s="304"/>
      <c r="AJ147" s="304"/>
      <c r="AK147" s="304"/>
      <c r="AL147" s="304"/>
      <c r="AM147" s="304"/>
      <c r="AN147" s="304"/>
      <c r="AO147" s="304"/>
      <c r="AP147" s="53"/>
      <c r="AQ147" s="53"/>
      <c r="AR147" s="53"/>
      <c r="AS147" s="53"/>
      <c r="AT147" s="53"/>
      <c r="AU147" s="280"/>
      <c r="AV147" s="53"/>
      <c r="AW147" s="280"/>
      <c r="AX147" s="280"/>
      <c r="AY147" s="280"/>
      <c r="AZ147" s="280"/>
      <c r="BA147" s="280"/>
      <c r="BB147" s="280"/>
      <c r="BC147" s="53"/>
      <c r="BD147" s="53"/>
      <c r="BE147" s="53"/>
      <c r="BF147" s="53"/>
      <c r="BG147" s="53"/>
      <c r="BH147" s="53"/>
      <c r="BI147" s="53"/>
      <c r="BJ147" s="53"/>
      <c r="BK147" s="53"/>
      <c r="BL147" s="53"/>
      <c r="BM147" s="53"/>
      <c r="BN147" s="53"/>
      <c r="BO147" s="53"/>
      <c r="BP147" s="53"/>
      <c r="BQ147" s="53"/>
      <c r="BR147" s="53"/>
      <c r="BS147" s="53"/>
      <c r="BT147" s="53"/>
      <c r="BU147" s="53"/>
      <c r="BV147" s="53"/>
      <c r="BW147" s="53"/>
      <c r="BX147" s="53"/>
      <c r="BY147" s="53"/>
      <c r="BZ147" s="53"/>
      <c r="CA147" s="53"/>
      <c r="CB147" s="53"/>
      <c r="CC147" s="53"/>
      <c r="CD147" s="53"/>
    </row>
    <row r="148" spans="1:82" x14ac:dyDescent="0.2">
      <c r="A148" s="53"/>
      <c r="B148" s="77"/>
      <c r="C148" s="53"/>
      <c r="D148" s="578"/>
      <c r="E148" s="304"/>
      <c r="F148" s="578"/>
      <c r="G148" s="304"/>
      <c r="H148" s="304"/>
      <c r="I148" s="304"/>
      <c r="J148" s="304"/>
      <c r="K148" s="304"/>
      <c r="L148" s="304"/>
      <c r="M148" s="304"/>
      <c r="N148" s="304"/>
      <c r="O148" s="304"/>
      <c r="P148" s="304"/>
      <c r="Q148" s="304"/>
      <c r="R148" s="304"/>
      <c r="S148" s="304"/>
      <c r="T148" s="578"/>
      <c r="U148" s="304"/>
      <c r="V148" s="304"/>
      <c r="W148" s="304"/>
      <c r="X148" s="304"/>
      <c r="Y148" s="304"/>
      <c r="Z148" s="304"/>
      <c r="AA148" s="304"/>
      <c r="AB148" s="304"/>
      <c r="AC148" s="304"/>
      <c r="AD148" s="304"/>
      <c r="AE148" s="304"/>
      <c r="AF148" s="304"/>
      <c r="AG148" s="304"/>
      <c r="AH148" s="304"/>
      <c r="AI148" s="304"/>
      <c r="AJ148" s="304"/>
      <c r="AK148" s="304"/>
      <c r="AL148" s="304"/>
      <c r="AM148" s="304"/>
      <c r="AN148" s="304"/>
      <c r="AO148" s="304"/>
      <c r="AP148" s="53"/>
      <c r="AQ148" s="53"/>
      <c r="AR148" s="53"/>
      <c r="AS148" s="53"/>
      <c r="AT148" s="53"/>
      <c r="AU148" s="280"/>
      <c r="AV148" s="53"/>
      <c r="AW148" s="280"/>
      <c r="AX148" s="280"/>
      <c r="AY148" s="280"/>
      <c r="AZ148" s="280"/>
      <c r="BA148" s="280"/>
      <c r="BB148" s="280"/>
      <c r="BC148" s="53"/>
      <c r="BD148" s="53"/>
      <c r="BE148" s="53"/>
      <c r="BF148" s="53"/>
      <c r="BG148" s="53"/>
      <c r="BH148" s="53"/>
      <c r="BI148" s="53"/>
      <c r="BJ148" s="53"/>
      <c r="BK148" s="53"/>
      <c r="BL148" s="53"/>
      <c r="BM148" s="53"/>
      <c r="BN148" s="53"/>
      <c r="BO148" s="53"/>
      <c r="BP148" s="53"/>
      <c r="BQ148" s="53"/>
      <c r="BR148" s="53"/>
      <c r="BS148" s="53"/>
      <c r="BT148" s="53"/>
      <c r="BU148" s="53"/>
      <c r="BV148" s="53"/>
      <c r="BW148" s="53"/>
      <c r="BX148" s="53"/>
      <c r="BY148" s="53"/>
      <c r="BZ148" s="53"/>
      <c r="CA148" s="53"/>
      <c r="CB148" s="53"/>
      <c r="CC148" s="53"/>
      <c r="CD148" s="53"/>
    </row>
    <row r="149" spans="1:82" x14ac:dyDescent="0.2">
      <c r="A149" s="53"/>
      <c r="B149" s="77"/>
      <c r="C149" s="53"/>
      <c r="D149" s="578"/>
      <c r="E149" s="304"/>
      <c r="F149" s="578"/>
      <c r="G149" s="304"/>
      <c r="H149" s="304"/>
      <c r="I149" s="304"/>
      <c r="J149" s="304"/>
      <c r="K149" s="304"/>
      <c r="L149" s="304"/>
      <c r="M149" s="304"/>
      <c r="N149" s="304"/>
      <c r="O149" s="304"/>
      <c r="P149" s="304"/>
      <c r="Q149" s="304"/>
      <c r="R149" s="304"/>
      <c r="S149" s="304"/>
      <c r="T149" s="578"/>
      <c r="U149" s="304"/>
      <c r="V149" s="304"/>
      <c r="W149" s="304"/>
      <c r="X149" s="304"/>
      <c r="Y149" s="304"/>
      <c r="Z149" s="304"/>
      <c r="AA149" s="304"/>
      <c r="AB149" s="304"/>
      <c r="AC149" s="304"/>
      <c r="AD149" s="304"/>
      <c r="AE149" s="304"/>
      <c r="AF149" s="304"/>
      <c r="AG149" s="304"/>
      <c r="AH149" s="304"/>
      <c r="AI149" s="304"/>
      <c r="AJ149" s="304"/>
      <c r="AK149" s="304"/>
      <c r="AL149" s="304"/>
      <c r="AM149" s="304"/>
      <c r="AN149" s="304"/>
      <c r="AO149" s="304"/>
      <c r="AP149" s="53"/>
      <c r="AQ149" s="53"/>
      <c r="AR149" s="53"/>
      <c r="AS149" s="53"/>
      <c r="AT149" s="53"/>
      <c r="AU149" s="280"/>
      <c r="AV149" s="53"/>
      <c r="AW149" s="280"/>
      <c r="AX149" s="280"/>
      <c r="AY149" s="280"/>
      <c r="AZ149" s="280"/>
      <c r="BA149" s="280"/>
      <c r="BB149" s="280"/>
      <c r="BC149" s="53"/>
      <c r="BD149" s="53"/>
      <c r="BE149" s="53"/>
      <c r="BF149" s="53"/>
      <c r="BG149" s="53"/>
      <c r="BH149" s="53"/>
      <c r="BI149" s="53"/>
      <c r="BJ149" s="53"/>
      <c r="BK149" s="53"/>
      <c r="BL149" s="53"/>
      <c r="BM149" s="53"/>
      <c r="BN149" s="53"/>
      <c r="BO149" s="53"/>
      <c r="BP149" s="53"/>
      <c r="BQ149" s="53"/>
      <c r="BR149" s="53"/>
      <c r="BS149" s="53"/>
      <c r="BT149" s="53"/>
      <c r="BU149" s="53"/>
      <c r="BV149" s="53"/>
      <c r="BW149" s="53"/>
      <c r="BX149" s="53"/>
      <c r="BY149" s="53"/>
      <c r="BZ149" s="53"/>
      <c r="CA149" s="53"/>
      <c r="CB149" s="53"/>
      <c r="CC149" s="53"/>
      <c r="CD149" s="53"/>
    </row>
    <row r="150" spans="1:82" x14ac:dyDescent="0.2">
      <c r="A150" s="53"/>
      <c r="B150" s="77"/>
      <c r="C150" s="53"/>
      <c r="D150" s="578"/>
      <c r="E150" s="304"/>
      <c r="F150" s="578"/>
      <c r="G150" s="304"/>
      <c r="H150" s="304"/>
      <c r="I150" s="304"/>
      <c r="J150" s="304"/>
      <c r="K150" s="304"/>
      <c r="L150" s="304"/>
      <c r="M150" s="304"/>
      <c r="N150" s="304"/>
      <c r="O150" s="304"/>
      <c r="P150" s="304"/>
      <c r="Q150" s="304"/>
      <c r="R150" s="304"/>
      <c r="S150" s="304"/>
      <c r="T150" s="578"/>
      <c r="U150" s="304"/>
      <c r="V150" s="304"/>
      <c r="W150" s="304"/>
      <c r="X150" s="304"/>
      <c r="Y150" s="304"/>
      <c r="Z150" s="304"/>
      <c r="AA150" s="304"/>
      <c r="AB150" s="304"/>
      <c r="AC150" s="304"/>
      <c r="AD150" s="304"/>
      <c r="AE150" s="304"/>
      <c r="AF150" s="304"/>
      <c r="AG150" s="304"/>
      <c r="AH150" s="304"/>
      <c r="AI150" s="304"/>
      <c r="AJ150" s="304"/>
      <c r="AK150" s="304"/>
      <c r="AL150" s="304"/>
      <c r="AM150" s="304"/>
      <c r="AN150" s="304"/>
      <c r="AO150" s="304"/>
      <c r="AP150" s="53"/>
      <c r="AQ150" s="53"/>
      <c r="AR150" s="53"/>
      <c r="AS150" s="53"/>
      <c r="AT150" s="53"/>
      <c r="AU150" s="280"/>
      <c r="AV150" s="53"/>
      <c r="AW150" s="280"/>
      <c r="AX150" s="280"/>
      <c r="AY150" s="280"/>
      <c r="AZ150" s="280"/>
      <c r="BA150" s="280"/>
      <c r="BB150" s="280"/>
      <c r="BC150" s="53"/>
      <c r="BD150" s="53"/>
      <c r="BE150" s="53"/>
      <c r="BF150" s="53"/>
      <c r="BG150" s="53"/>
      <c r="BH150" s="53"/>
      <c r="BI150" s="53"/>
      <c r="BJ150" s="53"/>
      <c r="BK150" s="53"/>
      <c r="BL150" s="53"/>
      <c r="BM150" s="53"/>
      <c r="BN150" s="53"/>
      <c r="BO150" s="53"/>
      <c r="BP150" s="53"/>
      <c r="BQ150" s="53"/>
      <c r="BR150" s="53"/>
      <c r="BS150" s="53"/>
      <c r="BT150" s="53"/>
      <c r="BU150" s="53"/>
      <c r="BV150" s="53"/>
      <c r="BW150" s="53"/>
      <c r="BX150" s="53"/>
      <c r="BY150" s="53"/>
      <c r="BZ150" s="53"/>
      <c r="CA150" s="53"/>
      <c r="CB150" s="53"/>
      <c r="CC150" s="53"/>
      <c r="CD150" s="53"/>
    </row>
    <row r="151" spans="1:82" x14ac:dyDescent="0.2">
      <c r="A151" s="53"/>
      <c r="B151" s="77"/>
      <c r="C151" s="53"/>
      <c r="D151" s="578"/>
      <c r="E151" s="304"/>
      <c r="F151" s="578"/>
      <c r="G151" s="304"/>
      <c r="H151" s="304"/>
      <c r="I151" s="304"/>
      <c r="J151" s="304"/>
      <c r="K151" s="304"/>
      <c r="L151" s="304"/>
      <c r="M151" s="304"/>
      <c r="N151" s="304"/>
      <c r="O151" s="304"/>
      <c r="P151" s="304"/>
      <c r="Q151" s="304"/>
      <c r="R151" s="304"/>
      <c r="S151" s="304"/>
      <c r="T151" s="578"/>
      <c r="U151" s="304"/>
      <c r="V151" s="304"/>
      <c r="W151" s="304"/>
      <c r="X151" s="304"/>
      <c r="Y151" s="304"/>
      <c r="Z151" s="304"/>
      <c r="AA151" s="304"/>
      <c r="AB151" s="304"/>
      <c r="AC151" s="304"/>
      <c r="AD151" s="304"/>
      <c r="AE151" s="304"/>
      <c r="AF151" s="304"/>
      <c r="AG151" s="304"/>
      <c r="AH151" s="304"/>
      <c r="AI151" s="304"/>
      <c r="AJ151" s="304"/>
      <c r="AK151" s="304"/>
      <c r="AL151" s="304"/>
      <c r="AM151" s="304"/>
      <c r="AN151" s="304"/>
      <c r="AO151" s="304"/>
      <c r="AP151" s="53"/>
      <c r="AQ151" s="53"/>
      <c r="AR151" s="53"/>
      <c r="AS151" s="53"/>
      <c r="AT151" s="53"/>
      <c r="AU151" s="280"/>
      <c r="AV151" s="53"/>
      <c r="AW151" s="280"/>
      <c r="AX151" s="280"/>
      <c r="AY151" s="280"/>
      <c r="AZ151" s="280"/>
      <c r="BA151" s="280"/>
      <c r="BB151" s="280"/>
      <c r="BC151" s="53"/>
      <c r="BD151" s="53"/>
      <c r="BE151" s="53"/>
      <c r="BF151" s="53"/>
      <c r="BG151" s="53"/>
      <c r="BH151" s="53"/>
      <c r="BI151" s="53"/>
      <c r="BJ151" s="53"/>
      <c r="BK151" s="53"/>
      <c r="BL151" s="53"/>
      <c r="BM151" s="53"/>
      <c r="BN151" s="53"/>
      <c r="BO151" s="53"/>
      <c r="BP151" s="53"/>
      <c r="BQ151" s="53"/>
      <c r="BR151" s="53"/>
      <c r="BS151" s="53"/>
      <c r="BT151" s="53"/>
      <c r="BU151" s="53"/>
      <c r="BV151" s="53"/>
      <c r="BW151" s="53"/>
      <c r="BX151" s="53"/>
      <c r="BY151" s="53"/>
      <c r="BZ151" s="53"/>
      <c r="CA151" s="53"/>
      <c r="CB151" s="53"/>
      <c r="CC151" s="53"/>
      <c r="CD151" s="53"/>
    </row>
    <row r="152" spans="1:82" x14ac:dyDescent="0.2">
      <c r="A152" s="53"/>
      <c r="B152" s="77"/>
      <c r="C152" s="53"/>
      <c r="D152" s="578"/>
      <c r="E152" s="304"/>
      <c r="F152" s="578"/>
      <c r="G152" s="304"/>
      <c r="H152" s="304"/>
      <c r="I152" s="304"/>
      <c r="J152" s="304"/>
      <c r="K152" s="304"/>
      <c r="L152" s="304"/>
      <c r="M152" s="304"/>
      <c r="N152" s="304"/>
      <c r="O152" s="304"/>
      <c r="P152" s="304"/>
      <c r="Q152" s="304"/>
      <c r="R152" s="304"/>
      <c r="S152" s="304"/>
      <c r="T152" s="578"/>
      <c r="U152" s="304"/>
      <c r="V152" s="304"/>
      <c r="W152" s="304"/>
      <c r="X152" s="304"/>
      <c r="Y152" s="304"/>
      <c r="Z152" s="304"/>
      <c r="AA152" s="304"/>
      <c r="AB152" s="304"/>
      <c r="AC152" s="304"/>
      <c r="AD152" s="304"/>
      <c r="AE152" s="304"/>
      <c r="AF152" s="304"/>
      <c r="AG152" s="304"/>
      <c r="AH152" s="304"/>
      <c r="AI152" s="304"/>
      <c r="AJ152" s="304"/>
      <c r="AK152" s="304"/>
      <c r="AL152" s="304"/>
      <c r="AM152" s="304"/>
      <c r="AN152" s="304"/>
      <c r="AO152" s="304"/>
      <c r="AP152" s="53"/>
      <c r="AQ152" s="53"/>
      <c r="AR152" s="53"/>
      <c r="AS152" s="53"/>
      <c r="AT152" s="53"/>
      <c r="AU152" s="280"/>
      <c r="AV152" s="53"/>
      <c r="AW152" s="280"/>
      <c r="AX152" s="280"/>
      <c r="AY152" s="280"/>
      <c r="AZ152" s="280"/>
      <c r="BA152" s="280"/>
      <c r="BB152" s="280"/>
      <c r="BC152" s="53"/>
      <c r="BD152" s="53"/>
      <c r="BE152" s="53"/>
      <c r="BF152" s="53"/>
      <c r="BG152" s="53"/>
      <c r="BH152" s="53"/>
      <c r="BI152" s="53"/>
      <c r="BJ152" s="53"/>
      <c r="BK152" s="53"/>
      <c r="BL152" s="53"/>
      <c r="BM152" s="53"/>
      <c r="BN152" s="53"/>
      <c r="BO152" s="53"/>
      <c r="BP152" s="53"/>
      <c r="BQ152" s="53"/>
      <c r="BR152" s="53"/>
      <c r="BS152" s="53"/>
      <c r="BT152" s="53"/>
      <c r="BU152" s="53"/>
      <c r="BV152" s="53"/>
      <c r="BW152" s="53"/>
      <c r="BX152" s="53"/>
      <c r="BY152" s="53"/>
      <c r="BZ152" s="53"/>
      <c r="CA152" s="53"/>
      <c r="CB152" s="53"/>
      <c r="CC152" s="53"/>
      <c r="CD152" s="53"/>
    </row>
    <row r="153" spans="1:82" x14ac:dyDescent="0.2">
      <c r="A153" s="53"/>
      <c r="B153" s="77"/>
      <c r="C153" s="53"/>
      <c r="D153" s="578"/>
      <c r="E153" s="304"/>
      <c r="F153" s="578"/>
      <c r="G153" s="304"/>
      <c r="H153" s="304"/>
      <c r="I153" s="304"/>
      <c r="J153" s="304"/>
      <c r="K153" s="304"/>
      <c r="L153" s="304"/>
      <c r="M153" s="304"/>
      <c r="N153" s="304"/>
      <c r="O153" s="304"/>
      <c r="P153" s="304"/>
      <c r="Q153" s="304"/>
      <c r="R153" s="304"/>
      <c r="S153" s="304"/>
      <c r="T153" s="578"/>
      <c r="U153" s="304"/>
      <c r="V153" s="304"/>
      <c r="W153" s="304"/>
      <c r="X153" s="304"/>
      <c r="Y153" s="304"/>
      <c r="Z153" s="304"/>
      <c r="AA153" s="304"/>
      <c r="AB153" s="304"/>
      <c r="AC153" s="304"/>
      <c r="AD153" s="304"/>
      <c r="AE153" s="304"/>
      <c r="AF153" s="304"/>
      <c r="AG153" s="304"/>
      <c r="AH153" s="304"/>
      <c r="AI153" s="304"/>
      <c r="AJ153" s="304"/>
      <c r="AK153" s="304"/>
      <c r="AL153" s="304"/>
      <c r="AM153" s="304"/>
      <c r="AN153" s="304"/>
      <c r="AO153" s="304"/>
      <c r="AP153" s="53"/>
      <c r="AQ153" s="53"/>
      <c r="AR153" s="53"/>
      <c r="AS153" s="53"/>
      <c r="AT153" s="53"/>
      <c r="AU153" s="280"/>
      <c r="AV153" s="53"/>
      <c r="AW153" s="280"/>
      <c r="AX153" s="280"/>
      <c r="AY153" s="280"/>
      <c r="AZ153" s="280"/>
      <c r="BA153" s="280"/>
      <c r="BB153" s="280"/>
      <c r="BC153" s="53"/>
      <c r="BD153" s="53"/>
      <c r="BE153" s="53"/>
      <c r="BF153" s="53"/>
      <c r="BG153" s="53"/>
      <c r="BH153" s="53"/>
      <c r="BI153" s="53"/>
      <c r="BJ153" s="53"/>
      <c r="BK153" s="53"/>
      <c r="BL153" s="53"/>
      <c r="BM153" s="53"/>
      <c r="BN153" s="53"/>
      <c r="BO153" s="53"/>
      <c r="BP153" s="53"/>
      <c r="BQ153" s="53"/>
      <c r="BR153" s="53"/>
      <c r="BS153" s="53"/>
      <c r="BT153" s="53"/>
      <c r="BU153" s="53"/>
      <c r="BV153" s="53"/>
      <c r="BW153" s="53"/>
      <c r="BX153" s="53"/>
      <c r="BY153" s="53"/>
      <c r="BZ153" s="53"/>
      <c r="CA153" s="53"/>
      <c r="CB153" s="53"/>
      <c r="CC153" s="53"/>
      <c r="CD153" s="53"/>
    </row>
    <row r="154" spans="1:82" x14ac:dyDescent="0.2">
      <c r="A154" s="53"/>
      <c r="B154" s="77"/>
      <c r="C154" s="53"/>
      <c r="D154" s="578"/>
      <c r="E154" s="304"/>
      <c r="F154" s="578"/>
      <c r="G154" s="304"/>
      <c r="H154" s="304"/>
      <c r="I154" s="304"/>
      <c r="J154" s="304"/>
      <c r="K154" s="304"/>
      <c r="L154" s="304"/>
      <c r="M154" s="304"/>
      <c r="N154" s="304"/>
      <c r="O154" s="304"/>
      <c r="P154" s="304"/>
      <c r="Q154" s="304"/>
      <c r="R154" s="304"/>
      <c r="S154" s="304"/>
      <c r="T154" s="578"/>
      <c r="U154" s="304"/>
      <c r="V154" s="304"/>
      <c r="W154" s="304"/>
      <c r="X154" s="304"/>
      <c r="Y154" s="304"/>
      <c r="Z154" s="304"/>
      <c r="AA154" s="304"/>
      <c r="AB154" s="304"/>
      <c r="AC154" s="304"/>
      <c r="AD154" s="304"/>
      <c r="AE154" s="304"/>
      <c r="AF154" s="304"/>
      <c r="AG154" s="304"/>
      <c r="AH154" s="304"/>
      <c r="AI154" s="304"/>
      <c r="AJ154" s="304"/>
      <c r="AK154" s="304"/>
      <c r="AL154" s="304"/>
      <c r="AM154" s="304"/>
      <c r="AN154" s="304"/>
      <c r="AO154" s="304"/>
      <c r="AP154" s="53"/>
      <c r="AQ154" s="53"/>
      <c r="AR154" s="53"/>
      <c r="AS154" s="53"/>
      <c r="AT154" s="53"/>
      <c r="AU154" s="280"/>
      <c r="AV154" s="53"/>
      <c r="AW154" s="280"/>
      <c r="AX154" s="280"/>
      <c r="AY154" s="280"/>
      <c r="AZ154" s="280"/>
      <c r="BA154" s="280"/>
      <c r="BB154" s="280"/>
      <c r="BC154" s="53"/>
      <c r="BD154" s="53"/>
      <c r="BE154" s="53"/>
      <c r="BF154" s="53"/>
      <c r="BG154" s="53"/>
      <c r="BH154" s="53"/>
      <c r="BI154" s="53"/>
      <c r="BJ154" s="53"/>
      <c r="BK154" s="53"/>
      <c r="BL154" s="53"/>
      <c r="BM154" s="53"/>
      <c r="BN154" s="53"/>
      <c r="BO154" s="53"/>
      <c r="BP154" s="53"/>
      <c r="BQ154" s="53"/>
      <c r="BR154" s="53"/>
      <c r="BS154" s="53"/>
      <c r="BT154" s="53"/>
      <c r="BU154" s="53"/>
      <c r="BV154" s="53"/>
      <c r="BW154" s="53"/>
      <c r="BX154" s="53"/>
      <c r="BY154" s="53"/>
      <c r="BZ154" s="53"/>
      <c r="CA154" s="53"/>
      <c r="CB154" s="53"/>
      <c r="CC154" s="53"/>
      <c r="CD154" s="53"/>
    </row>
    <row r="155" spans="1:82" x14ac:dyDescent="0.2">
      <c r="A155" s="53"/>
      <c r="B155" s="77"/>
      <c r="C155" s="53"/>
      <c r="D155" s="578"/>
      <c r="E155" s="304"/>
      <c r="F155" s="578"/>
      <c r="G155" s="304"/>
      <c r="H155" s="304"/>
      <c r="I155" s="304"/>
      <c r="J155" s="304"/>
      <c r="K155" s="304"/>
      <c r="L155" s="304"/>
      <c r="M155" s="304"/>
      <c r="N155" s="304"/>
      <c r="O155" s="304"/>
      <c r="P155" s="304"/>
      <c r="Q155" s="304"/>
      <c r="R155" s="304"/>
      <c r="S155" s="304"/>
      <c r="T155" s="578"/>
      <c r="U155" s="304"/>
      <c r="V155" s="304"/>
      <c r="W155" s="304"/>
      <c r="X155" s="304"/>
      <c r="Y155" s="304"/>
      <c r="Z155" s="304"/>
      <c r="AA155" s="304"/>
      <c r="AB155" s="304"/>
      <c r="AC155" s="304"/>
      <c r="AD155" s="304"/>
      <c r="AE155" s="304"/>
      <c r="AF155" s="304"/>
      <c r="AG155" s="304"/>
      <c r="AH155" s="304"/>
      <c r="AI155" s="304"/>
      <c r="AJ155" s="304"/>
      <c r="AK155" s="304"/>
      <c r="AL155" s="304"/>
      <c r="AM155" s="304"/>
      <c r="AN155" s="304"/>
      <c r="AO155" s="304"/>
      <c r="AP155" s="53"/>
      <c r="AQ155" s="53"/>
      <c r="AR155" s="53"/>
      <c r="AS155" s="53"/>
      <c r="AT155" s="53"/>
      <c r="AU155" s="280"/>
      <c r="AV155" s="53"/>
      <c r="AW155" s="280"/>
      <c r="AX155" s="280"/>
      <c r="AY155" s="280"/>
      <c r="AZ155" s="280"/>
      <c r="BA155" s="280"/>
      <c r="BB155" s="280"/>
      <c r="BC155" s="53"/>
      <c r="BD155" s="53"/>
      <c r="BE155" s="53"/>
      <c r="BF155" s="53"/>
      <c r="BG155" s="53"/>
      <c r="BH155" s="53"/>
      <c r="BI155" s="53"/>
      <c r="BJ155" s="53"/>
      <c r="BK155" s="53"/>
      <c r="BL155" s="53"/>
      <c r="BM155" s="53"/>
      <c r="BN155" s="53"/>
      <c r="BO155" s="53"/>
      <c r="BP155" s="53"/>
      <c r="BQ155" s="53"/>
      <c r="BR155" s="53"/>
      <c r="BS155" s="53"/>
      <c r="BT155" s="53"/>
      <c r="BU155" s="53"/>
      <c r="BV155" s="53"/>
      <c r="BW155" s="53"/>
      <c r="BX155" s="53"/>
      <c r="BY155" s="53"/>
      <c r="BZ155" s="53"/>
      <c r="CA155" s="53"/>
      <c r="CB155" s="53"/>
      <c r="CC155" s="53"/>
      <c r="CD155" s="53"/>
    </row>
    <row r="156" spans="1:82" x14ac:dyDescent="0.2">
      <c r="A156" s="53"/>
      <c r="B156" s="77"/>
      <c r="C156" s="53"/>
      <c r="D156" s="578"/>
      <c r="E156" s="304"/>
      <c r="F156" s="578"/>
      <c r="G156" s="304"/>
      <c r="H156" s="304"/>
      <c r="I156" s="304"/>
      <c r="J156" s="304"/>
      <c r="K156" s="304"/>
      <c r="L156" s="304"/>
      <c r="M156" s="304"/>
      <c r="N156" s="304"/>
      <c r="O156" s="304"/>
      <c r="P156" s="304"/>
      <c r="Q156" s="304"/>
      <c r="R156" s="304"/>
      <c r="S156" s="304"/>
      <c r="T156" s="578"/>
      <c r="U156" s="304"/>
      <c r="V156" s="304"/>
      <c r="W156" s="304"/>
      <c r="X156" s="304"/>
      <c r="Y156" s="304"/>
      <c r="Z156" s="304"/>
      <c r="AA156" s="304"/>
      <c r="AB156" s="304"/>
      <c r="AC156" s="304"/>
      <c r="AD156" s="304"/>
      <c r="AE156" s="304"/>
      <c r="AF156" s="304"/>
      <c r="AG156" s="304"/>
      <c r="AH156" s="304"/>
      <c r="AI156" s="304"/>
      <c r="AJ156" s="304"/>
      <c r="AK156" s="304"/>
      <c r="AL156" s="304"/>
      <c r="AM156" s="304"/>
      <c r="AN156" s="304"/>
      <c r="AO156" s="304"/>
      <c r="AP156" s="53"/>
      <c r="AQ156" s="53"/>
      <c r="AR156" s="53"/>
      <c r="AS156" s="53"/>
      <c r="AT156" s="53"/>
      <c r="AU156" s="280"/>
      <c r="AV156" s="53"/>
      <c r="AW156" s="280"/>
      <c r="AX156" s="280"/>
      <c r="AY156" s="280"/>
      <c r="AZ156" s="280"/>
      <c r="BA156" s="280"/>
      <c r="BB156" s="280"/>
      <c r="BC156" s="53"/>
      <c r="BD156" s="53"/>
      <c r="BE156" s="53"/>
      <c r="BF156" s="53"/>
      <c r="BG156" s="53"/>
      <c r="BH156" s="53"/>
      <c r="BI156" s="53"/>
      <c r="BJ156" s="53"/>
      <c r="BK156" s="53"/>
      <c r="BL156" s="53"/>
      <c r="BM156" s="53"/>
      <c r="BN156" s="53"/>
      <c r="BO156" s="53"/>
      <c r="BP156" s="53"/>
      <c r="BQ156" s="53"/>
      <c r="BR156" s="53"/>
      <c r="BS156" s="53"/>
      <c r="BT156" s="53"/>
      <c r="BU156" s="53"/>
      <c r="BV156" s="53"/>
      <c r="BW156" s="53"/>
      <c r="BX156" s="53"/>
      <c r="BY156" s="53"/>
      <c r="BZ156" s="53"/>
      <c r="CA156" s="53"/>
      <c r="CB156" s="53"/>
      <c r="CC156" s="53"/>
      <c r="CD156" s="53"/>
    </row>
    <row r="157" spans="1:82" x14ac:dyDescent="0.2">
      <c r="A157" s="53"/>
      <c r="B157" s="77"/>
      <c r="C157" s="53"/>
      <c r="D157" s="578"/>
      <c r="E157" s="304"/>
      <c r="F157" s="578"/>
      <c r="G157" s="304"/>
      <c r="H157" s="304"/>
      <c r="I157" s="304"/>
      <c r="J157" s="304"/>
      <c r="K157" s="304"/>
      <c r="L157" s="304"/>
      <c r="M157" s="304"/>
      <c r="N157" s="304"/>
      <c r="O157" s="304"/>
      <c r="P157" s="304"/>
      <c r="Q157" s="304"/>
      <c r="R157" s="304"/>
      <c r="S157" s="304"/>
      <c r="T157" s="578"/>
      <c r="U157" s="304"/>
      <c r="V157" s="304"/>
      <c r="W157" s="304"/>
      <c r="X157" s="304"/>
      <c r="Y157" s="304"/>
      <c r="Z157" s="304"/>
      <c r="AA157" s="304"/>
      <c r="AB157" s="304"/>
      <c r="AC157" s="304"/>
      <c r="AD157" s="304"/>
      <c r="AE157" s="304"/>
      <c r="AF157" s="304"/>
      <c r="AG157" s="304"/>
      <c r="AH157" s="304"/>
      <c r="AI157" s="304"/>
      <c r="AJ157" s="304"/>
      <c r="AK157" s="304"/>
      <c r="AL157" s="304"/>
      <c r="AM157" s="304"/>
      <c r="AN157" s="304"/>
      <c r="AO157" s="304"/>
      <c r="AP157" s="53"/>
      <c r="AQ157" s="53"/>
      <c r="AR157" s="53"/>
      <c r="AS157" s="53"/>
      <c r="AT157" s="53"/>
      <c r="AU157" s="280"/>
      <c r="AV157" s="53"/>
      <c r="AW157" s="280"/>
      <c r="AX157" s="280"/>
      <c r="AY157" s="280"/>
      <c r="AZ157" s="280"/>
      <c r="BA157" s="280"/>
      <c r="BB157" s="280"/>
      <c r="BC157" s="53"/>
      <c r="BD157" s="53"/>
      <c r="BE157" s="53"/>
      <c r="BF157" s="53"/>
      <c r="BG157" s="53"/>
      <c r="BH157" s="53"/>
      <c r="BI157" s="53"/>
      <c r="BJ157" s="53"/>
      <c r="BK157" s="53"/>
      <c r="BL157" s="53"/>
      <c r="BM157" s="53"/>
      <c r="BN157" s="53"/>
      <c r="BO157" s="53"/>
      <c r="BP157" s="53"/>
      <c r="BQ157" s="53"/>
      <c r="BR157" s="53"/>
      <c r="BS157" s="53"/>
      <c r="BT157" s="53"/>
      <c r="BU157" s="53"/>
      <c r="BV157" s="53"/>
      <c r="BW157" s="53"/>
      <c r="BX157" s="53"/>
      <c r="BY157" s="53"/>
      <c r="BZ157" s="53"/>
      <c r="CA157" s="53"/>
      <c r="CB157" s="53"/>
      <c r="CC157" s="53"/>
      <c r="CD157" s="53"/>
    </row>
    <row r="158" spans="1:82" x14ac:dyDescent="0.2">
      <c r="A158" s="53"/>
      <c r="B158" s="77"/>
      <c r="C158" s="53"/>
      <c r="D158" s="578"/>
      <c r="E158" s="304"/>
      <c r="F158" s="578"/>
      <c r="G158" s="304"/>
      <c r="H158" s="304"/>
      <c r="I158" s="304"/>
      <c r="J158" s="304"/>
      <c r="K158" s="304"/>
      <c r="L158" s="304"/>
      <c r="M158" s="304"/>
      <c r="N158" s="304"/>
      <c r="O158" s="304"/>
      <c r="P158" s="304"/>
      <c r="Q158" s="304"/>
      <c r="R158" s="304"/>
      <c r="S158" s="304"/>
      <c r="T158" s="578"/>
      <c r="U158" s="304"/>
      <c r="V158" s="304"/>
      <c r="W158" s="304"/>
      <c r="X158" s="304"/>
      <c r="Y158" s="304"/>
      <c r="Z158" s="304"/>
      <c r="AA158" s="304"/>
      <c r="AB158" s="304"/>
      <c r="AC158" s="304"/>
      <c r="AD158" s="304"/>
      <c r="AE158" s="304"/>
      <c r="AF158" s="304"/>
      <c r="AG158" s="304"/>
      <c r="AH158" s="304"/>
      <c r="AI158" s="304"/>
      <c r="AJ158" s="304"/>
      <c r="AK158" s="304"/>
      <c r="AL158" s="304"/>
      <c r="AM158" s="304"/>
      <c r="AN158" s="304"/>
      <c r="AO158" s="304"/>
      <c r="AP158" s="53"/>
      <c r="AQ158" s="53"/>
      <c r="AR158" s="53"/>
      <c r="AS158" s="53"/>
      <c r="AT158" s="53"/>
      <c r="AU158" s="280"/>
      <c r="AV158" s="53"/>
      <c r="AW158" s="280"/>
      <c r="AX158" s="280"/>
      <c r="AY158" s="280"/>
      <c r="AZ158" s="280"/>
      <c r="BA158" s="280"/>
      <c r="BB158" s="280"/>
      <c r="BC158" s="53"/>
      <c r="BD158" s="53"/>
      <c r="BE158" s="53"/>
      <c r="BF158" s="53"/>
      <c r="BG158" s="53"/>
      <c r="BH158" s="53"/>
      <c r="BI158" s="53"/>
      <c r="BJ158" s="53"/>
      <c r="BK158" s="53"/>
      <c r="BL158" s="53"/>
      <c r="BM158" s="53"/>
      <c r="BN158" s="53"/>
      <c r="BO158" s="53"/>
      <c r="BP158" s="53"/>
      <c r="BQ158" s="53"/>
      <c r="BR158" s="53"/>
      <c r="BS158" s="53"/>
      <c r="BT158" s="53"/>
      <c r="BU158" s="53"/>
      <c r="BV158" s="53"/>
      <c r="BW158" s="53"/>
      <c r="BX158" s="53"/>
      <c r="BY158" s="53"/>
      <c r="BZ158" s="53"/>
      <c r="CA158" s="53"/>
      <c r="CB158" s="53"/>
      <c r="CC158" s="53"/>
      <c r="CD158" s="53"/>
    </row>
    <row r="159" spans="1:82" x14ac:dyDescent="0.2">
      <c r="A159" s="53"/>
      <c r="B159" s="77"/>
      <c r="C159" s="53"/>
      <c r="D159" s="578"/>
      <c r="E159" s="304"/>
      <c r="F159" s="578"/>
      <c r="G159" s="304"/>
      <c r="H159" s="304"/>
      <c r="I159" s="304"/>
      <c r="J159" s="304"/>
      <c r="K159" s="304"/>
      <c r="L159" s="304"/>
      <c r="M159" s="304"/>
      <c r="N159" s="304"/>
      <c r="O159" s="304"/>
      <c r="P159" s="304"/>
      <c r="Q159" s="304"/>
      <c r="R159" s="304"/>
      <c r="S159" s="304"/>
      <c r="T159" s="578"/>
      <c r="U159" s="304"/>
      <c r="V159" s="304"/>
      <c r="W159" s="304"/>
      <c r="X159" s="304"/>
      <c r="Y159" s="304"/>
      <c r="Z159" s="304"/>
      <c r="AA159" s="304"/>
      <c r="AB159" s="304"/>
      <c r="AC159" s="304"/>
      <c r="AD159" s="304"/>
      <c r="AE159" s="304"/>
      <c r="AF159" s="304"/>
      <c r="AG159" s="304"/>
      <c r="AH159" s="304"/>
      <c r="AI159" s="304"/>
      <c r="AJ159" s="304"/>
      <c r="AK159" s="304"/>
      <c r="AL159" s="304"/>
      <c r="AM159" s="304"/>
      <c r="AN159" s="304"/>
      <c r="AO159" s="304"/>
      <c r="AP159" s="53"/>
      <c r="AQ159" s="53"/>
      <c r="AR159" s="53"/>
      <c r="AS159" s="53"/>
      <c r="AT159" s="53"/>
      <c r="AU159" s="280"/>
      <c r="AV159" s="53"/>
      <c r="AW159" s="280"/>
      <c r="AX159" s="280"/>
      <c r="AY159" s="280"/>
      <c r="AZ159" s="280"/>
      <c r="BA159" s="280"/>
      <c r="BB159" s="280"/>
      <c r="BC159" s="53"/>
      <c r="BD159" s="53"/>
      <c r="BE159" s="53"/>
      <c r="BF159" s="53"/>
      <c r="BG159" s="53"/>
      <c r="BH159" s="53"/>
      <c r="BI159" s="53"/>
      <c r="BJ159" s="53"/>
      <c r="BK159" s="53"/>
      <c r="BL159" s="53"/>
      <c r="BM159" s="53"/>
      <c r="BN159" s="53"/>
      <c r="BO159" s="53"/>
      <c r="BP159" s="53"/>
      <c r="BQ159" s="53"/>
      <c r="BR159" s="53"/>
      <c r="BS159" s="53"/>
      <c r="BT159" s="53"/>
      <c r="BU159" s="53"/>
      <c r="BV159" s="53"/>
      <c r="BW159" s="53"/>
      <c r="BX159" s="53"/>
      <c r="BY159" s="53"/>
      <c r="BZ159" s="53"/>
      <c r="CA159" s="53"/>
      <c r="CB159" s="53"/>
      <c r="CC159" s="53"/>
      <c r="CD159" s="53"/>
    </row>
    <row r="160" spans="1:82" x14ac:dyDescent="0.2">
      <c r="A160" s="53"/>
      <c r="B160" s="77"/>
      <c r="C160" s="53"/>
      <c r="D160" s="578"/>
      <c r="E160" s="304"/>
      <c r="F160" s="578"/>
      <c r="G160" s="304"/>
      <c r="H160" s="304"/>
      <c r="I160" s="304"/>
      <c r="J160" s="304"/>
      <c r="K160" s="304"/>
      <c r="L160" s="304"/>
      <c r="M160" s="304"/>
      <c r="N160" s="304"/>
      <c r="O160" s="304"/>
      <c r="P160" s="304"/>
      <c r="Q160" s="304"/>
      <c r="R160" s="304"/>
      <c r="S160" s="304"/>
      <c r="T160" s="578"/>
      <c r="U160" s="304"/>
      <c r="V160" s="304"/>
      <c r="W160" s="304"/>
      <c r="X160" s="304"/>
      <c r="Y160" s="304"/>
      <c r="Z160" s="304"/>
      <c r="AA160" s="304"/>
      <c r="AB160" s="304"/>
      <c r="AC160" s="304"/>
      <c r="AD160" s="304"/>
      <c r="AE160" s="304"/>
      <c r="AF160" s="304"/>
      <c r="AG160" s="304"/>
      <c r="AH160" s="304"/>
      <c r="AI160" s="304"/>
      <c r="AJ160" s="304"/>
      <c r="AK160" s="304"/>
      <c r="AL160" s="304"/>
      <c r="AM160" s="304"/>
      <c r="AN160" s="304"/>
      <c r="AO160" s="304"/>
      <c r="AP160" s="53"/>
      <c r="AQ160" s="53"/>
      <c r="AR160" s="53"/>
      <c r="AS160" s="53"/>
      <c r="AT160" s="53"/>
      <c r="AU160" s="280"/>
      <c r="AV160" s="53"/>
      <c r="AW160" s="280"/>
      <c r="AX160" s="280"/>
      <c r="AY160" s="280"/>
      <c r="AZ160" s="280"/>
      <c r="BA160" s="280"/>
      <c r="BB160" s="280"/>
      <c r="BC160" s="53"/>
      <c r="BD160" s="53"/>
      <c r="BE160" s="53"/>
      <c r="BF160" s="53"/>
      <c r="BG160" s="53"/>
      <c r="BH160" s="53"/>
      <c r="BI160" s="53"/>
      <c r="BJ160" s="53"/>
      <c r="BK160" s="53"/>
      <c r="BL160" s="53"/>
      <c r="BM160" s="53"/>
      <c r="BN160" s="53"/>
      <c r="BO160" s="53"/>
      <c r="BP160" s="53"/>
      <c r="BQ160" s="53"/>
      <c r="BR160" s="53"/>
      <c r="BS160" s="53"/>
      <c r="BT160" s="53"/>
      <c r="BU160" s="53"/>
      <c r="BV160" s="53"/>
      <c r="BW160" s="53"/>
      <c r="BX160" s="53"/>
      <c r="BY160" s="53"/>
      <c r="BZ160" s="53"/>
      <c r="CA160" s="53"/>
      <c r="CB160" s="53"/>
      <c r="CC160" s="53"/>
      <c r="CD160" s="53"/>
    </row>
    <row r="161" spans="1:82" x14ac:dyDescent="0.2">
      <c r="A161" s="53"/>
      <c r="B161" s="77"/>
      <c r="C161" s="53"/>
      <c r="D161" s="578"/>
      <c r="E161" s="304"/>
      <c r="F161" s="578"/>
      <c r="G161" s="304"/>
      <c r="H161" s="304"/>
      <c r="I161" s="304"/>
      <c r="J161" s="304"/>
      <c r="K161" s="304"/>
      <c r="L161" s="304"/>
      <c r="M161" s="304"/>
      <c r="N161" s="304"/>
      <c r="O161" s="304"/>
      <c r="P161" s="304"/>
      <c r="Q161" s="304"/>
      <c r="R161" s="304"/>
      <c r="S161" s="304"/>
      <c r="T161" s="578"/>
      <c r="U161" s="304"/>
      <c r="V161" s="304"/>
      <c r="W161" s="304"/>
      <c r="X161" s="304"/>
      <c r="Y161" s="304"/>
      <c r="Z161" s="304"/>
      <c r="AA161" s="304"/>
      <c r="AB161" s="304"/>
      <c r="AC161" s="304"/>
      <c r="AD161" s="304"/>
      <c r="AE161" s="304"/>
      <c r="AF161" s="304"/>
      <c r="AG161" s="304"/>
      <c r="AH161" s="304"/>
      <c r="AI161" s="304"/>
      <c r="AJ161" s="304"/>
      <c r="AK161" s="304"/>
      <c r="AL161" s="304"/>
      <c r="AM161" s="304"/>
      <c r="AN161" s="304"/>
      <c r="AO161" s="304"/>
      <c r="AP161" s="53"/>
      <c r="AQ161" s="53"/>
      <c r="AR161" s="53"/>
      <c r="AS161" s="53"/>
      <c r="AT161" s="53"/>
      <c r="AU161" s="280"/>
      <c r="AV161" s="53"/>
      <c r="AW161" s="280"/>
      <c r="AX161" s="280"/>
      <c r="AY161" s="280"/>
      <c r="AZ161" s="280"/>
      <c r="BA161" s="280"/>
      <c r="BB161" s="280"/>
      <c r="BC161" s="53"/>
      <c r="BD161" s="53"/>
      <c r="BE161" s="53"/>
      <c r="BF161" s="53"/>
      <c r="BG161" s="53"/>
      <c r="BH161" s="53"/>
      <c r="BI161" s="53"/>
      <c r="BJ161" s="53"/>
      <c r="BK161" s="53"/>
      <c r="BL161" s="53"/>
      <c r="BM161" s="53"/>
      <c r="BN161" s="53"/>
      <c r="BO161" s="53"/>
      <c r="BP161" s="53"/>
      <c r="BQ161" s="53"/>
      <c r="BR161" s="53"/>
      <c r="BS161" s="53"/>
      <c r="BT161" s="53"/>
      <c r="BU161" s="53"/>
      <c r="BV161" s="53"/>
      <c r="BW161" s="53"/>
      <c r="BX161" s="53"/>
      <c r="BY161" s="53"/>
      <c r="BZ161" s="53"/>
      <c r="CA161" s="53"/>
      <c r="CB161" s="53"/>
      <c r="CC161" s="53"/>
      <c r="CD161" s="53"/>
    </row>
    <row r="162" spans="1:82" x14ac:dyDescent="0.2">
      <c r="A162" s="53"/>
      <c r="B162" s="77"/>
      <c r="C162" s="53"/>
      <c r="D162" s="578"/>
      <c r="E162" s="304"/>
      <c r="F162" s="578"/>
      <c r="G162" s="304"/>
      <c r="H162" s="304"/>
      <c r="I162" s="304"/>
      <c r="J162" s="304"/>
      <c r="K162" s="304"/>
      <c r="L162" s="304"/>
      <c r="M162" s="304"/>
      <c r="N162" s="304"/>
      <c r="O162" s="304"/>
      <c r="P162" s="304"/>
      <c r="Q162" s="304"/>
      <c r="R162" s="304"/>
      <c r="S162" s="304"/>
      <c r="T162" s="578"/>
      <c r="U162" s="304"/>
      <c r="V162" s="304"/>
      <c r="W162" s="304"/>
      <c r="X162" s="304"/>
      <c r="Y162" s="304"/>
      <c r="Z162" s="304"/>
      <c r="AA162" s="304"/>
      <c r="AB162" s="304"/>
      <c r="AC162" s="304"/>
      <c r="AD162" s="304"/>
      <c r="AE162" s="304"/>
      <c r="AF162" s="304"/>
      <c r="AG162" s="304"/>
      <c r="AH162" s="304"/>
      <c r="AI162" s="304"/>
      <c r="AJ162" s="304"/>
      <c r="AK162" s="304"/>
      <c r="AL162" s="304"/>
      <c r="AM162" s="304"/>
      <c r="AN162" s="304"/>
      <c r="AO162" s="304"/>
      <c r="AP162" s="53"/>
      <c r="AQ162" s="53"/>
      <c r="AR162" s="53"/>
      <c r="AS162" s="53"/>
      <c r="AT162" s="53"/>
      <c r="AU162" s="280"/>
      <c r="AV162" s="53"/>
      <c r="AW162" s="280"/>
      <c r="AX162" s="280"/>
      <c r="AY162" s="280"/>
      <c r="AZ162" s="280"/>
      <c r="BA162" s="280"/>
      <c r="BB162" s="280"/>
      <c r="BC162" s="53"/>
      <c r="BD162" s="53"/>
      <c r="BE162" s="53"/>
      <c r="BF162" s="53"/>
      <c r="BG162" s="53"/>
      <c r="BH162" s="53"/>
      <c r="BI162" s="53"/>
      <c r="BJ162" s="53"/>
      <c r="BK162" s="53"/>
      <c r="BL162" s="53"/>
      <c r="BM162" s="53"/>
      <c r="BN162" s="53"/>
      <c r="BO162" s="53"/>
      <c r="BP162" s="53"/>
      <c r="BQ162" s="53"/>
      <c r="BR162" s="53"/>
      <c r="BS162" s="53"/>
      <c r="BT162" s="53"/>
      <c r="BU162" s="53"/>
      <c r="BV162" s="53"/>
      <c r="BW162" s="53"/>
      <c r="BX162" s="53"/>
      <c r="BY162" s="53"/>
      <c r="BZ162" s="53"/>
      <c r="CA162" s="53"/>
      <c r="CB162" s="53"/>
      <c r="CC162" s="53"/>
      <c r="CD162" s="53"/>
    </row>
    <row r="163" spans="1:82" x14ac:dyDescent="0.2">
      <c r="A163" s="53"/>
      <c r="B163" s="77"/>
      <c r="C163" s="53"/>
      <c r="D163" s="578"/>
      <c r="E163" s="304"/>
      <c r="F163" s="578"/>
      <c r="G163" s="304"/>
      <c r="H163" s="304"/>
      <c r="I163" s="304"/>
      <c r="J163" s="304"/>
      <c r="K163" s="304"/>
      <c r="L163" s="304"/>
      <c r="M163" s="304"/>
      <c r="N163" s="304"/>
      <c r="O163" s="304"/>
      <c r="P163" s="304"/>
      <c r="Q163" s="304"/>
      <c r="R163" s="304"/>
      <c r="S163" s="304"/>
      <c r="T163" s="578"/>
      <c r="U163" s="304"/>
      <c r="V163" s="304"/>
      <c r="W163" s="304"/>
      <c r="X163" s="304"/>
      <c r="Y163" s="304"/>
      <c r="Z163" s="304"/>
      <c r="AA163" s="304"/>
      <c r="AB163" s="304"/>
      <c r="AC163" s="304"/>
      <c r="AD163" s="304"/>
      <c r="AE163" s="304"/>
      <c r="AF163" s="304"/>
      <c r="AG163" s="304"/>
      <c r="AH163" s="304"/>
      <c r="AI163" s="304"/>
      <c r="AJ163" s="304"/>
      <c r="AK163" s="304"/>
      <c r="AL163" s="304"/>
      <c r="AM163" s="304"/>
      <c r="AN163" s="304"/>
      <c r="AO163" s="304"/>
      <c r="AP163" s="53"/>
      <c r="AQ163" s="53"/>
      <c r="AR163" s="53"/>
      <c r="AS163" s="53"/>
      <c r="AT163" s="53"/>
      <c r="AU163" s="280"/>
      <c r="AV163" s="53"/>
      <c r="AW163" s="280"/>
      <c r="AX163" s="280"/>
      <c r="AY163" s="280"/>
      <c r="AZ163" s="280"/>
      <c r="BA163" s="280"/>
      <c r="BB163" s="280"/>
      <c r="BC163" s="53"/>
      <c r="BD163" s="53"/>
      <c r="BE163" s="53"/>
      <c r="BF163" s="53"/>
      <c r="BG163" s="53"/>
      <c r="BH163" s="53"/>
      <c r="BI163" s="53"/>
      <c r="BJ163" s="53"/>
      <c r="BK163" s="53"/>
      <c r="BL163" s="53"/>
      <c r="BM163" s="53"/>
      <c r="BN163" s="53"/>
      <c r="BO163" s="53"/>
      <c r="BP163" s="53"/>
      <c r="BQ163" s="53"/>
      <c r="BR163" s="53"/>
      <c r="BS163" s="53"/>
      <c r="BT163" s="53"/>
      <c r="BU163" s="53"/>
      <c r="BV163" s="53"/>
      <c r="BW163" s="53"/>
      <c r="BX163" s="53"/>
      <c r="BY163" s="53"/>
      <c r="BZ163" s="53"/>
      <c r="CA163" s="53"/>
      <c r="CB163" s="53"/>
      <c r="CC163" s="53"/>
      <c r="CD163" s="53"/>
    </row>
    <row r="164" spans="1:82" x14ac:dyDescent="0.2">
      <c r="A164" s="53"/>
      <c r="B164" s="77"/>
      <c r="C164" s="53"/>
      <c r="D164" s="578"/>
      <c r="E164" s="304"/>
      <c r="F164" s="578"/>
      <c r="G164" s="304"/>
      <c r="H164" s="304"/>
      <c r="I164" s="304"/>
      <c r="J164" s="304"/>
      <c r="K164" s="304"/>
      <c r="L164" s="304"/>
      <c r="M164" s="304"/>
      <c r="N164" s="304"/>
      <c r="O164" s="304"/>
      <c r="P164" s="304"/>
      <c r="Q164" s="304"/>
      <c r="R164" s="304"/>
      <c r="S164" s="304"/>
      <c r="T164" s="578"/>
      <c r="U164" s="304"/>
      <c r="V164" s="304"/>
      <c r="W164" s="304"/>
      <c r="X164" s="304"/>
      <c r="Y164" s="304"/>
      <c r="Z164" s="304"/>
      <c r="AA164" s="304"/>
      <c r="AB164" s="304"/>
      <c r="AC164" s="304"/>
      <c r="AD164" s="304"/>
      <c r="AE164" s="304"/>
      <c r="AF164" s="304"/>
      <c r="AG164" s="304"/>
      <c r="AH164" s="304"/>
      <c r="AI164" s="304"/>
      <c r="AJ164" s="304"/>
      <c r="AK164" s="304"/>
      <c r="AL164" s="304"/>
      <c r="AM164" s="304"/>
      <c r="AN164" s="304"/>
      <c r="AO164" s="304"/>
      <c r="AP164" s="53"/>
      <c r="AQ164" s="53"/>
      <c r="AR164" s="53"/>
      <c r="AS164" s="53"/>
      <c r="AT164" s="53"/>
      <c r="AU164" s="280"/>
      <c r="AV164" s="53"/>
      <c r="AW164" s="280"/>
      <c r="AX164" s="280"/>
      <c r="AY164" s="280"/>
      <c r="AZ164" s="280"/>
      <c r="BA164" s="280"/>
      <c r="BB164" s="280"/>
      <c r="BC164" s="53"/>
      <c r="BD164" s="53"/>
      <c r="BE164" s="53"/>
      <c r="BF164" s="53"/>
      <c r="BG164" s="53"/>
      <c r="BH164" s="53"/>
      <c r="BI164" s="53"/>
      <c r="BJ164" s="53"/>
      <c r="BK164" s="53"/>
      <c r="BL164" s="53"/>
      <c r="BM164" s="53"/>
      <c r="BN164" s="53"/>
      <c r="BO164" s="53"/>
      <c r="BP164" s="53"/>
      <c r="BQ164" s="53"/>
      <c r="BR164" s="53"/>
      <c r="BS164" s="53"/>
      <c r="BT164" s="53"/>
      <c r="BU164" s="53"/>
      <c r="BV164" s="53"/>
      <c r="BW164" s="53"/>
      <c r="BX164" s="53"/>
      <c r="BY164" s="53"/>
      <c r="BZ164" s="53"/>
      <c r="CA164" s="53"/>
      <c r="CB164" s="53"/>
      <c r="CC164" s="53"/>
      <c r="CD164" s="53"/>
    </row>
    <row r="165" spans="1:82" x14ac:dyDescent="0.2">
      <c r="A165" s="53"/>
      <c r="B165" s="77"/>
      <c r="C165" s="53"/>
      <c r="D165" s="578"/>
      <c r="E165" s="304"/>
      <c r="F165" s="578"/>
      <c r="G165" s="304"/>
      <c r="H165" s="304"/>
      <c r="I165" s="304"/>
      <c r="J165" s="304"/>
      <c r="K165" s="304"/>
      <c r="L165" s="304"/>
      <c r="M165" s="304"/>
      <c r="N165" s="304"/>
      <c r="O165" s="304"/>
      <c r="P165" s="304"/>
      <c r="Q165" s="304"/>
      <c r="R165" s="304"/>
      <c r="S165" s="304"/>
      <c r="T165" s="578"/>
      <c r="U165" s="304"/>
      <c r="V165" s="304"/>
      <c r="W165" s="304"/>
      <c r="X165" s="304"/>
      <c r="Y165" s="304"/>
      <c r="Z165" s="304"/>
      <c r="AA165" s="304"/>
      <c r="AB165" s="304"/>
      <c r="AC165" s="304"/>
      <c r="AD165" s="304"/>
      <c r="AE165" s="304"/>
      <c r="AF165" s="304"/>
      <c r="AG165" s="304"/>
      <c r="AH165" s="304"/>
      <c r="AI165" s="304"/>
      <c r="AJ165" s="304"/>
      <c r="AK165" s="304"/>
      <c r="AL165" s="304"/>
      <c r="AM165" s="304"/>
      <c r="AN165" s="304"/>
      <c r="AO165" s="304"/>
      <c r="AP165" s="53"/>
      <c r="AQ165" s="53"/>
      <c r="AR165" s="53"/>
      <c r="AS165" s="53"/>
      <c r="AT165" s="53"/>
      <c r="AU165" s="280"/>
      <c r="AV165" s="53"/>
      <c r="AW165" s="280"/>
      <c r="AX165" s="280"/>
      <c r="AY165" s="280"/>
      <c r="AZ165" s="280"/>
      <c r="BA165" s="280"/>
      <c r="BB165" s="280"/>
      <c r="BC165" s="53"/>
      <c r="BD165" s="53"/>
      <c r="BE165" s="53"/>
      <c r="BF165" s="53"/>
      <c r="BG165" s="53"/>
      <c r="BH165" s="53"/>
      <c r="BI165" s="53"/>
      <c r="BJ165" s="53"/>
      <c r="BK165" s="53"/>
      <c r="BL165" s="53"/>
      <c r="BM165" s="53"/>
      <c r="BN165" s="53"/>
      <c r="BO165" s="53"/>
      <c r="BP165" s="53"/>
      <c r="BQ165" s="53"/>
      <c r="BR165" s="53"/>
      <c r="BS165" s="53"/>
      <c r="BT165" s="53"/>
      <c r="BU165" s="53"/>
      <c r="BV165" s="53"/>
      <c r="BW165" s="53"/>
      <c r="BX165" s="53"/>
      <c r="BY165" s="53"/>
      <c r="BZ165" s="53"/>
      <c r="CA165" s="53"/>
      <c r="CB165" s="53"/>
      <c r="CC165" s="53"/>
      <c r="CD165" s="53"/>
    </row>
    <row r="166" spans="1:82" x14ac:dyDescent="0.2">
      <c r="A166" s="53"/>
      <c r="B166" s="77"/>
      <c r="C166" s="53"/>
      <c r="D166" s="578"/>
      <c r="E166" s="304"/>
      <c r="F166" s="578"/>
      <c r="G166" s="304"/>
      <c r="H166" s="304"/>
      <c r="I166" s="304"/>
      <c r="J166" s="304"/>
      <c r="K166" s="304"/>
      <c r="L166" s="304"/>
      <c r="M166" s="304"/>
      <c r="N166" s="304"/>
      <c r="O166" s="304"/>
      <c r="P166" s="304"/>
      <c r="Q166" s="304"/>
      <c r="R166" s="304"/>
      <c r="S166" s="304"/>
      <c r="T166" s="578"/>
      <c r="U166" s="304"/>
      <c r="V166" s="304"/>
      <c r="W166" s="304"/>
      <c r="X166" s="304"/>
      <c r="Y166" s="304"/>
      <c r="Z166" s="304"/>
      <c r="AA166" s="304"/>
      <c r="AB166" s="304"/>
      <c r="AC166" s="304"/>
      <c r="AD166" s="304"/>
      <c r="AE166" s="304"/>
      <c r="AF166" s="304"/>
      <c r="AG166" s="304"/>
      <c r="AH166" s="304"/>
      <c r="AI166" s="304"/>
      <c r="AJ166" s="304"/>
      <c r="AK166" s="304"/>
      <c r="AL166" s="304"/>
      <c r="AM166" s="304"/>
      <c r="AN166" s="304"/>
      <c r="AO166" s="304"/>
      <c r="AP166" s="53"/>
      <c r="AQ166" s="53"/>
      <c r="AR166" s="53"/>
      <c r="AS166" s="53"/>
      <c r="AT166" s="53"/>
      <c r="AU166" s="280"/>
      <c r="AV166" s="53"/>
      <c r="AW166" s="280"/>
      <c r="AX166" s="280"/>
      <c r="AY166" s="280"/>
      <c r="AZ166" s="280"/>
      <c r="BA166" s="280"/>
      <c r="BB166" s="280"/>
      <c r="BC166" s="53"/>
      <c r="BD166" s="53"/>
      <c r="BE166" s="53"/>
      <c r="BF166" s="53"/>
      <c r="BG166" s="53"/>
      <c r="BH166" s="53"/>
      <c r="BI166" s="53"/>
      <c r="BJ166" s="53"/>
      <c r="BK166" s="53"/>
      <c r="BL166" s="53"/>
      <c r="BM166" s="53"/>
      <c r="BN166" s="53"/>
      <c r="BO166" s="53"/>
      <c r="BP166" s="53"/>
      <c r="BQ166" s="53"/>
      <c r="BR166" s="53"/>
      <c r="BS166" s="53"/>
      <c r="BT166" s="53"/>
      <c r="BU166" s="53"/>
      <c r="BV166" s="53"/>
      <c r="BW166" s="53"/>
      <c r="BX166" s="53"/>
      <c r="BY166" s="53"/>
      <c r="BZ166" s="53"/>
      <c r="CA166" s="53"/>
      <c r="CB166" s="53"/>
      <c r="CC166" s="53"/>
      <c r="CD166" s="53"/>
    </row>
    <row r="167" spans="1:82" x14ac:dyDescent="0.2">
      <c r="A167" s="53"/>
      <c r="B167" s="77"/>
      <c r="C167" s="53"/>
      <c r="D167" s="578"/>
      <c r="E167" s="304"/>
      <c r="F167" s="578"/>
      <c r="G167" s="304"/>
      <c r="H167" s="304"/>
      <c r="I167" s="304"/>
      <c r="J167" s="304"/>
      <c r="K167" s="304"/>
      <c r="L167" s="304"/>
      <c r="M167" s="304"/>
      <c r="N167" s="304"/>
      <c r="O167" s="304"/>
      <c r="P167" s="304"/>
      <c r="Q167" s="304"/>
      <c r="R167" s="304"/>
      <c r="S167" s="304"/>
      <c r="T167" s="578"/>
      <c r="U167" s="304"/>
      <c r="V167" s="304"/>
      <c r="W167" s="304"/>
      <c r="X167" s="304"/>
      <c r="Y167" s="304"/>
      <c r="Z167" s="304"/>
      <c r="AA167" s="304"/>
      <c r="AB167" s="304"/>
      <c r="AC167" s="304"/>
      <c r="AD167" s="304"/>
      <c r="AE167" s="304"/>
      <c r="AF167" s="304"/>
      <c r="AG167" s="304"/>
      <c r="AH167" s="304"/>
      <c r="AI167" s="304"/>
      <c r="AJ167" s="304"/>
      <c r="AK167" s="304"/>
      <c r="AL167" s="304"/>
      <c r="AM167" s="304"/>
      <c r="AN167" s="304"/>
      <c r="AO167" s="304"/>
      <c r="AP167" s="53"/>
      <c r="AQ167" s="53"/>
      <c r="AR167" s="53"/>
      <c r="AS167" s="53"/>
      <c r="AT167" s="53"/>
      <c r="AU167" s="280"/>
      <c r="AV167" s="53"/>
      <c r="AW167" s="280"/>
      <c r="AX167" s="280"/>
      <c r="AY167" s="280"/>
      <c r="AZ167" s="280"/>
      <c r="BA167" s="280"/>
      <c r="BB167" s="280"/>
      <c r="BC167" s="53"/>
      <c r="BD167" s="53"/>
      <c r="BE167" s="53"/>
      <c r="BF167" s="53"/>
      <c r="BG167" s="53"/>
      <c r="BH167" s="53"/>
      <c r="BI167" s="53"/>
      <c r="BJ167" s="53"/>
      <c r="BK167" s="53"/>
      <c r="BL167" s="53"/>
      <c r="BM167" s="53"/>
      <c r="BN167" s="53"/>
      <c r="BO167" s="53"/>
      <c r="BP167" s="53"/>
      <c r="BQ167" s="53"/>
      <c r="BR167" s="53"/>
      <c r="BS167" s="53"/>
      <c r="BT167" s="53"/>
      <c r="BU167" s="53"/>
      <c r="BV167" s="53"/>
      <c r="BW167" s="53"/>
      <c r="BX167" s="53"/>
      <c r="BY167" s="53"/>
      <c r="BZ167" s="53"/>
      <c r="CA167" s="53"/>
      <c r="CB167" s="53"/>
      <c r="CC167" s="53"/>
      <c r="CD167" s="53"/>
    </row>
    <row r="168" spans="1:82" x14ac:dyDescent="0.2">
      <c r="A168" s="53"/>
      <c r="B168" s="77"/>
      <c r="C168" s="53"/>
      <c r="D168" s="578"/>
      <c r="E168" s="304"/>
      <c r="F168" s="578"/>
      <c r="G168" s="304"/>
      <c r="H168" s="304"/>
      <c r="I168" s="304"/>
      <c r="J168" s="304"/>
      <c r="K168" s="304"/>
      <c r="L168" s="304"/>
      <c r="M168" s="304"/>
      <c r="N168" s="304"/>
      <c r="O168" s="304"/>
      <c r="P168" s="304"/>
      <c r="Q168" s="304"/>
      <c r="R168" s="304"/>
      <c r="S168" s="304"/>
      <c r="T168" s="578"/>
      <c r="U168" s="304"/>
      <c r="V168" s="304"/>
      <c r="W168" s="304"/>
      <c r="X168" s="304"/>
      <c r="Y168" s="304"/>
      <c r="Z168" s="304"/>
      <c r="AA168" s="304"/>
      <c r="AB168" s="304"/>
      <c r="AC168" s="304"/>
      <c r="AD168" s="304"/>
      <c r="AE168" s="304"/>
      <c r="AF168" s="304"/>
      <c r="AG168" s="304"/>
      <c r="AH168" s="304"/>
      <c r="AI168" s="304"/>
      <c r="AJ168" s="304"/>
      <c r="AK168" s="304"/>
      <c r="AL168" s="304"/>
      <c r="AM168" s="304"/>
      <c r="AN168" s="304"/>
      <c r="AO168" s="304"/>
      <c r="AP168" s="53"/>
      <c r="AQ168" s="53"/>
      <c r="AR168" s="53"/>
      <c r="AS168" s="53"/>
      <c r="AT168" s="53"/>
      <c r="AU168" s="280"/>
      <c r="AV168" s="53"/>
      <c r="AW168" s="280"/>
      <c r="AX168" s="280"/>
      <c r="AY168" s="280"/>
      <c r="AZ168" s="280"/>
      <c r="BA168" s="280"/>
      <c r="BB168" s="280"/>
      <c r="BC168" s="53"/>
      <c r="BD168" s="53"/>
      <c r="BE168" s="53"/>
      <c r="BF168" s="53"/>
      <c r="BG168" s="53"/>
      <c r="BH168" s="53"/>
      <c r="BI168" s="53"/>
      <c r="BJ168" s="53"/>
      <c r="BK168" s="53"/>
      <c r="BL168" s="53"/>
      <c r="BM168" s="53"/>
      <c r="BN168" s="53"/>
      <c r="BO168" s="53"/>
      <c r="BP168" s="53"/>
      <c r="BQ168" s="53"/>
      <c r="BR168" s="53"/>
      <c r="BS168" s="53"/>
      <c r="BT168" s="53"/>
      <c r="BU168" s="53"/>
      <c r="BV168" s="53"/>
      <c r="BW168" s="53"/>
      <c r="BX168" s="53"/>
      <c r="BY168" s="53"/>
      <c r="BZ168" s="53"/>
      <c r="CA168" s="53"/>
      <c r="CB168" s="53"/>
      <c r="CC168" s="53"/>
      <c r="CD168" s="53"/>
    </row>
    <row r="169" spans="1:82" x14ac:dyDescent="0.2">
      <c r="A169" s="53"/>
      <c r="B169" s="77"/>
      <c r="C169" s="53"/>
      <c r="D169" s="578"/>
      <c r="E169" s="304"/>
      <c r="F169" s="578"/>
      <c r="G169" s="304"/>
      <c r="H169" s="304"/>
      <c r="I169" s="304"/>
      <c r="J169" s="304"/>
      <c r="K169" s="304"/>
      <c r="L169" s="304"/>
      <c r="M169" s="304"/>
      <c r="N169" s="304"/>
      <c r="O169" s="304"/>
      <c r="P169" s="304"/>
      <c r="Q169" s="304"/>
      <c r="R169" s="304"/>
      <c r="S169" s="304"/>
      <c r="T169" s="578"/>
      <c r="U169" s="304"/>
      <c r="V169" s="304"/>
      <c r="W169" s="304"/>
      <c r="X169" s="304"/>
      <c r="Y169" s="304"/>
      <c r="Z169" s="304"/>
      <c r="AA169" s="304"/>
      <c r="AB169" s="304"/>
      <c r="AC169" s="304"/>
      <c r="AD169" s="304"/>
      <c r="AE169" s="304"/>
      <c r="AF169" s="304"/>
      <c r="AG169" s="304"/>
      <c r="AH169" s="304"/>
      <c r="AI169" s="304"/>
      <c r="AJ169" s="304"/>
      <c r="AK169" s="304"/>
      <c r="AL169" s="304"/>
      <c r="AM169" s="304"/>
      <c r="AN169" s="304"/>
      <c r="AO169" s="304"/>
      <c r="AP169" s="53"/>
      <c r="AQ169" s="53"/>
      <c r="AR169" s="53"/>
      <c r="AS169" s="53"/>
      <c r="AT169" s="53"/>
      <c r="AU169" s="280"/>
      <c r="AV169" s="53"/>
      <c r="AW169" s="280"/>
      <c r="AX169" s="280"/>
      <c r="AY169" s="280"/>
      <c r="AZ169" s="280"/>
      <c r="BA169" s="280"/>
      <c r="BB169" s="280"/>
      <c r="BC169" s="53"/>
      <c r="BD169" s="53"/>
      <c r="BE169" s="53"/>
      <c r="BF169" s="53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53"/>
      <c r="BR169" s="53"/>
      <c r="BS169" s="53"/>
      <c r="BT169" s="53"/>
      <c r="BU169" s="53"/>
      <c r="BV169" s="53"/>
      <c r="BW169" s="53"/>
      <c r="BX169" s="53"/>
      <c r="BY169" s="53"/>
      <c r="BZ169" s="53"/>
      <c r="CA169" s="53"/>
      <c r="CB169" s="53"/>
      <c r="CC169" s="53"/>
      <c r="CD169" s="53"/>
    </row>
    <row r="170" spans="1:82" x14ac:dyDescent="0.2">
      <c r="A170" s="53"/>
      <c r="B170" s="77"/>
      <c r="C170" s="53"/>
      <c r="D170" s="578"/>
      <c r="E170" s="304"/>
      <c r="F170" s="578"/>
      <c r="G170" s="304"/>
      <c r="H170" s="304"/>
      <c r="I170" s="304"/>
      <c r="J170" s="304"/>
      <c r="K170" s="304"/>
      <c r="L170" s="304"/>
      <c r="M170" s="304"/>
      <c r="N170" s="304"/>
      <c r="O170" s="304"/>
      <c r="P170" s="304"/>
      <c r="Q170" s="304"/>
      <c r="R170" s="304"/>
      <c r="S170" s="304"/>
      <c r="T170" s="578"/>
      <c r="U170" s="304"/>
      <c r="V170" s="304"/>
      <c r="W170" s="304"/>
      <c r="X170" s="304"/>
      <c r="Y170" s="304"/>
      <c r="Z170" s="304"/>
      <c r="AA170" s="304"/>
      <c r="AB170" s="304"/>
      <c r="AC170" s="304"/>
      <c r="AD170" s="304"/>
      <c r="AE170" s="304"/>
      <c r="AF170" s="304"/>
      <c r="AG170" s="304"/>
      <c r="AH170" s="304"/>
      <c r="AI170" s="304"/>
      <c r="AJ170" s="304"/>
      <c r="AK170" s="304"/>
      <c r="AL170" s="304"/>
      <c r="AM170" s="304"/>
      <c r="AN170" s="304"/>
      <c r="AO170" s="304"/>
      <c r="AP170" s="53"/>
      <c r="AQ170" s="53"/>
      <c r="AR170" s="53"/>
      <c r="AS170" s="53"/>
      <c r="AT170" s="53"/>
      <c r="AU170" s="280"/>
      <c r="AV170" s="53"/>
      <c r="AW170" s="280"/>
      <c r="AX170" s="280"/>
      <c r="AY170" s="280"/>
      <c r="AZ170" s="280"/>
      <c r="BA170" s="280"/>
      <c r="BB170" s="280"/>
      <c r="BC170" s="53"/>
      <c r="BD170" s="53"/>
      <c r="BE170" s="53"/>
      <c r="BF170" s="53"/>
      <c r="BG170" s="53"/>
      <c r="BH170" s="53"/>
      <c r="BI170" s="53"/>
      <c r="BJ170" s="53"/>
      <c r="BK170" s="53"/>
      <c r="BL170" s="53"/>
      <c r="BM170" s="53"/>
      <c r="BN170" s="53"/>
      <c r="BO170" s="53"/>
      <c r="BP170" s="53"/>
      <c r="BQ170" s="53"/>
      <c r="BR170" s="53"/>
      <c r="BS170" s="53"/>
      <c r="BT170" s="53"/>
      <c r="BU170" s="53"/>
      <c r="BV170" s="53"/>
      <c r="BW170" s="53"/>
      <c r="BX170" s="53"/>
      <c r="BY170" s="53"/>
      <c r="BZ170" s="53"/>
      <c r="CA170" s="53"/>
      <c r="CB170" s="53"/>
      <c r="CC170" s="53"/>
      <c r="CD170" s="53"/>
    </row>
    <row r="171" spans="1:82" x14ac:dyDescent="0.2">
      <c r="A171" s="53"/>
      <c r="B171" s="77"/>
      <c r="C171" s="53"/>
      <c r="D171" s="578"/>
      <c r="E171" s="304"/>
      <c r="F171" s="578"/>
      <c r="G171" s="304"/>
      <c r="H171" s="304"/>
      <c r="I171" s="304"/>
      <c r="J171" s="304"/>
      <c r="K171" s="304"/>
      <c r="L171" s="304"/>
      <c r="M171" s="304"/>
      <c r="N171" s="304"/>
      <c r="O171" s="304"/>
      <c r="P171" s="304"/>
      <c r="Q171" s="304"/>
      <c r="R171" s="304"/>
      <c r="S171" s="304"/>
      <c r="T171" s="578"/>
      <c r="U171" s="304"/>
      <c r="V171" s="304"/>
      <c r="W171" s="304"/>
      <c r="X171" s="304"/>
      <c r="Y171" s="304"/>
      <c r="Z171" s="304"/>
      <c r="AA171" s="304"/>
      <c r="AB171" s="304"/>
      <c r="AC171" s="304"/>
      <c r="AD171" s="304"/>
      <c r="AE171" s="304"/>
      <c r="AF171" s="304"/>
      <c r="AG171" s="304"/>
      <c r="AH171" s="304"/>
      <c r="AI171" s="304"/>
      <c r="AJ171" s="304"/>
      <c r="AK171" s="304"/>
      <c r="AL171" s="304"/>
      <c r="AM171" s="304"/>
      <c r="AN171" s="304"/>
      <c r="AO171" s="304"/>
      <c r="AP171" s="53"/>
      <c r="AQ171" s="53"/>
      <c r="AR171" s="53"/>
      <c r="AS171" s="53"/>
      <c r="AT171" s="53"/>
      <c r="AU171" s="280"/>
      <c r="AV171" s="53"/>
      <c r="AW171" s="280"/>
      <c r="AX171" s="280"/>
      <c r="AY171" s="280"/>
      <c r="AZ171" s="280"/>
      <c r="BA171" s="280"/>
      <c r="BB171" s="280"/>
      <c r="BC171" s="53"/>
      <c r="BD171" s="53"/>
      <c r="BE171" s="53"/>
      <c r="BF171" s="53"/>
      <c r="BG171" s="53"/>
      <c r="BH171" s="53"/>
      <c r="BI171" s="53"/>
      <c r="BJ171" s="53"/>
      <c r="BK171" s="53"/>
      <c r="BL171" s="53"/>
      <c r="BM171" s="53"/>
      <c r="BN171" s="53"/>
      <c r="BO171" s="53"/>
      <c r="BP171" s="53"/>
      <c r="BQ171" s="53"/>
      <c r="BR171" s="53"/>
      <c r="BS171" s="53"/>
      <c r="BT171" s="53"/>
      <c r="BU171" s="53"/>
      <c r="BV171" s="53"/>
      <c r="BW171" s="53"/>
      <c r="BX171" s="53"/>
      <c r="BY171" s="53"/>
      <c r="BZ171" s="53"/>
      <c r="CA171" s="53"/>
      <c r="CB171" s="53"/>
      <c r="CC171" s="53"/>
      <c r="CD171" s="53"/>
    </row>
    <row r="172" spans="1:82" x14ac:dyDescent="0.2">
      <c r="A172" s="53"/>
      <c r="B172" s="77"/>
      <c r="C172" s="53"/>
      <c r="D172" s="578"/>
      <c r="E172" s="304"/>
      <c r="F172" s="578"/>
      <c r="G172" s="304"/>
      <c r="H172" s="304"/>
      <c r="I172" s="304"/>
      <c r="J172" s="304"/>
      <c r="K172" s="304"/>
      <c r="L172" s="304"/>
      <c r="M172" s="304"/>
      <c r="N172" s="304"/>
      <c r="O172" s="304"/>
      <c r="P172" s="304"/>
      <c r="Q172" s="304"/>
      <c r="R172" s="304"/>
      <c r="S172" s="304"/>
      <c r="T172" s="578"/>
      <c r="U172" s="304"/>
      <c r="V172" s="304"/>
      <c r="W172" s="304"/>
      <c r="X172" s="304"/>
      <c r="Y172" s="304"/>
      <c r="Z172" s="304"/>
      <c r="AA172" s="304"/>
      <c r="AB172" s="304"/>
      <c r="AC172" s="304"/>
      <c r="AD172" s="304"/>
      <c r="AE172" s="304"/>
      <c r="AF172" s="304"/>
      <c r="AG172" s="304"/>
      <c r="AH172" s="304"/>
      <c r="AI172" s="304"/>
      <c r="AJ172" s="304"/>
      <c r="AK172" s="304"/>
      <c r="AL172" s="304"/>
      <c r="AM172" s="304"/>
      <c r="AN172" s="304"/>
      <c r="AO172" s="304"/>
      <c r="AP172" s="53"/>
      <c r="AQ172" s="53"/>
      <c r="AR172" s="53"/>
      <c r="AS172" s="53"/>
      <c r="AT172" s="53"/>
      <c r="AU172" s="280"/>
      <c r="AV172" s="53"/>
      <c r="AW172" s="280"/>
      <c r="AX172" s="280"/>
      <c r="AY172" s="280"/>
      <c r="AZ172" s="280"/>
      <c r="BA172" s="280"/>
      <c r="BB172" s="280"/>
      <c r="BC172" s="53"/>
      <c r="BD172" s="53"/>
      <c r="BE172" s="53"/>
      <c r="BF172" s="53"/>
      <c r="BG172" s="53"/>
      <c r="BH172" s="53"/>
      <c r="BI172" s="53"/>
      <c r="BJ172" s="53"/>
      <c r="BK172" s="53"/>
      <c r="BL172" s="53"/>
      <c r="BM172" s="53"/>
      <c r="BN172" s="53"/>
      <c r="BO172" s="53"/>
      <c r="BP172" s="53"/>
      <c r="BQ172" s="53"/>
      <c r="BR172" s="53"/>
      <c r="BS172" s="53"/>
      <c r="BT172" s="53"/>
      <c r="BU172" s="53"/>
      <c r="BV172" s="53"/>
      <c r="BW172" s="53"/>
      <c r="BX172" s="53"/>
      <c r="BY172" s="53"/>
      <c r="BZ172" s="53"/>
      <c r="CA172" s="53"/>
      <c r="CB172" s="53"/>
      <c r="CC172" s="53"/>
      <c r="CD172" s="53"/>
    </row>
    <row r="173" spans="1:82" x14ac:dyDescent="0.2">
      <c r="A173" s="53"/>
      <c r="B173" s="77"/>
      <c r="C173" s="53"/>
      <c r="D173" s="578"/>
      <c r="E173" s="304"/>
      <c r="F173" s="578"/>
      <c r="G173" s="304"/>
      <c r="H173" s="304"/>
      <c r="I173" s="304"/>
      <c r="J173" s="304"/>
      <c r="K173" s="304"/>
      <c r="L173" s="304"/>
      <c r="M173" s="304"/>
      <c r="N173" s="304"/>
      <c r="O173" s="304"/>
      <c r="P173" s="304"/>
      <c r="Q173" s="304"/>
      <c r="R173" s="304"/>
      <c r="S173" s="304"/>
      <c r="T173" s="578"/>
      <c r="U173" s="304"/>
      <c r="V173" s="304"/>
      <c r="W173" s="304"/>
      <c r="X173" s="304"/>
      <c r="Y173" s="304"/>
      <c r="Z173" s="304"/>
      <c r="AA173" s="304"/>
      <c r="AB173" s="304"/>
      <c r="AC173" s="304"/>
      <c r="AD173" s="304"/>
      <c r="AE173" s="304"/>
      <c r="AF173" s="304"/>
      <c r="AG173" s="304"/>
      <c r="AH173" s="304"/>
      <c r="AI173" s="304"/>
      <c r="AJ173" s="304"/>
      <c r="AK173" s="304"/>
      <c r="AL173" s="304"/>
      <c r="AM173" s="304"/>
      <c r="AN173" s="304"/>
      <c r="AO173" s="304"/>
      <c r="AP173" s="53"/>
      <c r="AQ173" s="53"/>
      <c r="AR173" s="53"/>
      <c r="AS173" s="53"/>
      <c r="AT173" s="53"/>
      <c r="AU173" s="280"/>
      <c r="AV173" s="53"/>
      <c r="AW173" s="280"/>
      <c r="AX173" s="280"/>
      <c r="AY173" s="280"/>
      <c r="AZ173" s="280"/>
      <c r="BA173" s="280"/>
      <c r="BB173" s="280"/>
      <c r="BC173" s="53"/>
      <c r="BD173" s="53"/>
      <c r="BE173" s="53"/>
      <c r="BF173" s="53"/>
      <c r="BG173" s="53"/>
      <c r="BH173" s="53"/>
      <c r="BI173" s="53"/>
      <c r="BJ173" s="53"/>
      <c r="BK173" s="53"/>
      <c r="BL173" s="53"/>
      <c r="BM173" s="53"/>
      <c r="BN173" s="53"/>
      <c r="BO173" s="53"/>
      <c r="BP173" s="53"/>
      <c r="BQ173" s="53"/>
      <c r="BR173" s="53"/>
      <c r="BS173" s="53"/>
      <c r="BT173" s="53"/>
      <c r="BU173" s="53"/>
      <c r="BV173" s="53"/>
      <c r="BW173" s="53"/>
      <c r="BX173" s="53"/>
      <c r="BY173" s="53"/>
      <c r="BZ173" s="53"/>
      <c r="CA173" s="53"/>
      <c r="CB173" s="53"/>
      <c r="CC173" s="53"/>
      <c r="CD173" s="53"/>
    </row>
    <row r="174" spans="1:82" x14ac:dyDescent="0.2">
      <c r="A174" s="53"/>
      <c r="B174" s="77"/>
      <c r="C174" s="53"/>
      <c r="D174" s="578"/>
      <c r="E174" s="304"/>
      <c r="F174" s="578"/>
      <c r="G174" s="304"/>
      <c r="H174" s="304"/>
      <c r="I174" s="304"/>
      <c r="J174" s="304"/>
      <c r="K174" s="304"/>
      <c r="L174" s="304"/>
      <c r="M174" s="304"/>
      <c r="N174" s="304"/>
      <c r="O174" s="304"/>
      <c r="P174" s="304"/>
      <c r="Q174" s="304"/>
      <c r="R174" s="304"/>
      <c r="S174" s="304"/>
      <c r="T174" s="578"/>
      <c r="U174" s="304"/>
      <c r="V174" s="304"/>
      <c r="W174" s="304"/>
      <c r="X174" s="304"/>
      <c r="Y174" s="304"/>
      <c r="Z174" s="304"/>
      <c r="AA174" s="304"/>
      <c r="AB174" s="304"/>
      <c r="AC174" s="304"/>
      <c r="AD174" s="304"/>
      <c r="AE174" s="304"/>
      <c r="AF174" s="304"/>
      <c r="AG174" s="304"/>
      <c r="AH174" s="304"/>
      <c r="AI174" s="304"/>
      <c r="AJ174" s="304"/>
      <c r="AK174" s="304"/>
      <c r="AL174" s="304"/>
      <c r="AM174" s="304"/>
      <c r="AN174" s="304"/>
      <c r="AO174" s="304"/>
      <c r="AP174" s="53"/>
      <c r="AQ174" s="53"/>
      <c r="AR174" s="53"/>
      <c r="AS174" s="53"/>
      <c r="AT174" s="53"/>
      <c r="AU174" s="280"/>
      <c r="AV174" s="53"/>
      <c r="AW174" s="280"/>
      <c r="AX174" s="280"/>
      <c r="AY174" s="280"/>
      <c r="AZ174" s="280"/>
      <c r="BA174" s="280"/>
      <c r="BB174" s="280"/>
      <c r="BC174" s="53"/>
      <c r="BD174" s="53"/>
      <c r="BE174" s="53"/>
      <c r="BF174" s="53"/>
      <c r="BG174" s="53"/>
      <c r="BH174" s="53"/>
      <c r="BI174" s="53"/>
      <c r="BJ174" s="53"/>
      <c r="BK174" s="53"/>
      <c r="BL174" s="53"/>
      <c r="BM174" s="53"/>
      <c r="BN174" s="53"/>
      <c r="BO174" s="53"/>
      <c r="BP174" s="53"/>
      <c r="BQ174" s="53"/>
      <c r="BR174" s="53"/>
      <c r="BS174" s="53"/>
      <c r="BT174" s="53"/>
      <c r="BU174" s="53"/>
      <c r="BV174" s="53"/>
      <c r="BW174" s="53"/>
      <c r="BX174" s="53"/>
      <c r="BY174" s="53"/>
      <c r="BZ174" s="53"/>
      <c r="CA174" s="53"/>
      <c r="CB174" s="53"/>
      <c r="CC174" s="53"/>
      <c r="CD174" s="53"/>
    </row>
    <row r="175" spans="1:82" x14ac:dyDescent="0.2">
      <c r="A175" s="53"/>
      <c r="B175" s="77"/>
      <c r="C175" s="53"/>
      <c r="D175" s="578"/>
      <c r="E175" s="304"/>
      <c r="F175" s="578"/>
      <c r="G175" s="304"/>
      <c r="H175" s="304"/>
      <c r="I175" s="304"/>
      <c r="J175" s="304"/>
      <c r="K175" s="304"/>
      <c r="L175" s="304"/>
      <c r="M175" s="304"/>
      <c r="N175" s="304"/>
      <c r="O175" s="304"/>
      <c r="P175" s="304"/>
      <c r="Q175" s="304"/>
      <c r="R175" s="304"/>
      <c r="S175" s="304"/>
      <c r="T175" s="578"/>
      <c r="U175" s="304"/>
      <c r="V175" s="304"/>
      <c r="W175" s="304"/>
      <c r="X175" s="304"/>
      <c r="Y175" s="304"/>
      <c r="Z175" s="304"/>
      <c r="AA175" s="304"/>
      <c r="AB175" s="304"/>
      <c r="AC175" s="304"/>
      <c r="AD175" s="304"/>
      <c r="AE175" s="304"/>
      <c r="AF175" s="304"/>
      <c r="AG175" s="304"/>
      <c r="AH175" s="304"/>
      <c r="AI175" s="304"/>
      <c r="AJ175" s="304"/>
      <c r="AK175" s="304"/>
      <c r="AL175" s="304"/>
      <c r="AM175" s="304"/>
      <c r="AN175" s="304"/>
      <c r="AO175" s="304"/>
      <c r="AP175" s="53"/>
      <c r="AQ175" s="53"/>
      <c r="AR175" s="53"/>
      <c r="AS175" s="53"/>
      <c r="AT175" s="53"/>
      <c r="AU175" s="280"/>
      <c r="AV175" s="53"/>
      <c r="AW175" s="280"/>
      <c r="AX175" s="280"/>
      <c r="AY175" s="280"/>
      <c r="AZ175" s="280"/>
      <c r="BA175" s="280"/>
      <c r="BB175" s="280"/>
      <c r="BC175" s="53"/>
      <c r="BD175" s="53"/>
      <c r="BE175" s="53"/>
      <c r="BF175" s="53"/>
      <c r="BG175" s="53"/>
      <c r="BH175" s="53"/>
      <c r="BI175" s="53"/>
      <c r="BJ175" s="53"/>
      <c r="BK175" s="53"/>
      <c r="BL175" s="53"/>
      <c r="BM175" s="53"/>
      <c r="BN175" s="53"/>
      <c r="BO175" s="53"/>
      <c r="BP175" s="53"/>
      <c r="BQ175" s="53"/>
      <c r="BR175" s="53"/>
      <c r="BS175" s="53"/>
      <c r="BT175" s="53"/>
      <c r="BU175" s="53"/>
      <c r="BV175" s="53"/>
      <c r="BW175" s="53"/>
      <c r="BX175" s="53"/>
      <c r="BY175" s="53"/>
      <c r="BZ175" s="53"/>
      <c r="CA175" s="53"/>
      <c r="CB175" s="53"/>
      <c r="CC175" s="53"/>
      <c r="CD175" s="53"/>
    </row>
    <row r="176" spans="1:82" x14ac:dyDescent="0.2">
      <c r="A176" s="53"/>
      <c r="B176" s="77"/>
      <c r="C176" s="53"/>
      <c r="D176" s="578"/>
      <c r="E176" s="304"/>
      <c r="F176" s="578"/>
      <c r="G176" s="304"/>
      <c r="H176" s="304"/>
      <c r="I176" s="304"/>
      <c r="J176" s="304"/>
      <c r="K176" s="304"/>
      <c r="L176" s="304"/>
      <c r="M176" s="304"/>
      <c r="N176" s="304"/>
      <c r="O176" s="304"/>
      <c r="P176" s="304"/>
      <c r="Q176" s="304"/>
      <c r="R176" s="304"/>
      <c r="S176" s="304"/>
      <c r="T176" s="578"/>
      <c r="U176" s="304"/>
      <c r="V176" s="304"/>
      <c r="W176" s="304"/>
      <c r="X176" s="304"/>
      <c r="Y176" s="304"/>
      <c r="Z176" s="304"/>
      <c r="AA176" s="304"/>
      <c r="AB176" s="304"/>
      <c r="AC176" s="304"/>
      <c r="AD176" s="304"/>
      <c r="AE176" s="304"/>
      <c r="AF176" s="304"/>
      <c r="AG176" s="304"/>
      <c r="AH176" s="304"/>
      <c r="AI176" s="304"/>
      <c r="AJ176" s="304"/>
      <c r="AK176" s="304"/>
      <c r="AL176" s="304"/>
      <c r="AM176" s="304"/>
      <c r="AN176" s="304"/>
      <c r="AO176" s="304"/>
      <c r="AP176" s="53"/>
      <c r="AQ176" s="53"/>
      <c r="AR176" s="53"/>
      <c r="AS176" s="53"/>
      <c r="AT176" s="53"/>
      <c r="AU176" s="280"/>
      <c r="AV176" s="53"/>
      <c r="AW176" s="280"/>
      <c r="AX176" s="280"/>
      <c r="AY176" s="280"/>
      <c r="AZ176" s="280"/>
      <c r="BA176" s="280"/>
      <c r="BB176" s="280"/>
      <c r="BC176" s="53"/>
      <c r="BD176" s="53"/>
      <c r="BE176" s="53"/>
      <c r="BF176" s="53"/>
      <c r="BG176" s="53"/>
      <c r="BH176" s="53"/>
      <c r="BI176" s="53"/>
      <c r="BJ176" s="53"/>
      <c r="BK176" s="53"/>
      <c r="BL176" s="53"/>
      <c r="BM176" s="53"/>
      <c r="BN176" s="53"/>
      <c r="BO176" s="53"/>
      <c r="BP176" s="53"/>
      <c r="BQ176" s="53"/>
      <c r="BR176" s="53"/>
      <c r="BS176" s="53"/>
      <c r="BT176" s="53"/>
      <c r="BU176" s="53"/>
      <c r="BV176" s="53"/>
      <c r="BW176" s="53"/>
      <c r="BX176" s="53"/>
      <c r="BY176" s="53"/>
      <c r="BZ176" s="53"/>
      <c r="CA176" s="53"/>
      <c r="CB176" s="53"/>
      <c r="CC176" s="53"/>
      <c r="CD176" s="53"/>
    </row>
    <row r="177" spans="1:82" x14ac:dyDescent="0.2">
      <c r="A177" s="53"/>
      <c r="B177" s="77"/>
      <c r="C177" s="53"/>
      <c r="D177" s="578"/>
      <c r="E177" s="304"/>
      <c r="F177" s="578"/>
      <c r="G177" s="304"/>
      <c r="H177" s="304"/>
      <c r="I177" s="304"/>
      <c r="J177" s="304"/>
      <c r="K177" s="304"/>
      <c r="L177" s="304"/>
      <c r="M177" s="304"/>
      <c r="N177" s="304"/>
      <c r="O177" s="304"/>
      <c r="P177" s="304"/>
      <c r="Q177" s="304"/>
      <c r="R177" s="304"/>
      <c r="S177" s="304"/>
      <c r="T177" s="578"/>
      <c r="U177" s="304"/>
      <c r="V177" s="304"/>
      <c r="W177" s="304"/>
      <c r="X177" s="304"/>
      <c r="Y177" s="304"/>
      <c r="Z177" s="304"/>
      <c r="AA177" s="304"/>
      <c r="AB177" s="304"/>
      <c r="AC177" s="304"/>
      <c r="AD177" s="304"/>
      <c r="AE177" s="304"/>
      <c r="AF177" s="304"/>
      <c r="AG177" s="304"/>
      <c r="AH177" s="304"/>
      <c r="AI177" s="304"/>
      <c r="AJ177" s="304"/>
      <c r="AK177" s="304"/>
      <c r="AL177" s="304"/>
      <c r="AM177" s="304"/>
      <c r="AN177" s="304"/>
      <c r="AO177" s="304"/>
      <c r="AP177" s="53"/>
      <c r="AQ177" s="53"/>
      <c r="AR177" s="53"/>
      <c r="AS177" s="53"/>
      <c r="AT177" s="53"/>
      <c r="AU177" s="280"/>
      <c r="AV177" s="53"/>
      <c r="AW177" s="280"/>
      <c r="AX177" s="280"/>
      <c r="AY177" s="280"/>
      <c r="AZ177" s="280"/>
      <c r="BA177" s="280"/>
      <c r="BB177" s="280"/>
      <c r="BC177" s="53"/>
      <c r="BD177" s="53"/>
      <c r="BE177" s="53"/>
      <c r="BF177" s="53"/>
      <c r="BG177" s="53"/>
      <c r="BH177" s="53"/>
      <c r="BI177" s="53"/>
      <c r="BJ177" s="53"/>
      <c r="BK177" s="53"/>
      <c r="BL177" s="53"/>
      <c r="BM177" s="53"/>
      <c r="BN177" s="53"/>
      <c r="BO177" s="53"/>
      <c r="BP177" s="53"/>
      <c r="BQ177" s="53"/>
      <c r="BR177" s="53"/>
      <c r="BS177" s="53"/>
      <c r="BT177" s="53"/>
      <c r="BU177" s="53"/>
      <c r="BV177" s="53"/>
      <c r="BW177" s="53"/>
      <c r="BX177" s="53"/>
      <c r="BY177" s="53"/>
      <c r="BZ177" s="53"/>
      <c r="CA177" s="53"/>
      <c r="CB177" s="53"/>
      <c r="CC177" s="53"/>
      <c r="CD177" s="53"/>
    </row>
    <row r="178" spans="1:82" x14ac:dyDescent="0.2">
      <c r="A178" s="53"/>
      <c r="B178" s="77"/>
      <c r="C178" s="53"/>
      <c r="D178" s="578"/>
      <c r="E178" s="304"/>
      <c r="F178" s="578"/>
      <c r="G178" s="304"/>
      <c r="H178" s="304"/>
      <c r="I178" s="304"/>
      <c r="J178" s="304"/>
      <c r="K178" s="304"/>
      <c r="L178" s="304"/>
      <c r="M178" s="304"/>
      <c r="N178" s="304"/>
      <c r="O178" s="304"/>
      <c r="P178" s="304"/>
      <c r="Q178" s="304"/>
      <c r="R178" s="304"/>
      <c r="S178" s="304"/>
      <c r="T178" s="578"/>
      <c r="U178" s="304"/>
      <c r="V178" s="304"/>
      <c r="W178" s="304"/>
      <c r="X178" s="304"/>
      <c r="Y178" s="304"/>
      <c r="Z178" s="304"/>
      <c r="AA178" s="304"/>
      <c r="AB178" s="304"/>
      <c r="AC178" s="304"/>
      <c r="AD178" s="304"/>
      <c r="AE178" s="304"/>
      <c r="AF178" s="304"/>
      <c r="AG178" s="304"/>
      <c r="AH178" s="304"/>
      <c r="AI178" s="304"/>
      <c r="AJ178" s="304"/>
      <c r="AK178" s="304"/>
      <c r="AL178" s="304"/>
      <c r="AM178" s="304"/>
      <c r="AN178" s="304"/>
      <c r="AO178" s="304"/>
      <c r="AP178" s="53"/>
      <c r="AQ178" s="53"/>
      <c r="AR178" s="53"/>
      <c r="AS178" s="53"/>
      <c r="AT178" s="53"/>
      <c r="AU178" s="280"/>
      <c r="AV178" s="53"/>
      <c r="AW178" s="280"/>
      <c r="AX178" s="280"/>
      <c r="AY178" s="280"/>
      <c r="AZ178" s="280"/>
      <c r="BA178" s="280"/>
      <c r="BB178" s="280"/>
      <c r="BC178" s="53"/>
      <c r="BD178" s="53"/>
      <c r="BE178" s="53"/>
      <c r="BF178" s="53"/>
      <c r="BG178" s="53"/>
      <c r="BH178" s="53"/>
      <c r="BI178" s="53"/>
      <c r="BJ178" s="53"/>
      <c r="BK178" s="53"/>
      <c r="BL178" s="53"/>
      <c r="BM178" s="53"/>
      <c r="BN178" s="53"/>
      <c r="BO178" s="53"/>
      <c r="BP178" s="53"/>
      <c r="BQ178" s="53"/>
      <c r="BR178" s="53"/>
      <c r="BS178" s="53"/>
      <c r="BT178" s="53"/>
      <c r="BU178" s="53"/>
      <c r="BV178" s="53"/>
      <c r="BW178" s="53"/>
      <c r="BX178" s="53"/>
      <c r="BY178" s="53"/>
      <c r="BZ178" s="53"/>
      <c r="CA178" s="53"/>
      <c r="CB178" s="53"/>
      <c r="CC178" s="53"/>
      <c r="CD178" s="53"/>
    </row>
    <row r="179" spans="1:82" x14ac:dyDescent="0.2">
      <c r="A179" s="53"/>
      <c r="B179" s="77"/>
      <c r="C179" s="53"/>
      <c r="D179" s="578"/>
      <c r="E179" s="304"/>
      <c r="F179" s="578"/>
      <c r="G179" s="304"/>
      <c r="H179" s="304"/>
      <c r="I179" s="304"/>
      <c r="J179" s="304"/>
      <c r="K179" s="304"/>
      <c r="L179" s="304"/>
      <c r="M179" s="304"/>
      <c r="N179" s="304"/>
      <c r="O179" s="304"/>
      <c r="P179" s="304"/>
      <c r="Q179" s="304"/>
      <c r="R179" s="304"/>
      <c r="S179" s="304"/>
      <c r="T179" s="578"/>
      <c r="U179" s="304"/>
      <c r="V179" s="304"/>
      <c r="W179" s="304"/>
      <c r="X179" s="304"/>
      <c r="Y179" s="304"/>
      <c r="Z179" s="304"/>
      <c r="AA179" s="304"/>
      <c r="AB179" s="304"/>
      <c r="AC179" s="304"/>
      <c r="AD179" s="304"/>
      <c r="AE179" s="304"/>
      <c r="AF179" s="304"/>
      <c r="AG179" s="304"/>
      <c r="AH179" s="304"/>
      <c r="AI179" s="304"/>
      <c r="AJ179" s="304"/>
      <c r="AK179" s="304"/>
      <c r="AL179" s="304"/>
      <c r="AM179" s="304"/>
      <c r="AN179" s="304"/>
      <c r="AO179" s="304"/>
      <c r="AP179" s="53"/>
      <c r="AQ179" s="53"/>
      <c r="AR179" s="53"/>
      <c r="AS179" s="53"/>
      <c r="AT179" s="53"/>
      <c r="AU179" s="280"/>
      <c r="AV179" s="53"/>
      <c r="AW179" s="280"/>
      <c r="AX179" s="280"/>
      <c r="AY179" s="280"/>
      <c r="AZ179" s="280"/>
      <c r="BA179" s="280"/>
      <c r="BB179" s="280"/>
      <c r="BC179" s="53"/>
      <c r="BD179" s="53"/>
      <c r="BE179" s="53"/>
      <c r="BF179" s="53"/>
      <c r="BG179" s="53"/>
      <c r="BH179" s="53"/>
      <c r="BI179" s="53"/>
      <c r="BJ179" s="53"/>
      <c r="BK179" s="53"/>
      <c r="BL179" s="53"/>
      <c r="BM179" s="53"/>
      <c r="BN179" s="53"/>
      <c r="BO179" s="53"/>
      <c r="BP179" s="53"/>
      <c r="BQ179" s="53"/>
      <c r="BR179" s="53"/>
      <c r="BS179" s="53"/>
      <c r="BT179" s="53"/>
      <c r="BU179" s="53"/>
      <c r="BV179" s="53"/>
      <c r="BW179" s="53"/>
      <c r="BX179" s="53"/>
      <c r="BY179" s="53"/>
      <c r="BZ179" s="53"/>
      <c r="CA179" s="53"/>
      <c r="CB179" s="53"/>
      <c r="CC179" s="53"/>
      <c r="CD179" s="53"/>
    </row>
    <row r="180" spans="1:82" x14ac:dyDescent="0.2">
      <c r="A180" s="53"/>
      <c r="B180" s="77"/>
      <c r="C180" s="53"/>
      <c r="D180" s="578"/>
      <c r="E180" s="304"/>
      <c r="F180" s="578"/>
      <c r="G180" s="304"/>
      <c r="H180" s="304"/>
      <c r="I180" s="304"/>
      <c r="J180" s="304"/>
      <c r="K180" s="304"/>
      <c r="L180" s="304"/>
      <c r="M180" s="304"/>
      <c r="N180" s="304"/>
      <c r="O180" s="304"/>
      <c r="P180" s="304"/>
      <c r="Q180" s="304"/>
      <c r="R180" s="304"/>
      <c r="S180" s="304"/>
      <c r="T180" s="578"/>
      <c r="U180" s="304"/>
      <c r="V180" s="304"/>
      <c r="W180" s="304"/>
      <c r="X180" s="304"/>
      <c r="Y180" s="304"/>
      <c r="Z180" s="304"/>
      <c r="AA180" s="304"/>
      <c r="AB180" s="304"/>
      <c r="AC180" s="304"/>
      <c r="AD180" s="304"/>
      <c r="AE180" s="304"/>
      <c r="AF180" s="304"/>
      <c r="AG180" s="304"/>
      <c r="AH180" s="304"/>
      <c r="AI180" s="304"/>
      <c r="AJ180" s="304"/>
      <c r="AK180" s="304"/>
      <c r="AL180" s="304"/>
      <c r="AM180" s="304"/>
      <c r="AN180" s="304"/>
      <c r="AO180" s="304"/>
      <c r="AP180" s="53"/>
      <c r="AQ180" s="53"/>
      <c r="AR180" s="53"/>
      <c r="AS180" s="53"/>
      <c r="AT180" s="53"/>
      <c r="AU180" s="280"/>
      <c r="AV180" s="53"/>
      <c r="AW180" s="280"/>
      <c r="AX180" s="280"/>
      <c r="AY180" s="280"/>
      <c r="AZ180" s="280"/>
      <c r="BA180" s="280"/>
      <c r="BB180" s="280"/>
      <c r="BC180" s="53"/>
      <c r="BD180" s="53"/>
      <c r="BE180" s="53"/>
      <c r="BF180" s="53"/>
      <c r="BG180" s="53"/>
      <c r="BH180" s="53"/>
      <c r="BI180" s="53"/>
      <c r="BJ180" s="53"/>
      <c r="BK180" s="53"/>
      <c r="BL180" s="53"/>
      <c r="BM180" s="53"/>
      <c r="BN180" s="53"/>
      <c r="BO180" s="53"/>
      <c r="BP180" s="53"/>
      <c r="BQ180" s="53"/>
      <c r="BR180" s="53"/>
      <c r="BS180" s="53"/>
      <c r="BT180" s="53"/>
      <c r="BU180" s="53"/>
      <c r="BV180" s="53"/>
      <c r="BW180" s="53"/>
      <c r="BX180" s="53"/>
      <c r="BY180" s="53"/>
      <c r="BZ180" s="53"/>
      <c r="CA180" s="53"/>
      <c r="CB180" s="53"/>
      <c r="CC180" s="53"/>
      <c r="CD180" s="53"/>
    </row>
    <row r="181" spans="1:82" x14ac:dyDescent="0.2">
      <c r="A181" s="53"/>
      <c r="B181" s="77"/>
      <c r="C181" s="53"/>
      <c r="D181" s="578"/>
      <c r="E181" s="304"/>
      <c r="F181" s="578"/>
      <c r="G181" s="304"/>
      <c r="H181" s="304"/>
      <c r="I181" s="304"/>
      <c r="J181" s="304"/>
      <c r="K181" s="304"/>
      <c r="L181" s="304"/>
      <c r="M181" s="304"/>
      <c r="N181" s="304"/>
      <c r="O181" s="304"/>
      <c r="P181" s="304"/>
      <c r="Q181" s="304"/>
      <c r="R181" s="304"/>
      <c r="S181" s="304"/>
      <c r="T181" s="578"/>
      <c r="U181" s="304"/>
      <c r="V181" s="304"/>
      <c r="W181" s="304"/>
      <c r="X181" s="304"/>
      <c r="Y181" s="304"/>
      <c r="Z181" s="304"/>
      <c r="AA181" s="304"/>
      <c r="AB181" s="304"/>
      <c r="AC181" s="304"/>
      <c r="AD181" s="304"/>
      <c r="AE181" s="304"/>
      <c r="AF181" s="304"/>
      <c r="AG181" s="304"/>
      <c r="AH181" s="304"/>
      <c r="AI181" s="304"/>
      <c r="AJ181" s="304"/>
      <c r="AK181" s="304"/>
      <c r="AL181" s="304"/>
      <c r="AM181" s="304"/>
      <c r="AN181" s="304"/>
      <c r="AO181" s="304"/>
      <c r="AP181" s="53"/>
      <c r="AQ181" s="53"/>
      <c r="AR181" s="53"/>
      <c r="AS181" s="53"/>
      <c r="AT181" s="53"/>
      <c r="AU181" s="280"/>
      <c r="AV181" s="53"/>
      <c r="AW181" s="280"/>
      <c r="AX181" s="280"/>
      <c r="AY181" s="280"/>
      <c r="AZ181" s="280"/>
      <c r="BA181" s="280"/>
      <c r="BB181" s="280"/>
      <c r="BC181" s="53"/>
      <c r="BD181" s="53"/>
      <c r="BE181" s="53"/>
      <c r="BF181" s="53"/>
      <c r="BG181" s="53"/>
      <c r="BH181" s="53"/>
      <c r="BI181" s="53"/>
      <c r="BJ181" s="53"/>
      <c r="BK181" s="53"/>
      <c r="BL181" s="53"/>
      <c r="BM181" s="53"/>
      <c r="BN181" s="53"/>
      <c r="BO181" s="53"/>
      <c r="BP181" s="53"/>
      <c r="BQ181" s="53"/>
      <c r="BR181" s="53"/>
      <c r="BS181" s="53"/>
      <c r="BT181" s="53"/>
      <c r="BU181" s="53"/>
      <c r="BV181" s="53"/>
      <c r="BW181" s="53"/>
      <c r="BX181" s="53"/>
      <c r="BY181" s="53"/>
      <c r="BZ181" s="53"/>
      <c r="CA181" s="53"/>
      <c r="CB181" s="53"/>
      <c r="CC181" s="53"/>
      <c r="CD181" s="53"/>
    </row>
    <row r="182" spans="1:82" x14ac:dyDescent="0.2">
      <c r="A182" s="53"/>
      <c r="B182" s="77"/>
      <c r="C182" s="53"/>
      <c r="D182" s="578"/>
      <c r="E182" s="304"/>
      <c r="F182" s="578"/>
      <c r="G182" s="304"/>
      <c r="H182" s="304"/>
      <c r="I182" s="304"/>
      <c r="J182" s="304"/>
      <c r="K182" s="304"/>
      <c r="L182" s="304"/>
      <c r="M182" s="304"/>
      <c r="N182" s="304"/>
      <c r="O182" s="304"/>
      <c r="P182" s="304"/>
      <c r="Q182" s="304"/>
      <c r="R182" s="304"/>
      <c r="S182" s="304"/>
      <c r="T182" s="578"/>
      <c r="U182" s="304"/>
      <c r="V182" s="304"/>
      <c r="W182" s="304"/>
      <c r="X182" s="304"/>
      <c r="Y182" s="304"/>
      <c r="Z182" s="304"/>
      <c r="AA182" s="304"/>
      <c r="AB182" s="304"/>
      <c r="AC182" s="304"/>
      <c r="AD182" s="304"/>
      <c r="AE182" s="304"/>
      <c r="AF182" s="304"/>
      <c r="AG182" s="304"/>
      <c r="AH182" s="304"/>
      <c r="AI182" s="304"/>
      <c r="AJ182" s="304"/>
      <c r="AK182" s="304"/>
      <c r="AL182" s="304"/>
      <c r="AM182" s="304"/>
      <c r="AN182" s="304"/>
      <c r="AO182" s="304"/>
      <c r="AP182" s="53"/>
      <c r="AQ182" s="53"/>
      <c r="AR182" s="53"/>
      <c r="AS182" s="53"/>
      <c r="AT182" s="53"/>
      <c r="AU182" s="280"/>
      <c r="AV182" s="53"/>
      <c r="AW182" s="280"/>
      <c r="AX182" s="280"/>
      <c r="AY182" s="280"/>
      <c r="AZ182" s="280"/>
      <c r="BA182" s="280"/>
      <c r="BB182" s="280"/>
      <c r="BC182" s="53"/>
      <c r="BD182" s="53"/>
      <c r="BE182" s="53"/>
      <c r="BF182" s="53"/>
      <c r="BG182" s="53"/>
      <c r="BH182" s="53"/>
      <c r="BI182" s="53"/>
      <c r="BJ182" s="53"/>
      <c r="BK182" s="53"/>
      <c r="BL182" s="53"/>
      <c r="BM182" s="53"/>
      <c r="BN182" s="53"/>
      <c r="BO182" s="53"/>
      <c r="BP182" s="53"/>
      <c r="BQ182" s="53"/>
      <c r="BR182" s="53"/>
      <c r="BS182" s="53"/>
      <c r="BT182" s="53"/>
      <c r="BU182" s="53"/>
      <c r="BV182" s="53"/>
      <c r="BW182" s="53"/>
      <c r="BX182" s="53"/>
      <c r="BY182" s="53"/>
      <c r="BZ182" s="53"/>
      <c r="CA182" s="53"/>
      <c r="CB182" s="53"/>
      <c r="CC182" s="53"/>
      <c r="CD182" s="53"/>
    </row>
    <row r="183" spans="1:82" x14ac:dyDescent="0.2">
      <c r="A183" s="53"/>
      <c r="B183" s="77"/>
      <c r="C183" s="53"/>
      <c r="D183" s="578"/>
      <c r="E183" s="304"/>
      <c r="F183" s="578"/>
      <c r="G183" s="304"/>
      <c r="H183" s="304"/>
      <c r="I183" s="304"/>
      <c r="J183" s="304"/>
      <c r="K183" s="304"/>
      <c r="L183" s="304"/>
      <c r="M183" s="304"/>
      <c r="N183" s="304"/>
      <c r="O183" s="304"/>
      <c r="P183" s="304"/>
      <c r="Q183" s="304"/>
      <c r="R183" s="304"/>
      <c r="S183" s="304"/>
      <c r="T183" s="578"/>
      <c r="U183" s="304"/>
      <c r="V183" s="304"/>
      <c r="W183" s="304"/>
      <c r="X183" s="304"/>
      <c r="Y183" s="304"/>
      <c r="Z183" s="304"/>
      <c r="AA183" s="304"/>
      <c r="AB183" s="304"/>
      <c r="AC183" s="304"/>
      <c r="AD183" s="304"/>
      <c r="AE183" s="304"/>
      <c r="AF183" s="304"/>
      <c r="AG183" s="304"/>
      <c r="AH183" s="304"/>
      <c r="AI183" s="304"/>
      <c r="AJ183" s="304"/>
      <c r="AK183" s="304"/>
      <c r="AL183" s="304"/>
      <c r="AM183" s="304"/>
      <c r="AN183" s="304"/>
      <c r="AO183" s="304"/>
      <c r="AP183" s="53"/>
      <c r="AQ183" s="53"/>
      <c r="AR183" s="53"/>
      <c r="AS183" s="53"/>
      <c r="AT183" s="53"/>
      <c r="AU183" s="280"/>
      <c r="AV183" s="53"/>
      <c r="AW183" s="280"/>
      <c r="AX183" s="280"/>
      <c r="AY183" s="280"/>
      <c r="AZ183" s="280"/>
      <c r="BA183" s="280"/>
      <c r="BB183" s="280"/>
      <c r="BC183" s="53"/>
      <c r="BD183" s="53"/>
      <c r="BE183" s="53"/>
      <c r="BF183" s="53"/>
      <c r="BG183" s="53"/>
      <c r="BH183" s="53"/>
      <c r="BI183" s="53"/>
      <c r="BJ183" s="53"/>
      <c r="BK183" s="53"/>
      <c r="BL183" s="53"/>
      <c r="BM183" s="53"/>
      <c r="BN183" s="53"/>
      <c r="BO183" s="53"/>
      <c r="BP183" s="53"/>
      <c r="BQ183" s="53"/>
      <c r="BR183" s="53"/>
      <c r="BS183" s="53"/>
      <c r="BT183" s="53"/>
      <c r="BU183" s="53"/>
      <c r="BV183" s="53"/>
      <c r="BW183" s="53"/>
      <c r="BX183" s="53"/>
      <c r="BY183" s="53"/>
      <c r="BZ183" s="53"/>
      <c r="CA183" s="53"/>
      <c r="CB183" s="53"/>
      <c r="CC183" s="53"/>
      <c r="CD183" s="53"/>
    </row>
    <row r="184" spans="1:82" x14ac:dyDescent="0.2">
      <c r="A184" s="53"/>
      <c r="B184" s="77"/>
      <c r="C184" s="53"/>
      <c r="D184" s="578"/>
      <c r="E184" s="304"/>
      <c r="F184" s="578"/>
      <c r="G184" s="304"/>
      <c r="H184" s="304"/>
      <c r="I184" s="304"/>
      <c r="J184" s="304"/>
      <c r="K184" s="304"/>
      <c r="L184" s="304"/>
      <c r="M184" s="304"/>
      <c r="N184" s="304"/>
      <c r="O184" s="304"/>
      <c r="P184" s="304"/>
      <c r="Q184" s="304"/>
      <c r="R184" s="304"/>
      <c r="S184" s="304"/>
      <c r="T184" s="578"/>
      <c r="U184" s="304"/>
      <c r="V184" s="304"/>
      <c r="W184" s="304"/>
      <c r="X184" s="304"/>
      <c r="Y184" s="304"/>
      <c r="Z184" s="304"/>
      <c r="AA184" s="304"/>
      <c r="AB184" s="304"/>
      <c r="AC184" s="304"/>
      <c r="AD184" s="304"/>
      <c r="AE184" s="304"/>
      <c r="AF184" s="304"/>
      <c r="AG184" s="304"/>
      <c r="AH184" s="304"/>
      <c r="AI184" s="304"/>
      <c r="AJ184" s="304"/>
      <c r="AK184" s="304"/>
      <c r="AL184" s="304"/>
      <c r="AM184" s="304"/>
      <c r="AN184" s="304"/>
      <c r="AO184" s="304"/>
      <c r="AP184" s="53"/>
      <c r="AQ184" s="53"/>
      <c r="AR184" s="53"/>
      <c r="AS184" s="53"/>
      <c r="AT184" s="53"/>
      <c r="AU184" s="280"/>
      <c r="AV184" s="53"/>
      <c r="AW184" s="280"/>
      <c r="AX184" s="280"/>
      <c r="AY184" s="280"/>
      <c r="AZ184" s="280"/>
      <c r="BA184" s="280"/>
      <c r="BB184" s="280"/>
      <c r="BC184" s="53"/>
      <c r="BD184" s="53"/>
      <c r="BE184" s="53"/>
      <c r="BF184" s="53"/>
      <c r="BG184" s="53"/>
      <c r="BH184" s="53"/>
      <c r="BI184" s="53"/>
      <c r="BJ184" s="53"/>
      <c r="BK184" s="53"/>
      <c r="BL184" s="53"/>
      <c r="BM184" s="53"/>
      <c r="BN184" s="53"/>
      <c r="BO184" s="53"/>
      <c r="BP184" s="53"/>
      <c r="BQ184" s="53"/>
      <c r="BR184" s="53"/>
      <c r="BS184" s="53"/>
      <c r="BT184" s="53"/>
      <c r="BU184" s="53"/>
      <c r="BV184" s="53"/>
      <c r="BW184" s="53"/>
      <c r="BX184" s="53"/>
      <c r="BY184" s="53"/>
      <c r="BZ184" s="53"/>
      <c r="CA184" s="53"/>
      <c r="CB184" s="53"/>
      <c r="CC184" s="53"/>
      <c r="CD184" s="53"/>
    </row>
    <row r="185" spans="1:82" x14ac:dyDescent="0.2">
      <c r="A185" s="53"/>
      <c r="B185" s="77"/>
      <c r="C185" s="53"/>
      <c r="D185" s="578"/>
      <c r="E185" s="304"/>
      <c r="F185" s="578"/>
      <c r="G185" s="304"/>
      <c r="H185" s="304"/>
      <c r="I185" s="304"/>
      <c r="J185" s="304"/>
      <c r="K185" s="304"/>
      <c r="L185" s="304"/>
      <c r="M185" s="304"/>
      <c r="N185" s="304"/>
      <c r="O185" s="304"/>
      <c r="P185" s="304"/>
      <c r="Q185" s="304"/>
      <c r="R185" s="304"/>
      <c r="S185" s="304"/>
      <c r="T185" s="578"/>
      <c r="U185" s="304"/>
      <c r="V185" s="304"/>
      <c r="W185" s="304"/>
      <c r="X185" s="304"/>
      <c r="Y185" s="304"/>
      <c r="Z185" s="304"/>
      <c r="AA185" s="304"/>
      <c r="AB185" s="304"/>
      <c r="AC185" s="304"/>
      <c r="AD185" s="304"/>
      <c r="AE185" s="304"/>
      <c r="AF185" s="304"/>
      <c r="AG185" s="304"/>
      <c r="AH185" s="304"/>
      <c r="AI185" s="304"/>
      <c r="AJ185" s="304"/>
      <c r="AK185" s="304"/>
      <c r="AL185" s="304"/>
      <c r="AM185" s="304"/>
      <c r="AN185" s="304"/>
      <c r="AO185" s="304"/>
      <c r="AP185" s="53"/>
      <c r="AQ185" s="53"/>
      <c r="AR185" s="53"/>
      <c r="AS185" s="53"/>
      <c r="AT185" s="53"/>
      <c r="AU185" s="280"/>
      <c r="AV185" s="53"/>
      <c r="AW185" s="280"/>
      <c r="AX185" s="280"/>
      <c r="AY185" s="280"/>
      <c r="AZ185" s="280"/>
      <c r="BA185" s="280"/>
      <c r="BB185" s="280"/>
      <c r="BC185" s="53"/>
      <c r="BD185" s="53"/>
      <c r="BE185" s="53"/>
      <c r="BF185" s="53"/>
      <c r="BG185" s="53"/>
      <c r="BH185" s="53"/>
      <c r="BI185" s="53"/>
      <c r="BJ185" s="53"/>
      <c r="BK185" s="53"/>
      <c r="BL185" s="53"/>
      <c r="BM185" s="53"/>
      <c r="BN185" s="53"/>
      <c r="BO185" s="53"/>
      <c r="BP185" s="53"/>
      <c r="BQ185" s="53"/>
      <c r="BR185" s="53"/>
      <c r="BS185" s="53"/>
      <c r="BT185" s="53"/>
      <c r="BU185" s="53"/>
      <c r="BV185" s="53"/>
      <c r="BW185" s="53"/>
      <c r="BX185" s="53"/>
      <c r="BY185" s="53"/>
      <c r="BZ185" s="53"/>
      <c r="CA185" s="53"/>
      <c r="CB185" s="53"/>
      <c r="CC185" s="53"/>
      <c r="CD185" s="53"/>
    </row>
    <row r="186" spans="1:82" x14ac:dyDescent="0.2">
      <c r="A186" s="53"/>
      <c r="B186" s="77"/>
      <c r="C186" s="53"/>
      <c r="D186" s="578"/>
      <c r="E186" s="304"/>
      <c r="F186" s="578"/>
      <c r="G186" s="304"/>
      <c r="H186" s="304"/>
      <c r="I186" s="304"/>
      <c r="J186" s="304"/>
      <c r="K186" s="304"/>
      <c r="L186" s="304"/>
      <c r="M186" s="304"/>
      <c r="N186" s="304"/>
      <c r="O186" s="304"/>
      <c r="P186" s="304"/>
      <c r="Q186" s="304"/>
      <c r="R186" s="304"/>
      <c r="S186" s="304"/>
      <c r="T186" s="578"/>
      <c r="U186" s="304"/>
      <c r="V186" s="304"/>
      <c r="W186" s="304"/>
      <c r="X186" s="304"/>
      <c r="Y186" s="304"/>
      <c r="Z186" s="304"/>
      <c r="AA186" s="304"/>
      <c r="AB186" s="304"/>
      <c r="AC186" s="304"/>
      <c r="AD186" s="304"/>
      <c r="AE186" s="304"/>
      <c r="AF186" s="304"/>
      <c r="AG186" s="304"/>
      <c r="AH186" s="304"/>
      <c r="AI186" s="304"/>
      <c r="AJ186" s="304"/>
      <c r="AK186" s="304"/>
      <c r="AL186" s="304"/>
      <c r="AM186" s="304"/>
      <c r="AN186" s="304"/>
      <c r="AO186" s="304"/>
      <c r="AP186" s="53"/>
      <c r="AQ186" s="53"/>
      <c r="AR186" s="53"/>
      <c r="AS186" s="53"/>
      <c r="AT186" s="53"/>
      <c r="AU186" s="280"/>
      <c r="AV186" s="53"/>
      <c r="AW186" s="280"/>
      <c r="AX186" s="280"/>
      <c r="AY186" s="280"/>
      <c r="AZ186" s="280"/>
      <c r="BA186" s="280"/>
      <c r="BB186" s="280"/>
      <c r="BC186" s="53"/>
      <c r="BD186" s="53"/>
      <c r="BE186" s="53"/>
      <c r="BF186" s="53"/>
      <c r="BG186" s="53"/>
      <c r="BH186" s="53"/>
      <c r="BI186" s="53"/>
      <c r="BJ186" s="53"/>
      <c r="BK186" s="53"/>
      <c r="BL186" s="53"/>
      <c r="BM186" s="53"/>
      <c r="BN186" s="53"/>
      <c r="BO186" s="53"/>
      <c r="BP186" s="53"/>
      <c r="BQ186" s="53"/>
      <c r="BR186" s="53"/>
      <c r="BS186" s="53"/>
      <c r="BT186" s="53"/>
      <c r="BU186" s="53"/>
      <c r="BV186" s="53"/>
      <c r="BW186" s="53"/>
      <c r="BX186" s="53"/>
      <c r="BY186" s="53"/>
      <c r="BZ186" s="53"/>
      <c r="CA186" s="53"/>
      <c r="CB186" s="53"/>
      <c r="CC186" s="53"/>
      <c r="CD186" s="53"/>
    </row>
    <row r="187" spans="1:82" x14ac:dyDescent="0.2">
      <c r="A187" s="53"/>
      <c r="B187" s="77"/>
      <c r="C187" s="53"/>
      <c r="D187" s="578"/>
      <c r="E187" s="304"/>
      <c r="F187" s="578"/>
      <c r="G187" s="304"/>
      <c r="H187" s="304"/>
      <c r="I187" s="304"/>
      <c r="J187" s="304"/>
      <c r="K187" s="304"/>
      <c r="L187" s="304"/>
      <c r="M187" s="304"/>
      <c r="N187" s="304"/>
      <c r="O187" s="304"/>
      <c r="P187" s="304"/>
      <c r="Q187" s="304"/>
      <c r="R187" s="304"/>
      <c r="S187" s="304"/>
      <c r="T187" s="578"/>
      <c r="U187" s="304"/>
      <c r="V187" s="304"/>
      <c r="W187" s="304"/>
      <c r="X187" s="304"/>
      <c r="Y187" s="304"/>
      <c r="Z187" s="304"/>
      <c r="AA187" s="304"/>
      <c r="AB187" s="304"/>
      <c r="AC187" s="304"/>
      <c r="AD187" s="304"/>
      <c r="AE187" s="304"/>
      <c r="AF187" s="304"/>
      <c r="AG187" s="304"/>
      <c r="AH187" s="304"/>
      <c r="AI187" s="304"/>
      <c r="AJ187" s="304"/>
      <c r="AK187" s="304"/>
      <c r="AL187" s="304"/>
      <c r="AM187" s="304"/>
      <c r="AN187" s="304"/>
      <c r="AO187" s="304"/>
      <c r="AP187" s="53"/>
      <c r="AQ187" s="53"/>
      <c r="AR187" s="53"/>
      <c r="AS187" s="53"/>
      <c r="AT187" s="53"/>
      <c r="AU187" s="280"/>
      <c r="AV187" s="53"/>
      <c r="AW187" s="280"/>
      <c r="AX187" s="280"/>
      <c r="AY187" s="280"/>
      <c r="AZ187" s="280"/>
      <c r="BA187" s="280"/>
      <c r="BB187" s="280"/>
      <c r="BC187" s="53"/>
      <c r="BD187" s="53"/>
      <c r="BE187" s="53"/>
      <c r="BF187" s="53"/>
      <c r="BG187" s="53"/>
      <c r="BH187" s="53"/>
      <c r="BI187" s="53"/>
      <c r="BJ187" s="53"/>
      <c r="BK187" s="53"/>
      <c r="BL187" s="53"/>
      <c r="BM187" s="53"/>
      <c r="BN187" s="53"/>
      <c r="BO187" s="53"/>
      <c r="BP187" s="53"/>
      <c r="BQ187" s="53"/>
      <c r="BR187" s="53"/>
      <c r="BS187" s="53"/>
      <c r="BT187" s="53"/>
      <c r="BU187" s="53"/>
      <c r="BV187" s="53"/>
      <c r="BW187" s="53"/>
      <c r="BX187" s="53"/>
      <c r="BY187" s="53"/>
      <c r="BZ187" s="53"/>
      <c r="CA187" s="53"/>
      <c r="CB187" s="53"/>
      <c r="CC187" s="53"/>
      <c r="CD187" s="53"/>
    </row>
    <row r="188" spans="1:82" x14ac:dyDescent="0.2">
      <c r="A188" s="53"/>
      <c r="B188" s="77"/>
      <c r="C188" s="53"/>
      <c r="D188" s="578"/>
      <c r="E188" s="304"/>
      <c r="F188" s="578"/>
      <c r="G188" s="304"/>
      <c r="H188" s="304"/>
      <c r="I188" s="304"/>
      <c r="J188" s="304"/>
      <c r="K188" s="304"/>
      <c r="L188" s="304"/>
      <c r="M188" s="304"/>
      <c r="N188" s="304"/>
      <c r="O188" s="304"/>
      <c r="P188" s="304"/>
      <c r="Q188" s="304"/>
      <c r="R188" s="304"/>
      <c r="S188" s="304"/>
      <c r="T188" s="578"/>
      <c r="U188" s="304"/>
      <c r="V188" s="304"/>
      <c r="W188" s="304"/>
      <c r="X188" s="304"/>
      <c r="Y188" s="304"/>
      <c r="Z188" s="304"/>
      <c r="AA188" s="304"/>
      <c r="AB188" s="304"/>
      <c r="AC188" s="304"/>
      <c r="AD188" s="304"/>
      <c r="AE188" s="304"/>
      <c r="AF188" s="304"/>
      <c r="AG188" s="304"/>
      <c r="AH188" s="304"/>
      <c r="AI188" s="304"/>
      <c r="AJ188" s="304"/>
      <c r="AK188" s="304"/>
      <c r="AL188" s="304"/>
      <c r="AM188" s="304"/>
      <c r="AN188" s="304"/>
      <c r="AO188" s="304"/>
      <c r="AP188" s="53"/>
      <c r="AQ188" s="53"/>
      <c r="AR188" s="53"/>
      <c r="AS188" s="53"/>
      <c r="AT188" s="53"/>
      <c r="AU188" s="280"/>
      <c r="AV188" s="53"/>
      <c r="AW188" s="280"/>
      <c r="AX188" s="280"/>
      <c r="AY188" s="280"/>
      <c r="AZ188" s="280"/>
      <c r="BA188" s="280"/>
      <c r="BB188" s="280"/>
      <c r="BC188" s="53"/>
      <c r="BD188" s="53"/>
      <c r="BE188" s="53"/>
      <c r="BF188" s="53"/>
      <c r="BG188" s="53"/>
      <c r="BH188" s="53"/>
      <c r="BI188" s="53"/>
      <c r="BJ188" s="53"/>
      <c r="BK188" s="53"/>
      <c r="BL188" s="53"/>
      <c r="BM188" s="53"/>
      <c r="BN188" s="53"/>
      <c r="BO188" s="53"/>
      <c r="BP188" s="53"/>
      <c r="BQ188" s="53"/>
      <c r="BR188" s="53"/>
      <c r="BS188" s="53"/>
      <c r="BT188" s="53"/>
      <c r="BU188" s="53"/>
      <c r="BV188" s="53"/>
      <c r="BW188" s="53"/>
      <c r="BX188" s="53"/>
      <c r="BY188" s="53"/>
      <c r="BZ188" s="53"/>
      <c r="CA188" s="53"/>
      <c r="CB188" s="53"/>
      <c r="CC188" s="53"/>
      <c r="CD188" s="53"/>
    </row>
    <row r="189" spans="1:82" x14ac:dyDescent="0.2">
      <c r="A189" s="53"/>
      <c r="B189" s="77"/>
      <c r="C189" s="53"/>
      <c r="D189" s="578"/>
      <c r="E189" s="304"/>
      <c r="F189" s="578"/>
      <c r="G189" s="304"/>
      <c r="H189" s="304"/>
      <c r="I189" s="304"/>
      <c r="J189" s="304"/>
      <c r="K189" s="304"/>
      <c r="L189" s="304"/>
      <c r="M189" s="304"/>
      <c r="N189" s="304"/>
      <c r="O189" s="304"/>
      <c r="P189" s="304"/>
      <c r="Q189" s="304"/>
      <c r="R189" s="304"/>
      <c r="S189" s="304"/>
      <c r="T189" s="578"/>
      <c r="U189" s="304"/>
      <c r="V189" s="304"/>
      <c r="W189" s="304"/>
      <c r="X189" s="304"/>
      <c r="Y189" s="304"/>
      <c r="Z189" s="304"/>
      <c r="AA189" s="304"/>
      <c r="AB189" s="304"/>
      <c r="AC189" s="304"/>
      <c r="AD189" s="304"/>
      <c r="AE189" s="304"/>
      <c r="AF189" s="304"/>
      <c r="AG189" s="304"/>
      <c r="AH189" s="304"/>
      <c r="AI189" s="304"/>
      <c r="AJ189" s="304"/>
      <c r="AK189" s="304"/>
      <c r="AL189" s="304"/>
      <c r="AM189" s="304"/>
      <c r="AN189" s="304"/>
      <c r="AO189" s="304"/>
      <c r="AP189" s="53"/>
      <c r="AQ189" s="53"/>
      <c r="AR189" s="53"/>
      <c r="AS189" s="53"/>
      <c r="AT189" s="53"/>
      <c r="AU189" s="280"/>
      <c r="AV189" s="53"/>
      <c r="AW189" s="280"/>
      <c r="AX189" s="280"/>
      <c r="AY189" s="280"/>
      <c r="AZ189" s="280"/>
      <c r="BA189" s="280"/>
      <c r="BB189" s="280"/>
      <c r="BC189" s="53"/>
      <c r="BD189" s="53"/>
      <c r="BE189" s="53"/>
      <c r="BF189" s="53"/>
      <c r="BG189" s="53"/>
      <c r="BH189" s="53"/>
      <c r="BI189" s="53"/>
      <c r="BJ189" s="53"/>
      <c r="BK189" s="53"/>
      <c r="BL189" s="53"/>
      <c r="BM189" s="53"/>
      <c r="BN189" s="53"/>
      <c r="BO189" s="53"/>
      <c r="BP189" s="53"/>
      <c r="BQ189" s="53"/>
      <c r="BR189" s="53"/>
      <c r="BS189" s="53"/>
      <c r="BT189" s="53"/>
      <c r="BU189" s="53"/>
      <c r="BV189" s="53"/>
      <c r="BW189" s="53"/>
      <c r="BX189" s="53"/>
      <c r="BY189" s="53"/>
      <c r="BZ189" s="53"/>
      <c r="CA189" s="53"/>
      <c r="CB189" s="53"/>
      <c r="CC189" s="53"/>
      <c r="CD189" s="53"/>
    </row>
    <row r="190" spans="1:82" x14ac:dyDescent="0.2">
      <c r="A190" s="53"/>
      <c r="B190" s="77"/>
      <c r="C190" s="53"/>
      <c r="D190" s="578"/>
      <c r="E190" s="304"/>
      <c r="F190" s="578"/>
      <c r="G190" s="304"/>
      <c r="H190" s="304"/>
      <c r="I190" s="304"/>
      <c r="J190" s="304"/>
      <c r="K190" s="304"/>
      <c r="L190" s="304"/>
      <c r="M190" s="304"/>
      <c r="N190" s="304"/>
      <c r="O190" s="304"/>
      <c r="P190" s="304"/>
      <c r="Q190" s="304"/>
      <c r="R190" s="304"/>
      <c r="S190" s="304"/>
      <c r="T190" s="578"/>
      <c r="U190" s="304"/>
      <c r="V190" s="304"/>
      <c r="W190" s="304"/>
      <c r="X190" s="304"/>
      <c r="Y190" s="304"/>
      <c r="Z190" s="304"/>
      <c r="AA190" s="304"/>
      <c r="AB190" s="304"/>
      <c r="AC190" s="304"/>
      <c r="AD190" s="304"/>
      <c r="AE190" s="304"/>
      <c r="AF190" s="304"/>
      <c r="AG190" s="304"/>
      <c r="AH190" s="304"/>
      <c r="AI190" s="304"/>
      <c r="AJ190" s="304"/>
      <c r="AK190" s="304"/>
      <c r="AL190" s="304"/>
      <c r="AM190" s="304"/>
      <c r="AN190" s="304"/>
      <c r="AO190" s="304"/>
      <c r="AP190" s="53"/>
      <c r="AQ190" s="53"/>
      <c r="AR190" s="53"/>
      <c r="AS190" s="53"/>
      <c r="AT190" s="53"/>
      <c r="AU190" s="280"/>
      <c r="AV190" s="53"/>
      <c r="AW190" s="280"/>
      <c r="AX190" s="280"/>
      <c r="AY190" s="280"/>
      <c r="AZ190" s="280"/>
      <c r="BA190" s="280"/>
      <c r="BB190" s="280"/>
      <c r="BC190" s="53"/>
      <c r="BD190" s="53"/>
      <c r="BE190" s="53"/>
      <c r="BF190" s="53"/>
      <c r="BG190" s="53"/>
      <c r="BH190" s="53"/>
      <c r="BI190" s="53"/>
      <c r="BJ190" s="53"/>
      <c r="BK190" s="53"/>
      <c r="BL190" s="53"/>
      <c r="BM190" s="53"/>
      <c r="BN190" s="53"/>
      <c r="BO190" s="53"/>
      <c r="BP190" s="53"/>
      <c r="BQ190" s="53"/>
      <c r="BR190" s="53"/>
      <c r="BS190" s="53"/>
      <c r="BT190" s="53"/>
      <c r="BU190" s="53"/>
      <c r="BV190" s="53"/>
      <c r="BW190" s="53"/>
      <c r="BX190" s="53"/>
      <c r="BY190" s="53"/>
      <c r="BZ190" s="53"/>
      <c r="CA190" s="53"/>
      <c r="CB190" s="53"/>
      <c r="CC190" s="53"/>
      <c r="CD190" s="53"/>
    </row>
    <row r="191" spans="1:82" x14ac:dyDescent="0.2">
      <c r="A191" s="53"/>
      <c r="B191" s="77"/>
      <c r="C191" s="53"/>
      <c r="D191" s="578"/>
      <c r="E191" s="304"/>
      <c r="F191" s="578"/>
      <c r="G191" s="304"/>
      <c r="H191" s="304"/>
      <c r="I191" s="304"/>
      <c r="J191" s="304"/>
      <c r="K191" s="304"/>
      <c r="L191" s="304"/>
      <c r="M191" s="304"/>
      <c r="N191" s="304"/>
      <c r="O191" s="304"/>
      <c r="P191" s="304"/>
      <c r="Q191" s="304"/>
      <c r="R191" s="304"/>
      <c r="S191" s="304"/>
      <c r="T191" s="578"/>
      <c r="U191" s="304"/>
      <c r="V191" s="304"/>
      <c r="W191" s="304"/>
      <c r="X191" s="304"/>
      <c r="Y191" s="304"/>
      <c r="Z191" s="304"/>
      <c r="AA191" s="304"/>
      <c r="AB191" s="304"/>
      <c r="AC191" s="304"/>
      <c r="AD191" s="304"/>
      <c r="AE191" s="304"/>
      <c r="AF191" s="304"/>
      <c r="AG191" s="304"/>
      <c r="AH191" s="304"/>
      <c r="AI191" s="304"/>
      <c r="AJ191" s="304"/>
      <c r="AK191" s="304"/>
      <c r="AL191" s="304"/>
      <c r="AM191" s="304"/>
      <c r="AN191" s="304"/>
      <c r="AO191" s="304"/>
      <c r="AP191" s="53"/>
      <c r="AQ191" s="53"/>
      <c r="AR191" s="53"/>
      <c r="AS191" s="53"/>
      <c r="AT191" s="53"/>
      <c r="AU191" s="280"/>
      <c r="AV191" s="53"/>
      <c r="AW191" s="280"/>
      <c r="AX191" s="280"/>
      <c r="AY191" s="280"/>
      <c r="AZ191" s="280"/>
      <c r="BA191" s="280"/>
      <c r="BB191" s="280"/>
      <c r="BC191" s="53"/>
      <c r="BD191" s="53"/>
      <c r="BE191" s="53"/>
      <c r="BF191" s="53"/>
      <c r="BG191" s="53"/>
      <c r="BH191" s="53"/>
      <c r="BI191" s="53"/>
      <c r="BJ191" s="53"/>
      <c r="BK191" s="53"/>
      <c r="BL191" s="53"/>
      <c r="BM191" s="53"/>
      <c r="BN191" s="53"/>
      <c r="BO191" s="53"/>
      <c r="BP191" s="53"/>
      <c r="BQ191" s="53"/>
      <c r="BR191" s="53"/>
      <c r="BS191" s="53"/>
      <c r="BT191" s="53"/>
      <c r="BU191" s="53"/>
      <c r="BV191" s="53"/>
      <c r="BW191" s="53"/>
      <c r="BX191" s="53"/>
      <c r="BY191" s="53"/>
      <c r="BZ191" s="53"/>
      <c r="CA191" s="53"/>
      <c r="CB191" s="53"/>
      <c r="CC191" s="53"/>
      <c r="CD191" s="53"/>
    </row>
    <row r="192" spans="1:82" x14ac:dyDescent="0.2">
      <c r="A192" s="53"/>
      <c r="B192" s="77"/>
      <c r="C192" s="53"/>
      <c r="D192" s="578"/>
      <c r="E192" s="304"/>
      <c r="F192" s="578"/>
      <c r="G192" s="304"/>
      <c r="H192" s="304"/>
      <c r="I192" s="304"/>
      <c r="J192" s="304"/>
      <c r="K192" s="304"/>
      <c r="L192" s="304"/>
      <c r="M192" s="304"/>
      <c r="N192" s="304"/>
      <c r="O192" s="304"/>
      <c r="P192" s="304"/>
      <c r="Q192" s="304"/>
      <c r="R192" s="304"/>
      <c r="S192" s="304"/>
      <c r="T192" s="578"/>
      <c r="U192" s="304"/>
      <c r="V192" s="304"/>
      <c r="W192" s="304"/>
      <c r="X192" s="304"/>
      <c r="Y192" s="304"/>
      <c r="Z192" s="304"/>
      <c r="AA192" s="304"/>
      <c r="AB192" s="304"/>
      <c r="AC192" s="304"/>
      <c r="AD192" s="304"/>
      <c r="AE192" s="304"/>
      <c r="AF192" s="304"/>
      <c r="AG192" s="304"/>
      <c r="AH192" s="304"/>
      <c r="AI192" s="304"/>
      <c r="AJ192" s="304"/>
      <c r="AK192" s="304"/>
      <c r="AL192" s="304"/>
      <c r="AM192" s="304"/>
      <c r="AN192" s="304"/>
      <c r="AO192" s="304"/>
      <c r="AP192" s="53"/>
      <c r="AQ192" s="53"/>
      <c r="AR192" s="53"/>
      <c r="AS192" s="53"/>
      <c r="AT192" s="53"/>
      <c r="AU192" s="280"/>
      <c r="AV192" s="53"/>
      <c r="AW192" s="280"/>
      <c r="AX192" s="280"/>
      <c r="AY192" s="280"/>
      <c r="AZ192" s="280"/>
      <c r="BA192" s="280"/>
      <c r="BB192" s="280"/>
      <c r="BC192" s="53"/>
      <c r="BD192" s="53"/>
      <c r="BE192" s="53"/>
      <c r="BF192" s="53"/>
      <c r="BG192" s="53"/>
      <c r="BH192" s="53"/>
      <c r="BI192" s="53"/>
      <c r="BJ192" s="53"/>
      <c r="BK192" s="53"/>
      <c r="BL192" s="53"/>
      <c r="BM192" s="53"/>
      <c r="BN192" s="53"/>
      <c r="BO192" s="53"/>
      <c r="BP192" s="53"/>
      <c r="BQ192" s="53"/>
      <c r="BR192" s="53"/>
      <c r="BS192" s="53"/>
      <c r="BT192" s="53"/>
      <c r="BU192" s="53"/>
      <c r="BV192" s="53"/>
      <c r="BW192" s="53"/>
      <c r="BX192" s="53"/>
      <c r="BY192" s="53"/>
      <c r="BZ192" s="53"/>
      <c r="CA192" s="53"/>
      <c r="CB192" s="53"/>
      <c r="CC192" s="53"/>
      <c r="CD192" s="53"/>
    </row>
    <row r="193" spans="1:82" x14ac:dyDescent="0.2">
      <c r="A193" s="53"/>
      <c r="B193" s="77"/>
      <c r="C193" s="53"/>
      <c r="D193" s="578"/>
      <c r="E193" s="304"/>
      <c r="F193" s="578"/>
      <c r="G193" s="304"/>
      <c r="H193" s="304"/>
      <c r="I193" s="304"/>
      <c r="J193" s="304"/>
      <c r="K193" s="304"/>
      <c r="L193" s="304"/>
      <c r="M193" s="304"/>
      <c r="N193" s="304"/>
      <c r="O193" s="304"/>
      <c r="P193" s="304"/>
      <c r="Q193" s="304"/>
      <c r="R193" s="304"/>
      <c r="S193" s="304"/>
      <c r="T193" s="578"/>
      <c r="U193" s="304"/>
      <c r="V193" s="304"/>
      <c r="W193" s="304"/>
      <c r="X193" s="304"/>
      <c r="Y193" s="304"/>
      <c r="Z193" s="304"/>
      <c r="AA193" s="304"/>
      <c r="AB193" s="304"/>
      <c r="AC193" s="304"/>
      <c r="AD193" s="304"/>
      <c r="AE193" s="304"/>
      <c r="AF193" s="304"/>
      <c r="AG193" s="304"/>
      <c r="AH193" s="304"/>
      <c r="AI193" s="304"/>
      <c r="AJ193" s="304"/>
      <c r="AK193" s="304"/>
      <c r="AL193" s="304"/>
      <c r="AM193" s="304"/>
      <c r="AN193" s="304"/>
      <c r="AO193" s="304"/>
      <c r="AP193" s="53"/>
      <c r="AQ193" s="53"/>
      <c r="AR193" s="53"/>
      <c r="AS193" s="53"/>
      <c r="AT193" s="53"/>
      <c r="AU193" s="280"/>
      <c r="AV193" s="53"/>
      <c r="AW193" s="280"/>
      <c r="AX193" s="280"/>
      <c r="AY193" s="280"/>
      <c r="AZ193" s="280"/>
      <c r="BA193" s="280"/>
      <c r="BB193" s="280"/>
      <c r="BC193" s="53"/>
      <c r="BD193" s="53"/>
      <c r="BE193" s="53"/>
      <c r="BF193" s="53"/>
      <c r="BG193" s="53"/>
      <c r="BH193" s="53"/>
      <c r="BI193" s="53"/>
      <c r="BJ193" s="53"/>
      <c r="BK193" s="53"/>
      <c r="BL193" s="53"/>
      <c r="BM193" s="53"/>
      <c r="BN193" s="53"/>
      <c r="BO193" s="53"/>
      <c r="BP193" s="53"/>
      <c r="BQ193" s="53"/>
      <c r="BR193" s="53"/>
      <c r="BS193" s="53"/>
      <c r="BT193" s="53"/>
      <c r="BU193" s="53"/>
      <c r="BV193" s="53"/>
      <c r="BW193" s="53"/>
      <c r="BX193" s="53"/>
      <c r="BY193" s="53"/>
      <c r="BZ193" s="53"/>
      <c r="CA193" s="53"/>
      <c r="CB193" s="53"/>
      <c r="CC193" s="53"/>
      <c r="CD193" s="53"/>
    </row>
    <row r="194" spans="1:82" x14ac:dyDescent="0.2">
      <c r="A194" s="53"/>
      <c r="B194" s="77"/>
      <c r="C194" s="53"/>
      <c r="D194" s="578"/>
      <c r="E194" s="304"/>
      <c r="F194" s="578"/>
      <c r="G194" s="304"/>
      <c r="H194" s="304"/>
      <c r="I194" s="304"/>
      <c r="J194" s="304"/>
      <c r="K194" s="304"/>
      <c r="L194" s="304"/>
      <c r="M194" s="304"/>
      <c r="N194" s="304"/>
      <c r="O194" s="304"/>
      <c r="P194" s="304"/>
      <c r="Q194" s="304"/>
      <c r="R194" s="304"/>
      <c r="S194" s="304"/>
      <c r="T194" s="578"/>
      <c r="U194" s="304"/>
      <c r="V194" s="304"/>
      <c r="W194" s="304"/>
      <c r="X194" s="304"/>
      <c r="Y194" s="304"/>
      <c r="Z194" s="304"/>
      <c r="AA194" s="304"/>
      <c r="AB194" s="304"/>
      <c r="AC194" s="304"/>
      <c r="AD194" s="304"/>
      <c r="AE194" s="304"/>
      <c r="AF194" s="304"/>
      <c r="AG194" s="304"/>
      <c r="AH194" s="304"/>
      <c r="AI194" s="304"/>
      <c r="AJ194" s="304"/>
      <c r="AK194" s="304"/>
      <c r="AL194" s="304"/>
      <c r="AM194" s="304"/>
      <c r="AN194" s="304"/>
      <c r="AO194" s="304"/>
      <c r="AP194" s="53"/>
      <c r="AQ194" s="53"/>
      <c r="AR194" s="53"/>
      <c r="AS194" s="53"/>
      <c r="AT194" s="53"/>
      <c r="AU194" s="280"/>
      <c r="AV194" s="53"/>
      <c r="AW194" s="280"/>
      <c r="AX194" s="280"/>
      <c r="AY194" s="280"/>
      <c r="AZ194" s="280"/>
      <c r="BA194" s="280"/>
      <c r="BB194" s="280"/>
      <c r="BC194" s="53"/>
      <c r="BD194" s="53"/>
      <c r="BE194" s="53"/>
      <c r="BF194" s="53"/>
      <c r="BG194" s="53"/>
      <c r="BH194" s="53"/>
      <c r="BI194" s="53"/>
      <c r="BJ194" s="53"/>
      <c r="BK194" s="53"/>
      <c r="BL194" s="53"/>
      <c r="BM194" s="53"/>
      <c r="BN194" s="53"/>
      <c r="BO194" s="53"/>
      <c r="BP194" s="53"/>
      <c r="BQ194" s="53"/>
      <c r="BR194" s="53"/>
      <c r="BS194" s="53"/>
      <c r="BT194" s="53"/>
      <c r="BU194" s="53"/>
      <c r="BV194" s="53"/>
      <c r="BW194" s="53"/>
      <c r="BX194" s="53"/>
      <c r="BY194" s="53"/>
      <c r="BZ194" s="53"/>
      <c r="CA194" s="53"/>
      <c r="CB194" s="53"/>
      <c r="CC194" s="53"/>
      <c r="CD194" s="53"/>
    </row>
    <row r="195" spans="1:82" x14ac:dyDescent="0.2">
      <c r="A195" s="53"/>
      <c r="B195" s="77"/>
      <c r="C195" s="53"/>
      <c r="D195" s="578"/>
      <c r="E195" s="304"/>
      <c r="F195" s="578"/>
      <c r="G195" s="304"/>
      <c r="H195" s="304"/>
      <c r="I195" s="304"/>
      <c r="J195" s="304"/>
      <c r="K195" s="304"/>
      <c r="L195" s="304"/>
      <c r="M195" s="304"/>
      <c r="N195" s="304"/>
      <c r="O195" s="304"/>
      <c r="P195" s="304"/>
      <c r="Q195" s="304"/>
      <c r="R195" s="304"/>
      <c r="S195" s="304"/>
      <c r="T195" s="578"/>
      <c r="U195" s="304"/>
      <c r="V195" s="304"/>
      <c r="W195" s="304"/>
      <c r="X195" s="304"/>
      <c r="Y195" s="304"/>
      <c r="Z195" s="304"/>
      <c r="AA195" s="304"/>
      <c r="AB195" s="304"/>
      <c r="AC195" s="304"/>
      <c r="AD195" s="304"/>
      <c r="AE195" s="304"/>
      <c r="AF195" s="304"/>
      <c r="AG195" s="304"/>
      <c r="AH195" s="304"/>
      <c r="AI195" s="304"/>
      <c r="AJ195" s="304"/>
      <c r="AK195" s="304"/>
      <c r="AL195" s="304"/>
      <c r="AM195" s="304"/>
      <c r="AN195" s="304"/>
      <c r="AO195" s="304"/>
      <c r="AP195" s="53"/>
      <c r="AQ195" s="53"/>
      <c r="AR195" s="53"/>
      <c r="AS195" s="53"/>
      <c r="AT195" s="53"/>
      <c r="AU195" s="280"/>
      <c r="AV195" s="53"/>
      <c r="AW195" s="280"/>
      <c r="AX195" s="280"/>
      <c r="AY195" s="280"/>
      <c r="AZ195" s="280"/>
      <c r="BA195" s="280"/>
      <c r="BB195" s="280"/>
      <c r="BC195" s="53"/>
      <c r="BD195" s="53"/>
      <c r="BE195" s="53"/>
      <c r="BF195" s="53"/>
      <c r="BG195" s="53"/>
      <c r="BH195" s="53"/>
      <c r="BI195" s="53"/>
      <c r="BJ195" s="53"/>
      <c r="BK195" s="53"/>
      <c r="BL195" s="53"/>
      <c r="BM195" s="53"/>
      <c r="BN195" s="53"/>
      <c r="BO195" s="53"/>
      <c r="BP195" s="53"/>
      <c r="BQ195" s="53"/>
      <c r="BR195" s="53"/>
      <c r="BS195" s="53"/>
      <c r="BT195" s="53"/>
      <c r="BU195" s="53"/>
      <c r="BV195" s="53"/>
      <c r="BW195" s="53"/>
      <c r="BX195" s="53"/>
      <c r="BY195" s="53"/>
      <c r="BZ195" s="53"/>
      <c r="CA195" s="53"/>
      <c r="CB195" s="53"/>
      <c r="CC195" s="53"/>
      <c r="CD195" s="53"/>
    </row>
    <row r="196" spans="1:82" x14ac:dyDescent="0.2">
      <c r="A196" s="53"/>
      <c r="B196" s="77"/>
      <c r="C196" s="53"/>
      <c r="D196" s="578"/>
      <c r="E196" s="304"/>
      <c r="F196" s="578"/>
      <c r="G196" s="304"/>
      <c r="H196" s="304"/>
      <c r="I196" s="304"/>
      <c r="J196" s="304"/>
      <c r="K196" s="304"/>
      <c r="L196" s="304"/>
      <c r="M196" s="304"/>
      <c r="N196" s="304"/>
      <c r="O196" s="304"/>
      <c r="P196" s="304"/>
      <c r="Q196" s="304"/>
      <c r="R196" s="304"/>
      <c r="S196" s="304"/>
      <c r="T196" s="578"/>
      <c r="U196" s="304"/>
      <c r="V196" s="304"/>
      <c r="W196" s="304"/>
      <c r="X196" s="304"/>
      <c r="Y196" s="304"/>
      <c r="Z196" s="304"/>
      <c r="AA196" s="304"/>
      <c r="AB196" s="304"/>
      <c r="AC196" s="304"/>
      <c r="AD196" s="304"/>
      <c r="AE196" s="304"/>
      <c r="AF196" s="304"/>
      <c r="AG196" s="304"/>
      <c r="AH196" s="304"/>
      <c r="AI196" s="304"/>
      <c r="AJ196" s="304"/>
      <c r="AK196" s="304"/>
      <c r="AL196" s="304"/>
      <c r="AM196" s="304"/>
      <c r="AN196" s="304"/>
      <c r="AO196" s="304"/>
      <c r="AP196" s="53"/>
      <c r="AQ196" s="53"/>
      <c r="AR196" s="53"/>
      <c r="AS196" s="53"/>
      <c r="AT196" s="53"/>
      <c r="AU196" s="280"/>
      <c r="AV196" s="53"/>
      <c r="AW196" s="280"/>
      <c r="AX196" s="280"/>
      <c r="AY196" s="280"/>
      <c r="AZ196" s="280"/>
      <c r="BA196" s="280"/>
      <c r="BB196" s="280"/>
      <c r="BC196" s="53"/>
      <c r="BD196" s="53"/>
      <c r="BE196" s="53"/>
      <c r="BF196" s="53"/>
      <c r="BG196" s="53"/>
      <c r="BH196" s="53"/>
      <c r="BI196" s="53"/>
      <c r="BJ196" s="53"/>
      <c r="BK196" s="53"/>
      <c r="BL196" s="53"/>
      <c r="BM196" s="53"/>
      <c r="BN196" s="53"/>
      <c r="BO196" s="53"/>
      <c r="BP196" s="53"/>
      <c r="BQ196" s="53"/>
      <c r="BR196" s="53"/>
      <c r="BS196" s="53"/>
      <c r="BT196" s="53"/>
      <c r="BU196" s="53"/>
      <c r="BV196" s="53"/>
      <c r="BW196" s="53"/>
      <c r="BX196" s="53"/>
      <c r="BY196" s="53"/>
      <c r="BZ196" s="53"/>
      <c r="CA196" s="53"/>
      <c r="CB196" s="53"/>
      <c r="CC196" s="53"/>
      <c r="CD196" s="53"/>
    </row>
    <row r="197" spans="1:82" x14ac:dyDescent="0.2">
      <c r="A197" s="53"/>
      <c r="B197" s="77"/>
      <c r="C197" s="53"/>
      <c r="D197" s="578"/>
      <c r="E197" s="304"/>
      <c r="F197" s="578"/>
      <c r="G197" s="304"/>
      <c r="H197" s="304"/>
      <c r="I197" s="304"/>
      <c r="J197" s="304"/>
      <c r="K197" s="304"/>
      <c r="L197" s="304"/>
      <c r="M197" s="304"/>
      <c r="N197" s="304"/>
      <c r="O197" s="304"/>
      <c r="P197" s="304"/>
      <c r="Q197" s="304"/>
      <c r="R197" s="304"/>
      <c r="S197" s="304"/>
      <c r="T197" s="578"/>
      <c r="U197" s="304"/>
      <c r="V197" s="304"/>
      <c r="W197" s="304"/>
      <c r="X197" s="304"/>
      <c r="Y197" s="304"/>
      <c r="Z197" s="304"/>
      <c r="AA197" s="304"/>
      <c r="AB197" s="304"/>
      <c r="AC197" s="304"/>
      <c r="AD197" s="304"/>
      <c r="AE197" s="304"/>
      <c r="AF197" s="304"/>
      <c r="AG197" s="304"/>
      <c r="AH197" s="304"/>
      <c r="AI197" s="304"/>
      <c r="AJ197" s="304"/>
      <c r="AK197" s="304"/>
      <c r="AL197" s="304"/>
      <c r="AM197" s="304"/>
      <c r="AN197" s="304"/>
      <c r="AO197" s="304"/>
      <c r="AP197" s="53"/>
      <c r="AQ197" s="53"/>
      <c r="AR197" s="53"/>
      <c r="AS197" s="53"/>
      <c r="AT197" s="53"/>
      <c r="AU197" s="280"/>
      <c r="AV197" s="53"/>
      <c r="AW197" s="280"/>
      <c r="AX197" s="280"/>
      <c r="AY197" s="280"/>
      <c r="AZ197" s="280"/>
      <c r="BA197" s="280"/>
      <c r="BB197" s="280"/>
      <c r="BC197" s="53"/>
      <c r="BD197" s="53"/>
      <c r="BE197" s="53"/>
      <c r="BF197" s="53"/>
      <c r="BG197" s="53"/>
      <c r="BH197" s="53"/>
      <c r="BI197" s="53"/>
      <c r="BJ197" s="53"/>
      <c r="BK197" s="53"/>
      <c r="BL197" s="53"/>
      <c r="BM197" s="53"/>
      <c r="BN197" s="53"/>
      <c r="BO197" s="53"/>
      <c r="BP197" s="53"/>
      <c r="BQ197" s="53"/>
      <c r="BR197" s="53"/>
      <c r="BS197" s="53"/>
      <c r="BT197" s="53"/>
      <c r="BU197" s="53"/>
      <c r="BV197" s="53"/>
      <c r="BW197" s="53"/>
      <c r="BX197" s="53"/>
      <c r="BY197" s="53"/>
      <c r="BZ197" s="53"/>
      <c r="CA197" s="53"/>
      <c r="CB197" s="53"/>
      <c r="CC197" s="53"/>
      <c r="CD197" s="53"/>
    </row>
    <row r="198" spans="1:82" x14ac:dyDescent="0.2">
      <c r="A198" s="53"/>
      <c r="B198" s="77"/>
      <c r="C198" s="53"/>
      <c r="D198" s="578"/>
      <c r="E198" s="304"/>
      <c r="F198" s="578"/>
      <c r="G198" s="304"/>
      <c r="H198" s="304"/>
      <c r="I198" s="304"/>
      <c r="J198" s="304"/>
      <c r="K198" s="304"/>
      <c r="L198" s="304"/>
      <c r="M198" s="304"/>
      <c r="N198" s="304"/>
      <c r="O198" s="304"/>
      <c r="P198" s="304"/>
      <c r="Q198" s="304"/>
      <c r="R198" s="304"/>
      <c r="S198" s="304"/>
      <c r="T198" s="578"/>
      <c r="U198" s="304"/>
      <c r="V198" s="304"/>
      <c r="W198" s="304"/>
      <c r="X198" s="304"/>
      <c r="Y198" s="304"/>
      <c r="Z198" s="304"/>
      <c r="AA198" s="304"/>
      <c r="AB198" s="304"/>
      <c r="AC198" s="304"/>
      <c r="AD198" s="304"/>
      <c r="AE198" s="304"/>
      <c r="AF198" s="304"/>
      <c r="AG198" s="304"/>
      <c r="AH198" s="304"/>
      <c r="AI198" s="304"/>
      <c r="AJ198" s="304"/>
      <c r="AK198" s="304"/>
      <c r="AL198" s="304"/>
      <c r="AM198" s="304"/>
      <c r="AN198" s="304"/>
      <c r="AO198" s="304"/>
      <c r="AP198" s="53"/>
      <c r="AQ198" s="53"/>
      <c r="AR198" s="53"/>
      <c r="AS198" s="53"/>
      <c r="AT198" s="53"/>
      <c r="AU198" s="280"/>
      <c r="AV198" s="53"/>
      <c r="AW198" s="280"/>
      <c r="AX198" s="280"/>
      <c r="AY198" s="280"/>
      <c r="AZ198" s="280"/>
      <c r="BA198" s="280"/>
      <c r="BB198" s="280"/>
      <c r="BC198" s="53"/>
      <c r="BD198" s="53"/>
      <c r="BE198" s="53"/>
      <c r="BF198" s="53"/>
      <c r="BG198" s="53"/>
      <c r="BH198" s="53"/>
      <c r="BI198" s="53"/>
      <c r="BJ198" s="53"/>
      <c r="BK198" s="53"/>
      <c r="BL198" s="53"/>
      <c r="BM198" s="53"/>
      <c r="BN198" s="53"/>
      <c r="BO198" s="53"/>
      <c r="BP198" s="53"/>
      <c r="BQ198" s="53"/>
      <c r="BR198" s="53"/>
      <c r="BS198" s="53"/>
      <c r="BT198" s="53"/>
      <c r="BU198" s="53"/>
      <c r="BV198" s="53"/>
      <c r="BW198" s="53"/>
      <c r="BX198" s="53"/>
      <c r="BY198" s="53"/>
      <c r="BZ198" s="53"/>
      <c r="CA198" s="53"/>
      <c r="CB198" s="53"/>
      <c r="CC198" s="53"/>
      <c r="CD198" s="53"/>
    </row>
    <row r="199" spans="1:82" x14ac:dyDescent="0.2">
      <c r="A199" s="53"/>
      <c r="B199" s="77"/>
      <c r="C199" s="53"/>
      <c r="D199" s="578"/>
      <c r="E199" s="304"/>
      <c r="F199" s="578"/>
      <c r="G199" s="304"/>
      <c r="H199" s="304"/>
      <c r="I199" s="304"/>
      <c r="J199" s="304"/>
      <c r="K199" s="304"/>
      <c r="L199" s="304"/>
      <c r="M199" s="304"/>
      <c r="N199" s="304"/>
      <c r="O199" s="304"/>
      <c r="P199" s="304"/>
      <c r="Q199" s="304"/>
      <c r="R199" s="304"/>
      <c r="S199" s="304"/>
      <c r="T199" s="578"/>
      <c r="U199" s="304"/>
      <c r="V199" s="304"/>
      <c r="W199" s="304"/>
      <c r="X199" s="304"/>
      <c r="Y199" s="304"/>
      <c r="Z199" s="304"/>
      <c r="AA199" s="304"/>
      <c r="AB199" s="304"/>
      <c r="AC199" s="304"/>
      <c r="AD199" s="304"/>
      <c r="AE199" s="304"/>
      <c r="AF199" s="304"/>
      <c r="AG199" s="304"/>
      <c r="AH199" s="304"/>
      <c r="AI199" s="304"/>
      <c r="AJ199" s="304"/>
      <c r="AK199" s="304"/>
      <c r="AL199" s="304"/>
      <c r="AM199" s="304"/>
      <c r="AN199" s="304"/>
      <c r="AO199" s="304"/>
      <c r="AP199" s="53"/>
      <c r="AQ199" s="53"/>
      <c r="AR199" s="53"/>
      <c r="AS199" s="53"/>
      <c r="AT199" s="53"/>
      <c r="AU199" s="280"/>
      <c r="AV199" s="53"/>
      <c r="AW199" s="280"/>
      <c r="AX199" s="280"/>
      <c r="AY199" s="280"/>
      <c r="AZ199" s="280"/>
      <c r="BA199" s="280"/>
      <c r="BB199" s="280"/>
      <c r="BC199" s="53"/>
      <c r="BD199" s="53"/>
      <c r="BE199" s="53"/>
      <c r="BF199" s="53"/>
      <c r="BG199" s="53"/>
      <c r="BH199" s="53"/>
      <c r="BI199" s="53"/>
      <c r="BJ199" s="53"/>
      <c r="BK199" s="53"/>
      <c r="BL199" s="53"/>
      <c r="BM199" s="53"/>
      <c r="BN199" s="53"/>
      <c r="BO199" s="53"/>
      <c r="BP199" s="53"/>
      <c r="BQ199" s="53"/>
      <c r="BR199" s="53"/>
      <c r="BS199" s="53"/>
      <c r="BT199" s="53"/>
      <c r="BU199" s="53"/>
      <c r="BV199" s="53"/>
      <c r="BW199" s="53"/>
      <c r="BX199" s="53"/>
      <c r="BY199" s="53"/>
      <c r="BZ199" s="53"/>
      <c r="CA199" s="53"/>
      <c r="CB199" s="53"/>
      <c r="CC199" s="53"/>
      <c r="CD199" s="53"/>
    </row>
    <row r="200" spans="1:82" x14ac:dyDescent="0.2">
      <c r="A200" s="53"/>
      <c r="B200" s="77"/>
      <c r="C200" s="53"/>
      <c r="D200" s="578"/>
      <c r="E200" s="304"/>
      <c r="F200" s="578"/>
      <c r="G200" s="304"/>
      <c r="H200" s="304"/>
      <c r="I200" s="304"/>
      <c r="J200" s="304"/>
      <c r="K200" s="304"/>
      <c r="L200" s="304"/>
      <c r="M200" s="304"/>
      <c r="N200" s="304"/>
      <c r="O200" s="304"/>
      <c r="P200" s="304"/>
      <c r="Q200" s="304"/>
      <c r="R200" s="304"/>
      <c r="S200" s="304"/>
      <c r="T200" s="578"/>
      <c r="U200" s="304"/>
      <c r="V200" s="304"/>
      <c r="W200" s="304"/>
      <c r="X200" s="304"/>
      <c r="Y200" s="304"/>
      <c r="Z200" s="304"/>
      <c r="AA200" s="304"/>
      <c r="AB200" s="304"/>
      <c r="AC200" s="304"/>
      <c r="AD200" s="304"/>
      <c r="AE200" s="304"/>
      <c r="AF200" s="304"/>
      <c r="AG200" s="304"/>
      <c r="AH200" s="304"/>
      <c r="AI200" s="304"/>
      <c r="AJ200" s="304"/>
      <c r="AK200" s="304"/>
      <c r="AL200" s="304"/>
      <c r="AM200" s="304"/>
      <c r="AN200" s="304"/>
      <c r="AO200" s="304"/>
      <c r="AP200" s="53"/>
      <c r="AQ200" s="53"/>
      <c r="AR200" s="53"/>
      <c r="AS200" s="53"/>
      <c r="AT200" s="53"/>
      <c r="AU200" s="280"/>
      <c r="AV200" s="53"/>
      <c r="AW200" s="280"/>
      <c r="AX200" s="280"/>
      <c r="AY200" s="280"/>
      <c r="AZ200" s="280"/>
      <c r="BA200" s="280"/>
      <c r="BB200" s="280"/>
      <c r="BC200" s="53"/>
      <c r="BD200" s="53"/>
      <c r="BE200" s="53"/>
      <c r="BF200" s="53"/>
      <c r="BG200" s="53"/>
      <c r="BH200" s="53"/>
      <c r="BI200" s="53"/>
      <c r="BJ200" s="53"/>
      <c r="BK200" s="53"/>
      <c r="BL200" s="53"/>
      <c r="BM200" s="53"/>
      <c r="BN200" s="53"/>
      <c r="BO200" s="53"/>
      <c r="BP200" s="53"/>
      <c r="BQ200" s="53"/>
      <c r="BR200" s="53"/>
      <c r="BS200" s="53"/>
      <c r="BT200" s="53"/>
      <c r="BU200" s="53"/>
      <c r="BV200" s="53"/>
      <c r="BW200" s="53"/>
      <c r="BX200" s="53"/>
      <c r="BY200" s="53"/>
      <c r="BZ200" s="53"/>
      <c r="CA200" s="53"/>
      <c r="CB200" s="53"/>
      <c r="CC200" s="53"/>
      <c r="CD200" s="53"/>
    </row>
    <row r="201" spans="1:82" x14ac:dyDescent="0.2">
      <c r="A201" s="53"/>
      <c r="B201" s="77"/>
      <c r="C201" s="53"/>
      <c r="D201" s="578"/>
      <c r="E201" s="304"/>
      <c r="F201" s="578"/>
      <c r="G201" s="304"/>
      <c r="H201" s="304"/>
      <c r="I201" s="304"/>
      <c r="J201" s="304"/>
      <c r="K201" s="304"/>
      <c r="L201" s="304"/>
      <c r="M201" s="304"/>
      <c r="N201" s="304"/>
      <c r="O201" s="304"/>
      <c r="P201" s="304"/>
      <c r="Q201" s="304"/>
      <c r="R201" s="304"/>
      <c r="S201" s="304"/>
      <c r="T201" s="578"/>
      <c r="U201" s="304"/>
      <c r="V201" s="304"/>
      <c r="W201" s="304"/>
      <c r="X201" s="304"/>
      <c r="Y201" s="304"/>
      <c r="Z201" s="304"/>
      <c r="AA201" s="304"/>
      <c r="AB201" s="304"/>
      <c r="AC201" s="304"/>
      <c r="AD201" s="304"/>
      <c r="AE201" s="304"/>
      <c r="AF201" s="304"/>
      <c r="AG201" s="304"/>
      <c r="AH201" s="304"/>
      <c r="AI201" s="304"/>
      <c r="AJ201" s="304"/>
      <c r="AK201" s="304"/>
      <c r="AL201" s="304"/>
      <c r="AM201" s="304"/>
      <c r="AN201" s="304"/>
      <c r="AO201" s="304"/>
      <c r="AP201" s="53"/>
      <c r="AQ201" s="53"/>
      <c r="AR201" s="53"/>
      <c r="AS201" s="53"/>
      <c r="AT201" s="53"/>
      <c r="AU201" s="280"/>
      <c r="AV201" s="53"/>
      <c r="AW201" s="280"/>
      <c r="AX201" s="280"/>
      <c r="AY201" s="280"/>
      <c r="AZ201" s="280"/>
      <c r="BA201" s="280"/>
      <c r="BB201" s="280"/>
      <c r="BC201" s="53"/>
      <c r="BD201" s="53"/>
      <c r="BE201" s="53"/>
      <c r="BF201" s="53"/>
      <c r="BG201" s="53"/>
      <c r="BH201" s="53"/>
      <c r="BI201" s="53"/>
      <c r="BJ201" s="53"/>
      <c r="BK201" s="53"/>
      <c r="BL201" s="53"/>
      <c r="BM201" s="53"/>
      <c r="BN201" s="53"/>
      <c r="BO201" s="53"/>
      <c r="BP201" s="53"/>
      <c r="BQ201" s="53"/>
      <c r="BR201" s="53"/>
      <c r="BS201" s="53"/>
      <c r="BT201" s="53"/>
      <c r="BU201" s="53"/>
      <c r="BV201" s="53"/>
      <c r="BW201" s="53"/>
      <c r="BX201" s="53"/>
      <c r="BY201" s="53"/>
      <c r="BZ201" s="53"/>
      <c r="CA201" s="53"/>
      <c r="CB201" s="53"/>
      <c r="CC201" s="53"/>
      <c r="CD201" s="53"/>
    </row>
    <row r="202" spans="1:82" x14ac:dyDescent="0.2">
      <c r="A202" s="53"/>
      <c r="B202" s="77"/>
      <c r="C202" s="53"/>
      <c r="D202" s="578"/>
      <c r="E202" s="304"/>
      <c r="F202" s="578"/>
      <c r="G202" s="304"/>
      <c r="H202" s="304"/>
      <c r="I202" s="304"/>
      <c r="J202" s="304"/>
      <c r="K202" s="304"/>
      <c r="L202" s="304"/>
      <c r="M202" s="304"/>
      <c r="N202" s="304"/>
      <c r="O202" s="304"/>
      <c r="P202" s="304"/>
      <c r="Q202" s="304"/>
      <c r="R202" s="304"/>
      <c r="S202" s="304"/>
      <c r="T202" s="578"/>
      <c r="U202" s="304"/>
      <c r="V202" s="304"/>
      <c r="W202" s="304"/>
      <c r="X202" s="304"/>
      <c r="Y202" s="304"/>
      <c r="Z202" s="304"/>
      <c r="AA202" s="304"/>
      <c r="AB202" s="304"/>
      <c r="AC202" s="304"/>
      <c r="AD202" s="304"/>
      <c r="AE202" s="304"/>
      <c r="AF202" s="304"/>
      <c r="AG202" s="304"/>
      <c r="AH202" s="304"/>
      <c r="AI202" s="304"/>
      <c r="AJ202" s="304"/>
      <c r="AK202" s="304"/>
      <c r="AL202" s="304"/>
      <c r="AM202" s="304"/>
      <c r="AN202" s="304"/>
      <c r="AO202" s="304"/>
      <c r="AP202" s="53"/>
      <c r="AQ202" s="53"/>
      <c r="AR202" s="53"/>
      <c r="AS202" s="53"/>
      <c r="AT202" s="53"/>
      <c r="AU202" s="280"/>
      <c r="AV202" s="53"/>
      <c r="AW202" s="280"/>
      <c r="AX202" s="280"/>
      <c r="AY202" s="280"/>
      <c r="AZ202" s="280"/>
      <c r="BA202" s="280"/>
      <c r="BB202" s="280"/>
      <c r="BC202" s="53"/>
      <c r="BD202" s="53"/>
      <c r="BE202" s="53"/>
      <c r="BF202" s="53"/>
      <c r="BG202" s="53"/>
      <c r="BH202" s="53"/>
      <c r="BI202" s="53"/>
      <c r="BJ202" s="53"/>
      <c r="BK202" s="53"/>
      <c r="BL202" s="53"/>
      <c r="BM202" s="53"/>
      <c r="BN202" s="53"/>
      <c r="BO202" s="53"/>
      <c r="BP202" s="53"/>
      <c r="BQ202" s="53"/>
      <c r="BR202" s="53"/>
      <c r="BS202" s="53"/>
      <c r="BT202" s="53"/>
      <c r="BU202" s="53"/>
      <c r="BV202" s="53"/>
      <c r="BW202" s="53"/>
      <c r="BX202" s="53"/>
      <c r="BY202" s="53"/>
      <c r="BZ202" s="53"/>
      <c r="CA202" s="53"/>
      <c r="CB202" s="53"/>
      <c r="CC202" s="53"/>
      <c r="CD202" s="53"/>
    </row>
    <row r="203" spans="1:82" x14ac:dyDescent="0.2">
      <c r="A203" s="53"/>
      <c r="B203" s="77"/>
      <c r="C203" s="53"/>
      <c r="D203" s="578"/>
      <c r="E203" s="304"/>
      <c r="F203" s="578"/>
      <c r="G203" s="304"/>
      <c r="H203" s="304"/>
      <c r="I203" s="304"/>
      <c r="J203" s="304"/>
      <c r="K203" s="304"/>
      <c r="L203" s="304"/>
      <c r="M203" s="304"/>
      <c r="N203" s="304"/>
      <c r="O203" s="304"/>
      <c r="P203" s="304"/>
      <c r="Q203" s="304"/>
      <c r="R203" s="304"/>
      <c r="S203" s="304"/>
      <c r="T203" s="578"/>
      <c r="U203" s="304"/>
      <c r="V203" s="304"/>
      <c r="W203" s="304"/>
      <c r="X203" s="304"/>
      <c r="Y203" s="304"/>
      <c r="Z203" s="304"/>
      <c r="AA203" s="304"/>
      <c r="AB203" s="304"/>
      <c r="AC203" s="304"/>
      <c r="AD203" s="304"/>
      <c r="AE203" s="304"/>
      <c r="AF203" s="304"/>
      <c r="AG203" s="304"/>
      <c r="AH203" s="304"/>
      <c r="AI203" s="304"/>
      <c r="AJ203" s="304"/>
      <c r="AK203" s="304"/>
      <c r="AL203" s="304"/>
      <c r="AM203" s="304"/>
      <c r="AN203" s="304"/>
      <c r="AO203" s="304"/>
      <c r="AP203" s="53"/>
      <c r="AQ203" s="53"/>
      <c r="AR203" s="53"/>
      <c r="AS203" s="53"/>
      <c r="AT203" s="53"/>
      <c r="AU203" s="280"/>
      <c r="AV203" s="53"/>
      <c r="AW203" s="280"/>
      <c r="AX203" s="280"/>
      <c r="AY203" s="280"/>
      <c r="AZ203" s="280"/>
      <c r="BA203" s="280"/>
      <c r="BB203" s="280"/>
      <c r="BC203" s="53"/>
      <c r="BD203" s="53"/>
      <c r="BE203" s="53"/>
      <c r="BF203" s="53"/>
      <c r="BG203" s="53"/>
      <c r="BH203" s="53"/>
      <c r="BI203" s="53"/>
      <c r="BJ203" s="53"/>
      <c r="BK203" s="53"/>
      <c r="BL203" s="53"/>
      <c r="BM203" s="53"/>
      <c r="BN203" s="53"/>
      <c r="BO203" s="53"/>
      <c r="BP203" s="53"/>
      <c r="BQ203" s="53"/>
      <c r="BR203" s="53"/>
      <c r="BS203" s="53"/>
      <c r="BT203" s="53"/>
      <c r="BU203" s="53"/>
      <c r="BV203" s="53"/>
      <c r="BW203" s="53"/>
      <c r="BX203" s="53"/>
      <c r="BY203" s="53"/>
      <c r="BZ203" s="53"/>
      <c r="CA203" s="53"/>
      <c r="CB203" s="53"/>
      <c r="CC203" s="53"/>
      <c r="CD203" s="53"/>
    </row>
    <row r="204" spans="1:82" x14ac:dyDescent="0.2">
      <c r="A204" s="53"/>
      <c r="B204" s="77"/>
      <c r="C204" s="53"/>
      <c r="D204" s="578"/>
      <c r="E204" s="304"/>
      <c r="F204" s="578"/>
      <c r="G204" s="304"/>
      <c r="H204" s="304"/>
      <c r="I204" s="304"/>
      <c r="J204" s="304"/>
      <c r="K204" s="304"/>
      <c r="L204" s="304"/>
      <c r="M204" s="304"/>
      <c r="N204" s="304"/>
      <c r="O204" s="304"/>
      <c r="P204" s="304"/>
      <c r="Q204" s="304"/>
      <c r="R204" s="304"/>
      <c r="S204" s="304"/>
      <c r="T204" s="578"/>
      <c r="U204" s="304"/>
      <c r="V204" s="304"/>
      <c r="W204" s="304"/>
      <c r="X204" s="304"/>
      <c r="Y204" s="304"/>
      <c r="Z204" s="304"/>
      <c r="AA204" s="304"/>
      <c r="AB204" s="304"/>
      <c r="AC204" s="304"/>
      <c r="AD204" s="304"/>
      <c r="AE204" s="304"/>
      <c r="AF204" s="304"/>
      <c r="AG204" s="304"/>
      <c r="AH204" s="304"/>
      <c r="AI204" s="304"/>
      <c r="AJ204" s="304"/>
      <c r="AK204" s="304"/>
      <c r="AL204" s="304"/>
      <c r="AM204" s="304"/>
      <c r="AN204" s="304"/>
      <c r="AO204" s="304"/>
      <c r="AP204" s="53"/>
      <c r="AQ204" s="53"/>
      <c r="AR204" s="53"/>
      <c r="AS204" s="53"/>
      <c r="AT204" s="53"/>
      <c r="AU204" s="280"/>
      <c r="AV204" s="53"/>
      <c r="AW204" s="280"/>
      <c r="AX204" s="280"/>
      <c r="AY204" s="280"/>
      <c r="AZ204" s="280"/>
      <c r="BA204" s="280"/>
      <c r="BB204" s="280"/>
      <c r="BC204" s="53"/>
      <c r="BD204" s="53"/>
      <c r="BE204" s="53"/>
      <c r="BF204" s="53"/>
      <c r="BG204" s="53"/>
      <c r="BH204" s="53"/>
      <c r="BI204" s="53"/>
      <c r="BJ204" s="53"/>
      <c r="BK204" s="53"/>
      <c r="BL204" s="53"/>
      <c r="BM204" s="53"/>
      <c r="BN204" s="53"/>
      <c r="BO204" s="53"/>
      <c r="BP204" s="53"/>
      <c r="BQ204" s="53"/>
      <c r="BR204" s="53"/>
      <c r="BS204" s="53"/>
      <c r="BT204" s="53"/>
      <c r="BU204" s="53"/>
      <c r="BV204" s="53"/>
      <c r="BW204" s="53"/>
      <c r="BX204" s="53"/>
      <c r="BY204" s="53"/>
      <c r="BZ204" s="53"/>
      <c r="CA204" s="53"/>
      <c r="CB204" s="53"/>
      <c r="CC204" s="53"/>
      <c r="CD204" s="53"/>
    </row>
    <row r="205" spans="1:82" x14ac:dyDescent="0.2">
      <c r="A205" s="53"/>
      <c r="B205" s="77"/>
      <c r="C205" s="53"/>
      <c r="D205" s="578"/>
      <c r="E205" s="304"/>
      <c r="F205" s="578"/>
      <c r="G205" s="304"/>
      <c r="H205" s="304"/>
      <c r="I205" s="304"/>
      <c r="J205" s="304"/>
      <c r="K205" s="304"/>
      <c r="L205" s="304"/>
      <c r="M205" s="304"/>
      <c r="N205" s="304"/>
      <c r="O205" s="304"/>
      <c r="P205" s="304"/>
      <c r="Q205" s="304"/>
      <c r="R205" s="304"/>
      <c r="S205" s="304"/>
      <c r="T205" s="578"/>
      <c r="U205" s="304"/>
      <c r="V205" s="304"/>
      <c r="W205" s="304"/>
      <c r="X205" s="304"/>
      <c r="Y205" s="304"/>
      <c r="Z205" s="304"/>
      <c r="AA205" s="304"/>
      <c r="AB205" s="304"/>
      <c r="AC205" s="304"/>
      <c r="AD205" s="304"/>
      <c r="AE205" s="304"/>
      <c r="AF205" s="304"/>
      <c r="AG205" s="304"/>
      <c r="AH205" s="304"/>
      <c r="AI205" s="304"/>
      <c r="AJ205" s="304"/>
      <c r="AK205" s="304"/>
      <c r="AL205" s="304"/>
      <c r="AM205" s="304"/>
      <c r="AN205" s="304"/>
      <c r="AO205" s="304"/>
      <c r="AP205" s="53"/>
      <c r="AQ205" s="53"/>
      <c r="AR205" s="53"/>
      <c r="AS205" s="53"/>
      <c r="AT205" s="53"/>
      <c r="AU205" s="280"/>
      <c r="AV205" s="53"/>
      <c r="AW205" s="280"/>
      <c r="AX205" s="280"/>
      <c r="AY205" s="280"/>
      <c r="AZ205" s="280"/>
      <c r="BA205" s="280"/>
      <c r="BB205" s="280"/>
      <c r="BC205" s="53"/>
      <c r="BD205" s="53"/>
      <c r="BE205" s="53"/>
      <c r="BF205" s="53"/>
      <c r="BG205" s="53"/>
      <c r="BH205" s="53"/>
      <c r="BI205" s="53"/>
      <c r="BJ205" s="53"/>
      <c r="BK205" s="53"/>
      <c r="BL205" s="53"/>
      <c r="BM205" s="53"/>
      <c r="BN205" s="53"/>
      <c r="BO205" s="53"/>
      <c r="BP205" s="53"/>
      <c r="BQ205" s="53"/>
      <c r="BR205" s="53"/>
      <c r="BS205" s="53"/>
      <c r="BT205" s="53"/>
      <c r="BU205" s="53"/>
      <c r="BV205" s="53"/>
      <c r="BW205" s="53"/>
      <c r="BX205" s="53"/>
      <c r="BY205" s="53"/>
      <c r="BZ205" s="53"/>
      <c r="CA205" s="53"/>
      <c r="CB205" s="53"/>
      <c r="CC205" s="53"/>
      <c r="CD205" s="53"/>
    </row>
    <row r="206" spans="1:82" x14ac:dyDescent="0.2">
      <c r="A206" s="53"/>
      <c r="B206" s="77"/>
      <c r="C206" s="53"/>
      <c r="D206" s="578"/>
      <c r="E206" s="304"/>
      <c r="F206" s="578"/>
      <c r="G206" s="304"/>
      <c r="H206" s="304"/>
      <c r="I206" s="304"/>
      <c r="J206" s="304"/>
      <c r="K206" s="304"/>
      <c r="L206" s="304"/>
      <c r="M206" s="304"/>
      <c r="N206" s="304"/>
      <c r="O206" s="304"/>
      <c r="P206" s="304"/>
      <c r="Q206" s="304"/>
      <c r="R206" s="304"/>
      <c r="S206" s="304"/>
      <c r="T206" s="578"/>
      <c r="U206" s="304"/>
      <c r="V206" s="304"/>
      <c r="W206" s="304"/>
      <c r="X206" s="304"/>
      <c r="Y206" s="304"/>
      <c r="Z206" s="304"/>
      <c r="AA206" s="304"/>
      <c r="AB206" s="304"/>
      <c r="AC206" s="304"/>
      <c r="AD206" s="304"/>
      <c r="AE206" s="304"/>
      <c r="AF206" s="304"/>
      <c r="AG206" s="304"/>
      <c r="AH206" s="304"/>
      <c r="AI206" s="304"/>
      <c r="AJ206" s="304"/>
      <c r="AK206" s="304"/>
      <c r="AL206" s="304"/>
      <c r="AM206" s="304"/>
      <c r="AN206" s="304"/>
      <c r="AO206" s="304"/>
      <c r="AP206" s="53"/>
      <c r="AQ206" s="53"/>
      <c r="AR206" s="53"/>
      <c r="AS206" s="53"/>
      <c r="AT206" s="53"/>
      <c r="AU206" s="280"/>
      <c r="AV206" s="53"/>
      <c r="AW206" s="280"/>
      <c r="AX206" s="280"/>
      <c r="AY206" s="280"/>
      <c r="AZ206" s="280"/>
      <c r="BA206" s="280"/>
      <c r="BB206" s="280"/>
      <c r="BC206" s="53"/>
      <c r="BD206" s="53"/>
      <c r="BE206" s="53"/>
      <c r="BF206" s="53"/>
      <c r="BG206" s="53"/>
      <c r="BH206" s="53"/>
      <c r="BI206" s="53"/>
      <c r="BJ206" s="53"/>
      <c r="BK206" s="53"/>
      <c r="BL206" s="53"/>
      <c r="BM206" s="53"/>
      <c r="BN206" s="53"/>
      <c r="BO206" s="53"/>
      <c r="BP206" s="53"/>
      <c r="BQ206" s="53"/>
      <c r="BR206" s="53"/>
      <c r="BS206" s="53"/>
      <c r="BT206" s="53"/>
      <c r="BU206" s="53"/>
      <c r="BV206" s="53"/>
      <c r="BW206" s="53"/>
      <c r="BX206" s="53"/>
      <c r="BY206" s="53"/>
      <c r="BZ206" s="53"/>
      <c r="CA206" s="53"/>
      <c r="CB206" s="53"/>
      <c r="CC206" s="53"/>
      <c r="CD206" s="53"/>
    </row>
    <row r="207" spans="1:82" x14ac:dyDescent="0.2">
      <c r="A207" s="53"/>
      <c r="B207" s="77"/>
      <c r="C207" s="53"/>
      <c r="D207" s="578"/>
      <c r="E207" s="304"/>
      <c r="F207" s="578"/>
      <c r="G207" s="304"/>
      <c r="H207" s="304"/>
      <c r="I207" s="304"/>
      <c r="J207" s="304"/>
      <c r="K207" s="304"/>
      <c r="L207" s="304"/>
      <c r="M207" s="304"/>
      <c r="N207" s="304"/>
      <c r="O207" s="304"/>
      <c r="P207" s="304"/>
      <c r="Q207" s="304"/>
      <c r="R207" s="304"/>
      <c r="S207" s="304"/>
      <c r="T207" s="578"/>
      <c r="U207" s="304"/>
      <c r="V207" s="304"/>
      <c r="W207" s="304"/>
      <c r="X207" s="304"/>
      <c r="Y207" s="304"/>
      <c r="Z207" s="304"/>
      <c r="AA207" s="304"/>
      <c r="AB207" s="304"/>
      <c r="AC207" s="304"/>
      <c r="AD207" s="304"/>
      <c r="AE207" s="304"/>
      <c r="AF207" s="304"/>
      <c r="AG207" s="304"/>
      <c r="AH207" s="304"/>
      <c r="AI207" s="304"/>
      <c r="AJ207" s="304"/>
      <c r="AK207" s="304"/>
      <c r="AL207" s="304"/>
      <c r="AM207" s="304"/>
      <c r="AN207" s="304"/>
      <c r="AO207" s="304"/>
      <c r="AP207" s="53"/>
      <c r="AQ207" s="53"/>
      <c r="AR207" s="53"/>
      <c r="AS207" s="53"/>
      <c r="AT207" s="53"/>
      <c r="AU207" s="280"/>
      <c r="AV207" s="53"/>
      <c r="AW207" s="280"/>
      <c r="AX207" s="280"/>
      <c r="AY207" s="280"/>
      <c r="AZ207" s="280"/>
      <c r="BA207" s="280"/>
      <c r="BB207" s="280"/>
      <c r="BC207" s="53"/>
      <c r="BD207" s="53"/>
      <c r="BE207" s="53"/>
      <c r="BF207" s="53"/>
      <c r="BG207" s="53"/>
      <c r="BH207" s="53"/>
      <c r="BI207" s="53"/>
      <c r="BJ207" s="53"/>
      <c r="BK207" s="53"/>
      <c r="BL207" s="53"/>
      <c r="BM207" s="53"/>
      <c r="BN207" s="53"/>
      <c r="BO207" s="53"/>
      <c r="BP207" s="53"/>
      <c r="BQ207" s="53"/>
      <c r="BR207" s="53"/>
      <c r="BS207" s="53"/>
      <c r="BT207" s="53"/>
      <c r="BU207" s="53"/>
      <c r="BV207" s="53"/>
      <c r="BW207" s="53"/>
      <c r="BX207" s="53"/>
      <c r="BY207" s="53"/>
      <c r="BZ207" s="53"/>
      <c r="CA207" s="53"/>
      <c r="CB207" s="53"/>
      <c r="CC207" s="53"/>
      <c r="CD207" s="53"/>
    </row>
    <row r="208" spans="1:82" x14ac:dyDescent="0.2">
      <c r="A208" s="53"/>
      <c r="B208" s="77"/>
      <c r="C208" s="53"/>
      <c r="D208" s="578"/>
      <c r="E208" s="304"/>
      <c r="F208" s="578"/>
      <c r="G208" s="304"/>
      <c r="H208" s="304"/>
      <c r="I208" s="304"/>
      <c r="J208" s="304"/>
      <c r="K208" s="304"/>
      <c r="L208" s="304"/>
      <c r="M208" s="304"/>
      <c r="N208" s="304"/>
      <c r="O208" s="304"/>
      <c r="P208" s="304"/>
      <c r="Q208" s="304"/>
      <c r="R208" s="304"/>
      <c r="S208" s="304"/>
      <c r="T208" s="578"/>
      <c r="U208" s="304"/>
      <c r="V208" s="304"/>
      <c r="W208" s="304"/>
      <c r="X208" s="304"/>
      <c r="Y208" s="304"/>
      <c r="Z208" s="304"/>
      <c r="AA208" s="304"/>
      <c r="AB208" s="304"/>
      <c r="AC208" s="304"/>
      <c r="AD208" s="304"/>
      <c r="AE208" s="304"/>
      <c r="AF208" s="304"/>
      <c r="AG208" s="304"/>
      <c r="AH208" s="304"/>
      <c r="AI208" s="304"/>
      <c r="AJ208" s="304"/>
      <c r="AK208" s="304"/>
      <c r="AL208" s="304"/>
      <c r="AM208" s="304"/>
      <c r="AN208" s="304"/>
      <c r="AO208" s="304"/>
      <c r="AP208" s="53"/>
      <c r="AQ208" s="53"/>
      <c r="AR208" s="53"/>
      <c r="AS208" s="53"/>
      <c r="AT208" s="53"/>
      <c r="AU208" s="280"/>
      <c r="AV208" s="53"/>
      <c r="AW208" s="280"/>
      <c r="AX208" s="280"/>
      <c r="AY208" s="280"/>
      <c r="AZ208" s="280"/>
      <c r="BA208" s="280"/>
      <c r="BB208" s="280"/>
      <c r="BC208" s="53"/>
      <c r="BD208" s="53"/>
      <c r="BE208" s="53"/>
      <c r="BF208" s="53"/>
      <c r="BG208" s="53"/>
      <c r="BH208" s="53"/>
      <c r="BI208" s="53"/>
      <c r="BJ208" s="53"/>
      <c r="BK208" s="53"/>
      <c r="BL208" s="53"/>
      <c r="BM208" s="53"/>
      <c r="BN208" s="53"/>
      <c r="BO208" s="53"/>
      <c r="BP208" s="53"/>
      <c r="BQ208" s="53"/>
      <c r="BR208" s="53"/>
      <c r="BS208" s="53"/>
      <c r="BT208" s="53"/>
      <c r="BU208" s="53"/>
      <c r="BV208" s="53"/>
      <c r="BW208" s="53"/>
      <c r="BX208" s="53"/>
      <c r="BY208" s="53"/>
      <c r="BZ208" s="53"/>
      <c r="CA208" s="53"/>
      <c r="CB208" s="53"/>
      <c r="CC208" s="53"/>
      <c r="CD208" s="53"/>
    </row>
    <row r="209" spans="1:82" x14ac:dyDescent="0.2">
      <c r="A209" s="53"/>
      <c r="B209" s="77"/>
      <c r="C209" s="53"/>
      <c r="D209" s="578"/>
      <c r="E209" s="304"/>
      <c r="F209" s="578"/>
      <c r="G209" s="304"/>
      <c r="H209" s="304"/>
      <c r="I209" s="304"/>
      <c r="J209" s="304"/>
      <c r="K209" s="304"/>
      <c r="L209" s="304"/>
      <c r="M209" s="304"/>
      <c r="N209" s="304"/>
      <c r="O209" s="304"/>
      <c r="P209" s="304"/>
      <c r="Q209" s="304"/>
      <c r="R209" s="304"/>
      <c r="S209" s="304"/>
      <c r="T209" s="578"/>
      <c r="U209" s="304"/>
      <c r="V209" s="304"/>
      <c r="W209" s="304"/>
      <c r="X209" s="304"/>
      <c r="Y209" s="304"/>
      <c r="Z209" s="304"/>
      <c r="AA209" s="304"/>
      <c r="AB209" s="304"/>
      <c r="AC209" s="304"/>
      <c r="AD209" s="304"/>
      <c r="AE209" s="304"/>
      <c r="AF209" s="304"/>
      <c r="AG209" s="304"/>
      <c r="AH209" s="304"/>
      <c r="AI209" s="304"/>
      <c r="AJ209" s="304"/>
      <c r="AK209" s="304"/>
      <c r="AL209" s="304"/>
      <c r="AM209" s="304"/>
      <c r="AN209" s="304"/>
      <c r="AO209" s="304"/>
      <c r="AP209" s="53"/>
      <c r="AQ209" s="53"/>
      <c r="AR209" s="53"/>
      <c r="AS209" s="53"/>
      <c r="AT209" s="53"/>
      <c r="AU209" s="280"/>
      <c r="AV209" s="53"/>
      <c r="AW209" s="280"/>
      <c r="AX209" s="280"/>
      <c r="AY209" s="280"/>
      <c r="AZ209" s="280"/>
      <c r="BA209" s="280"/>
      <c r="BB209" s="280"/>
      <c r="BC209" s="53"/>
      <c r="BD209" s="53"/>
      <c r="BE209" s="53"/>
      <c r="BF209" s="53"/>
      <c r="BG209" s="53"/>
      <c r="BH209" s="53"/>
      <c r="BI209" s="53"/>
      <c r="BJ209" s="53"/>
      <c r="BK209" s="53"/>
      <c r="BL209" s="53"/>
      <c r="BM209" s="53"/>
      <c r="BN209" s="53"/>
      <c r="BO209" s="53"/>
      <c r="BP209" s="53"/>
      <c r="BQ209" s="53"/>
      <c r="BR209" s="53"/>
      <c r="BS209" s="53"/>
      <c r="BT209" s="53"/>
      <c r="BU209" s="53"/>
      <c r="BV209" s="53"/>
      <c r="BW209" s="53"/>
      <c r="BX209" s="53"/>
      <c r="BY209" s="53"/>
      <c r="BZ209" s="53"/>
      <c r="CA209" s="53"/>
      <c r="CB209" s="53"/>
      <c r="CC209" s="53"/>
      <c r="CD209" s="53"/>
    </row>
    <row r="210" spans="1:82" x14ac:dyDescent="0.2">
      <c r="A210" s="53"/>
      <c r="B210" s="77"/>
      <c r="C210" s="53"/>
      <c r="D210" s="578"/>
      <c r="E210" s="304"/>
      <c r="F210" s="578"/>
      <c r="G210" s="304"/>
      <c r="H210" s="304"/>
      <c r="I210" s="304"/>
      <c r="J210" s="304"/>
      <c r="K210" s="304"/>
      <c r="L210" s="304"/>
      <c r="M210" s="304"/>
      <c r="N210" s="304"/>
      <c r="O210" s="304"/>
      <c r="P210" s="304"/>
      <c r="Q210" s="304"/>
      <c r="R210" s="304"/>
      <c r="S210" s="304"/>
      <c r="T210" s="578"/>
      <c r="U210" s="304"/>
      <c r="V210" s="304"/>
      <c r="W210" s="304"/>
      <c r="X210" s="304"/>
      <c r="Y210" s="304"/>
      <c r="Z210" s="304"/>
      <c r="AA210" s="304"/>
      <c r="AB210" s="304"/>
      <c r="AC210" s="304"/>
      <c r="AD210" s="304"/>
      <c r="AE210" s="304"/>
      <c r="AF210" s="304"/>
      <c r="AG210" s="304"/>
      <c r="AH210" s="304"/>
      <c r="AI210" s="304"/>
      <c r="AJ210" s="304"/>
      <c r="AK210" s="304"/>
      <c r="AL210" s="304"/>
      <c r="AM210" s="304"/>
      <c r="AN210" s="304"/>
      <c r="AO210" s="304"/>
      <c r="AP210" s="53"/>
      <c r="AQ210" s="53"/>
      <c r="AR210" s="53"/>
      <c r="AS210" s="53"/>
      <c r="AT210" s="53"/>
      <c r="AU210" s="280"/>
      <c r="AV210" s="53"/>
      <c r="AW210" s="280"/>
      <c r="AX210" s="280"/>
      <c r="AY210" s="280"/>
      <c r="AZ210" s="280"/>
      <c r="BA210" s="280"/>
      <c r="BB210" s="280"/>
      <c r="BC210" s="53"/>
      <c r="BD210" s="53"/>
      <c r="BE210" s="53"/>
      <c r="BF210" s="53"/>
      <c r="BG210" s="53"/>
      <c r="BH210" s="53"/>
      <c r="BI210" s="53"/>
      <c r="BJ210" s="53"/>
      <c r="BK210" s="53"/>
      <c r="BL210" s="53"/>
      <c r="BM210" s="53"/>
      <c r="BN210" s="53"/>
      <c r="BO210" s="53"/>
      <c r="BP210" s="53"/>
      <c r="BQ210" s="53"/>
      <c r="BR210" s="53"/>
      <c r="BS210" s="53"/>
      <c r="BT210" s="53"/>
      <c r="BU210" s="53"/>
      <c r="BV210" s="53"/>
      <c r="BW210" s="53"/>
      <c r="BX210" s="53"/>
      <c r="BY210" s="53"/>
      <c r="BZ210" s="53"/>
      <c r="CA210" s="53"/>
      <c r="CB210" s="53"/>
      <c r="CC210" s="53"/>
      <c r="CD210" s="53"/>
    </row>
    <row r="211" spans="1:82" x14ac:dyDescent="0.2">
      <c r="A211" s="53"/>
      <c r="B211" s="77"/>
      <c r="C211" s="53"/>
      <c r="D211" s="578"/>
      <c r="E211" s="304"/>
      <c r="F211" s="578"/>
      <c r="G211" s="304"/>
      <c r="H211" s="304"/>
      <c r="I211" s="304"/>
      <c r="J211" s="304"/>
      <c r="K211" s="304"/>
      <c r="L211" s="304"/>
      <c r="M211" s="304"/>
      <c r="N211" s="304"/>
      <c r="O211" s="304"/>
      <c r="P211" s="304"/>
      <c r="Q211" s="304"/>
      <c r="R211" s="304"/>
      <c r="S211" s="304"/>
      <c r="T211" s="578"/>
      <c r="U211" s="304"/>
      <c r="V211" s="304"/>
      <c r="W211" s="304"/>
      <c r="X211" s="304"/>
      <c r="Y211" s="304"/>
      <c r="Z211" s="304"/>
      <c r="AA211" s="304"/>
      <c r="AB211" s="304"/>
      <c r="AC211" s="304"/>
      <c r="AD211" s="304"/>
      <c r="AE211" s="304"/>
      <c r="AF211" s="304"/>
      <c r="AG211" s="304"/>
      <c r="AH211" s="304"/>
      <c r="AI211" s="304"/>
      <c r="AJ211" s="304"/>
      <c r="AK211" s="304"/>
      <c r="AL211" s="304"/>
      <c r="AM211" s="304"/>
      <c r="AN211" s="304"/>
      <c r="AO211" s="304"/>
      <c r="AP211" s="53"/>
      <c r="AQ211" s="53"/>
      <c r="AR211" s="53"/>
      <c r="AS211" s="53"/>
      <c r="AT211" s="53"/>
      <c r="AU211" s="280"/>
      <c r="AV211" s="53"/>
      <c r="AW211" s="280"/>
      <c r="AX211" s="280"/>
      <c r="AY211" s="280"/>
      <c r="AZ211" s="280"/>
      <c r="BA211" s="280"/>
      <c r="BB211" s="280"/>
      <c r="BC211" s="53"/>
      <c r="BD211" s="53"/>
      <c r="BE211" s="53"/>
      <c r="BF211" s="53"/>
      <c r="BG211" s="53"/>
      <c r="BH211" s="53"/>
      <c r="BI211" s="53"/>
      <c r="BJ211" s="53"/>
      <c r="BK211" s="53"/>
      <c r="BL211" s="53"/>
      <c r="BM211" s="53"/>
      <c r="BN211" s="53"/>
      <c r="BO211" s="53"/>
      <c r="BP211" s="53"/>
      <c r="BQ211" s="53"/>
      <c r="BR211" s="53"/>
      <c r="BS211" s="53"/>
      <c r="BT211" s="53"/>
      <c r="BU211" s="53"/>
      <c r="BV211" s="53"/>
      <c r="BW211" s="53"/>
      <c r="BX211" s="53"/>
      <c r="BY211" s="53"/>
      <c r="BZ211" s="53"/>
      <c r="CA211" s="53"/>
      <c r="CB211" s="53"/>
      <c r="CC211" s="53"/>
      <c r="CD211" s="53"/>
    </row>
    <row r="212" spans="1:82" x14ac:dyDescent="0.2">
      <c r="A212" s="53"/>
      <c r="B212" s="77"/>
      <c r="C212" s="53"/>
      <c r="D212" s="578"/>
      <c r="E212" s="304"/>
      <c r="F212" s="578"/>
      <c r="G212" s="304"/>
      <c r="H212" s="304"/>
      <c r="I212" s="304"/>
      <c r="J212" s="304"/>
      <c r="K212" s="304"/>
      <c r="L212" s="304"/>
      <c r="M212" s="304"/>
      <c r="N212" s="304"/>
      <c r="O212" s="304"/>
      <c r="P212" s="304"/>
      <c r="Q212" s="304"/>
      <c r="R212" s="304"/>
      <c r="S212" s="304"/>
      <c r="T212" s="578"/>
      <c r="U212" s="304"/>
      <c r="V212" s="304"/>
      <c r="W212" s="304"/>
      <c r="X212" s="304"/>
      <c r="Y212" s="304"/>
      <c r="Z212" s="304"/>
      <c r="AA212" s="304"/>
      <c r="AB212" s="304"/>
      <c r="AC212" s="304"/>
      <c r="AD212" s="304"/>
      <c r="AE212" s="304"/>
      <c r="AF212" s="304"/>
      <c r="AG212" s="304"/>
      <c r="AH212" s="304"/>
      <c r="AI212" s="304"/>
      <c r="AJ212" s="304"/>
      <c r="AK212" s="304"/>
      <c r="AL212" s="304"/>
      <c r="AM212" s="304"/>
      <c r="AN212" s="304"/>
      <c r="AO212" s="304"/>
      <c r="AP212" s="53"/>
      <c r="AQ212" s="53"/>
      <c r="AR212" s="53"/>
      <c r="AS212" s="53"/>
      <c r="AT212" s="53"/>
      <c r="AU212" s="280"/>
      <c r="AV212" s="53"/>
      <c r="AW212" s="280"/>
      <c r="AX212" s="280"/>
      <c r="AY212" s="280"/>
      <c r="AZ212" s="280"/>
      <c r="BA212" s="280"/>
      <c r="BB212" s="280"/>
      <c r="BC212" s="53"/>
      <c r="BD212" s="53"/>
      <c r="BE212" s="53"/>
      <c r="BF212" s="53"/>
      <c r="BG212" s="53"/>
      <c r="BH212" s="53"/>
      <c r="BI212" s="53"/>
      <c r="BJ212" s="53"/>
      <c r="BK212" s="53"/>
      <c r="BL212" s="53"/>
      <c r="BM212" s="53"/>
      <c r="BN212" s="53"/>
      <c r="BO212" s="53"/>
      <c r="BP212" s="53"/>
      <c r="BQ212" s="53"/>
      <c r="BR212" s="53"/>
      <c r="BS212" s="53"/>
      <c r="BT212" s="53"/>
      <c r="BU212" s="53"/>
      <c r="BV212" s="53"/>
      <c r="BW212" s="53"/>
      <c r="BX212" s="53"/>
      <c r="BY212" s="53"/>
      <c r="BZ212" s="53"/>
      <c r="CA212" s="53"/>
      <c r="CB212" s="53"/>
      <c r="CC212" s="53"/>
      <c r="CD212" s="53"/>
    </row>
    <row r="213" spans="1:82" x14ac:dyDescent="0.2">
      <c r="A213" s="53"/>
      <c r="B213" s="77"/>
      <c r="C213" s="53"/>
      <c r="D213" s="578"/>
      <c r="E213" s="304"/>
      <c r="F213" s="578"/>
      <c r="G213" s="304"/>
      <c r="H213" s="304"/>
      <c r="I213" s="304"/>
      <c r="J213" s="304"/>
      <c r="K213" s="304"/>
      <c r="L213" s="304"/>
      <c r="M213" s="304"/>
      <c r="N213" s="304"/>
      <c r="O213" s="304"/>
      <c r="P213" s="304"/>
      <c r="Q213" s="304"/>
      <c r="R213" s="304"/>
      <c r="S213" s="304"/>
      <c r="T213" s="578"/>
      <c r="U213" s="304"/>
      <c r="V213" s="304"/>
      <c r="W213" s="304"/>
      <c r="X213" s="304"/>
      <c r="Y213" s="304"/>
      <c r="Z213" s="304"/>
      <c r="AA213" s="304"/>
      <c r="AB213" s="304"/>
      <c r="AC213" s="304"/>
      <c r="AD213" s="304"/>
      <c r="AE213" s="304"/>
      <c r="AF213" s="304"/>
      <c r="AG213" s="304"/>
      <c r="AH213" s="304"/>
      <c r="AI213" s="304"/>
      <c r="AJ213" s="304"/>
      <c r="AK213" s="304"/>
      <c r="AL213" s="304"/>
      <c r="AM213" s="304"/>
      <c r="AN213" s="304"/>
      <c r="AO213" s="304"/>
      <c r="AP213" s="53"/>
      <c r="AQ213" s="53"/>
      <c r="AR213" s="53"/>
      <c r="AS213" s="53"/>
      <c r="AT213" s="53"/>
      <c r="AU213" s="280"/>
      <c r="AV213" s="53"/>
      <c r="AW213" s="280"/>
      <c r="AX213" s="280"/>
      <c r="AY213" s="280"/>
      <c r="AZ213" s="280"/>
      <c r="BA213" s="280"/>
      <c r="BB213" s="280"/>
      <c r="BC213" s="53"/>
      <c r="BD213" s="53"/>
      <c r="BE213" s="53"/>
      <c r="BF213" s="53"/>
      <c r="BG213" s="53"/>
      <c r="BH213" s="53"/>
      <c r="BI213" s="53"/>
      <c r="BJ213" s="53"/>
      <c r="BK213" s="53"/>
      <c r="BL213" s="53"/>
      <c r="BM213" s="53"/>
      <c r="BN213" s="53"/>
      <c r="BO213" s="53"/>
      <c r="BP213" s="53"/>
      <c r="BQ213" s="53"/>
      <c r="BR213" s="53"/>
      <c r="BS213" s="53"/>
      <c r="BT213" s="53"/>
      <c r="BU213" s="53"/>
      <c r="BV213" s="53"/>
      <c r="BW213" s="53"/>
      <c r="BX213" s="53"/>
      <c r="BY213" s="53"/>
      <c r="BZ213" s="53"/>
      <c r="CA213" s="53"/>
      <c r="CB213" s="53"/>
      <c r="CC213" s="53"/>
      <c r="CD213" s="53"/>
    </row>
    <row r="214" spans="1:82" x14ac:dyDescent="0.2">
      <c r="A214" s="53"/>
      <c r="B214" s="77"/>
      <c r="C214" s="53"/>
      <c r="D214" s="578"/>
      <c r="E214" s="304"/>
      <c r="F214" s="578"/>
      <c r="G214" s="304"/>
      <c r="H214" s="304"/>
      <c r="I214" s="304"/>
      <c r="J214" s="304"/>
      <c r="K214" s="304"/>
      <c r="L214" s="304"/>
      <c r="M214" s="304"/>
      <c r="N214" s="304"/>
      <c r="O214" s="304"/>
      <c r="P214" s="304"/>
      <c r="Q214" s="304"/>
      <c r="R214" s="304"/>
      <c r="S214" s="304"/>
      <c r="T214" s="578"/>
      <c r="U214" s="304"/>
      <c r="V214" s="304"/>
      <c r="W214" s="304"/>
      <c r="X214" s="304"/>
      <c r="Y214" s="304"/>
      <c r="Z214" s="304"/>
      <c r="AA214" s="304"/>
      <c r="AB214" s="304"/>
      <c r="AC214" s="304"/>
      <c r="AD214" s="304"/>
      <c r="AE214" s="304"/>
      <c r="AF214" s="304"/>
      <c r="AG214" s="304"/>
      <c r="AH214" s="304"/>
      <c r="AI214" s="304"/>
      <c r="AJ214" s="304"/>
      <c r="AK214" s="304"/>
      <c r="AL214" s="304"/>
      <c r="AM214" s="304"/>
      <c r="AN214" s="304"/>
      <c r="AO214" s="304"/>
      <c r="AP214" s="53"/>
      <c r="AQ214" s="53"/>
      <c r="AR214" s="53"/>
      <c r="AS214" s="53"/>
      <c r="AT214" s="53"/>
      <c r="AU214" s="280"/>
      <c r="AV214" s="53"/>
      <c r="AW214" s="280"/>
      <c r="AX214" s="280"/>
      <c r="AY214" s="280"/>
      <c r="AZ214" s="280"/>
      <c r="BA214" s="280"/>
      <c r="BB214" s="280"/>
      <c r="BC214" s="53"/>
      <c r="BD214" s="53"/>
      <c r="BE214" s="53"/>
      <c r="BF214" s="53"/>
      <c r="BG214" s="53"/>
      <c r="BH214" s="53"/>
      <c r="BI214" s="53"/>
      <c r="BJ214" s="53"/>
      <c r="BK214" s="53"/>
      <c r="BL214" s="53"/>
      <c r="BM214" s="53"/>
      <c r="BN214" s="53"/>
      <c r="BO214" s="53"/>
      <c r="BP214" s="53"/>
      <c r="BQ214" s="53"/>
      <c r="BR214" s="53"/>
      <c r="BS214" s="53"/>
      <c r="BT214" s="53"/>
      <c r="BU214" s="53"/>
      <c r="BV214" s="53"/>
      <c r="BW214" s="53"/>
      <c r="BX214" s="53"/>
      <c r="BY214" s="53"/>
      <c r="BZ214" s="53"/>
      <c r="CA214" s="53"/>
      <c r="CB214" s="53"/>
      <c r="CC214" s="53"/>
      <c r="CD214" s="53"/>
    </row>
    <row r="215" spans="1:82" x14ac:dyDescent="0.2">
      <c r="AM215" s="304"/>
    </row>
  </sheetData>
  <mergeCells count="93">
    <mergeCell ref="V2:W2"/>
    <mergeCell ref="X2:Y2"/>
    <mergeCell ref="V3:W3"/>
    <mergeCell ref="X3:Y3"/>
    <mergeCell ref="V6:W6"/>
    <mergeCell ref="X6:Y6"/>
    <mergeCell ref="V4:W4"/>
    <mergeCell ref="X4:Y4"/>
    <mergeCell ref="V5:W5"/>
    <mergeCell ref="X5:Y5"/>
    <mergeCell ref="AX2:BA2"/>
    <mergeCell ref="AN2:AO2"/>
    <mergeCell ref="AN3:AO3"/>
    <mergeCell ref="AF2:AG2"/>
    <mergeCell ref="AN4:AO4"/>
    <mergeCell ref="AJ2:AK2"/>
    <mergeCell ref="AJ3:AK3"/>
    <mergeCell ref="AJ4:AK4"/>
    <mergeCell ref="AL2:AM2"/>
    <mergeCell ref="AL3:AM3"/>
    <mergeCell ref="AL4:AM4"/>
    <mergeCell ref="AH4:AI4"/>
    <mergeCell ref="Z2:AA2"/>
    <mergeCell ref="Z3:AA3"/>
    <mergeCell ref="AB2:AC2"/>
    <mergeCell ref="AB3:AC3"/>
    <mergeCell ref="AB4:AC4"/>
    <mergeCell ref="Z4:AA4"/>
    <mergeCell ref="AD2:AE2"/>
    <mergeCell ref="AH2:AI2"/>
    <mergeCell ref="AF3:AG3"/>
    <mergeCell ref="AH3:AI3"/>
    <mergeCell ref="AD3:AE3"/>
    <mergeCell ref="J3:K3"/>
    <mergeCell ref="N2:O2"/>
    <mergeCell ref="R4:S4"/>
    <mergeCell ref="J2:K2"/>
    <mergeCell ref="N3:O3"/>
    <mergeCell ref="L4:M4"/>
    <mergeCell ref="P2:Q2"/>
    <mergeCell ref="P3:Q3"/>
    <mergeCell ref="L3:M3"/>
    <mergeCell ref="L2:M2"/>
    <mergeCell ref="J4:K4"/>
    <mergeCell ref="AH6:AI6"/>
    <mergeCell ref="H5:I5"/>
    <mergeCell ref="N4:O4"/>
    <mergeCell ref="F4:G4"/>
    <mergeCell ref="Z5:AA5"/>
    <mergeCell ref="AH5:AI5"/>
    <mergeCell ref="P4:Q4"/>
    <mergeCell ref="Z6:AA6"/>
    <mergeCell ref="AF6:AG6"/>
    <mergeCell ref="AB6:AC6"/>
    <mergeCell ref="AD6:AE6"/>
    <mergeCell ref="AB5:AC5"/>
    <mergeCell ref="AD4:AE4"/>
    <mergeCell ref="AF4:AG4"/>
    <mergeCell ref="AF5:AG5"/>
    <mergeCell ref="AD5:AE5"/>
    <mergeCell ref="AN6:AO6"/>
    <mergeCell ref="AJ5:AK5"/>
    <mergeCell ref="AJ6:AK6"/>
    <mergeCell ref="AL5:AM5"/>
    <mergeCell ref="AL6:AM6"/>
    <mergeCell ref="AN5:AO5"/>
    <mergeCell ref="J60:K60"/>
    <mergeCell ref="R6:S6"/>
    <mergeCell ref="R5:S5"/>
    <mergeCell ref="N5:O5"/>
    <mergeCell ref="L6:M6"/>
    <mergeCell ref="L5:M5"/>
    <mergeCell ref="N6:O6"/>
    <mergeCell ref="J5:K5"/>
    <mergeCell ref="J6:K6"/>
    <mergeCell ref="P5:Q5"/>
    <mergeCell ref="P6:Q6"/>
    <mergeCell ref="D2:E2"/>
    <mergeCell ref="D3:E3"/>
    <mergeCell ref="D4:E4"/>
    <mergeCell ref="D5:E5"/>
    <mergeCell ref="T2:U2"/>
    <mergeCell ref="T3:U3"/>
    <mergeCell ref="T4:U4"/>
    <mergeCell ref="T5:U5"/>
    <mergeCell ref="H2:I2"/>
    <mergeCell ref="H3:I3"/>
    <mergeCell ref="H4:I4"/>
    <mergeCell ref="F5:G5"/>
    <mergeCell ref="R2:S2"/>
    <mergeCell ref="R3:S3"/>
    <mergeCell ref="F2:G2"/>
    <mergeCell ref="F3:G3"/>
  </mergeCells>
  <phoneticPr fontId="0" type="noConversion"/>
  <conditionalFormatting sqref="AW51:AY52 AW43:AY49 AZ43:BB52 AW54:BB57 AW13:BB14 AW18:BB42 AW9:BB11">
    <cfRule type="cellIs" dxfId="32" priority="9" stopIfTrue="1" operator="equal">
      <formula>4</formula>
    </cfRule>
  </conditionalFormatting>
  <conditionalFormatting sqref="AW16:BB17">
    <cfRule type="cellIs" dxfId="31" priority="1" stopIfTrue="1" operator="equal">
      <formula>4</formula>
    </cfRule>
  </conditionalFormatting>
  <pageMargins left="0.39" right="0.39" top="0.39" bottom="0.39" header="0.39" footer="0.39"/>
  <pageSetup paperSize="9" scale="60"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BE223"/>
  <sheetViews>
    <sheetView showZeros="0" zoomScale="75" zoomScaleNormal="75" workbookViewId="0">
      <selection activeCell="AZ68" sqref="AZ68"/>
    </sheetView>
  </sheetViews>
  <sheetFormatPr baseColWidth="10" defaultRowHeight="11.25" x14ac:dyDescent="0.2"/>
  <cols>
    <col min="1" max="1" width="4.42578125" style="642" customWidth="1"/>
    <col min="2" max="2" width="28.140625" style="149" customWidth="1"/>
    <col min="3" max="3" width="4.5703125" style="675" customWidth="1"/>
    <col min="4" max="4" width="3.5703125" style="675" customWidth="1"/>
    <col min="5" max="6" width="4.5703125" style="675" customWidth="1"/>
    <col min="7" max="7" width="4.5703125" style="735" customWidth="1"/>
    <col min="8" max="8" width="3.85546875" style="735" customWidth="1"/>
    <col min="9" max="27" width="4.5703125" style="735" customWidth="1"/>
    <col min="28" max="28" width="3.5703125" style="735" customWidth="1"/>
    <col min="29" max="36" width="4.5703125" style="735" customWidth="1"/>
    <col min="37" max="37" width="5.5703125" style="735" customWidth="1"/>
    <col min="38" max="38" width="4.5703125" style="735" customWidth="1"/>
    <col min="39" max="39" width="5.28515625" style="735" customWidth="1"/>
    <col min="40" max="40" width="4.7109375" style="735" customWidth="1"/>
    <col min="41" max="41" width="5.28515625" style="735" customWidth="1"/>
    <col min="42" max="43" width="4.7109375" style="735" customWidth="1"/>
    <col min="44" max="44" width="3.42578125" style="735" customWidth="1"/>
    <col min="45" max="45" width="3.140625" style="149" customWidth="1"/>
    <col min="46" max="46" width="8.28515625" style="149" bestFit="1" customWidth="1"/>
    <col min="47" max="47" width="3.140625" style="149" customWidth="1"/>
    <col min="48" max="50" width="3" style="149" customWidth="1"/>
    <col min="51" max="51" width="4.42578125" style="149" customWidth="1"/>
    <col min="52" max="56" width="5.140625" style="149" customWidth="1"/>
    <col min="57" max="57" width="4.140625" style="149" customWidth="1"/>
    <col min="58" max="16384" width="11.42578125" style="149"/>
  </cols>
  <sheetData>
    <row r="1" spans="1:57" x14ac:dyDescent="0.2">
      <c r="A1" s="765"/>
      <c r="B1" s="766"/>
      <c r="C1" s="1492" t="s">
        <v>350</v>
      </c>
      <c r="D1" s="1493"/>
      <c r="E1" s="1492" t="s">
        <v>350</v>
      </c>
      <c r="F1" s="1493"/>
      <c r="G1" s="1452" t="s">
        <v>352</v>
      </c>
      <c r="H1" s="1484"/>
      <c r="I1" s="1452" t="s">
        <v>417</v>
      </c>
      <c r="J1" s="1484"/>
      <c r="K1" s="1452" t="s">
        <v>420</v>
      </c>
      <c r="L1" s="1484"/>
      <c r="M1" s="1452" t="s">
        <v>423</v>
      </c>
      <c r="N1" s="1484"/>
      <c r="O1" s="1452" t="s">
        <v>424</v>
      </c>
      <c r="P1" s="1484"/>
      <c r="Q1" s="1452" t="s">
        <v>428</v>
      </c>
      <c r="R1" s="1484"/>
      <c r="S1" s="1452" t="s">
        <v>431</v>
      </c>
      <c r="T1" s="1484"/>
      <c r="U1" s="1452" t="s">
        <v>432</v>
      </c>
      <c r="V1" s="1484"/>
      <c r="W1" s="1452" t="s">
        <v>368</v>
      </c>
      <c r="X1" s="1484"/>
      <c r="Y1" s="1452" t="s">
        <v>437</v>
      </c>
      <c r="Z1" s="1484"/>
      <c r="AA1" s="1452" t="s">
        <v>441</v>
      </c>
      <c r="AB1" s="1484"/>
      <c r="AC1" s="1452" t="s">
        <v>380</v>
      </c>
      <c r="AD1" s="1484"/>
      <c r="AE1" s="1452" t="s">
        <v>454</v>
      </c>
      <c r="AF1" s="1484"/>
      <c r="AG1" s="1452" t="s">
        <v>341</v>
      </c>
      <c r="AH1" s="1484"/>
      <c r="AI1" s="1452" t="s">
        <v>400</v>
      </c>
      <c r="AJ1" s="1484"/>
      <c r="AK1" s="1488" t="s">
        <v>473</v>
      </c>
      <c r="AL1" s="1489"/>
      <c r="AM1" s="1488" t="s">
        <v>473</v>
      </c>
      <c r="AN1" s="1489"/>
      <c r="AO1" s="1468"/>
      <c r="AP1" s="1478"/>
      <c r="AQ1" s="1452"/>
      <c r="AR1" s="1484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</row>
    <row r="2" spans="1:57" x14ac:dyDescent="0.2">
      <c r="A2" s="767"/>
      <c r="B2" s="766"/>
      <c r="C2" s="1494">
        <v>30</v>
      </c>
      <c r="D2" s="1495"/>
      <c r="E2" s="1494">
        <v>31</v>
      </c>
      <c r="F2" s="1495"/>
      <c r="G2" s="1498" t="s">
        <v>168</v>
      </c>
      <c r="H2" s="1486"/>
      <c r="I2" s="1498" t="s">
        <v>168</v>
      </c>
      <c r="J2" s="1486"/>
      <c r="K2" s="1485">
        <v>15</v>
      </c>
      <c r="L2" s="1486"/>
      <c r="M2" s="1485">
        <v>22</v>
      </c>
      <c r="N2" s="1486"/>
      <c r="O2" s="1485">
        <v>29</v>
      </c>
      <c r="P2" s="1486"/>
      <c r="Q2" s="1485">
        <v>5</v>
      </c>
      <c r="R2" s="1486"/>
      <c r="S2" s="1485">
        <v>19</v>
      </c>
      <c r="T2" s="1486"/>
      <c r="U2" s="1485">
        <v>19</v>
      </c>
      <c r="V2" s="1486"/>
      <c r="W2" s="1485">
        <v>26</v>
      </c>
      <c r="X2" s="1486"/>
      <c r="Y2" s="1485">
        <v>1</v>
      </c>
      <c r="Z2" s="1486"/>
      <c r="AA2" s="1485">
        <v>8</v>
      </c>
      <c r="AB2" s="1486"/>
      <c r="AC2" s="1485">
        <v>17</v>
      </c>
      <c r="AD2" s="1486"/>
      <c r="AE2" s="1485">
        <v>7</v>
      </c>
      <c r="AF2" s="1486"/>
      <c r="AG2" s="1485">
        <v>14</v>
      </c>
      <c r="AH2" s="1486"/>
      <c r="AI2" s="1485">
        <v>28</v>
      </c>
      <c r="AJ2" s="1486"/>
      <c r="AK2" s="1485">
        <v>28</v>
      </c>
      <c r="AL2" s="1486"/>
      <c r="AM2" s="1485">
        <v>29</v>
      </c>
      <c r="AN2" s="1486"/>
      <c r="AO2" s="1485"/>
      <c r="AP2" s="1486"/>
      <c r="AQ2" s="1485"/>
      <c r="AR2" s="1486"/>
      <c r="AS2" s="811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</row>
    <row r="3" spans="1:57" x14ac:dyDescent="0.2">
      <c r="A3" s="768"/>
      <c r="B3" s="766"/>
      <c r="C3" s="1494" t="s">
        <v>348</v>
      </c>
      <c r="D3" s="1495"/>
      <c r="E3" s="1494" t="s">
        <v>348</v>
      </c>
      <c r="F3" s="1495"/>
      <c r="G3" s="1423" t="s">
        <v>353</v>
      </c>
      <c r="H3" s="1426"/>
      <c r="I3" s="1423" t="s">
        <v>245</v>
      </c>
      <c r="J3" s="1426"/>
      <c r="K3" s="1423" t="s">
        <v>245</v>
      </c>
      <c r="L3" s="1426"/>
      <c r="M3" s="1423" t="s">
        <v>245</v>
      </c>
      <c r="N3" s="1426"/>
      <c r="O3" s="1423" t="s">
        <v>245</v>
      </c>
      <c r="P3" s="1426"/>
      <c r="Q3" s="1423" t="s">
        <v>427</v>
      </c>
      <c r="R3" s="1426"/>
      <c r="S3" s="1423" t="s">
        <v>427</v>
      </c>
      <c r="T3" s="1426"/>
      <c r="U3" s="1423" t="s">
        <v>427</v>
      </c>
      <c r="V3" s="1426"/>
      <c r="W3" s="1423" t="s">
        <v>427</v>
      </c>
      <c r="X3" s="1426"/>
      <c r="Y3" s="1423" t="s">
        <v>438</v>
      </c>
      <c r="Z3" s="1426"/>
      <c r="AA3" s="1423" t="s">
        <v>438</v>
      </c>
      <c r="AB3" s="1426"/>
      <c r="AC3" s="1423" t="s">
        <v>438</v>
      </c>
      <c r="AD3" s="1426"/>
      <c r="AE3" s="1423" t="s">
        <v>452</v>
      </c>
      <c r="AF3" s="1426"/>
      <c r="AG3" s="1423" t="s">
        <v>452</v>
      </c>
      <c r="AH3" s="1426"/>
      <c r="AI3" s="1423" t="s">
        <v>452</v>
      </c>
      <c r="AJ3" s="1426"/>
      <c r="AK3" s="1490" t="s">
        <v>466</v>
      </c>
      <c r="AL3" s="1491"/>
      <c r="AM3" s="1490" t="s">
        <v>466</v>
      </c>
      <c r="AN3" s="1491"/>
      <c r="AO3" s="1423"/>
      <c r="AP3" s="1426"/>
      <c r="AQ3" s="1423"/>
      <c r="AR3" s="1426"/>
      <c r="AS3" s="811"/>
      <c r="AT3" s="5" t="s">
        <v>1</v>
      </c>
      <c r="AU3" s="7" t="s">
        <v>2</v>
      </c>
      <c r="AV3" s="8"/>
      <c r="AW3" s="8"/>
      <c r="AX3" s="9"/>
      <c r="AY3" s="769"/>
      <c r="AZ3" s="769"/>
      <c r="BA3" s="769"/>
      <c r="BB3" s="769"/>
      <c r="BC3" s="769"/>
      <c r="BD3" s="770"/>
      <c r="BE3" s="280"/>
    </row>
    <row r="4" spans="1:57" x14ac:dyDescent="0.2">
      <c r="A4" s="768"/>
      <c r="B4" s="771"/>
      <c r="C4" s="1494">
        <v>2014</v>
      </c>
      <c r="D4" s="1495"/>
      <c r="E4" s="1494">
        <v>2014</v>
      </c>
      <c r="F4" s="1495"/>
      <c r="G4" s="1423">
        <v>2014</v>
      </c>
      <c r="H4" s="1426"/>
      <c r="I4" s="1423">
        <v>2015</v>
      </c>
      <c r="J4" s="1426"/>
      <c r="K4" s="1423">
        <v>2015</v>
      </c>
      <c r="L4" s="1426"/>
      <c r="M4" s="1423">
        <v>2015</v>
      </c>
      <c r="N4" s="1426"/>
      <c r="O4" s="1423">
        <v>2015</v>
      </c>
      <c r="P4" s="1426"/>
      <c r="Q4" s="1423">
        <v>2015</v>
      </c>
      <c r="R4" s="1426"/>
      <c r="S4" s="1423">
        <v>2015</v>
      </c>
      <c r="T4" s="1426"/>
      <c r="U4" s="1423">
        <v>2015</v>
      </c>
      <c r="V4" s="1426"/>
      <c r="W4" s="1423">
        <v>2015</v>
      </c>
      <c r="X4" s="1426"/>
      <c r="Y4" s="1423">
        <v>2015</v>
      </c>
      <c r="Z4" s="1426"/>
      <c r="AA4" s="1423">
        <v>2015</v>
      </c>
      <c r="AB4" s="1426"/>
      <c r="AC4" s="1423">
        <v>2015</v>
      </c>
      <c r="AD4" s="1426"/>
      <c r="AE4" s="1423">
        <v>2015</v>
      </c>
      <c r="AF4" s="1426"/>
      <c r="AG4" s="1423">
        <v>2015</v>
      </c>
      <c r="AH4" s="1426"/>
      <c r="AI4" s="1423">
        <v>2015</v>
      </c>
      <c r="AJ4" s="1426"/>
      <c r="AK4" s="1423">
        <v>2015</v>
      </c>
      <c r="AL4" s="1426"/>
      <c r="AM4" s="1423">
        <v>2015</v>
      </c>
      <c r="AN4" s="1426"/>
      <c r="AO4" s="1423"/>
      <c r="AP4" s="1426"/>
      <c r="AQ4" s="1423"/>
      <c r="AR4" s="1426"/>
      <c r="AS4" s="5" t="s">
        <v>0</v>
      </c>
      <c r="AT4" s="10" t="s">
        <v>4</v>
      </c>
      <c r="AU4" s="11" t="s">
        <v>5</v>
      </c>
      <c r="AV4" s="12" t="s">
        <v>320</v>
      </c>
      <c r="AW4" s="13" t="s">
        <v>7</v>
      </c>
      <c r="AX4" s="14" t="s">
        <v>8</v>
      </c>
      <c r="AY4" s="772"/>
      <c r="AZ4" s="15" t="s">
        <v>270</v>
      </c>
      <c r="BA4" s="15"/>
      <c r="BB4" s="772"/>
      <c r="BC4" s="16"/>
      <c r="BD4" s="773"/>
      <c r="BE4" s="280"/>
    </row>
    <row r="5" spans="1:57" x14ac:dyDescent="0.2">
      <c r="A5" s="774"/>
      <c r="B5" s="775"/>
      <c r="C5" s="1496" t="s">
        <v>351</v>
      </c>
      <c r="D5" s="1497"/>
      <c r="E5" s="1496" t="s">
        <v>351</v>
      </c>
      <c r="F5" s="1497"/>
      <c r="G5" s="1483"/>
      <c r="H5" s="1499"/>
      <c r="I5" s="1483"/>
      <c r="J5" s="1482"/>
      <c r="K5" s="1483"/>
      <c r="L5" s="1482"/>
      <c r="M5" s="1483"/>
      <c r="N5" s="1482"/>
      <c r="O5" s="1483"/>
      <c r="P5" s="1482"/>
      <c r="Q5" s="1483"/>
      <c r="R5" s="1482"/>
      <c r="S5" s="1483"/>
      <c r="T5" s="1482"/>
      <c r="U5" s="812"/>
      <c r="V5" s="812"/>
      <c r="W5" s="1483"/>
      <c r="X5" s="1482"/>
      <c r="Y5" s="1483"/>
      <c r="Z5" s="1482"/>
      <c r="AA5" s="1483"/>
      <c r="AB5" s="1482"/>
      <c r="AC5" s="1479" t="s">
        <v>408</v>
      </c>
      <c r="AD5" s="1487"/>
      <c r="AE5" s="1479" t="s">
        <v>455</v>
      </c>
      <c r="AF5" s="1487"/>
      <c r="AG5" s="1483"/>
      <c r="AH5" s="1482"/>
      <c r="AI5" s="875"/>
      <c r="AJ5" s="876"/>
      <c r="AK5" s="1479" t="s">
        <v>474</v>
      </c>
      <c r="AL5" s="1487"/>
      <c r="AM5" s="1479" t="s">
        <v>474</v>
      </c>
      <c r="AN5" s="1487"/>
      <c r="AO5" s="1483"/>
      <c r="AP5" s="1482"/>
      <c r="AQ5" s="1483"/>
      <c r="AR5" s="1482"/>
      <c r="AS5" s="5"/>
      <c r="AT5" s="19"/>
      <c r="AU5" s="20"/>
      <c r="AV5" s="18"/>
      <c r="AW5" s="18"/>
      <c r="AX5" s="14"/>
      <c r="AY5" s="776"/>
      <c r="AZ5" s="776"/>
      <c r="BA5" s="776"/>
      <c r="BB5" s="776"/>
      <c r="BC5" s="776"/>
      <c r="BD5" s="777"/>
      <c r="BE5" s="280"/>
    </row>
    <row r="6" spans="1:57" x14ac:dyDescent="0.2">
      <c r="A6" s="778"/>
      <c r="B6" s="779"/>
      <c r="C6" s="797"/>
      <c r="D6" s="797"/>
      <c r="E6" s="797"/>
      <c r="F6" s="797"/>
      <c r="AS6" s="19"/>
      <c r="AT6" s="19"/>
      <c r="AU6" s="19"/>
      <c r="AV6" s="22"/>
      <c r="AW6" s="23"/>
      <c r="AX6" s="23"/>
      <c r="AY6" s="23"/>
      <c r="AZ6" s="23"/>
      <c r="BA6" s="23"/>
      <c r="BB6" s="23"/>
      <c r="BC6" s="280"/>
      <c r="BD6" s="280"/>
      <c r="BE6" s="280"/>
    </row>
    <row r="7" spans="1:57" x14ac:dyDescent="0.2">
      <c r="A7" s="780"/>
      <c r="B7" s="70" t="s">
        <v>9</v>
      </c>
      <c r="C7" s="798"/>
      <c r="D7" s="798"/>
      <c r="E7" s="798"/>
      <c r="F7" s="798"/>
      <c r="G7" s="781"/>
      <c r="H7" s="781"/>
      <c r="I7" s="781"/>
      <c r="J7" s="781"/>
      <c r="K7" s="781"/>
      <c r="L7" s="781"/>
      <c r="M7" s="781"/>
      <c r="N7" s="781"/>
      <c r="O7" s="781"/>
      <c r="P7" s="781"/>
      <c r="Q7" s="781"/>
      <c r="R7" s="781"/>
      <c r="S7" s="781"/>
      <c r="T7" s="781"/>
      <c r="U7" s="781"/>
      <c r="V7" s="781"/>
      <c r="W7" s="781"/>
      <c r="X7" s="781"/>
      <c r="Y7" s="781"/>
      <c r="Z7" s="781"/>
      <c r="AA7" s="781"/>
      <c r="AB7" s="781"/>
      <c r="AC7" s="781"/>
      <c r="AD7" s="781"/>
      <c r="AE7" s="781"/>
      <c r="AF7" s="781"/>
      <c r="AG7" s="781"/>
      <c r="AH7" s="781"/>
      <c r="AI7" s="781"/>
      <c r="AJ7" s="781"/>
      <c r="AK7" s="781"/>
      <c r="AL7" s="781"/>
      <c r="AM7" s="781"/>
      <c r="AN7" s="781"/>
      <c r="AO7" s="781"/>
      <c r="AP7" s="781"/>
      <c r="AQ7" s="781"/>
      <c r="AR7" s="781"/>
      <c r="AS7" s="359"/>
      <c r="AT7" s="25"/>
      <c r="AU7" s="17"/>
      <c r="AV7" s="17"/>
      <c r="AW7" s="17"/>
      <c r="AX7" s="26"/>
      <c r="AY7" s="17">
        <v>150</v>
      </c>
      <c r="AZ7" s="17">
        <v>200</v>
      </c>
      <c r="BA7" s="17">
        <v>250</v>
      </c>
      <c r="BB7" s="17">
        <v>300</v>
      </c>
      <c r="BC7" s="19"/>
      <c r="BD7" s="19"/>
      <c r="BE7" s="127"/>
    </row>
    <row r="8" spans="1:57" x14ac:dyDescent="0.2">
      <c r="A8" s="782"/>
      <c r="B8" s="192"/>
      <c r="C8" s="669"/>
      <c r="D8" s="693"/>
      <c r="E8" s="669"/>
      <c r="F8" s="693"/>
      <c r="G8" s="1015"/>
      <c r="H8" s="852"/>
      <c r="I8" s="871"/>
      <c r="J8" s="852"/>
      <c r="K8" s="871"/>
      <c r="L8" s="852"/>
      <c r="M8" s="871"/>
      <c r="N8" s="852"/>
      <c r="O8" s="871"/>
      <c r="P8" s="852"/>
      <c r="Q8" s="871"/>
      <c r="R8" s="852"/>
      <c r="S8" s="871"/>
      <c r="T8" s="852"/>
      <c r="U8" s="813"/>
      <c r="V8" s="813"/>
      <c r="W8" s="871"/>
      <c r="X8" s="852"/>
      <c r="Y8" s="871"/>
      <c r="Z8" s="852"/>
      <c r="AA8" s="871"/>
      <c r="AB8" s="852"/>
      <c r="AC8" s="871"/>
      <c r="AD8" s="852"/>
      <c r="AE8" s="871"/>
      <c r="AF8" s="852"/>
      <c r="AG8" s="871"/>
      <c r="AH8" s="852"/>
      <c r="AI8" s="813"/>
      <c r="AJ8" s="852"/>
      <c r="AK8" s="813"/>
      <c r="AL8" s="813"/>
      <c r="AM8" s="871"/>
      <c r="AN8" s="852"/>
      <c r="AO8" s="871"/>
      <c r="AP8" s="852"/>
      <c r="AQ8" s="871"/>
      <c r="AR8" s="852"/>
      <c r="AS8" s="5">
        <f>COUNT(C8:AP8)</f>
        <v>0</v>
      </c>
      <c r="AT8" s="25" t="str">
        <f t="shared" ref="AT8:AT58" si="0">IF(AS8&lt;3," ",(LARGE(C8:AP8,1)+LARGE(C8:AP8,2)+LARGE(C8:AP8,3))/3)</f>
        <v xml:space="preserve"> </v>
      </c>
      <c r="AU8" s="20">
        <f>COUNTIF(C8:AP8,"(1)")</f>
        <v>0</v>
      </c>
      <c r="AV8" s="18">
        <f t="shared" ref="AV8:AV59" si="1">COUNTIF(C8:AP8,"(2)")</f>
        <v>0</v>
      </c>
      <c r="AW8" s="18">
        <f t="shared" ref="AW8:AW59" si="2">COUNTIF(C8:AP8,"(3)")</f>
        <v>0</v>
      </c>
      <c r="AX8" s="14">
        <f>SUM(AU8:AW8)</f>
        <v>0</v>
      </c>
      <c r="AY8" s="30" t="e">
        <f>IF((LARGE(C8:AP8,1))&gt;=150,"15"," ")</f>
        <v>#NUM!</v>
      </c>
      <c r="AZ8" s="30" t="e">
        <f>IF((LARGE(C8:AP8,1))&gt;=200,"15"," ")</f>
        <v>#NUM!</v>
      </c>
      <c r="BA8" s="18" t="e">
        <f>IF((LARGE(C8:AP8,1))&gt;=250,"15"," ")</f>
        <v>#NUM!</v>
      </c>
      <c r="BB8" s="18" t="e">
        <f>IF((LARGE(C8:AP8,1))&gt;=300,"15"," ")</f>
        <v>#NUM!</v>
      </c>
      <c r="BC8" s="5"/>
      <c r="BD8" s="5"/>
      <c r="BE8" s="280"/>
    </row>
    <row r="9" spans="1:57" x14ac:dyDescent="0.2">
      <c r="A9" s="783"/>
      <c r="B9" s="607"/>
      <c r="C9" s="802"/>
      <c r="D9" s="803"/>
      <c r="E9" s="802"/>
      <c r="F9" s="803"/>
      <c r="G9" s="784"/>
      <c r="H9" s="785"/>
      <c r="I9" s="784"/>
      <c r="J9" s="785"/>
      <c r="K9" s="784"/>
      <c r="L9" s="785"/>
      <c r="M9" s="784"/>
      <c r="N9" s="785"/>
      <c r="O9" s="784"/>
      <c r="P9" s="785"/>
      <c r="Q9" s="784"/>
      <c r="R9" s="785"/>
      <c r="S9" s="784"/>
      <c r="T9" s="785"/>
      <c r="U9" s="814"/>
      <c r="V9" s="814"/>
      <c r="W9" s="784"/>
      <c r="X9" s="785"/>
      <c r="Y9" s="784"/>
      <c r="Z9" s="785"/>
      <c r="AA9" s="784"/>
      <c r="AB9" s="785"/>
      <c r="AC9" s="784"/>
      <c r="AD9" s="785"/>
      <c r="AE9" s="784"/>
      <c r="AF9" s="785"/>
      <c r="AG9" s="784"/>
      <c r="AH9" s="785"/>
      <c r="AI9" s="814"/>
      <c r="AJ9" s="785"/>
      <c r="AK9" s="814"/>
      <c r="AL9" s="814"/>
      <c r="AM9" s="784"/>
      <c r="AN9" s="785"/>
      <c r="AO9" s="784"/>
      <c r="AP9" s="785"/>
      <c r="AQ9" s="784"/>
      <c r="AR9" s="785"/>
      <c r="AS9" s="5">
        <f t="shared" ref="AS9:AS58" si="3">COUNT(C9:AP9)</f>
        <v>0</v>
      </c>
      <c r="AT9" s="25" t="str">
        <f t="shared" si="0"/>
        <v xml:space="preserve"> </v>
      </c>
      <c r="AU9" s="20">
        <f>COUNTIF(C9:AP9,"(1)")</f>
        <v>0</v>
      </c>
      <c r="AV9" s="18">
        <f t="shared" si="1"/>
        <v>0</v>
      </c>
      <c r="AW9" s="18">
        <f t="shared" si="2"/>
        <v>0</v>
      </c>
      <c r="AX9" s="14">
        <f>SUM(AU9:AW9)</f>
        <v>0</v>
      </c>
      <c r="AY9" s="30" t="e">
        <f>IF((LARGE(C9:AP9,1))&gt;=150,"15"," ")</f>
        <v>#NUM!</v>
      </c>
      <c r="AZ9" s="30" t="e">
        <f>IF((LARGE(C9:AP9,1))&gt;=200,"15"," ")</f>
        <v>#NUM!</v>
      </c>
      <c r="BA9" s="18" t="e">
        <f>IF((LARGE(C9:AP9,1))&gt;=250,"15"," ")</f>
        <v>#NUM!</v>
      </c>
      <c r="BB9" s="18" t="e">
        <f>IF((LARGE(C9:AP9,1))&gt;=300,"15"," ")</f>
        <v>#NUM!</v>
      </c>
      <c r="BC9" s="5"/>
      <c r="BD9" s="5"/>
      <c r="BE9" s="280"/>
    </row>
    <row r="10" spans="1:57" x14ac:dyDescent="0.2">
      <c r="A10" s="778"/>
      <c r="B10" s="779"/>
      <c r="C10" s="797"/>
      <c r="D10" s="797"/>
      <c r="E10" s="797"/>
      <c r="F10" s="797"/>
      <c r="AS10" s="5">
        <f t="shared" si="3"/>
        <v>0</v>
      </c>
      <c r="AT10" s="25" t="str">
        <f t="shared" si="0"/>
        <v xml:space="preserve"> </v>
      </c>
      <c r="AU10" s="19"/>
      <c r="AV10" s="279">
        <f t="shared" si="1"/>
        <v>0</v>
      </c>
      <c r="AW10" s="279">
        <f t="shared" si="2"/>
        <v>0</v>
      </c>
      <c r="AX10" s="23"/>
      <c r="AY10" s="23"/>
      <c r="AZ10" s="23"/>
      <c r="BA10" s="23"/>
      <c r="BB10" s="23"/>
      <c r="BC10" s="280"/>
      <c r="BD10" s="280"/>
      <c r="BE10" s="280"/>
    </row>
    <row r="11" spans="1:57" x14ac:dyDescent="0.2">
      <c r="A11" s="780"/>
      <c r="B11" s="70" t="s">
        <v>15</v>
      </c>
      <c r="C11" s="798"/>
      <c r="D11" s="798"/>
      <c r="E11" s="798"/>
      <c r="F11" s="798"/>
      <c r="G11" s="781"/>
      <c r="H11" s="781"/>
      <c r="I11" s="781"/>
      <c r="J11" s="781"/>
      <c r="K11" s="781"/>
      <c r="L11" s="781"/>
      <c r="M11" s="781"/>
      <c r="N11" s="781"/>
      <c r="O11" s="781"/>
      <c r="P11" s="781"/>
      <c r="Q11" s="781"/>
      <c r="R11" s="781"/>
      <c r="S11" s="781"/>
      <c r="T11" s="781"/>
      <c r="U11" s="781"/>
      <c r="V11" s="781"/>
      <c r="W11" s="781"/>
      <c r="X11" s="781"/>
      <c r="Y11" s="781"/>
      <c r="Z11" s="781"/>
      <c r="AA11" s="781"/>
      <c r="AB11" s="781"/>
      <c r="AC11" s="781"/>
      <c r="AD11" s="781"/>
      <c r="AE11" s="781"/>
      <c r="AF11" s="781"/>
      <c r="AG11" s="781"/>
      <c r="AH11" s="781"/>
      <c r="AI11" s="781"/>
      <c r="AJ11" s="781"/>
      <c r="AK11" s="781"/>
      <c r="AL11" s="781"/>
      <c r="AM11" s="781"/>
      <c r="AN11" s="781"/>
      <c r="AO11" s="781"/>
      <c r="AP11" s="781"/>
      <c r="AQ11" s="781"/>
      <c r="AR11" s="781"/>
      <c r="AS11" s="5">
        <f t="shared" si="3"/>
        <v>0</v>
      </c>
      <c r="AT11" s="25" t="str">
        <f t="shared" si="0"/>
        <v xml:space="preserve"> </v>
      </c>
      <c r="AU11" s="17"/>
      <c r="AV11" s="17">
        <f t="shared" si="1"/>
        <v>0</v>
      </c>
      <c r="AW11" s="17">
        <f t="shared" si="2"/>
        <v>0</v>
      </c>
      <c r="AX11" s="26"/>
      <c r="AY11" s="17">
        <v>150</v>
      </c>
      <c r="AZ11" s="17">
        <v>200</v>
      </c>
      <c r="BA11" s="17">
        <v>250</v>
      </c>
      <c r="BB11" s="17">
        <v>300</v>
      </c>
      <c r="BC11" s="19"/>
      <c r="BD11" s="19"/>
      <c r="BE11" s="127"/>
    </row>
    <row r="12" spans="1:57" x14ac:dyDescent="0.2">
      <c r="A12" s="782"/>
      <c r="B12" s="280"/>
      <c r="C12" s="804"/>
      <c r="D12" s="805"/>
      <c r="E12" s="804"/>
      <c r="F12" s="805"/>
      <c r="G12" s="1015"/>
      <c r="H12" s="852"/>
      <c r="I12" s="871"/>
      <c r="J12" s="852"/>
      <c r="K12" s="871"/>
      <c r="L12" s="852"/>
      <c r="M12" s="871"/>
      <c r="N12" s="852"/>
      <c r="O12" s="871"/>
      <c r="P12" s="852"/>
      <c r="Q12" s="871"/>
      <c r="R12" s="852"/>
      <c r="S12" s="871"/>
      <c r="T12" s="852"/>
      <c r="U12" s="813"/>
      <c r="V12" s="813"/>
      <c r="W12" s="871"/>
      <c r="X12" s="852"/>
      <c r="Y12" s="871"/>
      <c r="Z12" s="852"/>
      <c r="AA12" s="871"/>
      <c r="AB12" s="852"/>
      <c r="AC12" s="871"/>
      <c r="AD12" s="852"/>
      <c r="AE12" s="871"/>
      <c r="AF12" s="852"/>
      <c r="AG12" s="871"/>
      <c r="AH12" s="852"/>
      <c r="AI12" s="813"/>
      <c r="AJ12" s="852"/>
      <c r="AK12" s="813"/>
      <c r="AL12" s="813"/>
      <c r="AM12" s="871"/>
      <c r="AN12" s="852"/>
      <c r="AO12" s="871"/>
      <c r="AP12" s="852"/>
      <c r="AQ12" s="871"/>
      <c r="AR12" s="852"/>
      <c r="AS12" s="5">
        <f t="shared" si="3"/>
        <v>0</v>
      </c>
      <c r="AT12" s="25" t="str">
        <f t="shared" si="0"/>
        <v xml:space="preserve"> </v>
      </c>
      <c r="AU12" s="20">
        <f>COUNTIF(C12:AP12,"(1)")</f>
        <v>0</v>
      </c>
      <c r="AV12" s="18">
        <f t="shared" si="1"/>
        <v>0</v>
      </c>
      <c r="AW12" s="18">
        <f t="shared" si="2"/>
        <v>0</v>
      </c>
      <c r="AX12" s="14">
        <f>SUM(AU12:AW12)</f>
        <v>0</v>
      </c>
      <c r="AY12" s="110" t="s">
        <v>18</v>
      </c>
      <c r="AZ12" s="111" t="s">
        <v>18</v>
      </c>
      <c r="BA12" s="116" t="s">
        <v>14</v>
      </c>
      <c r="BB12" s="18" t="e">
        <f>IF((LARGE(C12:AP12,1))&gt;=300,"15"," ")</f>
        <v>#NUM!</v>
      </c>
      <c r="BC12" s="5"/>
      <c r="BD12" s="5"/>
      <c r="BE12" s="280"/>
    </row>
    <row r="13" spans="1:57" x14ac:dyDescent="0.2">
      <c r="A13" s="783"/>
      <c r="B13" s="607"/>
      <c r="C13" s="802"/>
      <c r="D13" s="803"/>
      <c r="E13" s="802"/>
      <c r="F13" s="803"/>
      <c r="G13" s="784"/>
      <c r="H13" s="785"/>
      <c r="I13" s="784"/>
      <c r="J13" s="785"/>
      <c r="K13" s="784"/>
      <c r="L13" s="785"/>
      <c r="M13" s="784"/>
      <c r="N13" s="785"/>
      <c r="O13" s="784"/>
      <c r="P13" s="785"/>
      <c r="Q13" s="784"/>
      <c r="R13" s="785"/>
      <c r="S13" s="784"/>
      <c r="T13" s="785"/>
      <c r="U13" s="814"/>
      <c r="V13" s="814"/>
      <c r="W13" s="784"/>
      <c r="X13" s="785"/>
      <c r="Y13" s="784"/>
      <c r="Z13" s="785"/>
      <c r="AA13" s="784"/>
      <c r="AB13" s="785"/>
      <c r="AC13" s="784"/>
      <c r="AD13" s="785"/>
      <c r="AE13" s="784"/>
      <c r="AF13" s="785"/>
      <c r="AG13" s="784"/>
      <c r="AH13" s="785"/>
      <c r="AI13" s="814"/>
      <c r="AJ13" s="785"/>
      <c r="AK13" s="814"/>
      <c r="AL13" s="814"/>
      <c r="AM13" s="784"/>
      <c r="AN13" s="785"/>
      <c r="AO13" s="784"/>
      <c r="AP13" s="785"/>
      <c r="AQ13" s="784"/>
      <c r="AR13" s="785"/>
      <c r="AS13" s="5">
        <f t="shared" si="3"/>
        <v>0</v>
      </c>
      <c r="AT13" s="25" t="str">
        <f t="shared" si="0"/>
        <v xml:space="preserve"> </v>
      </c>
      <c r="AU13" s="20">
        <f>COUNTIF(C13:AP13,"(1)")</f>
        <v>0</v>
      </c>
      <c r="AV13" s="18">
        <f t="shared" si="1"/>
        <v>0</v>
      </c>
      <c r="AW13" s="18">
        <f t="shared" si="2"/>
        <v>0</v>
      </c>
      <c r="AX13" s="14">
        <f>SUM(AU13:AW13)</f>
        <v>0</v>
      </c>
      <c r="AY13" s="30" t="e">
        <f>IF((LARGE(C13:AP13,1))&gt;=150,"15"," ")</f>
        <v>#NUM!</v>
      </c>
      <c r="AZ13" s="30" t="e">
        <f>IF((LARGE(C13:AP13,1))&gt;=200,"15"," ")</f>
        <v>#NUM!</v>
      </c>
      <c r="BA13" s="18" t="e">
        <f>IF((LARGE(C13:AP13,1))&gt;=250,"15"," ")</f>
        <v>#NUM!</v>
      </c>
      <c r="BB13" s="18" t="e">
        <f>IF((LARGE(C13:AP13,1))&gt;=300,"15"," ")</f>
        <v>#NUM!</v>
      </c>
      <c r="BC13" s="5"/>
      <c r="BD13" s="5"/>
      <c r="BE13" s="280"/>
    </row>
    <row r="14" spans="1:57" x14ac:dyDescent="0.2">
      <c r="A14" s="778"/>
      <c r="B14" s="779"/>
      <c r="C14" s="797"/>
      <c r="D14" s="797"/>
      <c r="E14" s="797"/>
      <c r="F14" s="797"/>
      <c r="AS14" s="5">
        <f t="shared" si="3"/>
        <v>0</v>
      </c>
      <c r="AT14" s="25" t="str">
        <f t="shared" si="0"/>
        <v xml:space="preserve"> </v>
      </c>
      <c r="AU14" s="19"/>
      <c r="AV14" s="279">
        <f t="shared" si="1"/>
        <v>0</v>
      </c>
      <c r="AW14" s="279">
        <f t="shared" si="2"/>
        <v>0</v>
      </c>
      <c r="AX14" s="23"/>
      <c r="AY14" s="23"/>
      <c r="AZ14" s="23"/>
      <c r="BA14" s="23"/>
      <c r="BB14" s="23"/>
      <c r="BC14" s="280"/>
      <c r="BD14" s="280"/>
      <c r="BE14" s="280"/>
    </row>
    <row r="15" spans="1:57" x14ac:dyDescent="0.2">
      <c r="A15" s="780"/>
      <c r="B15" s="70" t="s">
        <v>13</v>
      </c>
      <c r="C15" s="798"/>
      <c r="D15" s="798"/>
      <c r="E15" s="798"/>
      <c r="F15" s="798"/>
      <c r="G15" s="781"/>
      <c r="H15" s="781"/>
      <c r="I15" s="781"/>
      <c r="J15" s="781"/>
      <c r="K15" s="781"/>
      <c r="L15" s="781"/>
      <c r="M15" s="781"/>
      <c r="N15" s="781"/>
      <c r="O15" s="781"/>
      <c r="P15" s="781"/>
      <c r="Q15" s="781"/>
      <c r="R15" s="781"/>
      <c r="S15" s="781"/>
      <c r="T15" s="781"/>
      <c r="U15" s="781"/>
      <c r="V15" s="781"/>
      <c r="W15" s="781"/>
      <c r="X15" s="781"/>
      <c r="Y15" s="781"/>
      <c r="Z15" s="781"/>
      <c r="AA15" s="781"/>
      <c r="AB15" s="781"/>
      <c r="AC15" s="781"/>
      <c r="AD15" s="781"/>
      <c r="AE15" s="781"/>
      <c r="AF15" s="781"/>
      <c r="AG15" s="781"/>
      <c r="AH15" s="781"/>
      <c r="AI15" s="781"/>
      <c r="AJ15" s="781"/>
      <c r="AK15" s="781"/>
      <c r="AL15" s="781"/>
      <c r="AM15" s="781"/>
      <c r="AN15" s="781"/>
      <c r="AO15" s="781"/>
      <c r="AP15" s="781"/>
      <c r="AQ15" s="781"/>
      <c r="AR15" s="781"/>
      <c r="AS15" s="5">
        <f t="shared" si="3"/>
        <v>0</v>
      </c>
      <c r="AT15" s="25" t="str">
        <f t="shared" si="0"/>
        <v xml:space="preserve"> </v>
      </c>
      <c r="AU15" s="17"/>
      <c r="AV15" s="17">
        <f t="shared" si="1"/>
        <v>0</v>
      </c>
      <c r="AW15" s="17">
        <f t="shared" si="2"/>
        <v>0</v>
      </c>
      <c r="AX15" s="26"/>
      <c r="AY15" s="17">
        <v>150</v>
      </c>
      <c r="AZ15" s="17">
        <v>200</v>
      </c>
      <c r="BA15" s="17">
        <v>250</v>
      </c>
      <c r="BB15" s="17">
        <v>300</v>
      </c>
      <c r="BC15" s="19"/>
      <c r="BD15" s="19"/>
      <c r="BE15" s="127"/>
    </row>
    <row r="16" spans="1:57" x14ac:dyDescent="0.2">
      <c r="A16" s="783"/>
      <c r="B16" s="607" t="s">
        <v>311</v>
      </c>
      <c r="C16" s="806"/>
      <c r="D16" s="807"/>
      <c r="E16" s="806"/>
      <c r="F16" s="807"/>
      <c r="G16" s="786"/>
      <c r="H16" s="787"/>
      <c r="I16" s="786"/>
      <c r="J16" s="787"/>
      <c r="K16" s="786"/>
      <c r="L16" s="787"/>
      <c r="M16" s="786"/>
      <c r="N16" s="787"/>
      <c r="O16" s="786"/>
      <c r="P16" s="787"/>
      <c r="Q16" s="786"/>
      <c r="R16" s="787"/>
      <c r="S16" s="786"/>
      <c r="T16" s="787"/>
      <c r="U16" s="815"/>
      <c r="V16" s="815"/>
      <c r="W16" s="786"/>
      <c r="X16" s="787"/>
      <c r="Y16" s="786"/>
      <c r="Z16" s="787"/>
      <c r="AA16" s="786"/>
      <c r="AB16" s="787"/>
      <c r="AC16" s="786"/>
      <c r="AD16" s="787"/>
      <c r="AE16" s="786"/>
      <c r="AF16" s="787"/>
      <c r="AG16" s="786"/>
      <c r="AH16" s="787"/>
      <c r="AI16" s="815"/>
      <c r="AJ16" s="787"/>
      <c r="AK16" s="815"/>
      <c r="AL16" s="815"/>
      <c r="AM16" s="786"/>
      <c r="AN16" s="787"/>
      <c r="AO16" s="786"/>
      <c r="AP16" s="787"/>
      <c r="AQ16" s="786"/>
      <c r="AR16" s="787"/>
      <c r="AS16" s="5">
        <f t="shared" si="3"/>
        <v>0</v>
      </c>
      <c r="AT16" s="25" t="str">
        <f t="shared" si="0"/>
        <v xml:space="preserve"> </v>
      </c>
      <c r="AU16" s="20">
        <f>COUNTIF(C16:AP16,"(1)")</f>
        <v>0</v>
      </c>
      <c r="AV16" s="18">
        <f t="shared" si="1"/>
        <v>0</v>
      </c>
      <c r="AW16" s="18">
        <f t="shared" si="2"/>
        <v>0</v>
      </c>
      <c r="AX16" s="14">
        <f>SUM(AU16:AW16)</f>
        <v>0</v>
      </c>
      <c r="AY16" s="129">
        <v>14</v>
      </c>
      <c r="AZ16" s="129">
        <v>14</v>
      </c>
      <c r="BA16" s="18" t="e">
        <f>IF((LARGE(C16:AP16,1))&gt;=250,"15"," ")</f>
        <v>#NUM!</v>
      </c>
      <c r="BB16" s="18" t="e">
        <f>IF((LARGE(C16:AP16,1))&gt;=300,"15"," ")</f>
        <v>#NUM!</v>
      </c>
      <c r="BC16" s="5"/>
      <c r="BD16" s="5"/>
      <c r="BE16" s="280"/>
    </row>
    <row r="17" spans="1:57" x14ac:dyDescent="0.2">
      <c r="A17" s="778"/>
      <c r="B17" s="779"/>
      <c r="C17" s="797"/>
      <c r="D17" s="797"/>
      <c r="E17" s="797"/>
      <c r="F17" s="797"/>
      <c r="AS17" s="5">
        <f t="shared" si="3"/>
        <v>0</v>
      </c>
      <c r="AT17" s="25" t="str">
        <f t="shared" si="0"/>
        <v xml:space="preserve"> </v>
      </c>
      <c r="AU17" s="19"/>
      <c r="AV17" s="279">
        <f t="shared" si="1"/>
        <v>0</v>
      </c>
      <c r="AW17" s="279">
        <f t="shared" si="2"/>
        <v>0</v>
      </c>
      <c r="AX17" s="22"/>
      <c r="AY17" s="23"/>
      <c r="AZ17" s="23"/>
      <c r="BA17" s="23"/>
      <c r="BB17" s="23"/>
      <c r="BC17" s="23"/>
      <c r="BD17" s="23"/>
      <c r="BE17" s="280"/>
    </row>
    <row r="18" spans="1:57" x14ac:dyDescent="0.2">
      <c r="A18" s="780"/>
      <c r="B18" s="70" t="s">
        <v>37</v>
      </c>
      <c r="C18" s="798"/>
      <c r="D18" s="798"/>
      <c r="E18" s="798"/>
      <c r="F18" s="798"/>
      <c r="G18" s="781"/>
      <c r="H18" s="781"/>
      <c r="I18" s="781"/>
      <c r="J18" s="781"/>
      <c r="K18" s="781"/>
      <c r="L18" s="781"/>
      <c r="M18" s="781"/>
      <c r="N18" s="781"/>
      <c r="O18" s="781"/>
      <c r="P18" s="781"/>
      <c r="Q18" s="781"/>
      <c r="R18" s="781"/>
      <c r="S18" s="781"/>
      <c r="T18" s="781"/>
      <c r="U18" s="781"/>
      <c r="V18" s="781"/>
      <c r="W18" s="781"/>
      <c r="X18" s="781"/>
      <c r="Y18" s="781"/>
      <c r="Z18" s="781"/>
      <c r="AA18" s="781"/>
      <c r="AB18" s="781"/>
      <c r="AC18" s="781"/>
      <c r="AD18" s="781"/>
      <c r="AE18" s="781"/>
      <c r="AF18" s="781"/>
      <c r="AG18" s="781"/>
      <c r="AH18" s="781"/>
      <c r="AI18" s="781"/>
      <c r="AJ18" s="781"/>
      <c r="AK18" s="781"/>
      <c r="AL18" s="781"/>
      <c r="AM18" s="781"/>
      <c r="AN18" s="781"/>
      <c r="AO18" s="781"/>
      <c r="AP18" s="781"/>
      <c r="AQ18" s="781"/>
      <c r="AR18" s="781"/>
      <c r="AS18" s="5">
        <f t="shared" si="3"/>
        <v>0</v>
      </c>
      <c r="AT18" s="25" t="str">
        <f t="shared" si="0"/>
        <v xml:space="preserve"> </v>
      </c>
      <c r="AU18" s="17"/>
      <c r="AV18" s="17">
        <f t="shared" si="1"/>
        <v>0</v>
      </c>
      <c r="AW18" s="17">
        <f t="shared" si="2"/>
        <v>0</v>
      </c>
      <c r="AX18" s="26"/>
      <c r="AY18" s="17">
        <v>190</v>
      </c>
      <c r="AZ18" s="17">
        <v>220</v>
      </c>
      <c r="BA18" s="17">
        <v>240</v>
      </c>
      <c r="BB18" s="17">
        <v>270</v>
      </c>
      <c r="BC18" s="17">
        <v>300</v>
      </c>
      <c r="BD18" s="17">
        <v>330</v>
      </c>
      <c r="BE18" s="280"/>
    </row>
    <row r="19" spans="1:57" x14ac:dyDescent="0.2">
      <c r="A19" s="782"/>
      <c r="B19" s="280" t="s">
        <v>197</v>
      </c>
      <c r="C19" s="804"/>
      <c r="D19" s="805"/>
      <c r="E19" s="804"/>
      <c r="F19" s="805"/>
      <c r="G19" s="1015"/>
      <c r="H19" s="852"/>
      <c r="I19" s="871"/>
      <c r="J19" s="852"/>
      <c r="K19" s="871"/>
      <c r="L19" s="852"/>
      <c r="M19" s="871"/>
      <c r="N19" s="852"/>
      <c r="O19" s="871"/>
      <c r="P19" s="852"/>
      <c r="Q19" s="871"/>
      <c r="R19" s="852"/>
      <c r="S19" s="871"/>
      <c r="T19" s="852"/>
      <c r="U19" s="813"/>
      <c r="V19" s="813"/>
      <c r="W19" s="871"/>
      <c r="X19" s="852"/>
      <c r="Y19" s="871"/>
      <c r="Z19" s="852"/>
      <c r="AA19" s="871"/>
      <c r="AB19" s="852"/>
      <c r="AC19" s="871"/>
      <c r="AD19" s="852"/>
      <c r="AE19" s="871"/>
      <c r="AF19" s="852"/>
      <c r="AG19" s="871"/>
      <c r="AH19" s="852"/>
      <c r="AI19" s="813"/>
      <c r="AJ19" s="852"/>
      <c r="AK19" s="813"/>
      <c r="AL19" s="813"/>
      <c r="AM19" s="871"/>
      <c r="AN19" s="852"/>
      <c r="AO19" s="871"/>
      <c r="AP19" s="852"/>
      <c r="AQ19" s="871"/>
      <c r="AR19" s="852"/>
      <c r="AS19" s="5">
        <f t="shared" si="3"/>
        <v>0</v>
      </c>
      <c r="AT19" s="25" t="str">
        <f t="shared" si="0"/>
        <v xml:space="preserve"> </v>
      </c>
      <c r="AU19" s="20">
        <f>COUNTIF(C19:AP19,"(1)")</f>
        <v>0</v>
      </c>
      <c r="AV19" s="18">
        <f t="shared" si="1"/>
        <v>0</v>
      </c>
      <c r="AW19" s="18">
        <f t="shared" si="2"/>
        <v>0</v>
      </c>
      <c r="AX19" s="14">
        <f>SUM(AU19:AW19)</f>
        <v>0</v>
      </c>
      <c r="AY19" s="108" t="s">
        <v>132</v>
      </c>
      <c r="AZ19" s="788" t="e">
        <f>IF((LARGE(C19:AP19,1))&gt;=220,"15"," ")</f>
        <v>#NUM!</v>
      </c>
      <c r="BA19" s="788" t="e">
        <f>IF((LARGE(C19:AP19,1))&gt;=240,"15"," ")</f>
        <v>#NUM!</v>
      </c>
      <c r="BB19" s="18" t="e">
        <f>IF((LARGE(C19:AP19,1))&gt;=270,"15"," ")</f>
        <v>#NUM!</v>
      </c>
      <c r="BC19" s="18" t="e">
        <f>IF((LARGE(C19:AP19,1))&gt;=300,"15"," ")</f>
        <v>#NUM!</v>
      </c>
      <c r="BD19" s="18" t="e">
        <f>IF((LARGE(C19:AP19,1))&gt;=330,"15"," ")</f>
        <v>#NUM!</v>
      </c>
      <c r="BE19" s="280"/>
    </row>
    <row r="20" spans="1:57" x14ac:dyDescent="0.2">
      <c r="A20" s="783">
        <v>1</v>
      </c>
      <c r="B20" s="607" t="s">
        <v>298</v>
      </c>
      <c r="C20" s="802"/>
      <c r="D20" s="803"/>
      <c r="E20" s="802"/>
      <c r="F20" s="803"/>
      <c r="G20" s="784"/>
      <c r="H20" s="785"/>
      <c r="I20" s="784"/>
      <c r="J20" s="785"/>
      <c r="K20" s="784"/>
      <c r="L20" s="785"/>
      <c r="M20" s="784"/>
      <c r="N20" s="785"/>
      <c r="O20" s="784">
        <v>167</v>
      </c>
      <c r="P20" s="1168" t="s">
        <v>384</v>
      </c>
      <c r="Q20" s="784"/>
      <c r="R20" s="785"/>
      <c r="S20" s="784"/>
      <c r="T20" s="785"/>
      <c r="U20" s="814"/>
      <c r="V20" s="814"/>
      <c r="W20" s="784"/>
      <c r="X20" s="785"/>
      <c r="Y20" s="784"/>
      <c r="Z20" s="785"/>
      <c r="AA20" s="784"/>
      <c r="AB20" s="785"/>
      <c r="AC20" s="784"/>
      <c r="AD20" s="785"/>
      <c r="AE20" s="784"/>
      <c r="AF20" s="785"/>
      <c r="AG20" s="784"/>
      <c r="AH20" s="785"/>
      <c r="AI20" s="814"/>
      <c r="AJ20" s="785"/>
      <c r="AK20" s="814"/>
      <c r="AL20" s="814"/>
      <c r="AM20" s="784"/>
      <c r="AN20" s="785"/>
      <c r="AO20" s="784"/>
      <c r="AP20" s="785"/>
      <c r="AQ20" s="784"/>
      <c r="AR20" s="785"/>
      <c r="AS20" s="5">
        <f t="shared" si="3"/>
        <v>1</v>
      </c>
      <c r="AT20" s="25" t="str">
        <f t="shared" si="0"/>
        <v xml:space="preserve"> </v>
      </c>
      <c r="AU20" s="20">
        <f>COUNTIF(C20:AP20,"(1)")</f>
        <v>0</v>
      </c>
      <c r="AV20" s="18">
        <f t="shared" si="1"/>
        <v>0</v>
      </c>
      <c r="AW20" s="18">
        <f t="shared" si="2"/>
        <v>0</v>
      </c>
      <c r="AX20" s="14">
        <f>SUM(AU20:AW20)</f>
        <v>0</v>
      </c>
      <c r="AY20" s="30" t="str">
        <f>IF((LARGE(C20:AP20,1))&gt;=190,"15"," ")</f>
        <v xml:space="preserve"> </v>
      </c>
      <c r="AZ20" s="30" t="str">
        <f>IF((LARGE(C20:AP20,1))&gt;=220,"15"," ")</f>
        <v xml:space="preserve"> </v>
      </c>
      <c r="BA20" s="18" t="str">
        <f>IF((LARGE(C20:AP20,1))&gt;=240,"15"," ")</f>
        <v xml:space="preserve"> </v>
      </c>
      <c r="BB20" s="18" t="str">
        <f>IF((LARGE(C20:AP20,1))&gt;=270,"15"," ")</f>
        <v xml:space="preserve"> </v>
      </c>
      <c r="BC20" s="18" t="str">
        <f>IF((LARGE(C20:AP20,1))&gt;=300,"15"," ")</f>
        <v xml:space="preserve"> </v>
      </c>
      <c r="BD20" s="18" t="str">
        <f>IF((LARGE(C20:AP20,1))&gt;=330,"15"," ")</f>
        <v xml:space="preserve"> </v>
      </c>
      <c r="BE20" s="280"/>
    </row>
    <row r="21" spans="1:57" x14ac:dyDescent="0.2">
      <c r="A21" s="789"/>
      <c r="B21" s="127"/>
      <c r="C21" s="800"/>
      <c r="D21" s="800"/>
      <c r="E21" s="800"/>
      <c r="F21" s="800"/>
      <c r="AS21" s="5">
        <f t="shared" si="3"/>
        <v>0</v>
      </c>
      <c r="AT21" s="25" t="str">
        <f t="shared" si="0"/>
        <v xml:space="preserve"> </v>
      </c>
      <c r="AU21" s="19"/>
      <c r="AV21" s="279">
        <f t="shared" si="1"/>
        <v>0</v>
      </c>
      <c r="AW21" s="279">
        <f t="shared" si="2"/>
        <v>0</v>
      </c>
      <c r="AX21" s="22"/>
      <c r="AY21" s="19"/>
      <c r="AZ21" s="19"/>
      <c r="BA21" s="19"/>
      <c r="BB21" s="19"/>
      <c r="BC21" s="19"/>
      <c r="BD21" s="19"/>
      <c r="BE21" s="280"/>
    </row>
    <row r="22" spans="1:57" x14ac:dyDescent="0.2">
      <c r="A22" s="780"/>
      <c r="B22" s="70" t="s">
        <v>38</v>
      </c>
      <c r="C22" s="798"/>
      <c r="D22" s="798"/>
      <c r="E22" s="798"/>
      <c r="F22" s="798"/>
      <c r="G22" s="1011"/>
      <c r="H22" s="1011"/>
      <c r="I22" s="867"/>
      <c r="J22" s="867"/>
      <c r="K22" s="867"/>
      <c r="L22" s="867"/>
      <c r="M22" s="867"/>
      <c r="N22" s="867"/>
      <c r="O22" s="867"/>
      <c r="P22" s="867"/>
      <c r="Q22" s="867"/>
      <c r="R22" s="867"/>
      <c r="S22" s="867"/>
      <c r="T22" s="867"/>
      <c r="U22" s="867"/>
      <c r="V22" s="867"/>
      <c r="W22" s="867"/>
      <c r="X22" s="867"/>
      <c r="Y22" s="867"/>
      <c r="Z22" s="867"/>
      <c r="AA22" s="867"/>
      <c r="AB22" s="867"/>
      <c r="AC22" s="867"/>
      <c r="AD22" s="867"/>
      <c r="AE22" s="867"/>
      <c r="AF22" s="867"/>
      <c r="AG22" s="867"/>
      <c r="AH22" s="867"/>
      <c r="AI22" s="867"/>
      <c r="AJ22" s="867"/>
      <c r="AK22" s="867"/>
      <c r="AL22" s="867"/>
      <c r="AM22" s="867"/>
      <c r="AN22" s="867"/>
      <c r="AO22" s="867"/>
      <c r="AP22" s="867"/>
      <c r="AQ22" s="867"/>
      <c r="AR22" s="867"/>
      <c r="AS22" s="5">
        <f t="shared" si="3"/>
        <v>0</v>
      </c>
      <c r="AT22" s="25" t="str">
        <f t="shared" si="0"/>
        <v xml:space="preserve"> </v>
      </c>
      <c r="AU22" s="17"/>
      <c r="AV22" s="17">
        <f t="shared" si="1"/>
        <v>0</v>
      </c>
      <c r="AW22" s="17">
        <f t="shared" si="2"/>
        <v>0</v>
      </c>
      <c r="AX22" s="26"/>
      <c r="AY22" s="17">
        <v>190</v>
      </c>
      <c r="AZ22" s="17">
        <v>220</v>
      </c>
      <c r="BA22" s="17">
        <v>240</v>
      </c>
      <c r="BB22" s="17">
        <v>270</v>
      </c>
      <c r="BC22" s="17">
        <v>300</v>
      </c>
      <c r="BD22" s="17">
        <v>330</v>
      </c>
      <c r="BE22" s="280"/>
    </row>
    <row r="23" spans="1:57" x14ac:dyDescent="0.2">
      <c r="B23" s="701" t="s">
        <v>251</v>
      </c>
      <c r="C23" s="669"/>
      <c r="D23" s="693"/>
      <c r="E23" s="669"/>
      <c r="F23" s="693"/>
      <c r="G23" s="1015"/>
      <c r="H23" s="852"/>
      <c r="I23" s="871"/>
      <c r="J23" s="852"/>
      <c r="K23" s="871"/>
      <c r="L23" s="852"/>
      <c r="M23" s="871"/>
      <c r="N23" s="852"/>
      <c r="O23" s="871"/>
      <c r="P23" s="852"/>
      <c r="Q23" s="871"/>
      <c r="R23" s="852"/>
      <c r="S23" s="871"/>
      <c r="T23" s="852"/>
      <c r="U23" s="813"/>
      <c r="V23" s="813"/>
      <c r="W23" s="871"/>
      <c r="X23" s="852"/>
      <c r="Y23" s="871"/>
      <c r="Z23" s="852"/>
      <c r="AA23" s="871"/>
      <c r="AB23" s="852"/>
      <c r="AC23" s="871"/>
      <c r="AD23" s="852"/>
      <c r="AE23" s="871"/>
      <c r="AF23" s="852"/>
      <c r="AG23" s="871"/>
      <c r="AH23" s="852"/>
      <c r="AI23" s="813"/>
      <c r="AJ23" s="852"/>
      <c r="AK23" s="813"/>
      <c r="AL23" s="813"/>
      <c r="AM23" s="871"/>
      <c r="AN23" s="852"/>
      <c r="AO23" s="871"/>
      <c r="AP23" s="852"/>
      <c r="AQ23" s="871"/>
      <c r="AR23" s="852"/>
      <c r="AS23" s="5">
        <f t="shared" si="3"/>
        <v>0</v>
      </c>
      <c r="AT23" s="25" t="str">
        <f t="shared" si="0"/>
        <v xml:space="preserve"> </v>
      </c>
      <c r="AU23" s="20">
        <f>COUNTIF(C23:AP23,"(1)")</f>
        <v>0</v>
      </c>
      <c r="AV23" s="18">
        <f t="shared" si="1"/>
        <v>0</v>
      </c>
      <c r="AW23" s="18">
        <f t="shared" si="2"/>
        <v>0</v>
      </c>
      <c r="AX23" s="14">
        <f>SUM(AU23:AW23)</f>
        <v>0</v>
      </c>
      <c r="AY23" s="788" t="e">
        <f>IF((LARGE(B23:AO23,1))&gt;=190,"15"," ")</f>
        <v>#NUM!</v>
      </c>
      <c r="AZ23" s="788" t="e">
        <f>IF((LARGE(C23:AP23,1))&gt;=220,"15"," ")</f>
        <v>#NUM!</v>
      </c>
      <c r="BA23" s="788" t="e">
        <f>IF((LARGE(C23:AP23,1))&gt;=240,"15"," ")</f>
        <v>#NUM!</v>
      </c>
      <c r="BB23" s="18" t="e">
        <f>IF((LARGE(C23:AP23,1))&gt;=270,"15"," ")</f>
        <v>#NUM!</v>
      </c>
      <c r="BC23" s="18" t="e">
        <f>IF((LARGE(C23:AP23,1))&gt;=300,"15"," ")</f>
        <v>#NUM!</v>
      </c>
      <c r="BD23" s="18" t="e">
        <f>IF((LARGE(C23:AP23,1))&gt;=330,"15"," ")</f>
        <v>#NUM!</v>
      </c>
    </row>
    <row r="24" spans="1:57" x14ac:dyDescent="0.2">
      <c r="A24" s="782">
        <v>1</v>
      </c>
      <c r="B24" s="280" t="s">
        <v>333</v>
      </c>
      <c r="C24" s="808"/>
      <c r="D24" s="809"/>
      <c r="E24" s="808"/>
      <c r="F24" s="809"/>
      <c r="G24" s="1016"/>
      <c r="H24" s="295"/>
      <c r="I24" s="874"/>
      <c r="J24" s="295"/>
      <c r="K24" s="874"/>
      <c r="L24" s="295"/>
      <c r="M24" s="874"/>
      <c r="N24" s="295"/>
      <c r="O24" s="874"/>
      <c r="P24" s="295"/>
      <c r="Q24" s="874"/>
      <c r="R24" s="295"/>
      <c r="S24" s="874"/>
      <c r="T24" s="295"/>
      <c r="U24" s="866"/>
      <c r="V24" s="866"/>
      <c r="W24" s="874"/>
      <c r="X24" s="295"/>
      <c r="Y24" s="874"/>
      <c r="Z24" s="295"/>
      <c r="AA24" s="874"/>
      <c r="AB24" s="295"/>
      <c r="AC24" s="874">
        <v>209</v>
      </c>
      <c r="AD24" s="295" t="s">
        <v>349</v>
      </c>
      <c r="AE24" s="874"/>
      <c r="AF24" s="295"/>
      <c r="AG24" s="874"/>
      <c r="AH24" s="295"/>
      <c r="AI24" s="866"/>
      <c r="AJ24" s="295"/>
      <c r="AK24" s="866"/>
      <c r="AL24" s="866"/>
      <c r="AM24" s="874"/>
      <c r="AN24" s="295"/>
      <c r="AO24" s="874"/>
      <c r="AP24" s="295"/>
      <c r="AQ24" s="874"/>
      <c r="AR24" s="295"/>
      <c r="AS24" s="5">
        <f t="shared" si="3"/>
        <v>1</v>
      </c>
      <c r="AT24" s="25" t="str">
        <f t="shared" si="0"/>
        <v xml:space="preserve"> </v>
      </c>
      <c r="AU24" s="20">
        <f>COUNTIF(C24:AP24,"(1)")</f>
        <v>0</v>
      </c>
      <c r="AV24" s="18">
        <f t="shared" si="1"/>
        <v>0</v>
      </c>
      <c r="AW24" s="18">
        <f t="shared" si="2"/>
        <v>0</v>
      </c>
      <c r="AX24" s="14">
        <f>SUM(AU24:AW24)</f>
        <v>0</v>
      </c>
      <c r="AY24" s="111">
        <v>14</v>
      </c>
      <c r="AZ24" s="111">
        <v>14</v>
      </c>
      <c r="BA24" s="111">
        <v>14</v>
      </c>
      <c r="BB24" s="18" t="str">
        <f>IF((LARGE(C24:AP24,1))&gt;=270,"15"," ")</f>
        <v xml:space="preserve"> </v>
      </c>
      <c r="BC24" s="18" t="str">
        <f>IF((LARGE(C24:AP24,1))&gt;=300,"15"," ")</f>
        <v xml:space="preserve"> </v>
      </c>
      <c r="BD24" s="141"/>
      <c r="BE24" s="280"/>
    </row>
    <row r="25" spans="1:57" x14ac:dyDescent="0.2">
      <c r="A25" s="782">
        <v>2</v>
      </c>
      <c r="B25" s="280" t="s">
        <v>23</v>
      </c>
      <c r="C25" s="808"/>
      <c r="D25" s="809"/>
      <c r="E25" s="808"/>
      <c r="F25" s="809"/>
      <c r="G25" s="1159"/>
      <c r="H25" s="295"/>
      <c r="I25" s="1159"/>
      <c r="J25" s="295"/>
      <c r="K25" s="1159">
        <v>255</v>
      </c>
      <c r="L25" s="295" t="s">
        <v>421</v>
      </c>
      <c r="M25" s="1159"/>
      <c r="N25" s="295"/>
      <c r="O25" s="1159"/>
      <c r="P25" s="295"/>
      <c r="Q25" s="1159"/>
      <c r="R25" s="295"/>
      <c r="S25" s="1159"/>
      <c r="T25" s="295"/>
      <c r="U25" s="1158"/>
      <c r="V25" s="1158"/>
      <c r="W25" s="1159"/>
      <c r="X25" s="295"/>
      <c r="Y25" s="1159"/>
      <c r="Z25" s="295"/>
      <c r="AA25" s="1159"/>
      <c r="AB25" s="295"/>
      <c r="AC25" s="1159"/>
      <c r="AD25" s="295"/>
      <c r="AE25" s="1159"/>
      <c r="AF25" s="295"/>
      <c r="AG25" s="1159"/>
      <c r="AH25" s="295"/>
      <c r="AI25" s="1158"/>
      <c r="AJ25" s="295"/>
      <c r="AK25" s="1158"/>
      <c r="AL25" s="1158"/>
      <c r="AM25" s="1159"/>
      <c r="AN25" s="295"/>
      <c r="AO25" s="1159"/>
      <c r="AP25" s="295"/>
      <c r="AQ25" s="1159"/>
      <c r="AR25" s="295"/>
      <c r="AS25" s="5">
        <f t="shared" si="3"/>
        <v>1</v>
      </c>
      <c r="AT25" s="25" t="str">
        <f t="shared" si="0"/>
        <v xml:space="preserve"> </v>
      </c>
      <c r="AU25" s="20">
        <f>COUNTIF(C25:AP25,"(1)")</f>
        <v>0</v>
      </c>
      <c r="AV25" s="18">
        <f t="shared" si="1"/>
        <v>0</v>
      </c>
      <c r="AW25" s="18">
        <f t="shared" si="2"/>
        <v>0</v>
      </c>
      <c r="AX25" s="14">
        <f>SUM(AU25:AW25)</f>
        <v>0</v>
      </c>
      <c r="AY25" s="1160" t="str">
        <f>IF((LARGE(B25:AO25,1))&gt;=190,"15"," ")</f>
        <v>15</v>
      </c>
      <c r="AZ25" s="1160" t="str">
        <f>IF((LARGE(C25:AP25,1))&gt;=220,"15"," ")</f>
        <v>15</v>
      </c>
      <c r="BA25" s="1160" t="str">
        <f>IF((LARGE(C25:AP25,1))&gt;=240,"15"," ")</f>
        <v>15</v>
      </c>
      <c r="BB25" s="18" t="str">
        <f>IF((LARGE(C25:AP25,1))&gt;=270,"15"," ")</f>
        <v xml:space="preserve"> </v>
      </c>
      <c r="BC25" s="18" t="str">
        <f>IF((LARGE(C25:AP25,1))&gt;=300,"15"," ")</f>
        <v xml:space="preserve"> </v>
      </c>
      <c r="BD25" s="18" t="str">
        <f>IF((LARGE(C24:AP24,1))&gt;=330,"15"," ")</f>
        <v xml:space="preserve"> </v>
      </c>
      <c r="BE25" s="280"/>
    </row>
    <row r="26" spans="1:57" x14ac:dyDescent="0.2">
      <c r="A26" s="783"/>
      <c r="B26" s="607" t="s">
        <v>321</v>
      </c>
      <c r="C26" s="802"/>
      <c r="D26" s="803"/>
      <c r="E26" s="802"/>
      <c r="F26" s="803"/>
      <c r="G26" s="1014"/>
      <c r="H26" s="1012"/>
      <c r="I26" s="868"/>
      <c r="J26" s="869"/>
      <c r="K26" s="868"/>
      <c r="L26" s="869"/>
      <c r="M26" s="868"/>
      <c r="N26" s="869"/>
      <c r="O26" s="868"/>
      <c r="P26" s="869"/>
      <c r="Q26" s="868"/>
      <c r="R26" s="869"/>
      <c r="S26" s="868"/>
      <c r="T26" s="869"/>
      <c r="U26" s="851"/>
      <c r="V26" s="851"/>
      <c r="W26" s="868"/>
      <c r="X26" s="869"/>
      <c r="Y26" s="868"/>
      <c r="Z26" s="869"/>
      <c r="AA26" s="868"/>
      <c r="AB26" s="869"/>
      <c r="AC26" s="868"/>
      <c r="AD26" s="869"/>
      <c r="AE26" s="868"/>
      <c r="AF26" s="869"/>
      <c r="AG26" s="868"/>
      <c r="AH26" s="869"/>
      <c r="AI26" s="851"/>
      <c r="AJ26" s="869"/>
      <c r="AK26" s="851"/>
      <c r="AL26" s="851"/>
      <c r="AM26" s="868"/>
      <c r="AN26" s="869"/>
      <c r="AO26" s="868"/>
      <c r="AP26" s="869"/>
      <c r="AQ26" s="868"/>
      <c r="AR26" s="869"/>
      <c r="AS26" s="5">
        <f t="shared" si="3"/>
        <v>0</v>
      </c>
      <c r="AT26" s="25" t="str">
        <f t="shared" si="0"/>
        <v xml:space="preserve"> </v>
      </c>
      <c r="AU26" s="20">
        <f>COUNTIF(C26:AP26,"(1)")</f>
        <v>0</v>
      </c>
      <c r="AV26" s="18">
        <f t="shared" si="1"/>
        <v>0</v>
      </c>
      <c r="AW26" s="18">
        <f t="shared" si="2"/>
        <v>0</v>
      </c>
      <c r="AX26" s="14">
        <f>SUM(AU26:AW26)</f>
        <v>0</v>
      </c>
      <c r="AY26" s="129">
        <v>14</v>
      </c>
      <c r="AZ26" s="30" t="e">
        <f>IF((LARGE(C26:AP26,1))&gt;=220,"15"," ")</f>
        <v>#NUM!</v>
      </c>
      <c r="BA26" s="18" t="e">
        <f>IF((LARGE(C26:AP26,1))&gt;=240,"15"," ")</f>
        <v>#NUM!</v>
      </c>
      <c r="BB26" s="18" t="e">
        <f>IF((LARGE(C26:AP26,1))&gt;=270,"15"," ")</f>
        <v>#NUM!</v>
      </c>
      <c r="BC26" s="18" t="e">
        <f>IF((LARGE(C26:AP26,1))&gt;=300,"15"," ")</f>
        <v>#NUM!</v>
      </c>
      <c r="BD26" s="18" t="e">
        <f>IF((LARGE(C26:AP26,1))&gt;=330,"15"," ")</f>
        <v>#NUM!</v>
      </c>
      <c r="BE26" s="280"/>
    </row>
    <row r="27" spans="1:57" x14ac:dyDescent="0.2">
      <c r="A27" s="790"/>
      <c r="B27" s="280"/>
      <c r="C27" s="799"/>
      <c r="D27" s="799"/>
      <c r="E27" s="799"/>
      <c r="F27" s="799"/>
      <c r="G27" s="1011"/>
      <c r="H27" s="1011"/>
      <c r="I27" s="867"/>
      <c r="J27" s="867"/>
      <c r="K27" s="867"/>
      <c r="L27" s="867"/>
      <c r="M27" s="867"/>
      <c r="N27" s="867"/>
      <c r="O27" s="867"/>
      <c r="P27" s="867"/>
      <c r="Q27" s="867"/>
      <c r="R27" s="867"/>
      <c r="S27" s="867"/>
      <c r="T27" s="867"/>
      <c r="U27" s="867"/>
      <c r="V27" s="867"/>
      <c r="W27" s="867"/>
      <c r="X27" s="867"/>
      <c r="Y27" s="867"/>
      <c r="Z27" s="867"/>
      <c r="AA27" s="867"/>
      <c r="AB27" s="867"/>
      <c r="AC27" s="867"/>
      <c r="AD27" s="867"/>
      <c r="AE27" s="867"/>
      <c r="AF27" s="867"/>
      <c r="AG27" s="867"/>
      <c r="AH27" s="867"/>
      <c r="AI27" s="867"/>
      <c r="AJ27" s="867"/>
      <c r="AK27" s="867"/>
      <c r="AL27" s="867"/>
      <c r="AM27" s="867"/>
      <c r="AN27" s="867"/>
      <c r="AO27" s="867"/>
      <c r="AP27" s="867"/>
      <c r="AQ27" s="867"/>
      <c r="AR27" s="867"/>
      <c r="AS27" s="5">
        <f t="shared" si="3"/>
        <v>0</v>
      </c>
      <c r="AT27" s="25" t="str">
        <f t="shared" si="0"/>
        <v xml:space="preserve"> </v>
      </c>
      <c r="AU27" s="19"/>
      <c r="AV27" s="279">
        <f t="shared" si="1"/>
        <v>0</v>
      </c>
      <c r="AW27" s="279">
        <f t="shared" si="2"/>
        <v>0</v>
      </c>
      <c r="AX27" s="99"/>
      <c r="AY27" s="19"/>
      <c r="AZ27" s="19"/>
      <c r="BA27" s="19"/>
      <c r="BB27" s="19"/>
      <c r="BC27" s="19"/>
      <c r="BD27" s="19"/>
      <c r="BE27" s="280"/>
    </row>
    <row r="28" spans="1:57" x14ac:dyDescent="0.2">
      <c r="A28" s="780"/>
      <c r="B28" s="70" t="s">
        <v>182</v>
      </c>
      <c r="C28" s="798"/>
      <c r="D28" s="798"/>
      <c r="E28" s="798"/>
      <c r="F28" s="798"/>
      <c r="G28" s="1011"/>
      <c r="H28" s="1011"/>
      <c r="I28" s="867"/>
      <c r="J28" s="867"/>
      <c r="K28" s="867"/>
      <c r="L28" s="867"/>
      <c r="M28" s="867"/>
      <c r="N28" s="867"/>
      <c r="O28" s="867"/>
      <c r="P28" s="867"/>
      <c r="Q28" s="867"/>
      <c r="R28" s="867"/>
      <c r="S28" s="867"/>
      <c r="T28" s="867"/>
      <c r="U28" s="867"/>
      <c r="V28" s="867"/>
      <c r="W28" s="867"/>
      <c r="X28" s="867"/>
      <c r="Y28" s="867"/>
      <c r="Z28" s="867"/>
      <c r="AA28" s="867"/>
      <c r="AB28" s="867"/>
      <c r="AC28" s="867"/>
      <c r="AD28" s="867"/>
      <c r="AE28" s="867"/>
      <c r="AF28" s="867"/>
      <c r="AG28" s="867"/>
      <c r="AH28" s="867"/>
      <c r="AI28" s="867"/>
      <c r="AJ28" s="867"/>
      <c r="AK28" s="867"/>
      <c r="AL28" s="867"/>
      <c r="AM28" s="867"/>
      <c r="AN28" s="867"/>
      <c r="AO28" s="867"/>
      <c r="AP28" s="867"/>
      <c r="AQ28" s="867"/>
      <c r="AR28" s="867"/>
      <c r="AS28" s="5">
        <f t="shared" si="3"/>
        <v>0</v>
      </c>
      <c r="AT28" s="25" t="str">
        <f t="shared" si="0"/>
        <v xml:space="preserve"> </v>
      </c>
      <c r="AU28" s="17"/>
      <c r="AV28" s="17">
        <f t="shared" si="1"/>
        <v>0</v>
      </c>
      <c r="AW28" s="17">
        <f t="shared" si="2"/>
        <v>0</v>
      </c>
      <c r="AX28" s="26"/>
      <c r="AY28" s="17">
        <v>200</v>
      </c>
      <c r="AZ28" s="17">
        <v>230</v>
      </c>
      <c r="BA28" s="17">
        <v>250</v>
      </c>
      <c r="BB28" s="17">
        <v>290</v>
      </c>
      <c r="BC28" s="17">
        <v>320</v>
      </c>
      <c r="BD28" s="17">
        <v>350</v>
      </c>
      <c r="BE28" s="280"/>
    </row>
    <row r="29" spans="1:57" x14ac:dyDescent="0.2">
      <c r="A29" s="782"/>
      <c r="B29" s="280" t="s">
        <v>319</v>
      </c>
      <c r="C29" s="804"/>
      <c r="D29" s="810"/>
      <c r="E29" s="804"/>
      <c r="F29" s="810"/>
      <c r="G29" s="1023"/>
      <c r="H29" s="1024"/>
      <c r="I29" s="1023"/>
      <c r="J29" s="1024"/>
      <c r="K29" s="1023"/>
      <c r="L29" s="1024"/>
      <c r="M29" s="1023"/>
      <c r="N29" s="1024"/>
      <c r="O29" s="1023"/>
      <c r="P29" s="1024"/>
      <c r="Q29" s="1023"/>
      <c r="R29" s="1024"/>
      <c r="S29" s="1023"/>
      <c r="T29" s="1024"/>
      <c r="U29" s="1029"/>
      <c r="V29" s="1029"/>
      <c r="W29" s="1023"/>
      <c r="X29" s="1024"/>
      <c r="Y29" s="1023"/>
      <c r="Z29" s="1024"/>
      <c r="AA29" s="1023"/>
      <c r="AB29" s="1024"/>
      <c r="AC29" s="1023"/>
      <c r="AD29" s="1024"/>
      <c r="AE29" s="1023"/>
      <c r="AF29" s="1024"/>
      <c r="AG29" s="1023"/>
      <c r="AH29" s="1024"/>
      <c r="AI29" s="1029"/>
      <c r="AJ29" s="1024"/>
      <c r="AK29" s="1029"/>
      <c r="AL29" s="1029"/>
      <c r="AM29" s="1023"/>
      <c r="AN29" s="1024"/>
      <c r="AO29" s="1023"/>
      <c r="AP29" s="1024"/>
      <c r="AQ29" s="1023"/>
      <c r="AR29" s="1024"/>
      <c r="AS29" s="5">
        <f t="shared" si="3"/>
        <v>0</v>
      </c>
      <c r="AT29" s="25" t="str">
        <f t="shared" si="0"/>
        <v xml:space="preserve"> </v>
      </c>
      <c r="AU29" s="20">
        <f>COUNTIF(C29:AP29,"(1)")</f>
        <v>0</v>
      </c>
      <c r="AV29" s="18">
        <f t="shared" si="1"/>
        <v>0</v>
      </c>
      <c r="AW29" s="18">
        <f t="shared" si="2"/>
        <v>0</v>
      </c>
      <c r="AX29" s="14">
        <f>SUM(AU29:AW29)</f>
        <v>0</v>
      </c>
      <c r="AY29" s="129">
        <v>14</v>
      </c>
      <c r="AZ29" s="129">
        <v>14</v>
      </c>
      <c r="BA29" s="129">
        <v>14</v>
      </c>
      <c r="BB29" s="129">
        <v>14</v>
      </c>
      <c r="BC29" s="30" t="str">
        <f>IF((LARGE(C29:AU29,1))&gt;=320,"15"," ")</f>
        <v xml:space="preserve"> </v>
      </c>
      <c r="BD29" s="30" t="str">
        <f>IF((LARGE(C29:AV29,1))&gt;=350,"15"," ")</f>
        <v xml:space="preserve"> </v>
      </c>
      <c r="BE29" s="280"/>
    </row>
    <row r="30" spans="1:57" x14ac:dyDescent="0.2">
      <c r="A30" s="783">
        <v>1</v>
      </c>
      <c r="B30" s="607" t="s">
        <v>354</v>
      </c>
      <c r="C30" s="802"/>
      <c r="D30" s="1038"/>
      <c r="E30" s="802"/>
      <c r="F30" s="1038"/>
      <c r="G30" s="1031"/>
      <c r="H30" s="1028"/>
      <c r="I30" s="1031"/>
      <c r="J30" s="1028"/>
      <c r="K30" s="1031">
        <v>323</v>
      </c>
      <c r="L30" s="1161" t="s">
        <v>237</v>
      </c>
      <c r="M30" s="1031"/>
      <c r="N30" s="1028"/>
      <c r="O30" s="1031">
        <v>267</v>
      </c>
      <c r="P30" s="303" t="s">
        <v>421</v>
      </c>
      <c r="Q30" s="1031"/>
      <c r="R30" s="1028"/>
      <c r="S30" s="1031"/>
      <c r="T30" s="1028"/>
      <c r="U30" s="851">
        <v>332</v>
      </c>
      <c r="V30" s="1186" t="s">
        <v>237</v>
      </c>
      <c r="W30" s="1031"/>
      <c r="X30" s="1028"/>
      <c r="Y30" s="1031"/>
      <c r="Z30" s="1028"/>
      <c r="AA30" s="1031">
        <v>301</v>
      </c>
      <c r="AB30" s="1161" t="s">
        <v>237</v>
      </c>
      <c r="AC30" s="1031"/>
      <c r="AD30" s="1028"/>
      <c r="AE30" s="1031"/>
      <c r="AF30" s="1028"/>
      <c r="AG30" s="1031">
        <v>310</v>
      </c>
      <c r="AH30" s="1173" t="s">
        <v>259</v>
      </c>
      <c r="AI30" s="851"/>
      <c r="AJ30" s="1028"/>
      <c r="AK30" s="851"/>
      <c r="AL30" s="851"/>
      <c r="AM30" s="1031"/>
      <c r="AN30" s="1028"/>
      <c r="AO30" s="1031"/>
      <c r="AP30" s="1028"/>
      <c r="AQ30" s="1031"/>
      <c r="AR30" s="1028"/>
      <c r="AS30" s="5">
        <f t="shared" ref="AS30" si="4">COUNT(C30:AP30)</f>
        <v>5</v>
      </c>
      <c r="AT30" s="25">
        <f t="shared" ref="AT30" si="5">IF(AS30&lt;3," ",(LARGE(C30:AP30,1)+LARGE(C30:AP30,2)+LARGE(C30:AP30,3))/3)</f>
        <v>321.66666666666669</v>
      </c>
      <c r="AU30" s="20">
        <f>COUNTIF(C30:AP30,"(1)")</f>
        <v>3</v>
      </c>
      <c r="AV30" s="18">
        <f t="shared" ref="AV30" si="6">COUNTIF(C30:AP30,"(2)")</f>
        <v>0</v>
      </c>
      <c r="AW30" s="18">
        <f t="shared" ref="AW30" si="7">COUNTIF(C30:AP30,"(3)")</f>
        <v>1</v>
      </c>
      <c r="AX30" s="14">
        <f>SUM(AU30:AW30)</f>
        <v>4</v>
      </c>
      <c r="AY30" s="129">
        <v>14</v>
      </c>
      <c r="AZ30" s="129">
        <v>14</v>
      </c>
      <c r="BA30" s="129">
        <v>14</v>
      </c>
      <c r="BB30" s="129">
        <v>14</v>
      </c>
      <c r="BC30" s="129">
        <v>14</v>
      </c>
      <c r="BD30" s="30" t="str">
        <f>IF((LARGE(C30:AV30,1))&gt;=350,"15"," ")</f>
        <v xml:space="preserve"> </v>
      </c>
      <c r="BE30" s="280"/>
    </row>
    <row r="31" spans="1:57" x14ac:dyDescent="0.2">
      <c r="A31" s="790"/>
      <c r="B31" s="280"/>
      <c r="C31" s="799"/>
      <c r="D31" s="799"/>
      <c r="E31" s="799"/>
      <c r="F31" s="799"/>
      <c r="G31" s="1011"/>
      <c r="H31" s="1011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  <c r="AJ31" s="867"/>
      <c r="AK31" s="867"/>
      <c r="AL31" s="867"/>
      <c r="AM31" s="867"/>
      <c r="AN31" s="867"/>
      <c r="AO31" s="867"/>
      <c r="AP31" s="867"/>
      <c r="AQ31" s="867"/>
      <c r="AR31" s="867"/>
      <c r="AS31" s="5">
        <f t="shared" si="3"/>
        <v>0</v>
      </c>
      <c r="AT31" s="25" t="str">
        <f t="shared" si="0"/>
        <v xml:space="preserve"> </v>
      </c>
      <c r="AU31" s="279"/>
      <c r="AV31" s="279">
        <f t="shared" si="1"/>
        <v>0</v>
      </c>
      <c r="AW31" s="279">
        <f t="shared" si="2"/>
        <v>0</v>
      </c>
      <c r="AX31" s="605"/>
      <c r="AY31" s="824"/>
      <c r="AZ31" s="824"/>
      <c r="BA31" s="610"/>
      <c r="BB31" s="610"/>
      <c r="BC31" s="610"/>
      <c r="BD31" s="19"/>
      <c r="BE31" s="280"/>
    </row>
    <row r="32" spans="1:57" x14ac:dyDescent="0.2">
      <c r="A32" s="780"/>
      <c r="B32" s="70" t="s">
        <v>40</v>
      </c>
      <c r="C32" s="798"/>
      <c r="D32" s="798"/>
      <c r="E32" s="798"/>
      <c r="F32" s="798"/>
      <c r="G32" s="1027"/>
      <c r="H32" s="1027"/>
      <c r="I32" s="1027"/>
      <c r="J32" s="1027"/>
      <c r="K32" s="1027"/>
      <c r="L32" s="1027"/>
      <c r="M32" s="1027"/>
      <c r="N32" s="1027"/>
      <c r="O32" s="1027"/>
      <c r="P32" s="1027"/>
      <c r="Q32" s="1027"/>
      <c r="R32" s="1027"/>
      <c r="S32" s="1027"/>
      <c r="T32" s="1027"/>
      <c r="U32" s="1027"/>
      <c r="V32" s="1027"/>
      <c r="W32" s="1027"/>
      <c r="X32" s="1027"/>
      <c r="Y32" s="1027"/>
      <c r="Z32" s="1027"/>
      <c r="AA32" s="1027"/>
      <c r="AB32" s="1027"/>
      <c r="AC32" s="1027"/>
      <c r="AD32" s="1027"/>
      <c r="AE32" s="1027"/>
      <c r="AF32" s="1027"/>
      <c r="AG32" s="1027"/>
      <c r="AH32" s="1027"/>
      <c r="AI32" s="1027"/>
      <c r="AJ32" s="1027"/>
      <c r="AK32" s="1027"/>
      <c r="AL32" s="1027"/>
      <c r="AM32" s="1027"/>
      <c r="AN32" s="1027"/>
      <c r="AO32" s="1027"/>
      <c r="AP32" s="1027"/>
      <c r="AQ32" s="1027"/>
      <c r="AR32" s="1027"/>
      <c r="AS32" s="5">
        <f t="shared" si="3"/>
        <v>0</v>
      </c>
      <c r="AT32" s="25" t="str">
        <f t="shared" si="0"/>
        <v xml:space="preserve"> </v>
      </c>
      <c r="AU32" s="17"/>
      <c r="AV32" s="17">
        <f t="shared" si="1"/>
        <v>0</v>
      </c>
      <c r="AW32" s="17">
        <f t="shared" si="2"/>
        <v>0</v>
      </c>
      <c r="AX32" s="26"/>
      <c r="AY32" s="17">
        <v>200</v>
      </c>
      <c r="AZ32" s="17">
        <v>230</v>
      </c>
      <c r="BA32" s="17">
        <v>250</v>
      </c>
      <c r="BB32" s="17">
        <v>290</v>
      </c>
      <c r="BC32" s="17">
        <v>320</v>
      </c>
      <c r="BD32" s="17">
        <v>350</v>
      </c>
      <c r="BE32" s="280"/>
    </row>
    <row r="33" spans="1:57" x14ac:dyDescent="0.2">
      <c r="A33" s="782">
        <v>1</v>
      </c>
      <c r="B33" s="280" t="s">
        <v>22</v>
      </c>
      <c r="C33" s="804"/>
      <c r="D33" s="810"/>
      <c r="E33" s="804"/>
      <c r="F33" s="810"/>
      <c r="G33" s="145"/>
      <c r="H33" s="146"/>
      <c r="I33" s="145"/>
      <c r="J33" s="146"/>
      <c r="K33" s="145">
        <v>387</v>
      </c>
      <c r="L33" s="146" t="s">
        <v>344</v>
      </c>
      <c r="M33" s="145"/>
      <c r="N33" s="146"/>
      <c r="O33" s="145">
        <v>360</v>
      </c>
      <c r="P33" s="146" t="s">
        <v>388</v>
      </c>
      <c r="Q33" s="145"/>
      <c r="R33" s="146"/>
      <c r="S33" s="145">
        <v>389</v>
      </c>
      <c r="T33" s="146" t="s">
        <v>384</v>
      </c>
      <c r="U33" s="321"/>
      <c r="V33" s="321"/>
      <c r="W33" s="145">
        <v>390</v>
      </c>
      <c r="X33" s="1162" t="s">
        <v>259</v>
      </c>
      <c r="Y33" s="145"/>
      <c r="Z33" s="146"/>
      <c r="AA33" s="145">
        <v>394</v>
      </c>
      <c r="AB33" s="1037" t="s">
        <v>237</v>
      </c>
      <c r="AC33" s="145"/>
      <c r="AD33" s="146"/>
      <c r="AE33" s="145"/>
      <c r="AF33" s="146"/>
      <c r="AG33" s="145">
        <v>401</v>
      </c>
      <c r="AH33" s="1037" t="s">
        <v>237</v>
      </c>
      <c r="AI33" s="321">
        <v>403</v>
      </c>
      <c r="AJ33" s="1037" t="s">
        <v>237</v>
      </c>
      <c r="AK33" s="321"/>
      <c r="AL33" s="321"/>
      <c r="AM33" s="145"/>
      <c r="AN33" s="146"/>
      <c r="AO33" s="145"/>
      <c r="AP33" s="146"/>
      <c r="AQ33" s="145"/>
      <c r="AR33" s="146"/>
      <c r="AS33" s="5">
        <f t="shared" si="3"/>
        <v>7</v>
      </c>
      <c r="AT33" s="25">
        <f t="shared" si="0"/>
        <v>399.33333333333331</v>
      </c>
      <c r="AU33" s="20">
        <f>COUNTIF(C33:AP33,"(1)")</f>
        <v>3</v>
      </c>
      <c r="AV33" s="18">
        <f t="shared" si="1"/>
        <v>0</v>
      </c>
      <c r="AW33" s="18">
        <f t="shared" si="2"/>
        <v>1</v>
      </c>
      <c r="AX33" s="14">
        <f>SUM(AU33:AW33)</f>
        <v>4</v>
      </c>
      <c r="AY33" s="110" t="s">
        <v>14</v>
      </c>
      <c r="AZ33" s="109" t="s">
        <v>54</v>
      </c>
      <c r="BA33" s="109" t="s">
        <v>54</v>
      </c>
      <c r="BB33" s="109" t="s">
        <v>54</v>
      </c>
      <c r="BC33" s="119" t="s">
        <v>145</v>
      </c>
      <c r="BD33" s="111" t="s">
        <v>168</v>
      </c>
      <c r="BE33" s="280"/>
    </row>
    <row r="34" spans="1:57" x14ac:dyDescent="0.2">
      <c r="A34" s="782">
        <v>2</v>
      </c>
      <c r="B34" s="280" t="s">
        <v>276</v>
      </c>
      <c r="C34" s="808"/>
      <c r="D34" s="809"/>
      <c r="E34" s="808"/>
      <c r="F34" s="809"/>
      <c r="G34" s="1032"/>
      <c r="H34" s="295"/>
      <c r="I34" s="1032"/>
      <c r="J34" s="295"/>
      <c r="K34" s="1032">
        <v>339</v>
      </c>
      <c r="L34" s="295" t="s">
        <v>384</v>
      </c>
      <c r="M34" s="1032"/>
      <c r="N34" s="295"/>
      <c r="O34" s="1032">
        <v>334</v>
      </c>
      <c r="P34" s="295" t="s">
        <v>425</v>
      </c>
      <c r="Q34" s="1032"/>
      <c r="R34" s="295"/>
      <c r="S34" s="1032"/>
      <c r="T34" s="295"/>
      <c r="U34" s="1030">
        <v>359</v>
      </c>
      <c r="V34" s="1185" t="s">
        <v>346</v>
      </c>
      <c r="W34" s="1032"/>
      <c r="X34" s="295"/>
      <c r="Y34" s="1032"/>
      <c r="Z34" s="295"/>
      <c r="AA34" s="1032">
        <v>357</v>
      </c>
      <c r="AB34" s="1216" t="s">
        <v>259</v>
      </c>
      <c r="AC34" s="1032"/>
      <c r="AD34" s="295"/>
      <c r="AE34" s="1032"/>
      <c r="AF34" s="295"/>
      <c r="AG34" s="1032">
        <v>333</v>
      </c>
      <c r="AH34" s="295" t="s">
        <v>367</v>
      </c>
      <c r="AI34" s="1030"/>
      <c r="AJ34" s="295"/>
      <c r="AK34" s="1030"/>
      <c r="AL34" s="1030"/>
      <c r="AM34" s="1032"/>
      <c r="AN34" s="295"/>
      <c r="AO34" s="1032"/>
      <c r="AP34" s="295"/>
      <c r="AQ34" s="1032"/>
      <c r="AR34" s="295"/>
      <c r="AS34" s="5">
        <f t="shared" si="3"/>
        <v>5</v>
      </c>
      <c r="AT34" s="25">
        <f t="shared" si="0"/>
        <v>351.66666666666669</v>
      </c>
      <c r="AU34" s="20">
        <f>COUNTIF(C34:AP34,"(1)")</f>
        <v>0</v>
      </c>
      <c r="AV34" s="18">
        <f t="shared" si="1"/>
        <v>0</v>
      </c>
      <c r="AW34" s="18">
        <f t="shared" si="2"/>
        <v>1</v>
      </c>
      <c r="AX34" s="14">
        <f>SUM(AU34:AW34)</f>
        <v>1</v>
      </c>
      <c r="AY34" s="110">
        <v>12</v>
      </c>
      <c r="AZ34" s="108">
        <v>12</v>
      </c>
      <c r="BA34" s="108">
        <v>12</v>
      </c>
      <c r="BB34" s="108">
        <v>12</v>
      </c>
      <c r="BC34" s="119">
        <v>12</v>
      </c>
      <c r="BD34" s="18" t="str">
        <f>IF((LARGE(C34:AP34,1))&gt;=350,"15"," ")</f>
        <v>15</v>
      </c>
      <c r="BE34" s="280"/>
    </row>
    <row r="35" spans="1:57" x14ac:dyDescent="0.2">
      <c r="A35" s="782"/>
      <c r="B35" s="280" t="s">
        <v>256</v>
      </c>
      <c r="C35" s="808"/>
      <c r="D35" s="809"/>
      <c r="E35" s="808"/>
      <c r="F35" s="809"/>
      <c r="G35" s="1009"/>
      <c r="H35" s="1010"/>
      <c r="I35" s="857"/>
      <c r="J35" s="858"/>
      <c r="K35" s="857"/>
      <c r="L35" s="858"/>
      <c r="M35" s="857"/>
      <c r="N35" s="858"/>
      <c r="O35" s="857"/>
      <c r="P35" s="858"/>
      <c r="Q35" s="857"/>
      <c r="R35" s="858"/>
      <c r="S35" s="857"/>
      <c r="T35" s="858"/>
      <c r="U35" s="867"/>
      <c r="V35" s="867"/>
      <c r="W35" s="857"/>
      <c r="X35" s="295"/>
      <c r="AA35" s="857"/>
      <c r="AB35" s="295"/>
      <c r="AC35" s="857"/>
      <c r="AD35" s="858"/>
      <c r="AE35" s="857"/>
      <c r="AF35" s="295"/>
      <c r="AG35" s="857"/>
      <c r="AH35" s="295"/>
      <c r="AI35" s="867"/>
      <c r="AJ35" s="858"/>
      <c r="AK35" s="867"/>
      <c r="AL35" s="866"/>
      <c r="AM35" s="857"/>
      <c r="AN35" s="858"/>
      <c r="AO35" s="857"/>
      <c r="AP35" s="858"/>
      <c r="AQ35" s="857"/>
      <c r="AR35" s="858"/>
      <c r="AS35" s="5">
        <f t="shared" ref="AS35:AS36" si="8">COUNT(C35:AP35)</f>
        <v>0</v>
      </c>
      <c r="AT35" s="25" t="str">
        <f t="shared" si="0"/>
        <v xml:space="preserve"> </v>
      </c>
      <c r="AU35" s="20">
        <f>COUNTIF(C35:AP35,"(1)")</f>
        <v>0</v>
      </c>
      <c r="AV35" s="18">
        <f t="shared" si="1"/>
        <v>0</v>
      </c>
      <c r="AW35" s="18">
        <f t="shared" si="2"/>
        <v>0</v>
      </c>
      <c r="AX35" s="14">
        <f>SUM(AU35:AW35)</f>
        <v>0</v>
      </c>
      <c r="AY35" s="116">
        <v>12</v>
      </c>
      <c r="AZ35" s="116">
        <v>12</v>
      </c>
      <c r="BA35" s="116">
        <v>12</v>
      </c>
      <c r="BB35" s="116">
        <v>12</v>
      </c>
      <c r="BC35" s="116">
        <v>12</v>
      </c>
      <c r="BD35" s="116">
        <v>12</v>
      </c>
      <c r="BE35" s="280"/>
    </row>
    <row r="36" spans="1:57" x14ac:dyDescent="0.2">
      <c r="A36" s="838">
        <v>3</v>
      </c>
      <c r="B36" s="809" t="s">
        <v>371</v>
      </c>
      <c r="C36" s="808"/>
      <c r="D36" s="809"/>
      <c r="E36" s="808"/>
      <c r="F36" s="809"/>
      <c r="G36" s="1163"/>
      <c r="H36" s="1165"/>
      <c r="I36" s="1163"/>
      <c r="J36" s="1165"/>
      <c r="K36" s="1163"/>
      <c r="L36" s="1165"/>
      <c r="M36" s="1163"/>
      <c r="N36" s="1165"/>
      <c r="O36" s="1163">
        <v>328</v>
      </c>
      <c r="P36" s="295" t="s">
        <v>372</v>
      </c>
      <c r="Q36" s="1163"/>
      <c r="R36" s="1165"/>
      <c r="S36" s="1163"/>
      <c r="T36" s="1165"/>
      <c r="U36" s="1164"/>
      <c r="V36" s="1164"/>
      <c r="W36" s="1163">
        <v>335</v>
      </c>
      <c r="X36" s="295" t="s">
        <v>390</v>
      </c>
      <c r="Y36" s="1163"/>
      <c r="Z36" s="1165"/>
      <c r="AA36" s="1163"/>
      <c r="AB36" s="1165"/>
      <c r="AC36" s="1163"/>
      <c r="AD36" s="1165"/>
      <c r="AE36" s="1163"/>
      <c r="AF36" s="1165"/>
      <c r="AG36" s="1163"/>
      <c r="AH36" s="1165"/>
      <c r="AI36" s="1164"/>
      <c r="AJ36" s="1165"/>
      <c r="AK36" s="1164"/>
      <c r="AL36" s="1164"/>
      <c r="AM36" s="1163"/>
      <c r="AN36" s="1165"/>
      <c r="AO36" s="1163"/>
      <c r="AP36" s="1165"/>
      <c r="AQ36" s="1163"/>
      <c r="AR36" s="1165"/>
      <c r="AS36" s="5">
        <f t="shared" si="8"/>
        <v>2</v>
      </c>
      <c r="AT36" s="25" t="str">
        <f>IF(AS36&lt;3," ",(LARGE(C36:AP36,1)+LARGE(C36:AP36,2)+LARGE(C36:AP36,3))/3)</f>
        <v xml:space="preserve"> </v>
      </c>
      <c r="AU36" s="20">
        <f>COUNTIF(C36:AP36,"(1)")</f>
        <v>0</v>
      </c>
      <c r="AV36" s="18">
        <f>COUNTIF(C36:AP36,"(2)")</f>
        <v>0</v>
      </c>
      <c r="AW36" s="18">
        <f>COUNTIF(C36:AP36,"(3)")</f>
        <v>0</v>
      </c>
      <c r="AX36" s="14">
        <f>SUM(AU36:AW36)</f>
        <v>0</v>
      </c>
      <c r="AY36" s="30" t="str">
        <f>IF((LARGE(B36:AP36,1))&gt;=200,"15"," ")</f>
        <v>15</v>
      </c>
      <c r="AZ36" s="30" t="str">
        <f>IF((LARGE(C36:AP36,1))&gt;=230,"15"," ")</f>
        <v>15</v>
      </c>
      <c r="BA36" s="30" t="str">
        <f>IF((LARGE(C36:AP36,1))&gt;=250,"15"," ")</f>
        <v>15</v>
      </c>
      <c r="BB36" s="31" t="str">
        <f>IF((LARGE(C36:AP36,1))&gt;=290,"15"," ")</f>
        <v>15</v>
      </c>
      <c r="BC36" s="31" t="str">
        <f>IF((LARGE(C36:AP36,1))&gt;=320,"15"," ")</f>
        <v>15</v>
      </c>
      <c r="BD36" s="18" t="str">
        <f>IF((LARGE(C36:AP36,1))&gt;=350,"15"," ")</f>
        <v xml:space="preserve"> </v>
      </c>
      <c r="BE36" s="280"/>
    </row>
    <row r="37" spans="1:57" x14ac:dyDescent="0.2">
      <c r="A37" s="783"/>
      <c r="B37" s="132" t="s">
        <v>23</v>
      </c>
      <c r="C37" s="802"/>
      <c r="D37" s="803"/>
      <c r="E37" s="802"/>
      <c r="F37" s="803"/>
      <c r="G37" s="1166"/>
      <c r="H37" s="1167"/>
      <c r="I37" s="1166"/>
      <c r="J37" s="1167"/>
      <c r="K37" s="1166"/>
      <c r="L37" s="1167"/>
      <c r="M37" s="1166"/>
      <c r="N37" s="1167"/>
      <c r="O37" s="1166"/>
      <c r="P37" s="1167"/>
      <c r="Q37" s="1166"/>
      <c r="R37" s="1167"/>
      <c r="S37" s="1166"/>
      <c r="T37" s="1167"/>
      <c r="U37" s="851"/>
      <c r="V37" s="851"/>
      <c r="W37" s="1166"/>
      <c r="X37" s="1167"/>
      <c r="Y37" s="1166"/>
      <c r="Z37" s="1167"/>
      <c r="AA37" s="1166"/>
      <c r="AB37" s="1167"/>
      <c r="AC37" s="1166"/>
      <c r="AD37" s="1167"/>
      <c r="AE37" s="1166"/>
      <c r="AF37" s="1167"/>
      <c r="AG37" s="1166"/>
      <c r="AH37" s="1167"/>
      <c r="AI37" s="851"/>
      <c r="AJ37" s="1167"/>
      <c r="AK37" s="851"/>
      <c r="AL37" s="851"/>
      <c r="AM37" s="1166"/>
      <c r="AN37" s="1167"/>
      <c r="AO37" s="1166"/>
      <c r="AP37" s="1167"/>
      <c r="AQ37" s="1166"/>
      <c r="AR37" s="1167"/>
      <c r="AS37" s="5">
        <f t="shared" si="3"/>
        <v>0</v>
      </c>
      <c r="AT37" s="25" t="str">
        <f t="shared" si="0"/>
        <v xml:space="preserve"> </v>
      </c>
      <c r="AU37" s="20">
        <f>COUNTIF(C37:AP37,"(1)")</f>
        <v>0</v>
      </c>
      <c r="AV37" s="18">
        <f t="shared" si="1"/>
        <v>0</v>
      </c>
      <c r="AW37" s="18">
        <f t="shared" si="2"/>
        <v>0</v>
      </c>
      <c r="AX37" s="14">
        <f>SUM(AU37:AW37)</f>
        <v>0</v>
      </c>
      <c r="AY37" s="108" t="s">
        <v>132</v>
      </c>
      <c r="AZ37" s="108" t="s">
        <v>132</v>
      </c>
      <c r="BA37" s="108" t="s">
        <v>132</v>
      </c>
      <c r="BB37" s="108" t="s">
        <v>132</v>
      </c>
      <c r="BC37" s="119" t="s">
        <v>145</v>
      </c>
      <c r="BD37" s="18" t="e">
        <f>IF((LARGE(C37:AP37,1))&gt;=350,"15"," ")</f>
        <v>#NUM!</v>
      </c>
      <c r="BE37" s="280"/>
    </row>
    <row r="38" spans="1:57" x14ac:dyDescent="0.2">
      <c r="A38" s="790"/>
      <c r="B38" s="280"/>
      <c r="C38" s="799"/>
      <c r="D38" s="799"/>
      <c r="E38" s="799"/>
      <c r="F38" s="799"/>
      <c r="G38" s="1027"/>
      <c r="H38" s="1027"/>
      <c r="I38" s="1027"/>
      <c r="J38" s="1027"/>
      <c r="K38" s="1027"/>
      <c r="L38" s="1027"/>
      <c r="M38" s="1027"/>
      <c r="N38" s="1027"/>
      <c r="O38" s="1027"/>
      <c r="P38" s="1027"/>
      <c r="Q38" s="1027"/>
      <c r="R38" s="1027"/>
      <c r="S38" s="1027"/>
      <c r="T38" s="1027"/>
      <c r="U38" s="1027"/>
      <c r="V38" s="1027"/>
      <c r="W38" s="1027"/>
      <c r="X38" s="1027"/>
      <c r="Y38" s="1027"/>
      <c r="Z38" s="1027"/>
      <c r="AA38" s="1027"/>
      <c r="AB38" s="1027"/>
      <c r="AC38" s="1027"/>
      <c r="AD38" s="1027"/>
      <c r="AE38" s="1027"/>
      <c r="AF38" s="1027"/>
      <c r="AG38" s="1027"/>
      <c r="AH38" s="1027"/>
      <c r="AI38" s="1027"/>
      <c r="AJ38" s="1027"/>
      <c r="AK38" s="1027"/>
      <c r="AL38" s="1027"/>
      <c r="AM38" s="1027"/>
      <c r="AN38" s="1027"/>
      <c r="AO38" s="1027"/>
      <c r="AP38" s="1027"/>
      <c r="AQ38" s="1027"/>
      <c r="AR38" s="1027"/>
      <c r="AS38" s="5"/>
      <c r="AT38" s="25"/>
      <c r="AU38" s="19"/>
      <c r="AV38" s="19"/>
      <c r="AW38" s="19"/>
      <c r="AX38" s="99"/>
      <c r="AY38" s="610"/>
      <c r="AZ38" s="610"/>
      <c r="BA38" s="610"/>
      <c r="BB38" s="610"/>
      <c r="BC38" s="610"/>
      <c r="BD38" s="19"/>
      <c r="BE38" s="280"/>
    </row>
    <row r="39" spans="1:57" x14ac:dyDescent="0.2">
      <c r="A39" s="790"/>
      <c r="B39" s="70" t="s">
        <v>41</v>
      </c>
      <c r="C39" s="799"/>
      <c r="D39" s="799"/>
      <c r="E39" s="799"/>
      <c r="F39" s="799"/>
      <c r="G39" s="1027"/>
      <c r="H39" s="1027"/>
      <c r="I39" s="1027"/>
      <c r="J39" s="1027"/>
      <c r="K39" s="1027"/>
      <c r="L39" s="1027"/>
      <c r="M39" s="1027"/>
      <c r="N39" s="1027"/>
      <c r="O39" s="1027"/>
      <c r="P39" s="1027"/>
      <c r="Q39" s="1027"/>
      <c r="R39" s="1027"/>
      <c r="S39" s="1027"/>
      <c r="T39" s="1027"/>
      <c r="U39" s="1027"/>
      <c r="V39" s="1027"/>
      <c r="W39" s="1027"/>
      <c r="X39" s="1027"/>
      <c r="Y39" s="1027"/>
      <c r="Z39" s="1027"/>
      <c r="AA39" s="1027"/>
      <c r="AB39" s="1027"/>
      <c r="AC39" s="1027"/>
      <c r="AD39" s="1027"/>
      <c r="AE39" s="1027"/>
      <c r="AF39" s="1027"/>
      <c r="AG39" s="1027"/>
      <c r="AH39" s="1027"/>
      <c r="AI39" s="1027"/>
      <c r="AJ39" s="1027"/>
      <c r="AK39" s="1027"/>
      <c r="AL39" s="1027"/>
      <c r="AM39" s="1027"/>
      <c r="AN39" s="1027"/>
      <c r="AO39" s="1027"/>
      <c r="AP39" s="1027"/>
      <c r="AQ39" s="1027"/>
      <c r="AR39" s="1027"/>
      <c r="AS39" s="5"/>
      <c r="AT39" s="25"/>
      <c r="AU39" s="19"/>
      <c r="AV39" s="19"/>
      <c r="AW39" s="19"/>
      <c r="AX39" s="99"/>
      <c r="AY39" s="610"/>
      <c r="AZ39" s="610"/>
      <c r="BA39" s="610"/>
      <c r="BB39" s="610"/>
      <c r="BC39" s="610"/>
      <c r="BD39" s="19"/>
      <c r="BE39" s="280"/>
    </row>
    <row r="40" spans="1:57" x14ac:dyDescent="0.2">
      <c r="A40" s="1036">
        <v>1</v>
      </c>
      <c r="B40" s="280" t="s">
        <v>324</v>
      </c>
      <c r="C40" s="804"/>
      <c r="D40" s="810"/>
      <c r="E40" s="804"/>
      <c r="F40" s="810"/>
      <c r="G40" s="145">
        <v>381</v>
      </c>
      <c r="H40" s="1037" t="s">
        <v>237</v>
      </c>
      <c r="I40" s="145"/>
      <c r="J40" s="146"/>
      <c r="K40" s="145">
        <v>362</v>
      </c>
      <c r="L40" s="1162" t="s">
        <v>259</v>
      </c>
      <c r="M40" s="145">
        <v>354</v>
      </c>
      <c r="N40" s="146" t="s">
        <v>367</v>
      </c>
      <c r="O40" s="145">
        <v>366</v>
      </c>
      <c r="P40" s="1162" t="s">
        <v>259</v>
      </c>
      <c r="Q40" s="145"/>
      <c r="R40" s="146"/>
      <c r="S40" s="145"/>
      <c r="T40" s="146"/>
      <c r="U40" s="321"/>
      <c r="V40" s="321"/>
      <c r="W40" s="145">
        <v>382</v>
      </c>
      <c r="X40" s="1214" t="s">
        <v>322</v>
      </c>
      <c r="Y40" s="145"/>
      <c r="Z40" s="146"/>
      <c r="AA40" s="145"/>
      <c r="AB40" s="146"/>
      <c r="AC40" s="145"/>
      <c r="AD40" s="146"/>
      <c r="AE40" s="145"/>
      <c r="AF40" s="146"/>
      <c r="AG40" s="145">
        <v>360</v>
      </c>
      <c r="AH40" s="1214" t="s">
        <v>322</v>
      </c>
      <c r="AI40" s="321">
        <v>386</v>
      </c>
      <c r="AJ40" s="1214" t="s">
        <v>322</v>
      </c>
      <c r="AK40" s="321"/>
      <c r="AL40" s="321"/>
      <c r="AM40" s="145"/>
      <c r="AN40" s="146"/>
      <c r="AO40" s="145"/>
      <c r="AP40" s="146"/>
      <c r="AQ40" s="145"/>
      <c r="AR40" s="146"/>
      <c r="AS40" s="5">
        <f t="shared" ref="AS40:AS46" si="9">COUNT(C40:AP40)</f>
        <v>7</v>
      </c>
      <c r="AT40" s="25">
        <f t="shared" ref="AT40:AT46" si="10">IF(AS40&lt;3," ",(LARGE(C40:AP40,1)+LARGE(C40:AP40,2)+LARGE(C40:AP40,3))/3)</f>
        <v>383</v>
      </c>
      <c r="AU40" s="30">
        <f>COUNTIF(C40:AP40,"(1)")</f>
        <v>1</v>
      </c>
      <c r="AV40" s="31">
        <f t="shared" ref="AV40:AV46" si="11">COUNTIF(C40:AP40,"(2)")</f>
        <v>3</v>
      </c>
      <c r="AW40" s="31">
        <f t="shared" ref="AW40:AW46" si="12">COUNTIF(C40:AP40,"(3)")</f>
        <v>2</v>
      </c>
      <c r="AX40" s="35">
        <f>SUM(AU40:AW40)</f>
        <v>6</v>
      </c>
      <c r="AY40" s="114">
        <v>14</v>
      </c>
      <c r="AZ40" s="109">
        <v>14</v>
      </c>
      <c r="BA40" s="109">
        <v>14</v>
      </c>
      <c r="BB40" s="109">
        <v>14</v>
      </c>
      <c r="BC40" s="130">
        <v>14</v>
      </c>
      <c r="BD40" s="114">
        <v>14</v>
      </c>
      <c r="BE40" s="280"/>
    </row>
    <row r="41" spans="1:57" x14ac:dyDescent="0.2">
      <c r="A41" s="782"/>
      <c r="B41" s="280"/>
      <c r="C41" s="808"/>
      <c r="D41" s="809"/>
      <c r="E41" s="808"/>
      <c r="F41" s="809"/>
      <c r="G41" s="1032"/>
      <c r="H41" s="295"/>
      <c r="I41" s="1032"/>
      <c r="J41" s="295"/>
      <c r="K41" s="1032"/>
      <c r="L41" s="295"/>
      <c r="M41" s="1032"/>
      <c r="N41" s="295"/>
      <c r="O41" s="1032"/>
      <c r="P41" s="295"/>
      <c r="Q41" s="1032"/>
      <c r="R41" s="295"/>
      <c r="S41" s="1032"/>
      <c r="T41" s="295"/>
      <c r="U41" s="1030"/>
      <c r="V41" s="1030"/>
      <c r="W41" s="1032"/>
      <c r="X41" s="295"/>
      <c r="Y41" s="1032"/>
      <c r="Z41" s="295"/>
      <c r="AA41" s="1032"/>
      <c r="AB41" s="295"/>
      <c r="AC41" s="1032"/>
      <c r="AD41" s="295"/>
      <c r="AE41" s="1032"/>
      <c r="AF41" s="295"/>
      <c r="AG41" s="1032"/>
      <c r="AH41" s="295"/>
      <c r="AI41" s="1030"/>
      <c r="AJ41" s="295"/>
      <c r="AK41" s="1030"/>
      <c r="AL41" s="1030"/>
      <c r="AM41" s="1032"/>
      <c r="AN41" s="295"/>
      <c r="AO41" s="1032"/>
      <c r="AP41" s="295"/>
      <c r="AQ41" s="1032"/>
      <c r="AR41" s="295"/>
      <c r="AS41" s="5">
        <f t="shared" si="9"/>
        <v>0</v>
      </c>
      <c r="AT41" s="25" t="str">
        <f t="shared" si="10"/>
        <v xml:space="preserve"> </v>
      </c>
      <c r="AU41" s="20">
        <f>COUNTIF(C41:AP41,"(1)")</f>
        <v>0</v>
      </c>
      <c r="AV41" s="18">
        <f t="shared" si="11"/>
        <v>0</v>
      </c>
      <c r="AW41" s="18">
        <f t="shared" si="12"/>
        <v>0</v>
      </c>
      <c r="AX41" s="14">
        <f>SUM(AU41:AW41)</f>
        <v>0</v>
      </c>
      <c r="AY41" s="30" t="e">
        <f>IF((LARGE(B41:AO41,1))&gt;=200,"15"," ")</f>
        <v>#NUM!</v>
      </c>
      <c r="AZ41" s="30" t="e">
        <f>IF((LARGE(C41:AP41,1))&gt;=230,"15"," ")</f>
        <v>#NUM!</v>
      </c>
      <c r="BA41" s="850" t="str">
        <f>IF((LARGE(C41:AS41,1))&gt;=250,"15"," ")</f>
        <v xml:space="preserve"> </v>
      </c>
      <c r="BB41" s="850" t="str">
        <f>IF((LARGE(C41:AT41,1))&gt;=290,"15"," ")</f>
        <v xml:space="preserve"> </v>
      </c>
      <c r="BC41" s="30" t="str">
        <f>IF((LARGE(C41:AU41,1))&gt;=320,"15"," ")</f>
        <v xml:space="preserve"> </v>
      </c>
      <c r="BD41" s="30" t="str">
        <f>IF((LARGE(C41:AV41,1))&gt;=350,"15"," ")</f>
        <v xml:space="preserve"> </v>
      </c>
      <c r="BE41" s="280"/>
    </row>
    <row r="42" spans="1:57" x14ac:dyDescent="0.2">
      <c r="A42" s="782"/>
      <c r="B42" s="280"/>
      <c r="C42" s="808"/>
      <c r="D42" s="809"/>
      <c r="E42" s="808"/>
      <c r="F42" s="809"/>
      <c r="G42" s="1025"/>
      <c r="H42" s="1026"/>
      <c r="I42" s="1025"/>
      <c r="J42" s="1026"/>
      <c r="K42" s="1025"/>
      <c r="L42" s="1026"/>
      <c r="M42" s="1025"/>
      <c r="N42" s="1026"/>
      <c r="O42" s="1025"/>
      <c r="P42" s="1026"/>
      <c r="Q42" s="1025"/>
      <c r="R42" s="1026"/>
      <c r="S42" s="1025"/>
      <c r="T42" s="1026"/>
      <c r="U42" s="1027"/>
      <c r="V42" s="1027"/>
      <c r="W42" s="1025"/>
      <c r="X42" s="295"/>
      <c r="AA42" s="1025"/>
      <c r="AB42" s="295"/>
      <c r="AC42" s="1025"/>
      <c r="AD42" s="1026"/>
      <c r="AE42" s="1025"/>
      <c r="AF42" s="295"/>
      <c r="AG42" s="1025"/>
      <c r="AH42" s="295"/>
      <c r="AI42" s="1027"/>
      <c r="AJ42" s="1026"/>
      <c r="AK42" s="1027"/>
      <c r="AL42" s="1030"/>
      <c r="AM42" s="1025"/>
      <c r="AN42" s="1026"/>
      <c r="AO42" s="1025"/>
      <c r="AP42" s="1026"/>
      <c r="AQ42" s="1025"/>
      <c r="AR42" s="1026"/>
      <c r="AS42" s="5">
        <f t="shared" si="9"/>
        <v>0</v>
      </c>
      <c r="AT42" s="25" t="str">
        <f t="shared" si="10"/>
        <v xml:space="preserve"> </v>
      </c>
      <c r="AU42" s="20">
        <f>COUNTIF(C42:AP42,"(1)")</f>
        <v>0</v>
      </c>
      <c r="AV42" s="18">
        <f t="shared" si="11"/>
        <v>0</v>
      </c>
      <c r="AW42" s="18">
        <f t="shared" si="12"/>
        <v>0</v>
      </c>
      <c r="AX42" s="14">
        <f>SUM(AU42:AW42)</f>
        <v>0</v>
      </c>
      <c r="AY42" s="30" t="e">
        <f>IF((LARGE(B42:AO42,1))&gt;=200,"15"," ")</f>
        <v>#NUM!</v>
      </c>
      <c r="AZ42" s="30" t="e">
        <f>IF((LARGE(C42:AP42,1))&gt;=230,"15"," ")</f>
        <v>#NUM!</v>
      </c>
      <c r="BA42" s="850" t="str">
        <f>IF((LARGE(C42:AS42,1))&gt;=250,"15"," ")</f>
        <v xml:space="preserve"> </v>
      </c>
      <c r="BB42" s="850" t="str">
        <f>IF((LARGE(C42:AT42,1))&gt;=290,"15"," ")</f>
        <v xml:space="preserve"> </v>
      </c>
      <c r="BC42" s="30" t="str">
        <f>IF((LARGE(C42:AU42,1))&gt;=320,"15"," ")</f>
        <v xml:space="preserve"> </v>
      </c>
      <c r="BD42" s="30" t="str">
        <f>IF((LARGE(C42:AV42,1))&gt;=350,"15"," ")</f>
        <v xml:space="preserve"> </v>
      </c>
      <c r="BE42" s="280"/>
    </row>
    <row r="43" spans="1:57" x14ac:dyDescent="0.2">
      <c r="A43" s="783"/>
      <c r="B43" s="132"/>
      <c r="C43" s="802"/>
      <c r="D43" s="803"/>
      <c r="E43" s="802"/>
      <c r="F43" s="803"/>
      <c r="G43" s="1031"/>
      <c r="H43" s="1028"/>
      <c r="I43" s="1031"/>
      <c r="J43" s="1028"/>
      <c r="K43" s="1031"/>
      <c r="L43" s="1028"/>
      <c r="M43" s="1031"/>
      <c r="N43" s="1028"/>
      <c r="O43" s="1031"/>
      <c r="P43" s="1028"/>
      <c r="Q43" s="1031"/>
      <c r="R43" s="1028"/>
      <c r="S43" s="1031"/>
      <c r="T43" s="1028"/>
      <c r="U43" s="851"/>
      <c r="V43" s="851"/>
      <c r="W43" s="1031"/>
      <c r="X43" s="1028"/>
      <c r="Y43" s="1031"/>
      <c r="Z43" s="1028"/>
      <c r="AA43" s="1031"/>
      <c r="AB43" s="1028"/>
      <c r="AC43" s="1031"/>
      <c r="AD43" s="1028"/>
      <c r="AE43" s="1031"/>
      <c r="AF43" s="1028"/>
      <c r="AG43" s="1031"/>
      <c r="AH43" s="1028"/>
      <c r="AI43" s="851"/>
      <c r="AJ43" s="1028"/>
      <c r="AK43" s="851"/>
      <c r="AL43" s="851"/>
      <c r="AM43" s="1031"/>
      <c r="AN43" s="1028"/>
      <c r="AO43" s="1031"/>
      <c r="AP43" s="1028"/>
      <c r="AQ43" s="1031"/>
      <c r="AR43" s="1028"/>
      <c r="AS43" s="5">
        <f t="shared" si="9"/>
        <v>0</v>
      </c>
      <c r="AT43" s="25" t="str">
        <f t="shared" si="10"/>
        <v xml:space="preserve"> </v>
      </c>
      <c r="AU43" s="20">
        <f>COUNTIF(C43:AP43,"(1)")</f>
        <v>0</v>
      </c>
      <c r="AV43" s="18">
        <f t="shared" si="11"/>
        <v>0</v>
      </c>
      <c r="AW43" s="18">
        <f t="shared" si="12"/>
        <v>0</v>
      </c>
      <c r="AX43" s="14">
        <f>SUM(AU43:AW43)</f>
        <v>0</v>
      </c>
      <c r="AY43" s="30" t="e">
        <f>IF((LARGE(B43:AO43,1))&gt;=200,"15"," ")</f>
        <v>#NUM!</v>
      </c>
      <c r="AZ43" s="30" t="e">
        <f>IF((LARGE(C43:AP43,1))&gt;=230,"15"," ")</f>
        <v>#NUM!</v>
      </c>
      <c r="BA43" s="850" t="str">
        <f>IF((LARGE(C43:AS43,1))&gt;=250,"15"," ")</f>
        <v xml:space="preserve"> </v>
      </c>
      <c r="BB43" s="850" t="str">
        <f>IF((LARGE(C43:AT43,1))&gt;=290,"15"," ")</f>
        <v xml:space="preserve"> </v>
      </c>
      <c r="BC43" s="30" t="str">
        <f>IF((LARGE(C43:AU43,1))&gt;=320,"15"," ")</f>
        <v xml:space="preserve"> </v>
      </c>
      <c r="BD43" s="30" t="str">
        <f>IF((LARGE(C43:AV43,1))&gt;=350,"15"," ")</f>
        <v xml:space="preserve"> </v>
      </c>
      <c r="BE43" s="280"/>
    </row>
    <row r="44" spans="1:57" x14ac:dyDescent="0.2">
      <c r="A44" s="780"/>
      <c r="B44" s="607"/>
      <c r="C44" s="799"/>
      <c r="D44" s="799"/>
      <c r="E44" s="799"/>
      <c r="F44" s="799"/>
      <c r="G44" s="1169"/>
      <c r="H44" s="1169"/>
      <c r="I44" s="1169"/>
      <c r="J44" s="1169"/>
      <c r="K44" s="1169"/>
      <c r="L44" s="1169"/>
      <c r="M44" s="1169"/>
      <c r="N44" s="1169"/>
      <c r="O44" s="1169"/>
      <c r="P44" s="1169"/>
      <c r="Q44" s="1169"/>
      <c r="R44" s="1169"/>
      <c r="S44" s="1169"/>
      <c r="T44" s="1169"/>
      <c r="U44" s="1169"/>
      <c r="V44" s="1169"/>
      <c r="W44" s="1169"/>
      <c r="X44" s="1169"/>
      <c r="Y44" s="1169"/>
      <c r="Z44" s="1169"/>
      <c r="AA44" s="1169"/>
      <c r="AB44" s="1169"/>
      <c r="AC44" s="1169"/>
      <c r="AD44" s="1169"/>
      <c r="AE44" s="1169"/>
      <c r="AF44" s="1169"/>
      <c r="AG44" s="1169"/>
      <c r="AH44" s="1169"/>
      <c r="AI44" s="1169"/>
      <c r="AJ44" s="1169"/>
      <c r="AK44" s="1169"/>
      <c r="AL44" s="1169"/>
      <c r="AM44" s="1169"/>
      <c r="AN44" s="1169"/>
      <c r="AO44" s="1169"/>
      <c r="AP44" s="1169"/>
      <c r="AQ44" s="1169"/>
      <c r="AR44" s="1169"/>
      <c r="AS44" s="5"/>
      <c r="AT44" s="25"/>
      <c r="AU44" s="17"/>
      <c r="AV44" s="17"/>
      <c r="AW44" s="17"/>
      <c r="AX44" s="26"/>
      <c r="AY44" s="17"/>
      <c r="AZ44" s="17"/>
      <c r="BA44" s="1177"/>
      <c r="BB44" s="1177"/>
      <c r="BC44" s="17"/>
      <c r="BD44" s="17"/>
      <c r="BE44" s="280"/>
    </row>
    <row r="45" spans="1:57" x14ac:dyDescent="0.2">
      <c r="A45" s="780"/>
      <c r="B45" s="70" t="s">
        <v>429</v>
      </c>
      <c r="C45" s="798"/>
      <c r="D45" s="798"/>
      <c r="E45" s="798"/>
      <c r="F45" s="798"/>
      <c r="G45" s="1169"/>
      <c r="H45" s="1169"/>
      <c r="I45" s="1169"/>
      <c r="J45" s="1169"/>
      <c r="K45" s="1169"/>
      <c r="L45" s="1169"/>
      <c r="M45" s="1169"/>
      <c r="N45" s="1169"/>
      <c r="O45" s="1169"/>
      <c r="P45" s="1169"/>
      <c r="Q45" s="1169"/>
      <c r="R45" s="1169"/>
      <c r="S45" s="1169"/>
      <c r="T45" s="1169"/>
      <c r="U45" s="1169"/>
      <c r="V45" s="1169"/>
      <c r="W45" s="1169"/>
      <c r="X45" s="1169"/>
      <c r="Y45" s="1169"/>
      <c r="Z45" s="1169"/>
      <c r="AA45" s="1169"/>
      <c r="AB45" s="1169"/>
      <c r="AC45" s="1169"/>
      <c r="AD45" s="1169"/>
      <c r="AE45" s="1169"/>
      <c r="AF45" s="1169"/>
      <c r="AG45" s="1169"/>
      <c r="AH45" s="1169"/>
      <c r="AI45" s="1169"/>
      <c r="AJ45" s="1169"/>
      <c r="AK45" s="1169"/>
      <c r="AL45" s="1169"/>
      <c r="AM45" s="1169"/>
      <c r="AN45" s="1169"/>
      <c r="AO45" s="1169"/>
      <c r="AP45" s="1169"/>
      <c r="AQ45" s="1169"/>
      <c r="AR45" s="1169"/>
      <c r="AS45" s="5">
        <f t="shared" si="9"/>
        <v>0</v>
      </c>
      <c r="AT45" s="25" t="str">
        <f t="shared" si="10"/>
        <v xml:space="preserve"> </v>
      </c>
      <c r="AU45" s="17"/>
      <c r="AV45" s="17">
        <f t="shared" si="11"/>
        <v>0</v>
      </c>
      <c r="AW45" s="17">
        <f t="shared" si="12"/>
        <v>0</v>
      </c>
      <c r="AX45" s="26"/>
      <c r="AY45" s="17">
        <v>190</v>
      </c>
      <c r="AZ45" s="17">
        <v>220</v>
      </c>
      <c r="BA45" s="17">
        <v>240</v>
      </c>
      <c r="BB45" s="17">
        <v>270</v>
      </c>
      <c r="BC45" s="17">
        <v>300</v>
      </c>
      <c r="BD45" s="17">
        <v>330</v>
      </c>
      <c r="BE45" s="280"/>
    </row>
    <row r="46" spans="1:57" x14ac:dyDescent="0.2">
      <c r="A46" s="783">
        <v>1</v>
      </c>
      <c r="B46" s="793" t="s">
        <v>22</v>
      </c>
      <c r="C46" s="806"/>
      <c r="D46" s="889"/>
      <c r="E46" s="806"/>
      <c r="F46" s="889"/>
      <c r="G46" s="791"/>
      <c r="H46" s="142"/>
      <c r="I46" s="791"/>
      <c r="J46" s="142"/>
      <c r="K46" s="791"/>
      <c r="L46" s="142"/>
      <c r="M46" s="791"/>
      <c r="N46" s="142"/>
      <c r="O46" s="791"/>
      <c r="P46" s="142"/>
      <c r="Q46" s="791">
        <v>240</v>
      </c>
      <c r="R46" s="142" t="s">
        <v>372</v>
      </c>
      <c r="S46" s="791">
        <v>241</v>
      </c>
      <c r="T46" s="1035" t="s">
        <v>259</v>
      </c>
      <c r="U46" s="319"/>
      <c r="V46" s="319"/>
      <c r="W46" s="791"/>
      <c r="X46" s="142"/>
      <c r="Y46" s="791"/>
      <c r="Z46" s="142"/>
      <c r="AA46" s="791"/>
      <c r="AB46" s="142"/>
      <c r="AC46" s="791"/>
      <c r="AD46" s="142"/>
      <c r="AE46" s="791"/>
      <c r="AF46" s="142"/>
      <c r="AG46" s="791"/>
      <c r="AH46" s="142"/>
      <c r="AI46" s="319"/>
      <c r="AJ46" s="142"/>
      <c r="AK46" s="319"/>
      <c r="AL46" s="319"/>
      <c r="AM46" s="791"/>
      <c r="AN46" s="142"/>
      <c r="AO46" s="791"/>
      <c r="AP46" s="142"/>
      <c r="AQ46" s="144"/>
      <c r="AR46" s="142"/>
      <c r="AS46" s="5">
        <f t="shared" si="9"/>
        <v>2</v>
      </c>
      <c r="AT46" s="25" t="str">
        <f t="shared" si="10"/>
        <v xml:space="preserve"> </v>
      </c>
      <c r="AU46" s="20">
        <f>COUNTIF(C46:AP46,"(1)")</f>
        <v>0</v>
      </c>
      <c r="AV46" s="18">
        <f t="shared" si="11"/>
        <v>0</v>
      </c>
      <c r="AW46" s="18">
        <f t="shared" si="12"/>
        <v>1</v>
      </c>
      <c r="AX46" s="14">
        <f>SUM(AU46:AW46)</f>
        <v>1</v>
      </c>
      <c r="AY46" s="1178">
        <v>15</v>
      </c>
      <c r="AZ46" s="1178">
        <v>15</v>
      </c>
      <c r="BA46" s="1178">
        <v>15</v>
      </c>
      <c r="BB46" s="18" t="str">
        <f>IF((LARGE(B46:AO46,1))&gt;=270,"15"," ")</f>
        <v xml:space="preserve"> </v>
      </c>
      <c r="BC46" s="18" t="str">
        <f>IF((LARGE(C46:AP46,1))&gt;=300,"15"," ")</f>
        <v xml:space="preserve"> </v>
      </c>
      <c r="BD46" s="18" t="str">
        <f>IF((LARGE(C46:AP46,1))&gt;=330,"15"," ")</f>
        <v xml:space="preserve"> </v>
      </c>
      <c r="BE46" s="280"/>
    </row>
    <row r="47" spans="1:57" x14ac:dyDescent="0.2">
      <c r="A47" s="790"/>
      <c r="B47" s="280"/>
      <c r="C47" s="799"/>
      <c r="D47" s="799"/>
      <c r="E47" s="799"/>
      <c r="F47" s="799"/>
      <c r="G47" s="781"/>
      <c r="H47" s="781"/>
      <c r="I47" s="781"/>
      <c r="J47" s="781"/>
      <c r="K47" s="781"/>
      <c r="L47" s="781"/>
      <c r="M47" s="781"/>
      <c r="N47" s="781"/>
      <c r="O47" s="781"/>
      <c r="P47" s="781"/>
      <c r="Q47" s="781"/>
      <c r="R47" s="781"/>
      <c r="S47" s="781"/>
      <c r="T47" s="781"/>
      <c r="U47" s="781"/>
      <c r="V47" s="781"/>
      <c r="W47" s="781"/>
      <c r="X47" s="781"/>
      <c r="Y47" s="781"/>
      <c r="Z47" s="781"/>
      <c r="AA47" s="781"/>
      <c r="AB47" s="781"/>
      <c r="AC47" s="781"/>
      <c r="AD47" s="781"/>
      <c r="AE47" s="781"/>
      <c r="AF47" s="781"/>
      <c r="AG47" s="781"/>
      <c r="AH47" s="781"/>
      <c r="AI47" s="781"/>
      <c r="AJ47" s="781"/>
      <c r="AK47" s="781"/>
      <c r="AL47" s="781"/>
      <c r="AM47" s="781"/>
      <c r="AN47" s="781"/>
      <c r="AO47" s="781"/>
      <c r="AP47" s="781"/>
      <c r="AQ47" s="781"/>
      <c r="AR47" s="781"/>
      <c r="AS47" s="5">
        <f t="shared" si="3"/>
        <v>0</v>
      </c>
      <c r="AT47" s="25" t="str">
        <f t="shared" si="0"/>
        <v xml:space="preserve"> </v>
      </c>
      <c r="AU47" s="5"/>
      <c r="AV47" s="279">
        <f t="shared" si="1"/>
        <v>0</v>
      </c>
      <c r="AW47" s="279">
        <f t="shared" si="2"/>
        <v>0</v>
      </c>
      <c r="AX47" s="5"/>
      <c r="AY47" s="5"/>
      <c r="AZ47" s="19"/>
      <c r="BA47" s="19"/>
      <c r="BB47" s="19"/>
      <c r="BC47" s="19"/>
      <c r="BD47" s="19"/>
      <c r="BE47" s="280"/>
    </row>
    <row r="48" spans="1:57" x14ac:dyDescent="0.2">
      <c r="A48" s="780"/>
      <c r="B48" s="70" t="s">
        <v>422</v>
      </c>
      <c r="C48" s="798"/>
      <c r="D48" s="798"/>
      <c r="E48" s="798"/>
      <c r="F48" s="798"/>
      <c r="G48" s="1011"/>
      <c r="H48" s="1011"/>
      <c r="I48" s="867"/>
      <c r="J48" s="867"/>
      <c r="K48" s="867"/>
      <c r="L48" s="867"/>
      <c r="M48" s="867"/>
      <c r="N48" s="867"/>
      <c r="O48" s="867"/>
      <c r="P48" s="867"/>
      <c r="Q48" s="867"/>
      <c r="R48" s="867"/>
      <c r="S48" s="867"/>
      <c r="T48" s="867"/>
      <c r="U48" s="867"/>
      <c r="V48" s="867"/>
      <c r="W48" s="867"/>
      <c r="X48" s="867"/>
      <c r="Y48" s="867"/>
      <c r="Z48" s="867"/>
      <c r="AA48" s="867"/>
      <c r="AB48" s="867"/>
      <c r="AC48" s="867"/>
      <c r="AD48" s="867"/>
      <c r="AE48" s="867"/>
      <c r="AF48" s="867"/>
      <c r="AG48" s="867"/>
      <c r="AH48" s="867"/>
      <c r="AI48" s="867"/>
      <c r="AJ48" s="867"/>
      <c r="AK48" s="867"/>
      <c r="AL48" s="867"/>
      <c r="AM48" s="867"/>
      <c r="AN48" s="867"/>
      <c r="AO48" s="867"/>
      <c r="AP48" s="867"/>
      <c r="AQ48" s="867"/>
      <c r="AR48" s="867"/>
      <c r="AS48" s="5">
        <f t="shared" si="3"/>
        <v>0</v>
      </c>
      <c r="AT48" s="25" t="str">
        <f t="shared" si="0"/>
        <v xml:space="preserve"> </v>
      </c>
      <c r="AU48" s="17"/>
      <c r="AV48" s="17">
        <f t="shared" si="1"/>
        <v>0</v>
      </c>
      <c r="AW48" s="17">
        <f t="shared" si="2"/>
        <v>0</v>
      </c>
      <c r="AX48" s="26"/>
      <c r="AY48" s="17">
        <v>190</v>
      </c>
      <c r="AZ48" s="17">
        <v>220</v>
      </c>
      <c r="BA48" s="17">
        <v>240</v>
      </c>
      <c r="BB48" s="17">
        <v>270</v>
      </c>
      <c r="BC48" s="17">
        <v>300</v>
      </c>
      <c r="BD48" s="17">
        <v>330</v>
      </c>
      <c r="BE48" s="280"/>
    </row>
    <row r="49" spans="1:57" x14ac:dyDescent="0.2">
      <c r="A49" s="783">
        <v>1</v>
      </c>
      <c r="B49" s="793" t="s">
        <v>26</v>
      </c>
      <c r="C49" s="806"/>
      <c r="D49" s="889"/>
      <c r="E49" s="806"/>
      <c r="F49" s="889"/>
      <c r="G49" s="791"/>
      <c r="H49" s="142"/>
      <c r="I49" s="791"/>
      <c r="J49" s="142"/>
      <c r="K49" s="791">
        <v>245</v>
      </c>
      <c r="L49" s="1035" t="s">
        <v>259</v>
      </c>
      <c r="M49" s="791">
        <v>232</v>
      </c>
      <c r="N49" s="142" t="s">
        <v>349</v>
      </c>
      <c r="O49" s="791"/>
      <c r="P49" s="142"/>
      <c r="Q49" s="791"/>
      <c r="R49" s="142"/>
      <c r="S49" s="791">
        <v>236</v>
      </c>
      <c r="T49" s="1035" t="s">
        <v>259</v>
      </c>
      <c r="U49" s="319"/>
      <c r="V49" s="319"/>
      <c r="W49" s="791">
        <v>256</v>
      </c>
      <c r="X49" s="1157" t="s">
        <v>322</v>
      </c>
      <c r="Y49" s="791">
        <v>247</v>
      </c>
      <c r="Z49" s="1157" t="s">
        <v>322</v>
      </c>
      <c r="AA49" s="791">
        <v>251</v>
      </c>
      <c r="AB49" s="1196" t="s">
        <v>237</v>
      </c>
      <c r="AC49" s="791">
        <v>218</v>
      </c>
      <c r="AD49" s="1196" t="s">
        <v>237</v>
      </c>
      <c r="AE49" s="791"/>
      <c r="AF49" s="142"/>
      <c r="AG49" s="791">
        <v>219</v>
      </c>
      <c r="AH49" s="1196" t="s">
        <v>237</v>
      </c>
      <c r="AI49" s="319">
        <v>251</v>
      </c>
      <c r="AJ49" s="1035" t="s">
        <v>259</v>
      </c>
      <c r="AK49" s="319"/>
      <c r="AL49" s="319"/>
      <c r="AM49" s="791"/>
      <c r="AN49" s="142"/>
      <c r="AO49" s="791"/>
      <c r="AP49" s="142"/>
      <c r="AQ49" s="144"/>
      <c r="AR49" s="142"/>
      <c r="AS49" s="5">
        <f t="shared" si="3"/>
        <v>9</v>
      </c>
      <c r="AT49" s="25">
        <f t="shared" si="0"/>
        <v>252.66666666666666</v>
      </c>
      <c r="AU49" s="20">
        <f>COUNTIF(C49:AP49,"(1)")</f>
        <v>3</v>
      </c>
      <c r="AV49" s="18">
        <f t="shared" si="1"/>
        <v>2</v>
      </c>
      <c r="AW49" s="18">
        <f t="shared" si="2"/>
        <v>3</v>
      </c>
      <c r="AX49" s="14">
        <f>SUM(AU49:AW49)</f>
        <v>8</v>
      </c>
      <c r="AY49" s="826" t="s">
        <v>54</v>
      </c>
      <c r="AZ49" s="826" t="s">
        <v>54</v>
      </c>
      <c r="BA49" s="826" t="s">
        <v>54</v>
      </c>
      <c r="BB49" s="116">
        <v>12</v>
      </c>
      <c r="BC49" s="18" t="str">
        <f>IF((LARGE(C49:AP49,1))&gt;=300,"15"," ")</f>
        <v xml:space="preserve"> </v>
      </c>
      <c r="BD49" s="18" t="str">
        <f>IF((LARGE(C49:AP49,1))&gt;=330,"15"," ")</f>
        <v xml:space="preserve"> </v>
      </c>
      <c r="BE49" s="280"/>
    </row>
    <row r="50" spans="1:57" x14ac:dyDescent="0.2">
      <c r="A50" s="790"/>
      <c r="B50" s="280"/>
      <c r="C50" s="799"/>
      <c r="D50" s="799"/>
      <c r="E50" s="799"/>
      <c r="F50" s="799"/>
      <c r="G50" s="794"/>
      <c r="H50" s="794"/>
      <c r="I50" s="794"/>
      <c r="J50" s="794"/>
      <c r="K50" s="794"/>
      <c r="L50" s="794"/>
      <c r="M50" s="794"/>
      <c r="N50" s="794"/>
      <c r="O50" s="794"/>
      <c r="P50" s="794"/>
      <c r="Q50" s="794"/>
      <c r="R50" s="794"/>
      <c r="S50" s="794"/>
      <c r="T50" s="794"/>
      <c r="U50" s="794"/>
      <c r="V50" s="794"/>
      <c r="W50" s="794"/>
      <c r="X50" s="794"/>
      <c r="Y50" s="794"/>
      <c r="Z50" s="794"/>
      <c r="AA50" s="794"/>
      <c r="AB50" s="794"/>
      <c r="AC50" s="794"/>
      <c r="AD50" s="794"/>
      <c r="AE50" s="794"/>
      <c r="AF50" s="794"/>
      <c r="AG50" s="794"/>
      <c r="AH50" s="794"/>
      <c r="AI50" s="794"/>
      <c r="AJ50" s="794"/>
      <c r="AK50" s="794"/>
      <c r="AL50" s="794"/>
      <c r="AM50" s="794"/>
      <c r="AN50" s="794"/>
      <c r="AO50" s="794"/>
      <c r="AP50" s="794"/>
      <c r="AQ50" s="794"/>
      <c r="AR50" s="794"/>
      <c r="AS50" s="5">
        <f t="shared" si="3"/>
        <v>0</v>
      </c>
      <c r="AT50" s="25" t="str">
        <f t="shared" si="0"/>
        <v xml:space="preserve"> </v>
      </c>
      <c r="AU50" s="19"/>
      <c r="AV50" s="279">
        <f t="shared" si="1"/>
        <v>0</v>
      </c>
      <c r="AW50" s="279">
        <f t="shared" si="2"/>
        <v>0</v>
      </c>
      <c r="AX50" s="99"/>
      <c r="AY50" s="19"/>
      <c r="AZ50" s="19"/>
      <c r="BA50" s="19"/>
      <c r="BB50" s="19"/>
      <c r="BC50" s="19"/>
      <c r="BD50" s="19"/>
      <c r="BE50" s="280"/>
    </row>
    <row r="51" spans="1:57" x14ac:dyDescent="0.2">
      <c r="A51" s="780"/>
      <c r="B51" s="70" t="s">
        <v>42</v>
      </c>
      <c r="C51" s="801"/>
      <c r="D51" s="801"/>
      <c r="E51" s="801"/>
      <c r="F51" s="801"/>
      <c r="G51" s="851"/>
      <c r="H51" s="851"/>
      <c r="I51" s="851"/>
      <c r="J51" s="851"/>
      <c r="K51" s="851"/>
      <c r="L51" s="851"/>
      <c r="M51" s="851"/>
      <c r="N51" s="851"/>
      <c r="O51" s="851"/>
      <c r="P51" s="851"/>
      <c r="Q51" s="851"/>
      <c r="R51" s="851"/>
      <c r="S51" s="851"/>
      <c r="T51" s="851"/>
      <c r="U51" s="851"/>
      <c r="V51" s="851"/>
      <c r="W51" s="851"/>
      <c r="X51" s="851"/>
      <c r="Y51" s="851"/>
      <c r="Z51" s="851"/>
      <c r="AA51" s="851"/>
      <c r="AB51" s="851"/>
      <c r="AC51" s="851"/>
      <c r="AD51" s="851"/>
      <c r="AE51" s="851"/>
      <c r="AF51" s="851"/>
      <c r="AG51" s="851"/>
      <c r="AH51" s="851"/>
      <c r="AI51" s="851"/>
      <c r="AJ51" s="851"/>
      <c r="AK51" s="851"/>
      <c r="AL51" s="851"/>
      <c r="AM51" s="851"/>
      <c r="AN51" s="851"/>
      <c r="AO51" s="851"/>
      <c r="AP51" s="851"/>
      <c r="AQ51" s="867"/>
      <c r="AR51" s="867"/>
      <c r="AS51" s="5">
        <f t="shared" si="3"/>
        <v>0</v>
      </c>
      <c r="AT51" s="25" t="str">
        <f t="shared" si="0"/>
        <v xml:space="preserve"> </v>
      </c>
      <c r="AU51" s="17"/>
      <c r="AV51" s="17">
        <f t="shared" si="1"/>
        <v>0</v>
      </c>
      <c r="AW51" s="17">
        <f t="shared" si="2"/>
        <v>0</v>
      </c>
      <c r="AX51" s="26"/>
      <c r="AY51" s="17">
        <v>190</v>
      </c>
      <c r="AZ51" s="17">
        <v>220</v>
      </c>
      <c r="BA51" s="17">
        <v>240</v>
      </c>
      <c r="BB51" s="17">
        <v>270</v>
      </c>
      <c r="BC51" s="17">
        <v>300</v>
      </c>
      <c r="BD51" s="17">
        <v>330</v>
      </c>
      <c r="BE51" s="280"/>
    </row>
    <row r="52" spans="1:57" x14ac:dyDescent="0.2">
      <c r="A52" s="783"/>
      <c r="B52" s="607" t="s">
        <v>138</v>
      </c>
      <c r="C52" s="806"/>
      <c r="D52" s="807"/>
      <c r="E52" s="806"/>
      <c r="F52" s="807"/>
      <c r="G52" s="1014"/>
      <c r="H52" s="1012"/>
      <c r="I52" s="868"/>
      <c r="J52" s="869"/>
      <c r="K52" s="868"/>
      <c r="L52" s="869"/>
      <c r="M52" s="868"/>
      <c r="N52" s="869"/>
      <c r="O52" s="868"/>
      <c r="P52" s="869"/>
      <c r="Q52" s="868"/>
      <c r="R52" s="869"/>
      <c r="S52" s="868"/>
      <c r="T52" s="869"/>
      <c r="U52" s="851"/>
      <c r="V52" s="851"/>
      <c r="W52" s="868"/>
      <c r="X52" s="869"/>
      <c r="Y52" s="868"/>
      <c r="Z52" s="869"/>
      <c r="AA52" s="868"/>
      <c r="AB52" s="869"/>
      <c r="AC52" s="868"/>
      <c r="AD52" s="869"/>
      <c r="AE52" s="868"/>
      <c r="AF52" s="869"/>
      <c r="AG52" s="868"/>
      <c r="AH52" s="869"/>
      <c r="AI52" s="851"/>
      <c r="AJ52" s="338"/>
      <c r="AK52" s="851"/>
      <c r="AL52" s="851"/>
      <c r="AM52" s="868"/>
      <c r="AN52" s="869"/>
      <c r="AO52" s="868"/>
      <c r="AP52" s="869"/>
      <c r="AQ52" s="791"/>
      <c r="AR52" s="338"/>
      <c r="AS52" s="5">
        <f t="shared" si="3"/>
        <v>0</v>
      </c>
      <c r="AT52" s="25" t="str">
        <f t="shared" si="0"/>
        <v xml:space="preserve"> </v>
      </c>
      <c r="AU52" s="20">
        <f>COUNTIF(C52:AP52,"(1)")</f>
        <v>0</v>
      </c>
      <c r="AV52" s="18">
        <f t="shared" si="1"/>
        <v>0</v>
      </c>
      <c r="AW52" s="18">
        <f t="shared" si="2"/>
        <v>0</v>
      </c>
      <c r="AX52" s="14">
        <f>SUM(AU52:AW52)</f>
        <v>0</v>
      </c>
      <c r="AY52" s="108" t="s">
        <v>145</v>
      </c>
      <c r="AZ52" s="108" t="s">
        <v>145</v>
      </c>
      <c r="BA52" s="18" t="e">
        <f>IF((LARGE(C52:AP52,1))&gt;=240,"15"," ")</f>
        <v>#NUM!</v>
      </c>
      <c r="BB52" s="18" t="e">
        <f>IF((LARGE(C52:AP52,1))&gt;=270,"15"," ")</f>
        <v>#NUM!</v>
      </c>
      <c r="BC52" s="18" t="e">
        <f>IF((LARGE(C52:AP52,1))&gt;=300,"15"," ")</f>
        <v>#NUM!</v>
      </c>
      <c r="BD52" s="18" t="e">
        <f>IF((LARGE(C52:AP52,1))&gt;=330,"15"," ")</f>
        <v>#NUM!</v>
      </c>
      <c r="BE52" s="280"/>
    </row>
    <row r="53" spans="1:57" x14ac:dyDescent="0.2">
      <c r="A53" s="790"/>
      <c r="B53" s="280"/>
      <c r="C53" s="799"/>
      <c r="D53" s="799"/>
      <c r="E53" s="799"/>
      <c r="F53" s="799"/>
      <c r="G53" s="781"/>
      <c r="H53" s="781"/>
      <c r="I53" s="781"/>
      <c r="J53" s="781"/>
      <c r="K53" s="781"/>
      <c r="L53" s="781"/>
      <c r="M53" s="781"/>
      <c r="N53" s="781"/>
      <c r="O53" s="781"/>
      <c r="P53" s="781"/>
      <c r="Q53" s="781"/>
      <c r="R53" s="781"/>
      <c r="S53" s="781"/>
      <c r="T53" s="781"/>
      <c r="U53" s="781"/>
      <c r="V53" s="781"/>
      <c r="W53" s="781"/>
      <c r="X53" s="781"/>
      <c r="Y53" s="781"/>
      <c r="Z53" s="781"/>
      <c r="AA53" s="781"/>
      <c r="AB53" s="781"/>
      <c r="AC53" s="781"/>
      <c r="AD53" s="781"/>
      <c r="AE53" s="781"/>
      <c r="AF53" s="781"/>
      <c r="AG53" s="781"/>
      <c r="AH53" s="781"/>
      <c r="AI53" s="781"/>
      <c r="AJ53" s="781"/>
      <c r="AK53" s="781"/>
      <c r="AL53" s="781"/>
      <c r="AM53" s="781"/>
      <c r="AN53" s="781"/>
      <c r="AO53" s="781"/>
      <c r="AP53" s="781"/>
      <c r="AQ53" s="781"/>
      <c r="AR53" s="781"/>
      <c r="AS53" s="5">
        <f t="shared" si="3"/>
        <v>0</v>
      </c>
      <c r="AT53" s="25" t="str">
        <f t="shared" si="0"/>
        <v xml:space="preserve"> </v>
      </c>
      <c r="AU53" s="5"/>
      <c r="AV53" s="279">
        <f t="shared" si="1"/>
        <v>0</v>
      </c>
      <c r="AW53" s="279">
        <f t="shared" si="2"/>
        <v>0</v>
      </c>
      <c r="AX53" s="5"/>
      <c r="AY53" s="5"/>
      <c r="AZ53" s="19"/>
      <c r="BA53" s="19"/>
      <c r="BB53" s="19"/>
      <c r="BC53" s="19"/>
      <c r="BD53" s="19"/>
      <c r="BE53" s="280"/>
    </row>
    <row r="54" spans="1:57" x14ac:dyDescent="0.2">
      <c r="A54" s="780"/>
      <c r="B54" s="70" t="s">
        <v>43</v>
      </c>
      <c r="C54" s="798"/>
      <c r="D54" s="798"/>
      <c r="E54" s="798"/>
      <c r="F54" s="798"/>
      <c r="G54" s="1011"/>
      <c r="H54" s="1011"/>
      <c r="I54" s="867"/>
      <c r="J54" s="867"/>
      <c r="K54" s="867"/>
      <c r="L54" s="867"/>
      <c r="M54" s="867"/>
      <c r="N54" s="867"/>
      <c r="O54" s="867"/>
      <c r="P54" s="867"/>
      <c r="Q54" s="867"/>
      <c r="R54" s="867"/>
      <c r="S54" s="867"/>
      <c r="T54" s="867"/>
      <c r="U54" s="867"/>
      <c r="V54" s="867"/>
      <c r="W54" s="867"/>
      <c r="X54" s="867"/>
      <c r="Y54" s="867"/>
      <c r="Z54" s="867"/>
      <c r="AA54" s="867"/>
      <c r="AB54" s="867"/>
      <c r="AC54" s="867"/>
      <c r="AD54" s="867"/>
      <c r="AE54" s="867"/>
      <c r="AF54" s="867"/>
      <c r="AG54" s="867"/>
      <c r="AH54" s="867"/>
      <c r="AI54" s="867"/>
      <c r="AJ54" s="867"/>
      <c r="AK54" s="867"/>
      <c r="AL54" s="867"/>
      <c r="AM54" s="867"/>
      <c r="AN54" s="867"/>
      <c r="AO54" s="867"/>
      <c r="AP54" s="867"/>
      <c r="AQ54" s="867"/>
      <c r="AR54" s="867"/>
      <c r="AS54" s="5">
        <f t="shared" si="3"/>
        <v>0</v>
      </c>
      <c r="AT54" s="25" t="str">
        <f t="shared" si="0"/>
        <v xml:space="preserve"> </v>
      </c>
      <c r="AU54" s="17"/>
      <c r="AV54" s="17">
        <f t="shared" si="1"/>
        <v>0</v>
      </c>
      <c r="AW54" s="17">
        <f t="shared" si="2"/>
        <v>0</v>
      </c>
      <c r="AX54" s="26"/>
      <c r="AY54" s="17">
        <v>190</v>
      </c>
      <c r="AZ54" s="17">
        <v>220</v>
      </c>
      <c r="BA54" s="17">
        <v>240</v>
      </c>
      <c r="BB54" s="17">
        <v>270</v>
      </c>
      <c r="BC54" s="17">
        <v>300</v>
      </c>
      <c r="BD54" s="17">
        <v>330</v>
      </c>
      <c r="BE54" s="280"/>
    </row>
    <row r="55" spans="1:57" x14ac:dyDescent="0.2">
      <c r="A55" s="518">
        <v>1</v>
      </c>
      <c r="B55" s="793" t="s">
        <v>39</v>
      </c>
      <c r="C55" s="806">
        <v>275</v>
      </c>
      <c r="D55" s="889" t="s">
        <v>346</v>
      </c>
      <c r="E55" s="806">
        <v>278</v>
      </c>
      <c r="F55" s="889" t="s">
        <v>346</v>
      </c>
      <c r="G55" s="144">
        <v>297</v>
      </c>
      <c r="H55" s="1035" t="s">
        <v>259</v>
      </c>
      <c r="I55" s="144">
        <v>321</v>
      </c>
      <c r="J55" s="1157" t="s">
        <v>322</v>
      </c>
      <c r="K55" s="144">
        <v>312</v>
      </c>
      <c r="L55" s="1035" t="s">
        <v>259</v>
      </c>
      <c r="M55" s="144">
        <v>310</v>
      </c>
      <c r="N55" s="142" t="s">
        <v>349</v>
      </c>
      <c r="O55" s="144">
        <v>309</v>
      </c>
      <c r="P55" s="1035" t="s">
        <v>259</v>
      </c>
      <c r="Q55" s="144">
        <v>303</v>
      </c>
      <c r="R55" s="142" t="s">
        <v>349</v>
      </c>
      <c r="S55" s="144"/>
      <c r="T55" s="142"/>
      <c r="U55" s="319"/>
      <c r="V55" s="319"/>
      <c r="W55" s="144">
        <v>313</v>
      </c>
      <c r="X55" s="1157" t="s">
        <v>322</v>
      </c>
      <c r="Y55" s="144">
        <v>307</v>
      </c>
      <c r="Z55" s="1196" t="s">
        <v>237</v>
      </c>
      <c r="AA55" s="144"/>
      <c r="AB55" s="142"/>
      <c r="AC55" s="144">
        <v>318</v>
      </c>
      <c r="AD55" s="1196" t="s">
        <v>237</v>
      </c>
      <c r="AE55" s="144">
        <v>274</v>
      </c>
      <c r="AF55" s="1196" t="s">
        <v>237</v>
      </c>
      <c r="AG55" s="144">
        <v>303</v>
      </c>
      <c r="AH55" s="1196" t="s">
        <v>237</v>
      </c>
      <c r="AI55" s="319">
        <v>328</v>
      </c>
      <c r="AJ55" s="1157" t="s">
        <v>322</v>
      </c>
      <c r="AK55" s="319">
        <v>312</v>
      </c>
      <c r="AL55" s="319" t="s">
        <v>375</v>
      </c>
      <c r="AM55" s="144">
        <v>287</v>
      </c>
      <c r="AN55" s="142" t="s">
        <v>375</v>
      </c>
      <c r="AO55" s="144"/>
      <c r="AP55" s="142"/>
      <c r="AQ55" s="144"/>
      <c r="AR55" s="142"/>
      <c r="AS55" s="5">
        <f t="shared" si="3"/>
        <v>16</v>
      </c>
      <c r="AT55" s="25">
        <f t="shared" si="0"/>
        <v>322.33333333333331</v>
      </c>
      <c r="AU55" s="20">
        <f>COUNTIF(C55:AP55,"(1)")</f>
        <v>4</v>
      </c>
      <c r="AV55" s="18">
        <f t="shared" si="1"/>
        <v>3</v>
      </c>
      <c r="AW55" s="18">
        <f t="shared" si="2"/>
        <v>3</v>
      </c>
      <c r="AX55" s="14">
        <f>SUM(AU55:AW55)</f>
        <v>10</v>
      </c>
      <c r="AY55" s="118">
        <v>95</v>
      </c>
      <c r="AZ55" s="116">
        <v>95</v>
      </c>
      <c r="BA55" s="116">
        <v>95</v>
      </c>
      <c r="BB55" s="116">
        <v>95</v>
      </c>
      <c r="BC55" s="111" t="s">
        <v>20</v>
      </c>
      <c r="BD55" s="116">
        <v>12</v>
      </c>
      <c r="BE55" s="280"/>
    </row>
    <row r="56" spans="1:57" x14ac:dyDescent="0.2">
      <c r="A56" s="790"/>
      <c r="B56" s="280"/>
      <c r="C56" s="799"/>
      <c r="D56" s="799"/>
      <c r="E56" s="799"/>
      <c r="F56" s="799"/>
      <c r="G56" s="781"/>
      <c r="H56" s="781"/>
      <c r="I56" s="781"/>
      <c r="J56" s="781"/>
      <c r="K56" s="781"/>
      <c r="L56" s="781"/>
      <c r="M56" s="781"/>
      <c r="N56" s="781"/>
      <c r="O56" s="781"/>
      <c r="P56" s="781"/>
      <c r="Q56" s="781"/>
      <c r="R56" s="781"/>
      <c r="S56" s="781"/>
      <c r="T56" s="781"/>
      <c r="U56" s="781"/>
      <c r="V56" s="781"/>
      <c r="W56" s="781"/>
      <c r="X56" s="781"/>
      <c r="Y56" s="781"/>
      <c r="Z56" s="781"/>
      <c r="AA56" s="781"/>
      <c r="AB56" s="781"/>
      <c r="AC56" s="781"/>
      <c r="AD56" s="781"/>
      <c r="AE56" s="781"/>
      <c r="AF56" s="781"/>
      <c r="AG56" s="781"/>
      <c r="AH56" s="781"/>
      <c r="AI56" s="781"/>
      <c r="AJ56" s="781"/>
      <c r="AK56" s="781"/>
      <c r="AL56" s="781"/>
      <c r="AM56" s="781"/>
      <c r="AN56" s="781"/>
      <c r="AO56" s="781"/>
      <c r="AP56" s="781"/>
      <c r="AQ56" s="781"/>
      <c r="AR56" s="781"/>
      <c r="AS56" s="5">
        <f t="shared" si="3"/>
        <v>0</v>
      </c>
      <c r="AT56" s="25" t="str">
        <f t="shared" si="0"/>
        <v xml:space="preserve"> </v>
      </c>
      <c r="AU56" s="19"/>
      <c r="AV56" s="279">
        <f t="shared" si="1"/>
        <v>0</v>
      </c>
      <c r="AW56" s="279">
        <f t="shared" si="2"/>
        <v>0</v>
      </c>
      <c r="AX56" s="19"/>
      <c r="AY56" s="19"/>
      <c r="AZ56" s="19"/>
      <c r="BA56" s="19"/>
      <c r="BB56" s="19"/>
      <c r="BC56" s="19"/>
      <c r="BD56" s="19"/>
      <c r="BE56" s="280"/>
    </row>
    <row r="57" spans="1:57" x14ac:dyDescent="0.2">
      <c r="A57" s="790"/>
      <c r="B57" s="112" t="s">
        <v>144</v>
      </c>
      <c r="C57" s="798"/>
      <c r="D57" s="798"/>
      <c r="E57" s="798"/>
      <c r="F57" s="798"/>
      <c r="G57" s="781"/>
      <c r="H57" s="781"/>
      <c r="I57" s="781"/>
      <c r="J57" s="781"/>
      <c r="K57" s="781"/>
      <c r="L57" s="781"/>
      <c r="M57" s="781"/>
      <c r="N57" s="781"/>
      <c r="O57" s="781"/>
      <c r="P57" s="781"/>
      <c r="Q57" s="781"/>
      <c r="R57" s="781"/>
      <c r="S57" s="781"/>
      <c r="T57" s="781"/>
      <c r="U57" s="781"/>
      <c r="V57" s="781"/>
      <c r="W57" s="781"/>
      <c r="X57" s="781"/>
      <c r="Y57" s="781"/>
      <c r="Z57" s="781"/>
      <c r="AA57" s="781"/>
      <c r="AB57" s="781"/>
      <c r="AC57" s="781"/>
      <c r="AD57" s="781"/>
      <c r="AE57" s="781"/>
      <c r="AF57" s="781"/>
      <c r="AG57" s="781"/>
      <c r="AH57" s="781"/>
      <c r="AI57" s="781"/>
      <c r="AJ57" s="781"/>
      <c r="AK57" s="781"/>
      <c r="AL57" s="781"/>
      <c r="AM57" s="781"/>
      <c r="AN57" s="781"/>
      <c r="AO57" s="781"/>
      <c r="AP57" s="781"/>
      <c r="AQ57" s="781"/>
      <c r="AR57" s="781"/>
      <c r="AS57" s="5">
        <f t="shared" si="3"/>
        <v>0</v>
      </c>
      <c r="AT57" s="25" t="str">
        <f t="shared" si="0"/>
        <v xml:space="preserve"> </v>
      </c>
      <c r="AU57" s="19"/>
      <c r="AV57" s="17">
        <f t="shared" si="1"/>
        <v>0</v>
      </c>
      <c r="AW57" s="17">
        <f t="shared" si="2"/>
        <v>0</v>
      </c>
      <c r="AX57" s="19"/>
      <c r="AY57" s="19"/>
      <c r="AZ57" s="19"/>
      <c r="BA57" s="19"/>
      <c r="BB57" s="19"/>
      <c r="BC57" s="19"/>
      <c r="BD57" s="19"/>
      <c r="BE57" s="280"/>
    </row>
    <row r="58" spans="1:57" x14ac:dyDescent="0.2">
      <c r="A58" s="1036"/>
      <c r="B58" s="836" t="s">
        <v>26</v>
      </c>
      <c r="C58" s="804"/>
      <c r="D58" s="1222"/>
      <c r="E58" s="804"/>
      <c r="F58" s="805"/>
      <c r="G58" s="321"/>
      <c r="H58" s="321"/>
      <c r="I58" s="145"/>
      <c r="J58" s="146"/>
      <c r="K58" s="321"/>
      <c r="L58" s="321"/>
      <c r="M58" s="145"/>
      <c r="N58" s="146"/>
      <c r="O58" s="321"/>
      <c r="P58" s="321"/>
      <c r="Q58" s="145"/>
      <c r="R58" s="146"/>
      <c r="S58" s="321"/>
      <c r="T58" s="321"/>
      <c r="U58" s="145"/>
      <c r="V58" s="146"/>
      <c r="W58" s="321"/>
      <c r="X58" s="321"/>
      <c r="Y58" s="145"/>
      <c r="Z58" s="146"/>
      <c r="AA58" s="321"/>
      <c r="AB58" s="321"/>
      <c r="AC58" s="145"/>
      <c r="AD58" s="146"/>
      <c r="AE58" s="321"/>
      <c r="AF58" s="321"/>
      <c r="AG58" s="145"/>
      <c r="AH58" s="146"/>
      <c r="AI58" s="321"/>
      <c r="AJ58" s="321"/>
      <c r="AK58" s="145"/>
      <c r="AL58" s="146"/>
      <c r="AM58" s="321"/>
      <c r="AN58" s="321"/>
      <c r="AO58" s="145"/>
      <c r="AP58" s="146"/>
      <c r="AQ58" s="321"/>
      <c r="AR58" s="146"/>
      <c r="AS58" s="5">
        <f t="shared" si="3"/>
        <v>0</v>
      </c>
      <c r="AT58" s="25" t="str">
        <f t="shared" si="0"/>
        <v xml:space="preserve"> </v>
      </c>
      <c r="AU58" s="30">
        <f>COUNTIF(C58:AP58,"(1)")</f>
        <v>0</v>
      </c>
      <c r="AV58" s="18">
        <f t="shared" si="1"/>
        <v>0</v>
      </c>
      <c r="AW58" s="18">
        <f t="shared" si="2"/>
        <v>0</v>
      </c>
      <c r="AX58" s="35">
        <f>SUM(AU58:AW58)</f>
        <v>0</v>
      </c>
      <c r="AY58" s="795" t="s">
        <v>54</v>
      </c>
      <c r="AZ58" s="796" t="s">
        <v>54</v>
      </c>
      <c r="BA58" s="796" t="s">
        <v>54</v>
      </c>
      <c r="BB58" s="30" t="e">
        <f>IF((LARGE(C58:AP58,1))&gt;=270,"15"," ")</f>
        <v>#NUM!</v>
      </c>
      <c r="BC58" s="31" t="e">
        <f>IF((LARGE(C58:AP58,1))&gt;=300,"15"," ")</f>
        <v>#NUM!</v>
      </c>
      <c r="BD58" s="31" t="e">
        <f>IF((LARGE(C58:AP58,1))&gt;=330,"15"," ")</f>
        <v>#NUM!</v>
      </c>
      <c r="BE58" s="280"/>
    </row>
    <row r="59" spans="1:57" x14ac:dyDescent="0.2">
      <c r="A59" s="780">
        <v>1</v>
      </c>
      <c r="B59" s="131" t="s">
        <v>334</v>
      </c>
      <c r="C59" s="802"/>
      <c r="D59" s="1221"/>
      <c r="E59" s="802"/>
      <c r="F59" s="803"/>
      <c r="G59" s="305"/>
      <c r="H59" s="305"/>
      <c r="I59" s="310"/>
      <c r="J59" s="303"/>
      <c r="K59" s="305"/>
      <c r="L59" s="305"/>
      <c r="M59" s="310"/>
      <c r="N59" s="303"/>
      <c r="O59" s="305"/>
      <c r="P59" s="305"/>
      <c r="Q59" s="310"/>
      <c r="R59" s="303"/>
      <c r="S59" s="305"/>
      <c r="T59" s="305"/>
      <c r="U59" s="310"/>
      <c r="V59" s="303"/>
      <c r="W59" s="305"/>
      <c r="X59" s="305"/>
      <c r="Y59" s="310"/>
      <c r="Z59" s="303"/>
      <c r="AA59" s="305"/>
      <c r="AB59" s="305"/>
      <c r="AC59" s="310">
        <v>192</v>
      </c>
      <c r="AD59" s="1223" t="s">
        <v>322</v>
      </c>
      <c r="AE59" s="305"/>
      <c r="AF59" s="305"/>
      <c r="AG59" s="310"/>
      <c r="AH59" s="303"/>
      <c r="AI59" s="305"/>
      <c r="AJ59" s="305"/>
      <c r="AK59" s="310"/>
      <c r="AL59" s="303"/>
      <c r="AM59" s="305"/>
      <c r="AN59" s="305"/>
      <c r="AO59" s="310"/>
      <c r="AP59" s="303"/>
      <c r="AQ59" s="305"/>
      <c r="AR59" s="303"/>
      <c r="AS59" s="5"/>
      <c r="AT59" s="25"/>
      <c r="AU59" s="30">
        <f>COUNTIF(C59:AP59,"(1)")</f>
        <v>0</v>
      </c>
      <c r="AV59" s="18">
        <f t="shared" si="1"/>
        <v>1</v>
      </c>
      <c r="AW59" s="18">
        <f t="shared" si="2"/>
        <v>0</v>
      </c>
      <c r="AX59" s="35">
        <f>SUM(AU59:AW59)</f>
        <v>1</v>
      </c>
      <c r="AY59" s="30" t="e">
        <f>IF((LARGE(#REF!,1))&gt;=190,"15"," ")</f>
        <v>#REF!</v>
      </c>
      <c r="AZ59" s="30" t="e">
        <f>IF((LARGE(#REF!,1))&gt;=220,"15"," ")</f>
        <v>#REF!</v>
      </c>
      <c r="BA59" s="30" t="e">
        <f>IF((LARGE(#REF!,1))&gt;=240,"15"," ")</f>
        <v>#REF!</v>
      </c>
      <c r="BB59" s="30" t="str">
        <f>IF((LARGE(C59:AP59,1))&gt;=270,"15"," ")</f>
        <v xml:space="preserve"> </v>
      </c>
      <c r="BC59" s="31" t="str">
        <f>IF((LARGE(C59:AP59,1))&gt;=300,"15"," ")</f>
        <v xml:space="preserve"> </v>
      </c>
      <c r="BD59" s="31" t="str">
        <f>IF((LARGE(C59:AP59,1))&gt;=330,"15"," ")</f>
        <v xml:space="preserve"> </v>
      </c>
      <c r="BE59" s="280"/>
    </row>
    <row r="60" spans="1:57" x14ac:dyDescent="0.2">
      <c r="A60" s="835"/>
      <c r="B60" s="836"/>
      <c r="C60" s="799"/>
      <c r="D60" s="799"/>
      <c r="E60" s="799"/>
      <c r="F60" s="799"/>
      <c r="G60" s="1013"/>
      <c r="H60" s="1013"/>
      <c r="I60" s="866"/>
      <c r="J60" s="866"/>
      <c r="K60" s="866"/>
      <c r="L60" s="866"/>
      <c r="M60" s="866"/>
      <c r="N60" s="866"/>
      <c r="O60" s="866"/>
      <c r="P60" s="866"/>
      <c r="Q60" s="866"/>
      <c r="R60" s="866"/>
      <c r="S60" s="866"/>
      <c r="T60" s="866"/>
      <c r="U60" s="866"/>
      <c r="V60" s="866"/>
      <c r="W60" s="866"/>
      <c r="X60" s="866"/>
      <c r="Y60" s="866"/>
      <c r="Z60" s="866"/>
      <c r="AA60" s="866"/>
      <c r="AB60" s="866"/>
      <c r="AC60" s="866"/>
      <c r="AD60" s="866"/>
      <c r="AE60" s="866"/>
      <c r="AF60" s="866"/>
      <c r="AG60" s="866"/>
      <c r="AH60" s="866"/>
      <c r="AI60" s="866"/>
      <c r="AJ60" s="866"/>
      <c r="AK60" s="866"/>
      <c r="AL60" s="866"/>
      <c r="AM60" s="866"/>
      <c r="AN60" s="866"/>
      <c r="AO60" s="866"/>
      <c r="AP60" s="866"/>
      <c r="AQ60" s="866"/>
      <c r="AR60" s="866"/>
      <c r="AS60" s="5"/>
      <c r="AT60" s="25"/>
      <c r="AU60" s="279"/>
      <c r="AV60" s="279"/>
      <c r="AW60" s="279"/>
      <c r="AX60" s="605"/>
      <c r="AY60" s="837"/>
      <c r="AZ60" s="837"/>
      <c r="BA60" s="837"/>
      <c r="BB60" s="279"/>
      <c r="BC60" s="279"/>
      <c r="BD60" s="279"/>
      <c r="BE60" s="280"/>
    </row>
    <row r="61" spans="1:57" x14ac:dyDescent="0.2">
      <c r="A61" s="780"/>
      <c r="B61" s="70" t="s">
        <v>231</v>
      </c>
      <c r="C61" s="798"/>
      <c r="D61" s="798"/>
      <c r="E61" s="798"/>
      <c r="F61" s="798"/>
      <c r="G61" s="1011"/>
      <c r="H61" s="1011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867"/>
      <c r="AC61" s="867"/>
      <c r="AD61" s="867"/>
      <c r="AE61" s="867"/>
      <c r="AF61" s="867"/>
      <c r="AG61" s="867"/>
      <c r="AH61" s="867"/>
      <c r="AI61" s="867"/>
      <c r="AJ61" s="867"/>
      <c r="AK61" s="867"/>
      <c r="AL61" s="867"/>
      <c r="AM61" s="867"/>
      <c r="AN61" s="867"/>
      <c r="AO61" s="867"/>
      <c r="AP61" s="867"/>
      <c r="AQ61" s="867"/>
      <c r="AR61" s="867"/>
      <c r="AS61" s="5">
        <f t="shared" ref="AS61:AS65" si="13">COUNT(C61:AP61)</f>
        <v>0</v>
      </c>
      <c r="AT61" s="25" t="str">
        <f>IF(AS61&lt;3," ",(LARGE(C61:AP61,1)+LARGE(C61:AP61,2)+LARGE(C61:AP61,3))/3)</f>
        <v xml:space="preserve"> </v>
      </c>
      <c r="AU61" s="19"/>
      <c r="AV61" s="19">
        <f>COUNTIF(C61:AP61,"(2)")</f>
        <v>0</v>
      </c>
      <c r="AW61" s="19">
        <f>COUNTIF(C61:AP61,"(3)")</f>
        <v>0</v>
      </c>
      <c r="AX61" s="99"/>
      <c r="AY61" s="19">
        <v>200</v>
      </c>
      <c r="AZ61" s="19">
        <v>230</v>
      </c>
      <c r="BA61" s="19">
        <v>250</v>
      </c>
      <c r="BB61" s="19">
        <v>290</v>
      </c>
      <c r="BC61" s="19">
        <v>320</v>
      </c>
      <c r="BD61" s="19">
        <v>350</v>
      </c>
      <c r="BE61" s="280"/>
    </row>
    <row r="62" spans="1:57" x14ac:dyDescent="0.2">
      <c r="A62" s="838"/>
      <c r="B62" s="799" t="s">
        <v>27</v>
      </c>
      <c r="C62" s="804"/>
      <c r="D62" s="810"/>
      <c r="E62" s="804"/>
      <c r="F62" s="810"/>
      <c r="G62" s="145"/>
      <c r="H62" s="146"/>
      <c r="I62" s="145"/>
      <c r="J62" s="146"/>
      <c r="K62" s="145"/>
      <c r="L62" s="146"/>
      <c r="M62" s="145"/>
      <c r="N62" s="146"/>
      <c r="O62" s="145"/>
      <c r="P62" s="146"/>
      <c r="Q62" s="145"/>
      <c r="R62" s="146"/>
      <c r="S62" s="145"/>
      <c r="T62" s="146"/>
      <c r="U62" s="321"/>
      <c r="V62" s="321"/>
      <c r="W62" s="145"/>
      <c r="X62" s="146"/>
      <c r="Y62" s="145"/>
      <c r="Z62" s="146"/>
      <c r="AA62" s="145"/>
      <c r="AB62" s="146"/>
      <c r="AC62" s="145"/>
      <c r="AD62" s="146"/>
      <c r="AE62" s="145"/>
      <c r="AF62" s="146"/>
      <c r="AG62" s="145"/>
      <c r="AH62" s="146"/>
      <c r="AI62" s="321"/>
      <c r="AJ62" s="146"/>
      <c r="AK62" s="321"/>
      <c r="AL62" s="321"/>
      <c r="AM62" s="145"/>
      <c r="AN62" s="146"/>
      <c r="AO62" s="145"/>
      <c r="AP62" s="146"/>
      <c r="AQ62" s="145"/>
      <c r="AR62" s="146"/>
      <c r="AS62" s="5">
        <f t="shared" si="13"/>
        <v>0</v>
      </c>
      <c r="AT62" s="25" t="str">
        <f>IF(AS62&lt;3," ",(LARGE(C62:AP62,1)+LARGE(C62:AP62,2)+LARGE(C62:AP62,3))/3)</f>
        <v xml:space="preserve"> </v>
      </c>
      <c r="AU62" s="30">
        <f>COUNTIF(C62:AP62,"(1)")</f>
        <v>0</v>
      </c>
      <c r="AV62" s="31">
        <f>COUNTIF(C62:AP62,"(2)")</f>
        <v>0</v>
      </c>
      <c r="AW62" s="31">
        <f>COUNTIF(C62:AP62,"(3)")</f>
        <v>0</v>
      </c>
      <c r="AX62" s="135">
        <f>SUM(AU62:AW62)</f>
        <v>0</v>
      </c>
      <c r="AY62" s="129">
        <v>13</v>
      </c>
      <c r="AZ62" s="129">
        <v>13</v>
      </c>
      <c r="BA62" s="129">
        <v>13</v>
      </c>
      <c r="BB62" s="31" t="e">
        <f>IF((LARGE(C62:AP62,1))&gt;=290,"15"," ")</f>
        <v>#NUM!</v>
      </c>
      <c r="BC62" s="31" t="e">
        <f>IF((LARGE(C62:AP62,1))&gt;=320,"15"," ")</f>
        <v>#NUM!</v>
      </c>
      <c r="BD62" s="31" t="e">
        <f>IF((LARGE(C62:AP62,1))&gt;=350,"15"," ")</f>
        <v>#NUM!</v>
      </c>
      <c r="BE62" s="280"/>
    </row>
    <row r="63" spans="1:57" x14ac:dyDescent="0.2">
      <c r="A63" s="838"/>
      <c r="B63" s="799"/>
      <c r="C63" s="808"/>
      <c r="D63" s="809"/>
      <c r="E63" s="808"/>
      <c r="F63" s="809"/>
      <c r="G63" s="1016"/>
      <c r="H63" s="295"/>
      <c r="I63" s="874"/>
      <c r="J63" s="295"/>
      <c r="K63" s="874"/>
      <c r="L63" s="295"/>
      <c r="M63" s="874"/>
      <c r="N63" s="295"/>
      <c r="O63" s="874"/>
      <c r="P63" s="295"/>
      <c r="Q63" s="874"/>
      <c r="R63" s="295"/>
      <c r="S63" s="874"/>
      <c r="T63" s="295"/>
      <c r="U63" s="866"/>
      <c r="V63" s="866"/>
      <c r="W63" s="874"/>
      <c r="X63" s="295"/>
      <c r="Y63" s="874"/>
      <c r="Z63" s="295"/>
      <c r="AA63" s="874"/>
      <c r="AB63" s="295"/>
      <c r="AC63" s="874"/>
      <c r="AD63" s="295"/>
      <c r="AE63" s="874"/>
      <c r="AF63" s="295"/>
      <c r="AG63" s="874"/>
      <c r="AH63" s="295"/>
      <c r="AI63" s="866"/>
      <c r="AJ63" s="295"/>
      <c r="AK63" s="866"/>
      <c r="AL63" s="866"/>
      <c r="AM63" s="874"/>
      <c r="AN63" s="295"/>
      <c r="AO63" s="874"/>
      <c r="AP63" s="295"/>
      <c r="AQ63" s="874"/>
      <c r="AR63" s="295"/>
      <c r="AS63" s="5">
        <f t="shared" si="13"/>
        <v>0</v>
      </c>
      <c r="AT63" s="25" t="str">
        <f>IF(AS63&lt;3," ",(LARGE(C63:AP63,1)+LARGE(C63:AP63,2)+LARGE(C63:AP63,3))/3)</f>
        <v xml:space="preserve"> </v>
      </c>
      <c r="AU63" s="20">
        <f>COUNTIF(C63:AP63,"(1)")</f>
        <v>0</v>
      </c>
      <c r="AV63" s="18">
        <f>COUNTIF(C63:AP63,"(2)")</f>
        <v>0</v>
      </c>
      <c r="AW63" s="18">
        <f>COUNTIF(C63:AP63,"(3)")</f>
        <v>0</v>
      </c>
      <c r="AX63" s="14">
        <f>SUM(AU63:AW63)</f>
        <v>0</v>
      </c>
      <c r="AY63" s="30" t="e">
        <f>IF((LARGE(B63:AP63,1))&gt;=200,"15"," ")</f>
        <v>#NUM!</v>
      </c>
      <c r="AZ63" s="30" t="e">
        <f>IF((LARGE(C63:AP63,1))&gt;=230,"15"," ")</f>
        <v>#NUM!</v>
      </c>
      <c r="BA63" s="30" t="e">
        <f>IF((LARGE(C63:AP63,1))&gt;=250,"15"," ")</f>
        <v>#NUM!</v>
      </c>
      <c r="BB63" s="31" t="e">
        <f>IF((LARGE(C63:AP63,1))&gt;=290,"15"," ")</f>
        <v>#NUM!</v>
      </c>
      <c r="BC63" s="31" t="e">
        <f>IF((LARGE(C63:AP63,1))&gt;=320,"15"," ")</f>
        <v>#NUM!</v>
      </c>
      <c r="BD63" s="18" t="e">
        <f>IF((LARGE(C63:AP63,1))&gt;=350,"15"," ")</f>
        <v>#NUM!</v>
      </c>
      <c r="BE63" s="280"/>
    </row>
    <row r="64" spans="1:57" x14ac:dyDescent="0.2">
      <c r="A64" s="838"/>
      <c r="B64" s="799"/>
      <c r="C64" s="808"/>
      <c r="D64" s="809"/>
      <c r="E64" s="808"/>
      <c r="F64" s="809"/>
      <c r="G64" s="1009"/>
      <c r="H64" s="1010"/>
      <c r="I64" s="857"/>
      <c r="J64" s="858"/>
      <c r="K64" s="857"/>
      <c r="L64" s="858"/>
      <c r="M64" s="857"/>
      <c r="N64" s="858"/>
      <c r="O64" s="857"/>
      <c r="P64" s="858"/>
      <c r="Q64" s="857"/>
      <c r="R64" s="858"/>
      <c r="S64" s="857"/>
      <c r="T64" s="858"/>
      <c r="U64" s="867"/>
      <c r="V64" s="867"/>
      <c r="W64" s="857"/>
      <c r="X64" s="295"/>
      <c r="AA64" s="857"/>
      <c r="AB64" s="295"/>
      <c r="AC64" s="857"/>
      <c r="AD64" s="858"/>
      <c r="AE64" s="857"/>
      <c r="AF64" s="858"/>
      <c r="AG64" s="857"/>
      <c r="AH64" s="858"/>
      <c r="AI64" s="867"/>
      <c r="AJ64" s="858"/>
      <c r="AK64" s="867"/>
      <c r="AL64" s="867"/>
      <c r="AM64" s="857"/>
      <c r="AN64" s="858"/>
      <c r="AO64" s="857"/>
      <c r="AP64" s="858"/>
      <c r="AQ64" s="857"/>
      <c r="AR64" s="858"/>
      <c r="AS64" s="5">
        <f t="shared" si="13"/>
        <v>0</v>
      </c>
      <c r="AT64" s="25" t="str">
        <f>IF(AS64&lt;3," ",(LARGE(C64:AP64,1)+LARGE(C64:AP64,2)+LARGE(C64:AP64,3))/3)</f>
        <v xml:space="preserve"> </v>
      </c>
      <c r="AU64" s="20">
        <f>COUNTIF(C64:AP64,"(1)")</f>
        <v>0</v>
      </c>
      <c r="AV64" s="18">
        <f>COUNTIF(C64:AP64,"(2)")</f>
        <v>0</v>
      </c>
      <c r="AW64" s="18">
        <f>COUNTIF(C64:AP64,"(3)")</f>
        <v>0</v>
      </c>
      <c r="AX64" s="14">
        <f>SUM(AU64:AW64)</f>
        <v>0</v>
      </c>
      <c r="AY64" s="30" t="e">
        <f>IF((LARGE(B64:AP64,1))&gt;=200,"15"," ")</f>
        <v>#NUM!</v>
      </c>
      <c r="AZ64" s="30" t="e">
        <f>IF((LARGE(C64:AP64,1))&gt;=230,"15"," ")</f>
        <v>#NUM!</v>
      </c>
      <c r="BA64" s="30" t="e">
        <f>IF((LARGE(C64:AP64,1))&gt;=250,"15"," ")</f>
        <v>#NUM!</v>
      </c>
      <c r="BB64" s="31" t="e">
        <f>IF((LARGE(C64:AP64,1))&gt;=290,"15"," ")</f>
        <v>#NUM!</v>
      </c>
      <c r="BC64" s="31" t="e">
        <f>IF((LARGE(C64:AP64,1))&gt;=320,"15"," ")</f>
        <v>#NUM!</v>
      </c>
      <c r="BD64" s="18" t="e">
        <f>IF((LARGE(C64:AP64,1))&gt;=350,"15"," ")</f>
        <v>#NUM!</v>
      </c>
      <c r="BE64" s="280"/>
    </row>
    <row r="65" spans="1:57" x14ac:dyDescent="0.2">
      <c r="A65" s="839"/>
      <c r="B65" s="803"/>
      <c r="C65" s="802"/>
      <c r="D65" s="803"/>
      <c r="E65" s="802"/>
      <c r="F65" s="803"/>
      <c r="G65" s="1014"/>
      <c r="H65" s="1012"/>
      <c r="I65" s="868"/>
      <c r="J65" s="869"/>
      <c r="K65" s="868"/>
      <c r="L65" s="869"/>
      <c r="M65" s="868"/>
      <c r="N65" s="869"/>
      <c r="O65" s="868"/>
      <c r="P65" s="869"/>
      <c r="Q65" s="868"/>
      <c r="R65" s="869"/>
      <c r="S65" s="868"/>
      <c r="T65" s="869"/>
      <c r="U65" s="851"/>
      <c r="V65" s="851"/>
      <c r="W65" s="868"/>
      <c r="X65" s="869"/>
      <c r="Y65" s="868"/>
      <c r="Z65" s="869"/>
      <c r="AA65" s="868"/>
      <c r="AB65" s="869"/>
      <c r="AC65" s="868"/>
      <c r="AD65" s="869"/>
      <c r="AE65" s="868"/>
      <c r="AF65" s="869"/>
      <c r="AG65" s="868"/>
      <c r="AH65" s="869"/>
      <c r="AI65" s="851"/>
      <c r="AJ65" s="869"/>
      <c r="AK65" s="851"/>
      <c r="AL65" s="851"/>
      <c r="AM65" s="868"/>
      <c r="AN65" s="869"/>
      <c r="AO65" s="868"/>
      <c r="AP65" s="869"/>
      <c r="AQ65" s="868"/>
      <c r="AR65" s="869"/>
      <c r="AS65" s="5">
        <f t="shared" si="13"/>
        <v>0</v>
      </c>
      <c r="AT65" s="25" t="str">
        <f>IF(AS65&lt;3," ",(LARGE(C65:AP65,1)+LARGE(C65:AP65,2)+LARGE(C65:AP65,3))/3)</f>
        <v xml:space="preserve"> </v>
      </c>
      <c r="AU65" s="20">
        <f>COUNTIF(C65:AP65,"(1)")</f>
        <v>0</v>
      </c>
      <c r="AV65" s="18">
        <f>COUNTIF(C65:AP65,"(2)")</f>
        <v>0</v>
      </c>
      <c r="AW65" s="18">
        <f>COUNTIF(C65:AP65,"(3)")</f>
        <v>0</v>
      </c>
      <c r="AX65" s="14">
        <f>SUM(AU65:AW65)</f>
        <v>0</v>
      </c>
      <c r="AY65" s="30" t="e">
        <f>IF((LARGE(B65:AP65,1))&gt;=200,"15"," ")</f>
        <v>#NUM!</v>
      </c>
      <c r="AZ65" s="30" t="e">
        <f>IF((LARGE(C65:AP65,1))&gt;=230,"15"," ")</f>
        <v>#NUM!</v>
      </c>
      <c r="BA65" s="30" t="e">
        <f>IF((LARGE(C65:AP65,1))&gt;=250,"15"," ")</f>
        <v>#NUM!</v>
      </c>
      <c r="BB65" s="31" t="e">
        <f>IF((LARGE(C65:AP65,1))&gt;=290,"15"," ")</f>
        <v>#NUM!</v>
      </c>
      <c r="BC65" s="31" t="e">
        <f>IF((LARGE(C65:AP65,1))&gt;=320,"15"," ")</f>
        <v>#NUM!</v>
      </c>
      <c r="BD65" s="18" t="e">
        <f>IF((LARGE(C65:AP65,1))&gt;=350,"15"," ")</f>
        <v>#NUM!</v>
      </c>
      <c r="BE65" s="280"/>
    </row>
    <row r="66" spans="1:57" x14ac:dyDescent="0.2">
      <c r="AS66" s="5"/>
    </row>
    <row r="67" spans="1:57" x14ac:dyDescent="0.2">
      <c r="AS67" s="5"/>
    </row>
    <row r="68" spans="1:57" s="325" customFormat="1" ht="12.75" x14ac:dyDescent="0.2">
      <c r="A68" s="840"/>
      <c r="B68" s="123" t="s">
        <v>35</v>
      </c>
      <c r="C68" s="841"/>
      <c r="D68" s="841"/>
      <c r="E68" s="841"/>
      <c r="F68" s="841"/>
      <c r="G68" s="480"/>
      <c r="H68" s="480"/>
      <c r="I68" s="480"/>
      <c r="J68" s="480"/>
      <c r="K68" s="480"/>
      <c r="L68" s="480"/>
      <c r="M68" s="480"/>
      <c r="N68" s="480"/>
      <c r="O68" s="480"/>
      <c r="P68" s="480"/>
      <c r="Q68" s="480"/>
      <c r="R68" s="480"/>
      <c r="S68" s="1384">
        <f>COUNT(A8:A66)</f>
        <v>12</v>
      </c>
      <c r="T68" s="1385"/>
      <c r="U68" s="842"/>
      <c r="V68" s="842"/>
      <c r="W68" s="480"/>
      <c r="X68" s="480"/>
      <c r="Y68" s="480"/>
      <c r="Z68" s="480"/>
      <c r="AA68" s="480"/>
      <c r="AB68" s="480"/>
      <c r="AC68" s="480"/>
      <c r="AD68" s="480"/>
      <c r="AE68" s="480"/>
      <c r="AF68" s="480"/>
      <c r="AG68" s="480" t="s">
        <v>458</v>
      </c>
      <c r="AH68" s="480"/>
      <c r="AI68" s="480"/>
      <c r="AJ68" s="480"/>
      <c r="AK68" s="480"/>
      <c r="AL68" s="480"/>
      <c r="AM68" s="480"/>
      <c r="AN68" s="480"/>
      <c r="AO68" s="480"/>
      <c r="AP68" s="480"/>
      <c r="AQ68" s="480"/>
      <c r="AR68" s="480"/>
      <c r="AS68" s="849">
        <f>SUM(AS8:AS67)</f>
        <v>56</v>
      </c>
      <c r="AT68" s="123"/>
      <c r="AU68" s="843">
        <f>SUM(J15:J64)</f>
        <v>0</v>
      </c>
      <c r="AV68" s="844"/>
      <c r="AW68" s="845">
        <f>SUM(AU8:AU66)</f>
        <v>14</v>
      </c>
      <c r="AX68" s="846">
        <f>SUM(AV8:AV66)</f>
        <v>9</v>
      </c>
      <c r="AY68" s="847">
        <f>SUM(AW8:AW66)</f>
        <v>12</v>
      </c>
      <c r="AZ68" s="848">
        <f>SUM(AX8:AX66)</f>
        <v>35</v>
      </c>
      <c r="BA68" s="324">
        <f ca="1">TODAY()</f>
        <v>42372</v>
      </c>
      <c r="BB68" s="324"/>
      <c r="BC68" s="324"/>
      <c r="BD68" s="324"/>
      <c r="BE68" s="324"/>
    </row>
    <row r="69" spans="1:57" x14ac:dyDescent="0.2">
      <c r="AS69" s="5"/>
    </row>
    <row r="70" spans="1:57" x14ac:dyDescent="0.2">
      <c r="AS70" s="280"/>
    </row>
    <row r="71" spans="1:57" x14ac:dyDescent="0.2">
      <c r="AS71" s="280"/>
    </row>
    <row r="72" spans="1:57" x14ac:dyDescent="0.2">
      <c r="AS72" s="280"/>
    </row>
    <row r="73" spans="1:57" x14ac:dyDescent="0.2">
      <c r="AS73" s="280"/>
    </row>
    <row r="74" spans="1:57" x14ac:dyDescent="0.2">
      <c r="AS74" s="280"/>
    </row>
    <row r="75" spans="1:57" x14ac:dyDescent="0.2">
      <c r="AS75" s="280"/>
    </row>
    <row r="76" spans="1:57" x14ac:dyDescent="0.2">
      <c r="AS76" s="280"/>
    </row>
    <row r="77" spans="1:57" x14ac:dyDescent="0.2">
      <c r="A77" s="149"/>
      <c r="G77" s="675"/>
      <c r="H77" s="675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675"/>
      <c r="AR77" s="675"/>
      <c r="AS77" s="280"/>
    </row>
    <row r="78" spans="1:57" x14ac:dyDescent="0.2">
      <c r="A78" s="149"/>
      <c r="G78" s="675"/>
      <c r="H78" s="675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/>
      <c r="AO78" s="149"/>
      <c r="AP78" s="149"/>
      <c r="AQ78" s="675"/>
      <c r="AR78" s="675"/>
      <c r="AS78" s="280"/>
    </row>
    <row r="79" spans="1:57" x14ac:dyDescent="0.2">
      <c r="A79" s="149"/>
      <c r="G79" s="675"/>
      <c r="H79" s="675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149"/>
      <c r="AP79" s="149"/>
      <c r="AQ79" s="675"/>
      <c r="AR79" s="675"/>
      <c r="AS79" s="280"/>
    </row>
    <row r="80" spans="1:57" x14ac:dyDescent="0.2">
      <c r="A80" s="149"/>
      <c r="G80" s="675"/>
      <c r="H80" s="675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675"/>
      <c r="AR80" s="675"/>
      <c r="AS80" s="280"/>
    </row>
    <row r="81" spans="1:45" x14ac:dyDescent="0.2">
      <c r="A81" s="149"/>
      <c r="G81" s="675"/>
      <c r="H81" s="675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675"/>
      <c r="AR81" s="675"/>
      <c r="AS81" s="280"/>
    </row>
    <row r="82" spans="1:45" x14ac:dyDescent="0.2">
      <c r="AS82" s="280"/>
    </row>
    <row r="83" spans="1:45" x14ac:dyDescent="0.2">
      <c r="AS83" s="280"/>
    </row>
    <row r="84" spans="1:45" x14ac:dyDescent="0.2">
      <c r="AS84" s="280"/>
    </row>
    <row r="85" spans="1:45" x14ac:dyDescent="0.2">
      <c r="AS85" s="280"/>
    </row>
    <row r="86" spans="1:45" x14ac:dyDescent="0.2">
      <c r="AS86" s="280"/>
    </row>
    <row r="87" spans="1:45" x14ac:dyDescent="0.2">
      <c r="AS87" s="280"/>
    </row>
    <row r="88" spans="1:45" x14ac:dyDescent="0.2">
      <c r="AS88" s="280"/>
    </row>
    <row r="89" spans="1:45" x14ac:dyDescent="0.2">
      <c r="AS89" s="280"/>
    </row>
    <row r="90" spans="1:45" x14ac:dyDescent="0.2">
      <c r="AS90" s="280"/>
    </row>
    <row r="91" spans="1:45" x14ac:dyDescent="0.2">
      <c r="AS91" s="280"/>
    </row>
    <row r="92" spans="1:45" x14ac:dyDescent="0.2">
      <c r="AS92" s="280"/>
    </row>
    <row r="93" spans="1:45" x14ac:dyDescent="0.2">
      <c r="AS93" s="280"/>
    </row>
    <row r="94" spans="1:45" x14ac:dyDescent="0.2">
      <c r="AS94" s="280"/>
    </row>
    <row r="95" spans="1:45" x14ac:dyDescent="0.2">
      <c r="AS95" s="280"/>
    </row>
    <row r="96" spans="1:45" x14ac:dyDescent="0.2">
      <c r="AS96" s="280"/>
    </row>
    <row r="97" spans="45:45" x14ac:dyDescent="0.2">
      <c r="AS97" s="280"/>
    </row>
    <row r="98" spans="45:45" x14ac:dyDescent="0.2">
      <c r="AS98" s="280"/>
    </row>
    <row r="99" spans="45:45" x14ac:dyDescent="0.2">
      <c r="AS99" s="280"/>
    </row>
    <row r="100" spans="45:45" x14ac:dyDescent="0.2">
      <c r="AS100" s="280"/>
    </row>
    <row r="101" spans="45:45" x14ac:dyDescent="0.2">
      <c r="AS101" s="280"/>
    </row>
    <row r="102" spans="45:45" x14ac:dyDescent="0.2">
      <c r="AS102" s="280"/>
    </row>
    <row r="103" spans="45:45" x14ac:dyDescent="0.2">
      <c r="AS103" s="280"/>
    </row>
    <row r="104" spans="45:45" x14ac:dyDescent="0.2">
      <c r="AS104" s="280"/>
    </row>
    <row r="105" spans="45:45" x14ac:dyDescent="0.2">
      <c r="AS105" s="280"/>
    </row>
    <row r="106" spans="45:45" x14ac:dyDescent="0.2">
      <c r="AS106" s="280"/>
    </row>
    <row r="107" spans="45:45" x14ac:dyDescent="0.2">
      <c r="AS107" s="280"/>
    </row>
    <row r="108" spans="45:45" x14ac:dyDescent="0.2">
      <c r="AS108" s="280"/>
    </row>
    <row r="109" spans="45:45" x14ac:dyDescent="0.2">
      <c r="AS109" s="280"/>
    </row>
    <row r="110" spans="45:45" x14ac:dyDescent="0.2">
      <c r="AS110" s="280"/>
    </row>
    <row r="111" spans="45:45" x14ac:dyDescent="0.2">
      <c r="AS111" s="280"/>
    </row>
    <row r="112" spans="45:45" x14ac:dyDescent="0.2">
      <c r="AS112" s="280"/>
    </row>
    <row r="113" spans="45:45" x14ac:dyDescent="0.2">
      <c r="AS113" s="280"/>
    </row>
    <row r="114" spans="45:45" x14ac:dyDescent="0.2">
      <c r="AS114" s="280"/>
    </row>
    <row r="115" spans="45:45" x14ac:dyDescent="0.2">
      <c r="AS115" s="280"/>
    </row>
    <row r="116" spans="45:45" x14ac:dyDescent="0.2">
      <c r="AS116" s="280"/>
    </row>
    <row r="117" spans="45:45" x14ac:dyDescent="0.2">
      <c r="AS117" s="280"/>
    </row>
    <row r="118" spans="45:45" x14ac:dyDescent="0.2">
      <c r="AS118" s="280"/>
    </row>
    <row r="119" spans="45:45" x14ac:dyDescent="0.2">
      <c r="AS119" s="280"/>
    </row>
    <row r="120" spans="45:45" x14ac:dyDescent="0.2">
      <c r="AS120" s="280"/>
    </row>
    <row r="121" spans="45:45" x14ac:dyDescent="0.2">
      <c r="AS121" s="280"/>
    </row>
    <row r="122" spans="45:45" x14ac:dyDescent="0.2">
      <c r="AS122" s="280"/>
    </row>
    <row r="123" spans="45:45" x14ac:dyDescent="0.2">
      <c r="AS123" s="280"/>
    </row>
    <row r="124" spans="45:45" x14ac:dyDescent="0.2">
      <c r="AS124" s="280"/>
    </row>
    <row r="125" spans="45:45" x14ac:dyDescent="0.2">
      <c r="AS125" s="280"/>
    </row>
    <row r="126" spans="45:45" x14ac:dyDescent="0.2">
      <c r="AS126" s="280"/>
    </row>
    <row r="127" spans="45:45" x14ac:dyDescent="0.2">
      <c r="AS127" s="280"/>
    </row>
    <row r="128" spans="45:45" x14ac:dyDescent="0.2">
      <c r="AS128" s="280"/>
    </row>
    <row r="129" spans="45:45" x14ac:dyDescent="0.2">
      <c r="AS129" s="280"/>
    </row>
    <row r="130" spans="45:45" x14ac:dyDescent="0.2">
      <c r="AS130" s="280"/>
    </row>
    <row r="131" spans="45:45" x14ac:dyDescent="0.2">
      <c r="AS131" s="280"/>
    </row>
    <row r="132" spans="45:45" x14ac:dyDescent="0.2">
      <c r="AS132" s="280"/>
    </row>
    <row r="133" spans="45:45" x14ac:dyDescent="0.2">
      <c r="AS133" s="280"/>
    </row>
    <row r="134" spans="45:45" x14ac:dyDescent="0.2">
      <c r="AS134" s="280"/>
    </row>
    <row r="135" spans="45:45" x14ac:dyDescent="0.2">
      <c r="AS135" s="280"/>
    </row>
    <row r="136" spans="45:45" x14ac:dyDescent="0.2">
      <c r="AS136" s="280"/>
    </row>
    <row r="137" spans="45:45" x14ac:dyDescent="0.2">
      <c r="AS137" s="280"/>
    </row>
    <row r="138" spans="45:45" x14ac:dyDescent="0.2">
      <c r="AS138" s="280"/>
    </row>
    <row r="139" spans="45:45" x14ac:dyDescent="0.2">
      <c r="AS139" s="280"/>
    </row>
    <row r="140" spans="45:45" x14ac:dyDescent="0.2">
      <c r="AS140" s="280"/>
    </row>
    <row r="141" spans="45:45" x14ac:dyDescent="0.2">
      <c r="AS141" s="280"/>
    </row>
    <row r="142" spans="45:45" x14ac:dyDescent="0.2">
      <c r="AS142" s="280"/>
    </row>
    <row r="143" spans="45:45" x14ac:dyDescent="0.2">
      <c r="AS143" s="280"/>
    </row>
    <row r="144" spans="45:45" x14ac:dyDescent="0.2">
      <c r="AS144" s="280"/>
    </row>
    <row r="145" spans="45:45" x14ac:dyDescent="0.2">
      <c r="AS145" s="280"/>
    </row>
    <row r="146" spans="45:45" x14ac:dyDescent="0.2">
      <c r="AS146" s="280"/>
    </row>
    <row r="147" spans="45:45" x14ac:dyDescent="0.2">
      <c r="AS147" s="280"/>
    </row>
    <row r="148" spans="45:45" x14ac:dyDescent="0.2">
      <c r="AS148" s="280"/>
    </row>
    <row r="149" spans="45:45" x14ac:dyDescent="0.2">
      <c r="AS149" s="280"/>
    </row>
    <row r="150" spans="45:45" x14ac:dyDescent="0.2">
      <c r="AS150" s="280"/>
    </row>
    <row r="151" spans="45:45" x14ac:dyDescent="0.2">
      <c r="AS151" s="280"/>
    </row>
    <row r="152" spans="45:45" x14ac:dyDescent="0.2">
      <c r="AS152" s="280"/>
    </row>
    <row r="153" spans="45:45" x14ac:dyDescent="0.2">
      <c r="AS153" s="280"/>
    </row>
    <row r="154" spans="45:45" x14ac:dyDescent="0.2">
      <c r="AS154" s="280"/>
    </row>
    <row r="155" spans="45:45" x14ac:dyDescent="0.2">
      <c r="AS155" s="280"/>
    </row>
    <row r="156" spans="45:45" x14ac:dyDescent="0.2">
      <c r="AS156" s="280"/>
    </row>
    <row r="157" spans="45:45" x14ac:dyDescent="0.2">
      <c r="AS157" s="280"/>
    </row>
    <row r="158" spans="45:45" x14ac:dyDescent="0.2">
      <c r="AS158" s="280"/>
    </row>
    <row r="159" spans="45:45" x14ac:dyDescent="0.2">
      <c r="AS159" s="280"/>
    </row>
    <row r="160" spans="45:45" x14ac:dyDescent="0.2">
      <c r="AS160" s="280"/>
    </row>
    <row r="161" spans="45:45" x14ac:dyDescent="0.2">
      <c r="AS161" s="280"/>
    </row>
    <row r="162" spans="45:45" x14ac:dyDescent="0.2">
      <c r="AS162" s="280"/>
    </row>
    <row r="163" spans="45:45" x14ac:dyDescent="0.2">
      <c r="AS163" s="280"/>
    </row>
    <row r="164" spans="45:45" x14ac:dyDescent="0.2">
      <c r="AS164" s="280"/>
    </row>
    <row r="165" spans="45:45" x14ac:dyDescent="0.2">
      <c r="AS165" s="280"/>
    </row>
    <row r="166" spans="45:45" x14ac:dyDescent="0.2">
      <c r="AS166" s="280"/>
    </row>
    <row r="167" spans="45:45" x14ac:dyDescent="0.2">
      <c r="AS167" s="280"/>
    </row>
    <row r="168" spans="45:45" x14ac:dyDescent="0.2">
      <c r="AS168" s="280"/>
    </row>
    <row r="169" spans="45:45" x14ac:dyDescent="0.2">
      <c r="AS169" s="280"/>
    </row>
    <row r="170" spans="45:45" x14ac:dyDescent="0.2">
      <c r="AS170" s="280"/>
    </row>
    <row r="171" spans="45:45" x14ac:dyDescent="0.2">
      <c r="AS171" s="280"/>
    </row>
    <row r="172" spans="45:45" x14ac:dyDescent="0.2">
      <c r="AS172" s="280"/>
    </row>
    <row r="173" spans="45:45" x14ac:dyDescent="0.2">
      <c r="AS173" s="280"/>
    </row>
    <row r="174" spans="45:45" x14ac:dyDescent="0.2">
      <c r="AS174" s="280"/>
    </row>
    <row r="175" spans="45:45" x14ac:dyDescent="0.2">
      <c r="AS175" s="280"/>
    </row>
    <row r="176" spans="45:45" x14ac:dyDescent="0.2">
      <c r="AS176" s="280"/>
    </row>
    <row r="177" spans="45:45" x14ac:dyDescent="0.2">
      <c r="AS177" s="280"/>
    </row>
    <row r="178" spans="45:45" x14ac:dyDescent="0.2">
      <c r="AS178" s="280"/>
    </row>
    <row r="179" spans="45:45" x14ac:dyDescent="0.2">
      <c r="AS179" s="280"/>
    </row>
    <row r="180" spans="45:45" x14ac:dyDescent="0.2">
      <c r="AS180" s="280"/>
    </row>
    <row r="181" spans="45:45" x14ac:dyDescent="0.2">
      <c r="AS181" s="280"/>
    </row>
    <row r="182" spans="45:45" x14ac:dyDescent="0.2">
      <c r="AS182" s="280"/>
    </row>
    <row r="183" spans="45:45" x14ac:dyDescent="0.2">
      <c r="AS183" s="280"/>
    </row>
    <row r="184" spans="45:45" x14ac:dyDescent="0.2">
      <c r="AS184" s="280"/>
    </row>
    <row r="185" spans="45:45" x14ac:dyDescent="0.2">
      <c r="AS185" s="280"/>
    </row>
    <row r="186" spans="45:45" x14ac:dyDescent="0.2">
      <c r="AS186" s="280"/>
    </row>
    <row r="187" spans="45:45" x14ac:dyDescent="0.2">
      <c r="AS187" s="280"/>
    </row>
    <row r="188" spans="45:45" x14ac:dyDescent="0.2">
      <c r="AS188" s="280"/>
    </row>
    <row r="189" spans="45:45" x14ac:dyDescent="0.2">
      <c r="AS189" s="280"/>
    </row>
    <row r="190" spans="45:45" x14ac:dyDescent="0.2">
      <c r="AS190" s="280"/>
    </row>
    <row r="191" spans="45:45" x14ac:dyDescent="0.2">
      <c r="AS191" s="280"/>
    </row>
    <row r="192" spans="45:45" x14ac:dyDescent="0.2">
      <c r="AS192" s="280"/>
    </row>
    <row r="193" spans="45:45" x14ac:dyDescent="0.2">
      <c r="AS193" s="280"/>
    </row>
    <row r="194" spans="45:45" x14ac:dyDescent="0.2">
      <c r="AS194" s="280"/>
    </row>
    <row r="195" spans="45:45" x14ac:dyDescent="0.2">
      <c r="AS195" s="280"/>
    </row>
    <row r="196" spans="45:45" x14ac:dyDescent="0.2">
      <c r="AS196" s="280"/>
    </row>
    <row r="197" spans="45:45" x14ac:dyDescent="0.2">
      <c r="AS197" s="280"/>
    </row>
    <row r="198" spans="45:45" x14ac:dyDescent="0.2">
      <c r="AS198" s="280"/>
    </row>
    <row r="199" spans="45:45" x14ac:dyDescent="0.2">
      <c r="AS199" s="280"/>
    </row>
    <row r="200" spans="45:45" x14ac:dyDescent="0.2">
      <c r="AS200" s="280"/>
    </row>
    <row r="201" spans="45:45" x14ac:dyDescent="0.2">
      <c r="AS201" s="280"/>
    </row>
    <row r="202" spans="45:45" x14ac:dyDescent="0.2">
      <c r="AS202" s="280"/>
    </row>
    <row r="203" spans="45:45" x14ac:dyDescent="0.2">
      <c r="AS203" s="280"/>
    </row>
    <row r="204" spans="45:45" x14ac:dyDescent="0.2">
      <c r="AS204" s="280"/>
    </row>
    <row r="205" spans="45:45" x14ac:dyDescent="0.2">
      <c r="AS205" s="280"/>
    </row>
    <row r="206" spans="45:45" x14ac:dyDescent="0.2">
      <c r="AS206" s="280"/>
    </row>
    <row r="207" spans="45:45" x14ac:dyDescent="0.2">
      <c r="AS207" s="280"/>
    </row>
    <row r="208" spans="45:45" x14ac:dyDescent="0.2">
      <c r="AS208" s="280"/>
    </row>
    <row r="209" spans="45:45" x14ac:dyDescent="0.2">
      <c r="AS209" s="280"/>
    </row>
    <row r="210" spans="45:45" x14ac:dyDescent="0.2">
      <c r="AS210" s="280"/>
    </row>
    <row r="211" spans="45:45" x14ac:dyDescent="0.2">
      <c r="AS211" s="280"/>
    </row>
    <row r="212" spans="45:45" x14ac:dyDescent="0.2">
      <c r="AS212" s="280"/>
    </row>
    <row r="213" spans="45:45" x14ac:dyDescent="0.2">
      <c r="AS213" s="280"/>
    </row>
    <row r="214" spans="45:45" x14ac:dyDescent="0.2">
      <c r="AS214" s="280"/>
    </row>
    <row r="215" spans="45:45" x14ac:dyDescent="0.2">
      <c r="AS215" s="280"/>
    </row>
    <row r="216" spans="45:45" x14ac:dyDescent="0.2">
      <c r="AS216" s="280"/>
    </row>
    <row r="217" spans="45:45" x14ac:dyDescent="0.2">
      <c r="AS217" s="280"/>
    </row>
    <row r="218" spans="45:45" x14ac:dyDescent="0.2">
      <c r="AS218" s="280"/>
    </row>
    <row r="219" spans="45:45" x14ac:dyDescent="0.2">
      <c r="AS219" s="280"/>
    </row>
    <row r="220" spans="45:45" x14ac:dyDescent="0.2">
      <c r="AS220" s="280"/>
    </row>
    <row r="221" spans="45:45" x14ac:dyDescent="0.2">
      <c r="AS221" s="280"/>
    </row>
    <row r="222" spans="45:45" x14ac:dyDescent="0.2">
      <c r="AS222" s="280"/>
    </row>
    <row r="223" spans="45:45" x14ac:dyDescent="0.2">
      <c r="AS223" s="280"/>
    </row>
  </sheetData>
  <mergeCells count="104">
    <mergeCell ref="E5:F5"/>
    <mergeCell ref="I2:J2"/>
    <mergeCell ref="I3:J3"/>
    <mergeCell ref="AQ1:AR1"/>
    <mergeCell ref="AQ2:AR2"/>
    <mergeCell ref="AQ3:AR3"/>
    <mergeCell ref="AQ4:AR4"/>
    <mergeCell ref="AQ5:AR5"/>
    <mergeCell ref="AM1:AN1"/>
    <mergeCell ref="AM2:AN2"/>
    <mergeCell ref="AM3:AN3"/>
    <mergeCell ref="AM4:AN4"/>
    <mergeCell ref="AM5:AN5"/>
    <mergeCell ref="AO1:AP1"/>
    <mergeCell ref="AO5:AP5"/>
    <mergeCell ref="AO2:AP2"/>
    <mergeCell ref="AG4:AH4"/>
    <mergeCell ref="AO3:AP3"/>
    <mergeCell ref="AC4:AD4"/>
    <mergeCell ref="AC2:AD2"/>
    <mergeCell ref="AG5:AH5"/>
    <mergeCell ref="AG3:AH3"/>
    <mergeCell ref="AO4:AP4"/>
    <mergeCell ref="AE4:AF4"/>
    <mergeCell ref="C5:D5"/>
    <mergeCell ref="S68:T68"/>
    <mergeCell ref="K1:L1"/>
    <mergeCell ref="K2:L2"/>
    <mergeCell ref="K3:L3"/>
    <mergeCell ref="K4:L4"/>
    <mergeCell ref="M4:N4"/>
    <mergeCell ref="O4:P4"/>
    <mergeCell ref="S4:T4"/>
    <mergeCell ref="S1:T1"/>
    <mergeCell ref="M3:N3"/>
    <mergeCell ref="Q3:R3"/>
    <mergeCell ref="O2:P2"/>
    <mergeCell ref="O1:P1"/>
    <mergeCell ref="O3:P3"/>
    <mergeCell ref="M1:N1"/>
    <mergeCell ref="Q1:R1"/>
    <mergeCell ref="G1:H1"/>
    <mergeCell ref="I1:J1"/>
    <mergeCell ref="G2:H2"/>
    <mergeCell ref="Q4:R4"/>
    <mergeCell ref="G5:H5"/>
    <mergeCell ref="I5:J5"/>
    <mergeCell ref="K5:L5"/>
    <mergeCell ref="C1:D1"/>
    <mergeCell ref="C2:D2"/>
    <mergeCell ref="C3:D3"/>
    <mergeCell ref="U1:V1"/>
    <mergeCell ref="U2:V2"/>
    <mergeCell ref="U3:V3"/>
    <mergeCell ref="Q2:R2"/>
    <mergeCell ref="M2:N2"/>
    <mergeCell ref="C4:D4"/>
    <mergeCell ref="G4:H4"/>
    <mergeCell ref="I4:J4"/>
    <mergeCell ref="E1:F1"/>
    <mergeCell ref="E2:F2"/>
    <mergeCell ref="E3:F3"/>
    <mergeCell ref="E4:F4"/>
    <mergeCell ref="G3:H3"/>
    <mergeCell ref="AE5:AF5"/>
    <mergeCell ref="AK5:AL5"/>
    <mergeCell ref="AC5:AD5"/>
    <mergeCell ref="AK4:AL4"/>
    <mergeCell ref="AI4:AJ4"/>
    <mergeCell ref="AE2:AF2"/>
    <mergeCell ref="AE3:AF3"/>
    <mergeCell ref="AK1:AL1"/>
    <mergeCell ref="AK2:AL2"/>
    <mergeCell ref="AK3:AL3"/>
    <mergeCell ref="AI1:AJ1"/>
    <mergeCell ref="AI2:AJ2"/>
    <mergeCell ref="W1:X1"/>
    <mergeCell ref="W3:X3"/>
    <mergeCell ref="S3:T3"/>
    <mergeCell ref="S2:T2"/>
    <mergeCell ref="AI3:AJ3"/>
    <mergeCell ref="W2:X2"/>
    <mergeCell ref="Y2:Z2"/>
    <mergeCell ref="Y3:Z3"/>
    <mergeCell ref="AA3:AB3"/>
    <mergeCell ref="AC3:AD3"/>
    <mergeCell ref="AA2:AB2"/>
    <mergeCell ref="AG2:AH2"/>
    <mergeCell ref="Y1:Z1"/>
    <mergeCell ref="AG1:AH1"/>
    <mergeCell ref="AC1:AD1"/>
    <mergeCell ref="AA1:AB1"/>
    <mergeCell ref="AE1:AF1"/>
    <mergeCell ref="M5:N5"/>
    <mergeCell ref="S5:T5"/>
    <mergeCell ref="O5:P5"/>
    <mergeCell ref="Q5:R5"/>
    <mergeCell ref="AA4:AB4"/>
    <mergeCell ref="U4:V4"/>
    <mergeCell ref="W4:X4"/>
    <mergeCell ref="Y5:Z5"/>
    <mergeCell ref="Y4:Z4"/>
    <mergeCell ref="W5:X5"/>
    <mergeCell ref="AA5:AB5"/>
  </mergeCells>
  <phoneticPr fontId="0" type="noConversion"/>
  <conditionalFormatting sqref="AY7:BC7">
    <cfRule type="cellIs" dxfId="30" priority="31" stopIfTrue="1" operator="equal">
      <formula>"""03"""</formula>
    </cfRule>
  </conditionalFormatting>
  <conditionalFormatting sqref="AY32:BD32 AY28:BD28 AY17:BB18 BA10:BB11 AY10:AZ12 AY14:BB15 BC8:BD18 AY26 AY21:BD22 AY24:BA24 AY53:BD57 AY20 BD20 BD34:BD35 BB47:BD51 AY50:BA51 AY61:BE61 BD62:BD65 AY62:AY65 AY47:BA48 BC24:BC25 BD25:BD27">
    <cfRule type="cellIs" dxfId="29" priority="32" stopIfTrue="1" operator="equal">
      <formula>"03"</formula>
    </cfRule>
  </conditionalFormatting>
  <conditionalFormatting sqref="AY52:BD52 AY33:AY35 AY29:BD29 BA24 BA12:BB13 AY8:BB9 AY19:BD19 AY20:BC20 AY13:AZ13 AY16:BB16 BC33:BD33 BC37:BD39 BC34:BC35 AY26:BC27 AY35:BD35 BB49:BC50 AY50:BA50 BC62:BD62 BC65:BD65 BD64 AY62:BC65 BC31:BD31 BC24:BC25 BB58:BD60">
    <cfRule type="cellIs" dxfId="28" priority="33" stopIfTrue="1" operator="equal">
      <formula>"04"</formula>
    </cfRule>
  </conditionalFormatting>
  <conditionalFormatting sqref="AY58:BA58 AY37:BB39 AZ33:BB35 AY31:BB31 AY26:AZ26 AY65:BB65 AZ62:BB65 AY60:BA60">
    <cfRule type="cellIs" dxfId="27" priority="34" stopIfTrue="1" operator="equal">
      <formula>"04"</formula>
    </cfRule>
  </conditionalFormatting>
  <conditionalFormatting sqref="AZ23">
    <cfRule type="cellIs" dxfId="26" priority="21" stopIfTrue="1" operator="equal">
      <formula>"04"</formula>
    </cfRule>
  </conditionalFormatting>
  <conditionalFormatting sqref="AY23">
    <cfRule type="cellIs" dxfId="25" priority="20" stopIfTrue="1" operator="equal">
      <formula>"04"</formula>
    </cfRule>
  </conditionalFormatting>
  <conditionalFormatting sqref="BA23">
    <cfRule type="cellIs" dxfId="24" priority="19" stopIfTrue="1" operator="equal">
      <formula>"04"</formula>
    </cfRule>
  </conditionalFormatting>
  <conditionalFormatting sqref="BB23:BB25">
    <cfRule type="cellIs" dxfId="23" priority="18" stopIfTrue="1" operator="equal">
      <formula>"04"</formula>
    </cfRule>
  </conditionalFormatting>
  <conditionalFormatting sqref="BC23">
    <cfRule type="cellIs" dxfId="22" priority="17" stopIfTrue="1" operator="equal">
      <formula>"04"</formula>
    </cfRule>
  </conditionalFormatting>
  <conditionalFormatting sqref="BD23">
    <cfRule type="cellIs" dxfId="21" priority="16" stopIfTrue="1" operator="equal">
      <formula>"04"</formula>
    </cfRule>
  </conditionalFormatting>
  <conditionalFormatting sqref="AY40 BC40:BD40">
    <cfRule type="cellIs" dxfId="20" priority="14" stopIfTrue="1" operator="equal">
      <formula>"04"</formula>
    </cfRule>
  </conditionalFormatting>
  <conditionalFormatting sqref="AZ40:BB40">
    <cfRule type="cellIs" dxfId="19" priority="15" stopIfTrue="1" operator="equal">
      <formula>"04"</formula>
    </cfRule>
  </conditionalFormatting>
  <conditionalFormatting sqref="AY41:AZ44">
    <cfRule type="cellIs" dxfId="18" priority="12" stopIfTrue="1" operator="equal">
      <formula>"04"</formula>
    </cfRule>
  </conditionalFormatting>
  <conditionalFormatting sqref="BA41:BD44">
    <cfRule type="cellIs" dxfId="17" priority="11" stopIfTrue="1" operator="equal">
      <formula>"04"</formula>
    </cfRule>
  </conditionalFormatting>
  <conditionalFormatting sqref="AY30:BD30">
    <cfRule type="cellIs" dxfId="16" priority="10" stopIfTrue="1" operator="equal">
      <formula>"04"</formula>
    </cfRule>
  </conditionalFormatting>
  <conditionalFormatting sqref="BA25">
    <cfRule type="cellIs" dxfId="15" priority="7" stopIfTrue="1" operator="equal">
      <formula>"04"</formula>
    </cfRule>
  </conditionalFormatting>
  <conditionalFormatting sqref="AY25">
    <cfRule type="cellIs" dxfId="14" priority="9" stopIfTrue="1" operator="equal">
      <formula>"04"</formula>
    </cfRule>
  </conditionalFormatting>
  <conditionalFormatting sqref="AZ25">
    <cfRule type="cellIs" dxfId="13" priority="8" stopIfTrue="1" operator="equal">
      <formula>"04"</formula>
    </cfRule>
  </conditionalFormatting>
  <conditionalFormatting sqref="BD36 AY36">
    <cfRule type="cellIs" dxfId="12" priority="4" stopIfTrue="1" operator="equal">
      <formula>"03"</formula>
    </cfRule>
  </conditionalFormatting>
  <conditionalFormatting sqref="AY36:BD36">
    <cfRule type="cellIs" dxfId="11" priority="5" stopIfTrue="1" operator="equal">
      <formula>"04"</formula>
    </cfRule>
  </conditionalFormatting>
  <conditionalFormatting sqref="AY36:BB36">
    <cfRule type="cellIs" dxfId="10" priority="6" stopIfTrue="1" operator="equal">
      <formula>"04"</formula>
    </cfRule>
  </conditionalFormatting>
  <conditionalFormatting sqref="AY45:BA45 BB45:BD46">
    <cfRule type="cellIs" dxfId="9" priority="2" stopIfTrue="1" operator="equal">
      <formula>"03"</formula>
    </cfRule>
  </conditionalFormatting>
  <conditionalFormatting sqref="BB46:BC46">
    <cfRule type="cellIs" dxfId="8" priority="3" stopIfTrue="1" operator="equal">
      <formula>"04"</formula>
    </cfRule>
  </conditionalFormatting>
  <conditionalFormatting sqref="AY59:BA59">
    <cfRule type="cellIs" dxfId="7" priority="1" stopIfTrue="1" operator="equal">
      <formula>"04"</formula>
    </cfRule>
  </conditionalFormatting>
  <pageMargins left="0.23622047244094491" right="0.23622047244094491" top="0.74803149606299213" bottom="0.74803149606299213" header="0.31496062992125984" footer="0.31496062992125984"/>
  <pageSetup paperSize="9" scale="52" orientation="landscape" r:id="rId1"/>
  <headerFooter alignWithMargins="0"/>
  <ignoredErrors>
    <ignoredError sqref="AY33:BD33 AY37:BC37 AY49:BA49 AY52:AZ52 BC55 AY58:BA58 AY12:BA12 AY19" numberStoredAsText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232"/>
  <sheetViews>
    <sheetView zoomScale="75" zoomScaleNormal="75" workbookViewId="0">
      <pane ySplit="7" topLeftCell="A24" activePane="bottomLeft" state="frozen"/>
      <selection pane="bottomLeft" activeCell="AT44" sqref="AT44"/>
    </sheetView>
  </sheetViews>
  <sheetFormatPr baseColWidth="10" defaultRowHeight="11.25" x14ac:dyDescent="0.2"/>
  <cols>
    <col min="1" max="1" width="2" style="45" customWidth="1"/>
    <col min="2" max="2" width="2.85546875" style="149" customWidth="1"/>
    <col min="3" max="3" width="26.140625" style="45" customWidth="1"/>
    <col min="4" max="5" width="3" style="291" customWidth="1"/>
    <col min="6" max="7" width="3.85546875" style="291" customWidth="1"/>
    <col min="8" max="9" width="3" style="291" customWidth="1"/>
    <col min="10" max="11" width="3.85546875" style="291" customWidth="1"/>
    <col min="12" max="13" width="3" style="291" customWidth="1"/>
    <col min="14" max="15" width="3.85546875" style="291" customWidth="1"/>
    <col min="16" max="17" width="3.140625" style="291" customWidth="1"/>
    <col min="18" max="18" width="4.7109375" style="291" customWidth="1"/>
    <col min="19" max="19" width="3.140625" style="291" customWidth="1"/>
    <col min="20" max="20" width="3" style="291" customWidth="1"/>
    <col min="21" max="21" width="1.7109375" style="291" customWidth="1"/>
    <col min="22" max="22" width="3.5703125" style="291" customWidth="1"/>
    <col min="23" max="23" width="3" style="291" customWidth="1"/>
    <col min="24" max="25" width="3.42578125" style="291" customWidth="1"/>
    <col min="26" max="26" width="4.140625" style="291" customWidth="1"/>
    <col min="27" max="27" width="3" style="291" customWidth="1"/>
    <col min="28" max="29" width="3.42578125" style="291" customWidth="1"/>
    <col min="30" max="30" width="3.140625" style="291" customWidth="1"/>
    <col min="31" max="31" width="3" style="291" customWidth="1"/>
    <col min="32" max="32" width="1" style="45" customWidth="1"/>
    <col min="33" max="33" width="2.7109375" style="45" customWidth="1"/>
    <col min="34" max="34" width="3.28515625" style="45" customWidth="1"/>
    <col min="35" max="35" width="2.85546875" style="45" customWidth="1"/>
    <col min="36" max="36" width="4.140625" style="45" customWidth="1"/>
    <col min="37" max="37" width="5.42578125" style="149" customWidth="1"/>
    <col min="38" max="41" width="4" style="149" customWidth="1"/>
    <col min="42" max="16384" width="11.42578125" style="45"/>
  </cols>
  <sheetData>
    <row r="1" spans="1:69" s="198" customFormat="1" x14ac:dyDescent="0.2">
      <c r="A1" s="196"/>
      <c r="B1" s="196"/>
      <c r="C1" s="196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</row>
    <row r="2" spans="1:69" s="198" customFormat="1" x14ac:dyDescent="0.2">
      <c r="A2" s="196"/>
      <c r="B2" s="461"/>
      <c r="C2" s="199"/>
      <c r="D2" s="1515" t="s">
        <v>439</v>
      </c>
      <c r="E2" s="1508"/>
      <c r="F2" s="1508"/>
      <c r="G2" s="1509"/>
      <c r="H2" s="1515" t="s">
        <v>391</v>
      </c>
      <c r="I2" s="1508"/>
      <c r="J2" s="1508"/>
      <c r="K2" s="1509"/>
      <c r="L2" s="1515" t="s">
        <v>450</v>
      </c>
      <c r="M2" s="1508"/>
      <c r="N2" s="1508"/>
      <c r="O2" s="1509"/>
      <c r="P2" s="1517" t="s">
        <v>505</v>
      </c>
      <c r="Q2" s="1518"/>
      <c r="R2" s="1518"/>
      <c r="S2" s="1519"/>
      <c r="T2" s="1507"/>
      <c r="U2" s="1508"/>
      <c r="V2" s="1508"/>
      <c r="W2" s="1509"/>
      <c r="X2" s="1507"/>
      <c r="Y2" s="1508"/>
      <c r="Z2" s="1527"/>
      <c r="AA2" s="1528"/>
      <c r="AB2" s="1507"/>
      <c r="AC2" s="1508"/>
      <c r="AD2" s="1508"/>
      <c r="AE2" s="1509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</row>
    <row r="3" spans="1:69" s="198" customFormat="1" ht="12" thickBot="1" x14ac:dyDescent="0.25">
      <c r="A3" s="196"/>
      <c r="B3" s="462"/>
      <c r="C3" s="199"/>
      <c r="D3" s="1529">
        <v>42133</v>
      </c>
      <c r="E3" s="1501"/>
      <c r="F3" s="1501"/>
      <c r="G3" s="1503"/>
      <c r="H3" s="1529">
        <v>42147</v>
      </c>
      <c r="I3" s="1501"/>
      <c r="J3" s="1501"/>
      <c r="K3" s="1503"/>
      <c r="L3" s="1516" t="s">
        <v>145</v>
      </c>
      <c r="M3" s="1501"/>
      <c r="N3" s="1501"/>
      <c r="O3" s="1503"/>
      <c r="P3" s="1516" t="s">
        <v>54</v>
      </c>
      <c r="Q3" s="1501"/>
      <c r="R3" s="1501"/>
      <c r="S3" s="1503"/>
      <c r="T3" s="1500"/>
      <c r="U3" s="1501"/>
      <c r="V3" s="1502"/>
      <c r="W3" s="1503"/>
      <c r="X3" s="1500"/>
      <c r="Y3" s="1501"/>
      <c r="Z3" s="1502"/>
      <c r="AA3" s="1503"/>
      <c r="AB3" s="1500"/>
      <c r="AC3" s="1501"/>
      <c r="AD3" s="1501"/>
      <c r="AE3" s="1503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200"/>
      <c r="BO3" s="200"/>
      <c r="BP3" s="200"/>
      <c r="BQ3" s="200"/>
    </row>
    <row r="4" spans="1:69" s="198" customFormat="1" x14ac:dyDescent="0.2">
      <c r="A4" s="196"/>
      <c r="B4" s="463"/>
      <c r="C4" s="199"/>
      <c r="D4" s="1529" t="s">
        <v>440</v>
      </c>
      <c r="E4" s="1530"/>
      <c r="F4" s="1501"/>
      <c r="G4" s="1503"/>
      <c r="H4" s="1529">
        <v>42162</v>
      </c>
      <c r="I4" s="1530"/>
      <c r="J4" s="1501"/>
      <c r="K4" s="1503"/>
      <c r="L4" s="1529" t="s">
        <v>452</v>
      </c>
      <c r="M4" s="1530"/>
      <c r="N4" s="1501"/>
      <c r="O4" s="1503"/>
      <c r="P4" s="1536" t="s">
        <v>366</v>
      </c>
      <c r="Q4" s="1537"/>
      <c r="R4" s="1538"/>
      <c r="S4" s="1539"/>
      <c r="T4" s="1500"/>
      <c r="U4" s="1501"/>
      <c r="V4" s="1502"/>
      <c r="W4" s="1503"/>
      <c r="X4" s="1500"/>
      <c r="Y4" s="1501"/>
      <c r="Z4" s="1502"/>
      <c r="AA4" s="1503"/>
      <c r="AB4" s="1500"/>
      <c r="AC4" s="1501"/>
      <c r="AD4" s="1501"/>
      <c r="AE4" s="1503"/>
      <c r="AF4" s="196"/>
      <c r="AG4" s="201" t="s">
        <v>2</v>
      </c>
      <c r="AH4" s="202"/>
      <c r="AI4" s="202"/>
      <c r="AJ4" s="203"/>
      <c r="AK4" s="204"/>
      <c r="AL4" s="204"/>
      <c r="AM4" s="204"/>
      <c r="AN4" s="204"/>
      <c r="AO4" s="205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</row>
    <row r="5" spans="1:69" s="198" customFormat="1" x14ac:dyDescent="0.2">
      <c r="A5" s="196"/>
      <c r="B5" s="463"/>
      <c r="C5" s="206"/>
      <c r="D5" s="1531">
        <v>2015</v>
      </c>
      <c r="E5" s="1501"/>
      <c r="F5" s="1501"/>
      <c r="G5" s="1503"/>
      <c r="H5" s="1531">
        <v>2015</v>
      </c>
      <c r="I5" s="1501"/>
      <c r="J5" s="1501"/>
      <c r="K5" s="1503"/>
      <c r="L5" s="1531">
        <v>2015</v>
      </c>
      <c r="M5" s="1501"/>
      <c r="N5" s="1501"/>
      <c r="O5" s="1503"/>
      <c r="P5" s="1531">
        <v>2015</v>
      </c>
      <c r="Q5" s="1501"/>
      <c r="R5" s="1501"/>
      <c r="S5" s="1503"/>
      <c r="T5" s="1500"/>
      <c r="U5" s="1501"/>
      <c r="V5" s="1502"/>
      <c r="W5" s="1503"/>
      <c r="X5" s="1500"/>
      <c r="Y5" s="1501"/>
      <c r="Z5" s="1502"/>
      <c r="AA5" s="1503"/>
      <c r="AB5" s="1500"/>
      <c r="AC5" s="1501"/>
      <c r="AD5" s="1501"/>
      <c r="AE5" s="1503"/>
      <c r="AF5" s="196"/>
      <c r="AG5" s="207" t="s">
        <v>5</v>
      </c>
      <c r="AH5" s="208" t="s">
        <v>6</v>
      </c>
      <c r="AI5" s="209" t="s">
        <v>7</v>
      </c>
      <c r="AJ5" s="210" t="s">
        <v>8</v>
      </c>
      <c r="AK5" s="211" t="s">
        <v>3</v>
      </c>
      <c r="AL5" s="212"/>
      <c r="AM5" s="212"/>
      <c r="AN5" s="212"/>
      <c r="AO5" s="213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200"/>
      <c r="BQ5" s="200"/>
    </row>
    <row r="6" spans="1:69" s="198" customFormat="1" ht="12" thickBot="1" x14ac:dyDescent="0.25">
      <c r="A6" s="196"/>
      <c r="B6" s="462"/>
      <c r="C6" s="206"/>
      <c r="D6" s="1532" t="s">
        <v>408</v>
      </c>
      <c r="E6" s="1533"/>
      <c r="F6" s="1534"/>
      <c r="G6" s="1535"/>
      <c r="H6" s="1532" t="s">
        <v>443</v>
      </c>
      <c r="I6" s="1533"/>
      <c r="J6" s="1534"/>
      <c r="K6" s="1535"/>
      <c r="L6" s="1511" t="s">
        <v>451</v>
      </c>
      <c r="M6" s="1512"/>
      <c r="N6" s="1513"/>
      <c r="O6" s="1514"/>
      <c r="P6" s="1511" t="s">
        <v>506</v>
      </c>
      <c r="Q6" s="1512"/>
      <c r="R6" s="1513"/>
      <c r="S6" s="1514"/>
      <c r="T6" s="1524"/>
      <c r="U6" s="1525"/>
      <c r="V6" s="1525"/>
      <c r="W6" s="1526"/>
      <c r="X6" s="1520"/>
      <c r="Y6" s="1521"/>
      <c r="Z6" s="1522"/>
      <c r="AA6" s="1523"/>
      <c r="AB6" s="1504"/>
      <c r="AC6" s="1505"/>
      <c r="AD6" s="1505"/>
      <c r="AE6" s="1506"/>
      <c r="AF6" s="196"/>
      <c r="AG6" s="214"/>
      <c r="AH6" s="215"/>
      <c r="AI6" s="215"/>
      <c r="AJ6" s="210"/>
      <c r="AK6" s="216"/>
      <c r="AL6" s="216"/>
      <c r="AM6" s="216"/>
      <c r="AN6" s="216"/>
      <c r="AO6" s="217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</row>
    <row r="7" spans="1:69" s="198" customFormat="1" x14ac:dyDescent="0.2">
      <c r="A7" s="196"/>
      <c r="B7" s="212"/>
      <c r="C7" s="218"/>
      <c r="D7" s="344"/>
      <c r="E7" s="344"/>
      <c r="F7" s="344"/>
      <c r="G7" s="878"/>
      <c r="H7" s="344"/>
      <c r="I7" s="344"/>
      <c r="J7" s="344"/>
      <c r="K7" s="878"/>
      <c r="L7" s="344"/>
      <c r="M7" s="344"/>
      <c r="N7" s="344"/>
      <c r="O7" s="878"/>
      <c r="P7" s="878"/>
      <c r="Q7" s="878"/>
      <c r="R7" s="878"/>
      <c r="S7" s="878"/>
      <c r="T7" s="345"/>
      <c r="U7" s="345"/>
      <c r="V7" s="345"/>
      <c r="W7" s="878"/>
      <c r="X7" s="344"/>
      <c r="Y7" s="344"/>
      <c r="Z7" s="344"/>
      <c r="AA7" s="640"/>
      <c r="AB7" s="344"/>
      <c r="AC7" s="344"/>
      <c r="AD7" s="344"/>
      <c r="AE7" s="526"/>
      <c r="AF7" s="196"/>
      <c r="AG7" s="221"/>
      <c r="AH7" s="221"/>
      <c r="AI7" s="221"/>
      <c r="AJ7" s="222"/>
      <c r="AK7" s="223"/>
      <c r="AL7" s="223"/>
      <c r="AM7" s="223"/>
      <c r="AN7" s="223"/>
      <c r="AO7" s="223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</row>
    <row r="8" spans="1:69" s="198" customFormat="1" x14ac:dyDescent="0.2">
      <c r="A8" s="196"/>
      <c r="B8" s="212"/>
      <c r="C8" s="456" t="s">
        <v>9</v>
      </c>
      <c r="D8" s="344"/>
      <c r="E8" s="344"/>
      <c r="F8" s="344"/>
      <c r="G8" s="878"/>
      <c r="H8" s="344"/>
      <c r="I8" s="344"/>
      <c r="J8" s="344"/>
      <c r="K8" s="878"/>
      <c r="L8" s="344"/>
      <c r="M8" s="344"/>
      <c r="N8" s="344"/>
      <c r="O8" s="878"/>
      <c r="P8" s="878"/>
      <c r="Q8" s="878"/>
      <c r="R8" s="878"/>
      <c r="S8" s="878"/>
      <c r="T8" s="345"/>
      <c r="U8" s="345"/>
      <c r="V8" s="345"/>
      <c r="W8" s="878"/>
      <c r="X8" s="344"/>
      <c r="Y8" s="344"/>
      <c r="Z8" s="344"/>
      <c r="AA8" s="640"/>
      <c r="AB8" s="344"/>
      <c r="AC8" s="344"/>
      <c r="AD8" s="344"/>
      <c r="AE8" s="526"/>
      <c r="AF8" s="196"/>
      <c r="AG8" s="221"/>
      <c r="AH8" s="221"/>
      <c r="AI8" s="221"/>
      <c r="AJ8" s="222"/>
      <c r="AK8" s="223">
        <v>32</v>
      </c>
      <c r="AL8" s="223">
        <v>35</v>
      </c>
      <c r="AM8" s="223">
        <v>38</v>
      </c>
      <c r="AN8" s="223">
        <v>40</v>
      </c>
      <c r="AO8" s="223"/>
      <c r="AP8" s="200"/>
      <c r="AQ8" s="200"/>
      <c r="AR8" s="200"/>
      <c r="AS8" s="200"/>
      <c r="AT8" s="200"/>
      <c r="AU8" s="200"/>
      <c r="AV8" s="200"/>
      <c r="AW8" s="200"/>
      <c r="AX8" s="200"/>
      <c r="AY8" s="200"/>
      <c r="AZ8" s="200"/>
      <c r="BA8" s="200"/>
      <c r="BB8" s="200"/>
      <c r="BC8" s="200"/>
      <c r="BD8" s="200"/>
      <c r="BE8" s="200"/>
      <c r="BF8" s="200"/>
      <c r="BG8" s="200"/>
      <c r="BH8" s="200"/>
      <c r="BI8" s="200"/>
      <c r="BJ8" s="200"/>
      <c r="BK8" s="200"/>
      <c r="BL8" s="200"/>
      <c r="BM8" s="200"/>
      <c r="BN8" s="200"/>
      <c r="BO8" s="200"/>
      <c r="BP8" s="200"/>
      <c r="BQ8" s="200"/>
    </row>
    <row r="9" spans="1:69" s="198" customFormat="1" x14ac:dyDescent="0.2">
      <c r="A9" s="196"/>
      <c r="B9" s="201"/>
      <c r="C9" s="464" t="s">
        <v>262</v>
      </c>
      <c r="D9" s="458"/>
      <c r="E9" s="458"/>
      <c r="F9" s="458"/>
      <c r="G9" s="249"/>
      <c r="H9" s="459"/>
      <c r="I9" s="458"/>
      <c r="J9" s="458"/>
      <c r="K9" s="250"/>
      <c r="L9" s="458"/>
      <c r="M9" s="458"/>
      <c r="N9" s="458"/>
      <c r="O9" s="249"/>
      <c r="P9" s="251"/>
      <c r="Q9" s="252"/>
      <c r="R9" s="252"/>
      <c r="S9" s="253"/>
      <c r="T9" s="458"/>
      <c r="U9" s="458"/>
      <c r="V9" s="458"/>
      <c r="W9" s="249"/>
      <c r="X9" s="459"/>
      <c r="Y9" s="458"/>
      <c r="Z9" s="458"/>
      <c r="AA9" s="253"/>
      <c r="AB9" s="459"/>
      <c r="AC9" s="458"/>
      <c r="AD9" s="458"/>
      <c r="AE9" s="253"/>
      <c r="AF9" s="196"/>
      <c r="AG9" s="275">
        <f>COUNTIF(D9:AE9,"(1)")</f>
        <v>0</v>
      </c>
      <c r="AH9" s="275">
        <f>COUNTIF(D9:AF9,"(2)")</f>
        <v>0</v>
      </c>
      <c r="AI9" s="275">
        <f>COUNTIF(D9:AG9,"(3)")</f>
        <v>0</v>
      </c>
      <c r="AJ9" s="405">
        <f>SUM(AG9:AI9)</f>
        <v>0</v>
      </c>
      <c r="AK9" s="737">
        <v>12</v>
      </c>
      <c r="AL9" s="737">
        <v>12</v>
      </c>
      <c r="AM9" s="737">
        <v>12</v>
      </c>
      <c r="AN9" s="738">
        <v>12</v>
      </c>
      <c r="AO9" s="223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</row>
    <row r="10" spans="1:69" s="198" customFormat="1" x14ac:dyDescent="0.2">
      <c r="A10" s="196"/>
      <c r="B10" s="212"/>
      <c r="C10" s="457"/>
      <c r="D10" s="344"/>
      <c r="E10" s="344"/>
      <c r="F10" s="344"/>
      <c r="G10" s="878"/>
      <c r="H10" s="344"/>
      <c r="I10" s="344"/>
      <c r="J10" s="344"/>
      <c r="K10" s="878"/>
      <c r="L10" s="344"/>
      <c r="M10" s="344"/>
      <c r="N10" s="344"/>
      <c r="O10" s="878"/>
      <c r="P10" s="878"/>
      <c r="Q10" s="878"/>
      <c r="R10" s="878"/>
      <c r="S10" s="878"/>
      <c r="T10" s="345"/>
      <c r="U10" s="345"/>
      <c r="V10" s="345"/>
      <c r="W10" s="878"/>
      <c r="X10" s="344"/>
      <c r="Y10" s="344"/>
      <c r="Z10" s="344"/>
      <c r="AA10" s="640"/>
      <c r="AB10" s="344"/>
      <c r="AC10" s="344"/>
      <c r="AD10" s="344"/>
      <c r="AE10" s="526"/>
      <c r="AF10" s="196"/>
      <c r="AG10" s="221"/>
      <c r="AH10" s="221"/>
      <c r="AI10" s="221"/>
      <c r="AJ10" s="222"/>
      <c r="AK10" s="223"/>
      <c r="AL10" s="223"/>
      <c r="AM10" s="223"/>
      <c r="AN10" s="223"/>
      <c r="AO10" s="223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</row>
    <row r="11" spans="1:69" s="198" customFormat="1" x14ac:dyDescent="0.2">
      <c r="A11" s="196"/>
      <c r="B11" s="212"/>
      <c r="C11" s="456" t="s">
        <v>242</v>
      </c>
      <c r="D11" s="344"/>
      <c r="E11" s="344"/>
      <c r="F11" s="344"/>
      <c r="G11" s="878"/>
      <c r="H11" s="344"/>
      <c r="I11" s="344"/>
      <c r="J11" s="344"/>
      <c r="K11" s="878"/>
      <c r="L11" s="344"/>
      <c r="M11" s="344"/>
      <c r="N11" s="344"/>
      <c r="O11" s="878"/>
      <c r="P11" s="878"/>
      <c r="Q11" s="878"/>
      <c r="R11" s="878"/>
      <c r="S11" s="878"/>
      <c r="T11" s="345"/>
      <c r="U11" s="345"/>
      <c r="V11" s="345"/>
      <c r="W11" s="878"/>
      <c r="X11" s="344"/>
      <c r="Y11" s="344"/>
      <c r="Z11" s="344"/>
      <c r="AA11" s="640"/>
      <c r="AB11" s="344"/>
      <c r="AC11" s="344"/>
      <c r="AD11" s="344"/>
      <c r="AE11" s="526"/>
      <c r="AF11" s="196"/>
      <c r="AG11" s="221"/>
      <c r="AH11" s="221"/>
      <c r="AI11" s="221"/>
      <c r="AJ11" s="222"/>
      <c r="AK11" s="223">
        <v>32</v>
      </c>
      <c r="AL11" s="223">
        <v>35</v>
      </c>
      <c r="AM11" s="223">
        <v>38</v>
      </c>
      <c r="AN11" s="223">
        <v>40</v>
      </c>
      <c r="AO11" s="223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</row>
    <row r="12" spans="1:69" s="198" customFormat="1" x14ac:dyDescent="0.2">
      <c r="A12" s="196"/>
      <c r="B12" s="201"/>
      <c r="C12" s="464"/>
      <c r="D12" s="458"/>
      <c r="E12" s="458"/>
      <c r="F12" s="458"/>
      <c r="G12" s="249"/>
      <c r="H12" s="459"/>
      <c r="I12" s="458"/>
      <c r="J12" s="458"/>
      <c r="K12" s="250"/>
      <c r="L12" s="458"/>
      <c r="M12" s="458"/>
      <c r="N12" s="458"/>
      <c r="O12" s="252"/>
      <c r="P12" s="251"/>
      <c r="Q12" s="252"/>
      <c r="R12" s="252"/>
      <c r="S12" s="253"/>
      <c r="T12" s="458"/>
      <c r="U12" s="458"/>
      <c r="V12" s="458"/>
      <c r="W12" s="252"/>
      <c r="X12" s="459"/>
      <c r="Y12" s="458"/>
      <c r="Z12" s="458"/>
      <c r="AA12" s="253"/>
      <c r="AB12" s="459"/>
      <c r="AC12" s="458"/>
      <c r="AD12" s="458"/>
      <c r="AE12" s="253"/>
      <c r="AF12" s="196"/>
      <c r="AG12" s="275">
        <f>COUNTIF(D12:AE12,"(1)")</f>
        <v>0</v>
      </c>
      <c r="AH12" s="275">
        <f>COUNTIF(D12:AF12,"(2)")</f>
        <v>0</v>
      </c>
      <c r="AI12" s="275">
        <f>COUNTIF(D12:AG12,"(3)")</f>
        <v>0</v>
      </c>
      <c r="AJ12" s="405">
        <f>SUM(AG12:AI12)</f>
        <v>0</v>
      </c>
      <c r="AK12" s="460"/>
      <c r="AL12" s="460"/>
      <c r="AM12" s="460"/>
      <c r="AN12" s="460"/>
      <c r="AO12" s="223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</row>
    <row r="13" spans="1:69" s="198" customFormat="1" x14ac:dyDescent="0.2">
      <c r="A13" s="196"/>
      <c r="B13" s="212"/>
      <c r="C13" s="457"/>
      <c r="D13" s="344"/>
      <c r="E13" s="344"/>
      <c r="F13" s="344"/>
      <c r="G13" s="877"/>
      <c r="H13" s="344"/>
      <c r="I13" s="344"/>
      <c r="J13" s="344"/>
      <c r="K13" s="877"/>
      <c r="L13" s="344"/>
      <c r="M13" s="344"/>
      <c r="N13" s="344"/>
      <c r="O13" s="877"/>
      <c r="P13" s="877"/>
      <c r="Q13" s="877"/>
      <c r="R13" s="877"/>
      <c r="S13" s="877"/>
      <c r="T13" s="344"/>
      <c r="U13" s="344"/>
      <c r="V13" s="344"/>
      <c r="W13" s="877"/>
      <c r="X13" s="344"/>
      <c r="Y13" s="344"/>
      <c r="Z13" s="344"/>
      <c r="AA13" s="637"/>
      <c r="AB13" s="344"/>
      <c r="AC13" s="344"/>
      <c r="AD13" s="344"/>
      <c r="AE13" s="524"/>
      <c r="AF13" s="196"/>
      <c r="AG13" s="221"/>
      <c r="AH13" s="221"/>
      <c r="AI13" s="221"/>
      <c r="AJ13" s="404"/>
      <c r="AK13" s="223"/>
      <c r="AL13" s="223"/>
      <c r="AM13" s="223"/>
      <c r="AN13" s="223"/>
      <c r="AO13" s="223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</row>
    <row r="14" spans="1:69" s="198" customFormat="1" x14ac:dyDescent="0.2">
      <c r="A14" s="196"/>
      <c r="B14" s="200"/>
      <c r="C14" s="272" t="s">
        <v>15</v>
      </c>
      <c r="D14" s="344"/>
      <c r="E14" s="344"/>
      <c r="F14" s="344"/>
      <c r="G14" s="877"/>
      <c r="H14" s="344"/>
      <c r="I14" s="344"/>
      <c r="J14" s="344"/>
      <c r="K14" s="877"/>
      <c r="L14" s="344"/>
      <c r="M14" s="344"/>
      <c r="N14" s="344"/>
      <c r="O14" s="877"/>
      <c r="P14" s="877"/>
      <c r="Q14" s="877"/>
      <c r="R14" s="877"/>
      <c r="S14" s="877"/>
      <c r="T14" s="877"/>
      <c r="U14" s="877"/>
      <c r="V14" s="877"/>
      <c r="W14" s="877"/>
      <c r="X14" s="344"/>
      <c r="Y14" s="344"/>
      <c r="Z14" s="344"/>
      <c r="AA14" s="637"/>
      <c r="AB14" s="344"/>
      <c r="AC14" s="344"/>
      <c r="AD14" s="344"/>
      <c r="AE14" s="524"/>
      <c r="AF14" s="196"/>
      <c r="AG14" s="226"/>
      <c r="AH14" s="226"/>
      <c r="AI14" s="226"/>
      <c r="AJ14" s="227"/>
      <c r="AK14" s="220">
        <v>32</v>
      </c>
      <c r="AL14" s="220">
        <v>35</v>
      </c>
      <c r="AM14" s="220">
        <v>38</v>
      </c>
      <c r="AN14" s="220">
        <v>40</v>
      </c>
      <c r="AO14" s="22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</row>
    <row r="15" spans="1:69" s="198" customFormat="1" x14ac:dyDescent="0.2">
      <c r="A15" s="196"/>
      <c r="B15" s="1207"/>
      <c r="C15" s="1210"/>
      <c r="D15" s="1211"/>
      <c r="E15" s="348"/>
      <c r="F15" s="348"/>
      <c r="G15" s="247"/>
      <c r="H15" s="1211"/>
      <c r="I15" s="348"/>
      <c r="J15" s="348"/>
      <c r="K15" s="247"/>
      <c r="L15" s="1211"/>
      <c r="M15" s="348"/>
      <c r="N15" s="348"/>
      <c r="O15" s="352"/>
      <c r="P15" s="1202"/>
      <c r="Q15" s="1201"/>
      <c r="R15" s="1201"/>
      <c r="S15" s="352"/>
      <c r="T15" s="1202"/>
      <c r="U15" s="1201"/>
      <c r="V15" s="1201"/>
      <c r="W15" s="352"/>
      <c r="X15" s="1211"/>
      <c r="Y15" s="348"/>
      <c r="Z15" s="348"/>
      <c r="AA15" s="352"/>
      <c r="AB15" s="1211"/>
      <c r="AC15" s="348"/>
      <c r="AD15" s="348"/>
      <c r="AE15" s="352"/>
      <c r="AF15" s="196"/>
      <c r="AG15" s="275">
        <f>COUNTIF(D15:AE15,"(1)")</f>
        <v>0</v>
      </c>
      <c r="AH15" s="275">
        <f>COUNTIF(D15:AF15,"(2)")</f>
        <v>0</v>
      </c>
      <c r="AI15" s="275">
        <f>COUNTIF(D15:AG15,"(3)")</f>
        <v>0</v>
      </c>
      <c r="AJ15" s="405">
        <f>SUM(AG15:AI15)</f>
        <v>0</v>
      </c>
      <c r="AK15" s="275"/>
      <c r="AL15" s="275"/>
      <c r="AM15" s="275"/>
      <c r="AN15" s="275"/>
      <c r="AO15" s="22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</row>
    <row r="16" spans="1:69" s="198" customFormat="1" x14ac:dyDescent="0.2">
      <c r="A16" s="196"/>
      <c r="B16" s="264"/>
      <c r="C16" s="235"/>
      <c r="D16" s="1200"/>
      <c r="E16" s="1200"/>
      <c r="F16" s="1200"/>
      <c r="G16" s="267"/>
      <c r="H16" s="1200"/>
      <c r="I16" s="1200"/>
      <c r="J16" s="1200"/>
      <c r="K16" s="267"/>
      <c r="L16" s="1200"/>
      <c r="M16" s="1200"/>
      <c r="N16" s="1200"/>
      <c r="O16" s="267"/>
      <c r="P16" s="266"/>
      <c r="Q16" s="266"/>
      <c r="R16" s="266"/>
      <c r="S16" s="266"/>
      <c r="T16" s="351"/>
      <c r="U16" s="346"/>
      <c r="V16" s="346"/>
      <c r="W16" s="350"/>
      <c r="X16" s="353"/>
      <c r="Y16" s="1200"/>
      <c r="Z16" s="1200"/>
      <c r="AA16" s="1212"/>
      <c r="AB16" s="1200"/>
      <c r="AC16" s="1200"/>
      <c r="AD16" s="1200"/>
      <c r="AE16" s="1212"/>
      <c r="AF16" s="196"/>
      <c r="AG16" s="275">
        <f>COUNTIF(D16:AE16,"(1)")</f>
        <v>0</v>
      </c>
      <c r="AH16" s="275">
        <f>COUNTIF(D16:AF16,"(2)")</f>
        <v>0</v>
      </c>
      <c r="AI16" s="275">
        <f>COUNTIF(D16:AG16,"(3)")</f>
        <v>0</v>
      </c>
      <c r="AJ16" s="405">
        <f>SUM(AG16:AI16)</f>
        <v>0</v>
      </c>
      <c r="AK16" s="259"/>
      <c r="AL16" s="259"/>
      <c r="AM16" s="230"/>
      <c r="AN16" s="230"/>
      <c r="AO16" s="22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00"/>
    </row>
    <row r="17" spans="1:69" s="198" customFormat="1" x14ac:dyDescent="0.2">
      <c r="A17" s="196"/>
      <c r="B17" s="231"/>
      <c r="C17" s="232"/>
      <c r="D17" s="348"/>
      <c r="E17" s="348"/>
      <c r="F17" s="348"/>
      <c r="G17" s="880"/>
      <c r="H17" s="348"/>
      <c r="I17" s="348"/>
      <c r="J17" s="348"/>
      <c r="K17" s="880"/>
      <c r="L17" s="348"/>
      <c r="M17" s="348"/>
      <c r="N17" s="348"/>
      <c r="O17" s="880"/>
      <c r="P17" s="880"/>
      <c r="Q17" s="880"/>
      <c r="R17" s="880"/>
      <c r="S17" s="880"/>
      <c r="T17" s="880"/>
      <c r="U17" s="880"/>
      <c r="V17" s="880"/>
      <c r="W17" s="880"/>
      <c r="X17" s="348"/>
      <c r="Y17" s="348"/>
      <c r="Z17" s="348"/>
      <c r="AA17" s="639"/>
      <c r="AB17" s="348"/>
      <c r="AC17" s="348"/>
      <c r="AD17" s="348"/>
      <c r="AE17" s="527"/>
      <c r="AF17" s="196"/>
      <c r="AG17" s="221"/>
      <c r="AH17" s="221"/>
      <c r="AI17" s="221"/>
      <c r="AJ17" s="404"/>
      <c r="AK17" s="221"/>
      <c r="AL17" s="221"/>
      <c r="AM17" s="221"/>
      <c r="AN17" s="221"/>
      <c r="AO17" s="221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</row>
    <row r="18" spans="1:69" s="198" customFormat="1" x14ac:dyDescent="0.2">
      <c r="A18" s="196"/>
      <c r="B18" s="225"/>
      <c r="C18" s="224" t="s">
        <v>49</v>
      </c>
      <c r="D18" s="879"/>
      <c r="E18" s="879"/>
      <c r="F18" s="879"/>
      <c r="G18" s="346"/>
      <c r="H18" s="879"/>
      <c r="I18" s="879"/>
      <c r="J18" s="879"/>
      <c r="K18" s="346"/>
      <c r="L18" s="879"/>
      <c r="M18" s="879"/>
      <c r="N18" s="879"/>
      <c r="O18" s="346"/>
      <c r="P18" s="346"/>
      <c r="Q18" s="346"/>
      <c r="R18" s="346"/>
      <c r="S18" s="346"/>
      <c r="T18" s="346"/>
      <c r="U18" s="346"/>
      <c r="V18" s="346"/>
      <c r="W18" s="346"/>
      <c r="X18" s="641"/>
      <c r="Y18" s="641"/>
      <c r="Z18" s="641"/>
      <c r="AA18" s="346"/>
      <c r="AB18" s="525"/>
      <c r="AC18" s="590"/>
      <c r="AD18" s="525"/>
      <c r="AE18" s="346"/>
      <c r="AF18" s="196"/>
      <c r="AG18" s="221"/>
      <c r="AH18" s="221"/>
      <c r="AI18" s="221"/>
      <c r="AJ18" s="404"/>
      <c r="AK18" s="220">
        <v>32</v>
      </c>
      <c r="AL18" s="220">
        <v>35</v>
      </c>
      <c r="AM18" s="220">
        <v>38</v>
      </c>
      <c r="AN18" s="220">
        <v>40</v>
      </c>
      <c r="AO18" s="22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0"/>
      <c r="BG18" s="200"/>
      <c r="BH18" s="200"/>
      <c r="BI18" s="200"/>
      <c r="BJ18" s="200"/>
      <c r="BK18" s="200"/>
      <c r="BL18" s="200"/>
      <c r="BM18" s="200"/>
      <c r="BN18" s="200"/>
      <c r="BO18" s="200"/>
      <c r="BP18" s="200"/>
      <c r="BQ18" s="200"/>
    </row>
    <row r="19" spans="1:69" s="198" customFormat="1" x14ac:dyDescent="0.2">
      <c r="A19" s="196"/>
      <c r="B19" s="1207"/>
      <c r="C19" s="1208"/>
      <c r="D19" s="1201"/>
      <c r="E19" s="1201"/>
      <c r="F19" s="1201"/>
      <c r="G19" s="247"/>
      <c r="H19" s="1201"/>
      <c r="I19" s="1201"/>
      <c r="J19" s="1201"/>
      <c r="K19" s="247"/>
      <c r="L19" s="1201"/>
      <c r="M19" s="1201"/>
      <c r="N19" s="1201"/>
      <c r="O19" s="247"/>
      <c r="P19" s="245"/>
      <c r="Q19" s="246"/>
      <c r="R19" s="246"/>
      <c r="S19" s="247"/>
      <c r="T19" s="1201"/>
      <c r="U19" s="1201"/>
      <c r="V19" s="1201"/>
      <c r="W19" s="246"/>
      <c r="X19" s="1202"/>
      <c r="Y19" s="1201"/>
      <c r="Z19" s="1201"/>
      <c r="AA19" s="352"/>
      <c r="AB19" s="1201"/>
      <c r="AC19" s="1201"/>
      <c r="AD19" s="1201"/>
      <c r="AE19" s="352"/>
      <c r="AF19" s="196"/>
      <c r="AG19" s="275">
        <f>COUNTIF(D19:AE19,"(1)")</f>
        <v>0</v>
      </c>
      <c r="AH19" s="275">
        <f>COUNTIF(D19:AF19,"(2)")</f>
        <v>0</v>
      </c>
      <c r="AI19" s="275">
        <f>COUNTIF(D19:AG19,"(3)")</f>
        <v>0</v>
      </c>
      <c r="AJ19" s="270">
        <f>SUM(AG19:AI19)</f>
        <v>0</v>
      </c>
      <c r="AK19" s="230"/>
      <c r="AL19" s="230"/>
      <c r="AM19" s="230"/>
      <c r="AN19" s="230"/>
      <c r="AO19" s="22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0"/>
      <c r="BH19" s="200"/>
      <c r="BI19" s="200"/>
      <c r="BJ19" s="200"/>
      <c r="BK19" s="200"/>
      <c r="BL19" s="200"/>
      <c r="BM19" s="200"/>
      <c r="BN19" s="200"/>
      <c r="BO19" s="200"/>
      <c r="BP19" s="200"/>
      <c r="BQ19" s="200"/>
    </row>
    <row r="20" spans="1:69" s="198" customFormat="1" x14ac:dyDescent="0.2">
      <c r="A20" s="196"/>
      <c r="B20" s="234"/>
      <c r="C20" s="235"/>
      <c r="D20" s="351"/>
      <c r="E20" s="346"/>
      <c r="F20" s="346"/>
      <c r="G20" s="267"/>
      <c r="H20" s="351"/>
      <c r="I20" s="346"/>
      <c r="J20" s="346"/>
      <c r="K20" s="267"/>
      <c r="L20" s="351"/>
      <c r="M20" s="346"/>
      <c r="N20" s="346"/>
      <c r="O20" s="267"/>
      <c r="P20" s="265"/>
      <c r="Q20" s="266"/>
      <c r="R20" s="266"/>
      <c r="S20" s="267"/>
      <c r="T20" s="351"/>
      <c r="U20" s="346"/>
      <c r="V20" s="346"/>
      <c r="W20" s="267"/>
      <c r="X20" s="351"/>
      <c r="Y20" s="346"/>
      <c r="Z20" s="346"/>
      <c r="AA20" s="267"/>
      <c r="AB20" s="351"/>
      <c r="AC20" s="346"/>
      <c r="AD20" s="346"/>
      <c r="AE20" s="350"/>
      <c r="AF20" s="196"/>
      <c r="AG20" s="275">
        <f>COUNTIF(D20:AE20,"(1)")</f>
        <v>0</v>
      </c>
      <c r="AH20" s="275">
        <f>COUNTIF(D20:AF20,"(2)")</f>
        <v>0</v>
      </c>
      <c r="AI20" s="275">
        <f>COUNTIF(D20:AG20,"(3)")</f>
        <v>0</v>
      </c>
      <c r="AJ20" s="270">
        <f>SUM(AG20:AI20)</f>
        <v>0</v>
      </c>
      <c r="AK20" s="413"/>
      <c r="AL20" s="413"/>
      <c r="AM20" s="274"/>
      <c r="AN20" s="275"/>
      <c r="AO20" s="22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  <c r="BI20" s="200"/>
      <c r="BJ20" s="200"/>
      <c r="BK20" s="200"/>
      <c r="BL20" s="200"/>
      <c r="BM20" s="200"/>
      <c r="BN20" s="200"/>
      <c r="BO20" s="200"/>
      <c r="BP20" s="200"/>
      <c r="BQ20" s="200"/>
    </row>
    <row r="21" spans="1:69" s="198" customFormat="1" x14ac:dyDescent="0.2">
      <c r="A21" s="196"/>
      <c r="B21" s="219"/>
      <c r="C21" s="200"/>
      <c r="D21" s="877"/>
      <c r="E21" s="877"/>
      <c r="F21" s="877"/>
      <c r="G21" s="877"/>
      <c r="H21" s="877"/>
      <c r="I21" s="877"/>
      <c r="J21" s="877"/>
      <c r="K21" s="877"/>
      <c r="L21" s="877"/>
      <c r="M21" s="877"/>
      <c r="N21" s="877"/>
      <c r="O21" s="877"/>
      <c r="P21" s="877"/>
      <c r="Q21" s="877"/>
      <c r="R21" s="877"/>
      <c r="S21" s="877"/>
      <c r="T21" s="877"/>
      <c r="U21" s="877"/>
      <c r="V21" s="877"/>
      <c r="W21" s="261"/>
      <c r="X21" s="637"/>
      <c r="Y21" s="637"/>
      <c r="Z21" s="637"/>
      <c r="AA21" s="637"/>
      <c r="AB21" s="524"/>
      <c r="AC21" s="587"/>
      <c r="AD21" s="524"/>
      <c r="AE21" s="524"/>
      <c r="AF21" s="196"/>
      <c r="AG21" s="221"/>
      <c r="AH21" s="221"/>
      <c r="AI21" s="221"/>
      <c r="AJ21" s="404"/>
      <c r="AK21" s="239"/>
      <c r="AL21" s="239"/>
      <c r="AM21" s="221"/>
      <c r="AN21" s="221"/>
      <c r="AO21" s="22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200"/>
      <c r="BG21" s="200"/>
      <c r="BH21" s="200"/>
      <c r="BI21" s="200"/>
      <c r="BJ21" s="200"/>
      <c r="BK21" s="200"/>
      <c r="BL21" s="200"/>
      <c r="BM21" s="200"/>
      <c r="BN21" s="200"/>
      <c r="BO21" s="200"/>
      <c r="BP21" s="200"/>
      <c r="BQ21" s="200"/>
    </row>
    <row r="22" spans="1:69" s="198" customFormat="1" x14ac:dyDescent="0.2">
      <c r="A22" s="196"/>
      <c r="B22" s="225"/>
      <c r="C22" s="224" t="s">
        <v>133</v>
      </c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266"/>
      <c r="X22" s="346"/>
      <c r="Y22" s="346"/>
      <c r="Z22" s="346"/>
      <c r="AA22" s="346"/>
      <c r="AB22" s="346"/>
      <c r="AC22" s="346"/>
      <c r="AD22" s="346"/>
      <c r="AE22" s="346"/>
      <c r="AF22" s="236"/>
      <c r="AG22" s="221"/>
      <c r="AH22" s="221"/>
      <c r="AI22" s="221"/>
      <c r="AJ22" s="404"/>
      <c r="AK22" s="240"/>
      <c r="AL22" s="240"/>
      <c r="AM22" s="226"/>
      <c r="AN22" s="226"/>
      <c r="AO22" s="22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200"/>
      <c r="BG22" s="200"/>
      <c r="BH22" s="200"/>
      <c r="BI22" s="200"/>
      <c r="BJ22" s="200"/>
      <c r="BK22" s="200"/>
      <c r="BL22" s="200"/>
      <c r="BM22" s="200"/>
      <c r="BN22" s="200"/>
      <c r="BO22" s="200"/>
      <c r="BP22" s="200"/>
      <c r="BQ22" s="200"/>
    </row>
    <row r="23" spans="1:69" s="198" customFormat="1" x14ac:dyDescent="0.2">
      <c r="A23" s="196"/>
      <c r="B23" s="1207"/>
      <c r="C23" s="1208" t="s">
        <v>256</v>
      </c>
      <c r="D23" s="1201"/>
      <c r="E23" s="1201"/>
      <c r="F23" s="1201"/>
      <c r="G23" s="247"/>
      <c r="H23" s="1201"/>
      <c r="I23" s="1201"/>
      <c r="J23" s="1201"/>
      <c r="K23" s="247"/>
      <c r="L23" s="1201"/>
      <c r="M23" s="1201"/>
      <c r="N23" s="1201"/>
      <c r="O23" s="247"/>
      <c r="P23" s="245"/>
      <c r="Q23" s="246"/>
      <c r="R23" s="246"/>
      <c r="S23" s="247"/>
      <c r="T23" s="1201"/>
      <c r="U23" s="1201"/>
      <c r="V23" s="1201"/>
      <c r="W23" s="246"/>
      <c r="X23" s="1202"/>
      <c r="Y23" s="1201"/>
      <c r="Z23" s="1201"/>
      <c r="AA23" s="247"/>
      <c r="AB23" s="1201"/>
      <c r="AC23" s="1201"/>
      <c r="AD23" s="1201"/>
      <c r="AE23" s="352"/>
      <c r="AF23" s="196"/>
      <c r="AG23" s="275">
        <f>COUNTIF(D23:AE23,"(1)")</f>
        <v>0</v>
      </c>
      <c r="AH23" s="275">
        <f>COUNTIF(D23:AF23,"(2)")</f>
        <v>0</v>
      </c>
      <c r="AI23" s="275">
        <f>COUNTIF(D23:AG23,"(3)")</f>
        <v>0</v>
      </c>
      <c r="AJ23" s="270">
        <f>SUM(AG23:AI23)</f>
        <v>0</v>
      </c>
      <c r="AK23" s="739">
        <v>12</v>
      </c>
      <c r="AL23" s="740">
        <v>12</v>
      </c>
      <c r="AM23" s="740">
        <v>12</v>
      </c>
      <c r="AN23" s="740">
        <v>12</v>
      </c>
      <c r="AO23" s="22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  <c r="BM23" s="200"/>
      <c r="BN23" s="200"/>
      <c r="BO23" s="200"/>
      <c r="BP23" s="200"/>
      <c r="BQ23" s="200"/>
    </row>
    <row r="24" spans="1:69" s="198" customFormat="1" x14ac:dyDescent="0.2">
      <c r="A24" s="196"/>
      <c r="B24" s="234"/>
      <c r="C24" s="235"/>
      <c r="D24" s="346"/>
      <c r="E24" s="346"/>
      <c r="F24" s="346"/>
      <c r="G24" s="350"/>
      <c r="H24" s="346"/>
      <c r="I24" s="346"/>
      <c r="J24" s="346"/>
      <c r="K24" s="350"/>
      <c r="L24" s="346"/>
      <c r="M24" s="346"/>
      <c r="N24" s="346"/>
      <c r="O24" s="350"/>
      <c r="P24" s="351"/>
      <c r="Q24" s="346"/>
      <c r="R24" s="346"/>
      <c r="S24" s="350"/>
      <c r="T24" s="346"/>
      <c r="U24" s="346"/>
      <c r="V24" s="346"/>
      <c r="W24" s="267"/>
      <c r="X24" s="346"/>
      <c r="Y24" s="346"/>
      <c r="Z24" s="346"/>
      <c r="AA24" s="350"/>
      <c r="AB24" s="346"/>
      <c r="AC24" s="346"/>
      <c r="AD24" s="346"/>
      <c r="AE24" s="350"/>
      <c r="AF24" s="241"/>
      <c r="AG24" s="275">
        <f>COUNTIF(D24:AE24,"(1)")</f>
        <v>0</v>
      </c>
      <c r="AH24" s="275">
        <f>COUNTIF(D24:AF24,"(2)")</f>
        <v>0</v>
      </c>
      <c r="AI24" s="275">
        <f>COUNTIF(D24:AG24,"(3)")</f>
        <v>0</v>
      </c>
      <c r="AJ24" s="270">
        <f>SUM(AG24:AI24)</f>
        <v>0</v>
      </c>
      <c r="AK24" s="242"/>
      <c r="AL24" s="242"/>
      <c r="AM24" s="230"/>
      <c r="AN24" s="230"/>
      <c r="AO24" s="22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  <c r="BI24" s="200"/>
      <c r="BJ24" s="200"/>
      <c r="BK24" s="200"/>
      <c r="BL24" s="200"/>
      <c r="BM24" s="200"/>
      <c r="BN24" s="200"/>
      <c r="BO24" s="200"/>
      <c r="BP24" s="200"/>
      <c r="BQ24" s="200"/>
    </row>
    <row r="25" spans="1:69" s="198" customFormat="1" x14ac:dyDescent="0.2">
      <c r="A25" s="196"/>
      <c r="B25" s="219"/>
      <c r="C25" s="200"/>
      <c r="D25" s="877"/>
      <c r="E25" s="877"/>
      <c r="F25" s="877"/>
      <c r="G25" s="877"/>
      <c r="H25" s="877"/>
      <c r="I25" s="877"/>
      <c r="J25" s="877"/>
      <c r="K25" s="877"/>
      <c r="L25" s="877"/>
      <c r="M25" s="877"/>
      <c r="N25" s="877"/>
      <c r="O25" s="877"/>
      <c r="P25" s="877"/>
      <c r="Q25" s="877"/>
      <c r="R25" s="877"/>
      <c r="S25" s="877"/>
      <c r="T25" s="877"/>
      <c r="U25" s="877"/>
      <c r="V25" s="877"/>
      <c r="W25" s="261"/>
      <c r="X25" s="637"/>
      <c r="Y25" s="637"/>
      <c r="Z25" s="637"/>
      <c r="AA25" s="637"/>
      <c r="AB25" s="524"/>
      <c r="AC25" s="587"/>
      <c r="AD25" s="524"/>
      <c r="AE25" s="524"/>
      <c r="AF25" s="200"/>
      <c r="AG25" s="221"/>
      <c r="AH25" s="221"/>
      <c r="AI25" s="221"/>
      <c r="AJ25" s="404"/>
      <c r="AK25" s="239"/>
      <c r="AL25" s="239"/>
      <c r="AM25" s="221"/>
      <c r="AN25" s="221"/>
      <c r="AO25" s="22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  <c r="BI25" s="200"/>
      <c r="BJ25" s="200"/>
      <c r="BK25" s="200"/>
      <c r="BL25" s="200"/>
      <c r="BM25" s="200"/>
      <c r="BN25" s="200"/>
      <c r="BO25" s="200"/>
      <c r="BP25" s="200"/>
      <c r="BQ25" s="200"/>
    </row>
    <row r="26" spans="1:69" s="198" customFormat="1" x14ac:dyDescent="0.2">
      <c r="A26" s="196"/>
      <c r="B26" s="219"/>
      <c r="C26" s="224" t="s">
        <v>171</v>
      </c>
      <c r="D26" s="877"/>
      <c r="E26" s="877"/>
      <c r="F26" s="877"/>
      <c r="G26" s="877"/>
      <c r="H26" s="877"/>
      <c r="I26" s="877"/>
      <c r="J26" s="877"/>
      <c r="K26" s="877"/>
      <c r="L26" s="877"/>
      <c r="M26" s="877"/>
      <c r="N26" s="877"/>
      <c r="O26" s="877"/>
      <c r="P26" s="877"/>
      <c r="Q26" s="877"/>
      <c r="R26" s="877"/>
      <c r="S26" s="877"/>
      <c r="T26" s="877"/>
      <c r="U26" s="877"/>
      <c r="V26" s="877"/>
      <c r="W26" s="261"/>
      <c r="X26" s="637"/>
      <c r="Y26" s="637"/>
      <c r="Z26" s="637"/>
      <c r="AA26" s="637"/>
      <c r="AB26" s="524"/>
      <c r="AC26" s="587"/>
      <c r="AD26" s="524"/>
      <c r="AE26" s="524"/>
      <c r="AF26" s="200"/>
      <c r="AG26" s="221"/>
      <c r="AH26" s="221"/>
      <c r="AI26" s="221"/>
      <c r="AJ26" s="404"/>
      <c r="AK26" s="239"/>
      <c r="AL26" s="239"/>
      <c r="AM26" s="221"/>
      <c r="AN26" s="221"/>
      <c r="AO26" s="220"/>
      <c r="AP26" s="200"/>
      <c r="AQ26" s="200"/>
      <c r="AR26" s="200"/>
      <c r="AS26" s="200"/>
      <c r="AT26" s="200"/>
      <c r="AU26" s="200"/>
      <c r="AV26" s="200"/>
      <c r="AW26" s="200"/>
      <c r="AX26" s="200"/>
      <c r="AY26" s="200"/>
      <c r="AZ26" s="200"/>
      <c r="BA26" s="200"/>
      <c r="BB26" s="200"/>
      <c r="BC26" s="200"/>
      <c r="BD26" s="200"/>
      <c r="BE26" s="200"/>
      <c r="BF26" s="200"/>
      <c r="BG26" s="200"/>
      <c r="BH26" s="200"/>
      <c r="BI26" s="200"/>
      <c r="BJ26" s="200"/>
      <c r="BK26" s="200"/>
      <c r="BL26" s="200"/>
      <c r="BM26" s="200"/>
      <c r="BN26" s="200"/>
      <c r="BO26" s="200"/>
      <c r="BP26" s="200"/>
      <c r="BQ26" s="200"/>
    </row>
    <row r="27" spans="1:69" s="198" customFormat="1" x14ac:dyDescent="0.2">
      <c r="A27" s="196"/>
      <c r="B27" s="1207">
        <v>1</v>
      </c>
      <c r="C27" s="1208" t="s">
        <v>22</v>
      </c>
      <c r="D27" s="1201">
        <v>40</v>
      </c>
      <c r="E27" s="1201">
        <v>35</v>
      </c>
      <c r="F27" s="1201">
        <v>134</v>
      </c>
      <c r="G27" s="1296" t="s">
        <v>237</v>
      </c>
      <c r="H27" s="1201"/>
      <c r="I27" s="1201"/>
      <c r="J27" s="1201"/>
      <c r="K27" s="247"/>
      <c r="L27" s="1201">
        <v>40</v>
      </c>
      <c r="M27" s="1201">
        <v>35</v>
      </c>
      <c r="N27" s="1201">
        <v>93</v>
      </c>
      <c r="O27" s="247"/>
      <c r="P27" s="245">
        <v>40</v>
      </c>
      <c r="Q27" s="246">
        <v>38</v>
      </c>
      <c r="R27" s="246">
        <v>133</v>
      </c>
      <c r="S27" s="247" t="s">
        <v>237</v>
      </c>
      <c r="T27" s="1201"/>
      <c r="U27" s="1201"/>
      <c r="V27" s="1201"/>
      <c r="W27" s="246"/>
      <c r="X27" s="1202"/>
      <c r="Y27" s="1201"/>
      <c r="Z27" s="1201"/>
      <c r="AA27" s="247"/>
      <c r="AB27" s="1201"/>
      <c r="AC27" s="1201"/>
      <c r="AD27" s="1201"/>
      <c r="AE27" s="352"/>
      <c r="AF27" s="241"/>
      <c r="AG27" s="275">
        <f>COUNTIF(D27:AE27,"(1)")</f>
        <v>2</v>
      </c>
      <c r="AH27" s="275">
        <f>COUNTIF(D27:AF27,"(2)")</f>
        <v>0</v>
      </c>
      <c r="AI27" s="275">
        <f>COUNTIF(D27:AG27,"(3)")</f>
        <v>0</v>
      </c>
      <c r="AJ27" s="270">
        <f>SUM(AG27:AI27)</f>
        <v>2</v>
      </c>
      <c r="AK27" s="242" t="s">
        <v>54</v>
      </c>
      <c r="AL27" s="242" t="s">
        <v>54</v>
      </c>
      <c r="AM27" s="242" t="s">
        <v>54</v>
      </c>
      <c r="AN27" s="243" t="s">
        <v>145</v>
      </c>
      <c r="AO27" s="220"/>
      <c r="AP27" s="200"/>
      <c r="AQ27" s="200"/>
      <c r="AR27" s="200"/>
      <c r="AS27" s="200"/>
      <c r="AT27" s="200"/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200"/>
      <c r="BF27" s="200"/>
      <c r="BG27" s="200"/>
      <c r="BH27" s="200"/>
      <c r="BI27" s="200"/>
      <c r="BJ27" s="200"/>
      <c r="BK27" s="200"/>
      <c r="BL27" s="200"/>
      <c r="BM27" s="200"/>
      <c r="BN27" s="200"/>
      <c r="BO27" s="200"/>
      <c r="BP27" s="200"/>
      <c r="BQ27" s="200"/>
    </row>
    <row r="28" spans="1:69" s="198" customFormat="1" x14ac:dyDescent="0.2">
      <c r="A28" s="196"/>
      <c r="B28" s="233">
        <v>2</v>
      </c>
      <c r="C28" s="137" t="s">
        <v>387</v>
      </c>
      <c r="D28" s="1282"/>
      <c r="E28" s="1282"/>
      <c r="F28" s="1282"/>
      <c r="G28" s="262"/>
      <c r="H28" s="1282">
        <v>39</v>
      </c>
      <c r="I28" s="1282">
        <v>12</v>
      </c>
      <c r="J28" s="1282">
        <v>88</v>
      </c>
      <c r="K28" s="262" t="s">
        <v>459</v>
      </c>
      <c r="L28" s="1282"/>
      <c r="M28" s="1282"/>
      <c r="N28" s="1282"/>
      <c r="O28" s="262"/>
      <c r="P28" s="260"/>
      <c r="Q28" s="261"/>
      <c r="R28" s="261"/>
      <c r="S28" s="262"/>
      <c r="T28" s="1282"/>
      <c r="U28" s="1282"/>
      <c r="V28" s="1282"/>
      <c r="W28" s="1282"/>
      <c r="X28" s="1283"/>
      <c r="Y28" s="1282"/>
      <c r="Z28" s="1282"/>
      <c r="AA28" s="262"/>
      <c r="AB28" s="1282"/>
      <c r="AC28" s="1282"/>
      <c r="AD28" s="1282"/>
      <c r="AE28" s="349"/>
      <c r="AF28" s="200"/>
      <c r="AG28" s="275">
        <f>COUNTIF(D28:AE28,"(1)")</f>
        <v>0</v>
      </c>
      <c r="AH28" s="275">
        <f>COUNTIF(D28:AF28,"(2)")</f>
        <v>0</v>
      </c>
      <c r="AI28" s="275">
        <f>COUNTIF(D28:AG28,"(3)")</f>
        <v>0</v>
      </c>
      <c r="AJ28" s="270">
        <f>SUM(AG28:AI28)</f>
        <v>0</v>
      </c>
      <c r="AK28" s="1230">
        <v>15</v>
      </c>
      <c r="AL28" s="1230">
        <v>15</v>
      </c>
      <c r="AM28" s="1230">
        <v>15</v>
      </c>
      <c r="AN28" s="1231"/>
      <c r="AO28" s="22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200"/>
      <c r="BE28" s="200"/>
      <c r="BF28" s="200"/>
      <c r="BG28" s="200"/>
      <c r="BH28" s="200"/>
      <c r="BI28" s="200"/>
      <c r="BJ28" s="200"/>
      <c r="BK28" s="200"/>
      <c r="BL28" s="200"/>
      <c r="BM28" s="200"/>
      <c r="BN28" s="200"/>
      <c r="BO28" s="200"/>
      <c r="BP28" s="200"/>
      <c r="BQ28" s="200"/>
    </row>
    <row r="29" spans="1:69" s="198" customFormat="1" x14ac:dyDescent="0.2">
      <c r="A29" s="196"/>
      <c r="B29" s="233"/>
      <c r="C29" s="1209" t="s">
        <v>276</v>
      </c>
      <c r="D29" s="1199"/>
      <c r="E29" s="1199"/>
      <c r="F29" s="1199"/>
      <c r="G29" s="262"/>
      <c r="H29" s="1199"/>
      <c r="I29" s="1199"/>
      <c r="J29" s="1199"/>
      <c r="K29" s="262"/>
      <c r="L29" s="1199"/>
      <c r="M29" s="1199"/>
      <c r="N29" s="1199"/>
      <c r="O29" s="262"/>
      <c r="P29" s="260"/>
      <c r="Q29" s="261"/>
      <c r="R29" s="261"/>
      <c r="S29" s="262"/>
      <c r="T29" s="1199"/>
      <c r="U29" s="1199"/>
      <c r="V29" s="1199"/>
      <c r="W29" s="1199"/>
      <c r="X29" s="1203"/>
      <c r="Y29" s="1199"/>
      <c r="Z29" s="1199"/>
      <c r="AA29" s="262"/>
      <c r="AB29" s="1199"/>
      <c r="AC29" s="1199"/>
      <c r="AD29" s="1199"/>
      <c r="AE29" s="349"/>
      <c r="AF29" s="200"/>
      <c r="AG29" s="275">
        <f>COUNTIF(D29:AE29,"(1)")</f>
        <v>0</v>
      </c>
      <c r="AH29" s="275">
        <f>COUNTIF(D29:AF29,"(2)")</f>
        <v>0</v>
      </c>
      <c r="AI29" s="275">
        <f>COUNTIF(D29:AG29,"(3)")</f>
        <v>0</v>
      </c>
      <c r="AJ29" s="270">
        <f>SUM(AG29:AI29)</f>
        <v>0</v>
      </c>
      <c r="AK29" s="238">
        <v>12</v>
      </c>
      <c r="AL29" s="238">
        <v>12</v>
      </c>
      <c r="AM29" s="238">
        <v>12</v>
      </c>
      <c r="AN29" s="244">
        <v>12</v>
      </c>
      <c r="AO29" s="22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00"/>
      <c r="BM29" s="200"/>
      <c r="BN29" s="200"/>
      <c r="BO29" s="200"/>
      <c r="BP29" s="200"/>
      <c r="BQ29" s="200"/>
    </row>
    <row r="30" spans="1:69" s="198" customFormat="1" x14ac:dyDescent="0.2">
      <c r="A30" s="196"/>
      <c r="B30" s="233">
        <v>3</v>
      </c>
      <c r="C30" s="137" t="s">
        <v>371</v>
      </c>
      <c r="D30" s="1199">
        <v>40</v>
      </c>
      <c r="E30" s="1199">
        <v>18</v>
      </c>
      <c r="F30" s="1199">
        <v>98</v>
      </c>
      <c r="G30" s="262" t="s">
        <v>375</v>
      </c>
      <c r="H30" s="1199">
        <v>40</v>
      </c>
      <c r="I30" s="1199">
        <v>21</v>
      </c>
      <c r="J30" s="1199">
        <v>101</v>
      </c>
      <c r="K30" s="262" t="s">
        <v>367</v>
      </c>
      <c r="L30" s="1199"/>
      <c r="M30" s="1199"/>
      <c r="N30" s="1199"/>
      <c r="O30" s="262"/>
      <c r="P30" s="260"/>
      <c r="Q30" s="261"/>
      <c r="R30" s="261"/>
      <c r="S30" s="262"/>
      <c r="T30" s="1199"/>
      <c r="U30" s="1199"/>
      <c r="V30" s="1199"/>
      <c r="W30" s="1199"/>
      <c r="X30" s="1203"/>
      <c r="Y30" s="1199"/>
      <c r="Z30" s="1199"/>
      <c r="AA30" s="262"/>
      <c r="AB30" s="1199"/>
      <c r="AC30" s="1199"/>
      <c r="AD30" s="1199"/>
      <c r="AE30" s="349"/>
      <c r="AF30" s="200"/>
      <c r="AG30" s="275">
        <f>COUNTIF(D30:AE30,"(1)")</f>
        <v>0</v>
      </c>
      <c r="AH30" s="275">
        <f>COUNTIF(D30:AF30,"(2)")</f>
        <v>0</v>
      </c>
      <c r="AI30" s="275">
        <f>COUNTIF(D30:AG30,"(3)")</f>
        <v>0</v>
      </c>
      <c r="AJ30" s="270">
        <f>SUM(AG30:AI30)</f>
        <v>0</v>
      </c>
      <c r="AK30" s="1230">
        <v>15</v>
      </c>
      <c r="AL30" s="1230">
        <v>15</v>
      </c>
      <c r="AM30" s="1230">
        <v>15</v>
      </c>
      <c r="AN30" s="1231">
        <v>15</v>
      </c>
      <c r="AO30" s="220"/>
      <c r="AP30" s="200"/>
      <c r="AQ30" s="200"/>
      <c r="AR30" s="200"/>
      <c r="AS30" s="200"/>
      <c r="AT30" s="200"/>
      <c r="AU30" s="200"/>
      <c r="AV30" s="200"/>
      <c r="AW30" s="200"/>
      <c r="AX30" s="200"/>
      <c r="AY30" s="200"/>
      <c r="AZ30" s="200"/>
      <c r="BA30" s="200"/>
      <c r="BB30" s="200"/>
      <c r="BC30" s="200"/>
      <c r="BD30" s="200"/>
      <c r="BE30" s="200"/>
      <c r="BF30" s="200"/>
      <c r="BG30" s="200"/>
      <c r="BH30" s="200"/>
      <c r="BI30" s="200"/>
      <c r="BJ30" s="200"/>
      <c r="BK30" s="200"/>
      <c r="BL30" s="200"/>
      <c r="BM30" s="200"/>
      <c r="BN30" s="200"/>
      <c r="BO30" s="200"/>
      <c r="BP30" s="200"/>
      <c r="BQ30" s="200"/>
    </row>
    <row r="31" spans="1:69" s="198" customFormat="1" x14ac:dyDescent="0.2">
      <c r="A31" s="196"/>
      <c r="B31" s="234"/>
      <c r="C31" s="235" t="s">
        <v>23</v>
      </c>
      <c r="D31" s="346"/>
      <c r="E31" s="346"/>
      <c r="F31" s="346"/>
      <c r="G31" s="267"/>
      <c r="H31" s="346"/>
      <c r="I31" s="346"/>
      <c r="J31" s="346"/>
      <c r="K31" s="267"/>
      <c r="L31" s="346"/>
      <c r="M31" s="346"/>
      <c r="N31" s="346"/>
      <c r="O31" s="267"/>
      <c r="P31" s="265"/>
      <c r="Q31" s="266"/>
      <c r="R31" s="266"/>
      <c r="S31" s="267"/>
      <c r="T31" s="346"/>
      <c r="U31" s="346"/>
      <c r="V31" s="346"/>
      <c r="W31" s="266"/>
      <c r="X31" s="351"/>
      <c r="Y31" s="346"/>
      <c r="Z31" s="346"/>
      <c r="AA31" s="350"/>
      <c r="AB31" s="346"/>
      <c r="AC31" s="346"/>
      <c r="AD31" s="346"/>
      <c r="AE31" s="350"/>
      <c r="AF31" s="196"/>
      <c r="AG31" s="275">
        <f>COUNTIF(D31:AE31,"(1)")</f>
        <v>0</v>
      </c>
      <c r="AH31" s="275">
        <f>COUNTIF(D31:AF31,"(2)")</f>
        <v>0</v>
      </c>
      <c r="AI31" s="275">
        <f>COUNTIF(D31:AG31,"(3)")</f>
        <v>0</v>
      </c>
      <c r="AJ31" s="270">
        <f>SUM(AG31:AI31)</f>
        <v>0</v>
      </c>
      <c r="AK31" s="238" t="s">
        <v>54</v>
      </c>
      <c r="AL31" s="238" t="s">
        <v>54</v>
      </c>
      <c r="AM31" s="238" t="s">
        <v>54</v>
      </c>
      <c r="AN31" s="238" t="s">
        <v>54</v>
      </c>
      <c r="AO31" s="22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200"/>
      <c r="BH31" s="200"/>
      <c r="BI31" s="200"/>
      <c r="BJ31" s="200"/>
      <c r="BK31" s="200"/>
      <c r="BL31" s="200"/>
      <c r="BM31" s="200"/>
      <c r="BN31" s="200"/>
      <c r="BO31" s="200"/>
      <c r="BP31" s="200"/>
      <c r="BQ31" s="200"/>
    </row>
    <row r="32" spans="1:69" s="198" customFormat="1" x14ac:dyDescent="0.2">
      <c r="A32" s="196"/>
      <c r="B32" s="197"/>
      <c r="C32" s="196"/>
      <c r="D32" s="877"/>
      <c r="E32" s="877"/>
      <c r="F32" s="877"/>
      <c r="G32" s="878"/>
      <c r="H32" s="877"/>
      <c r="I32" s="877"/>
      <c r="J32" s="877"/>
      <c r="K32" s="878"/>
      <c r="L32" s="877"/>
      <c r="M32" s="877"/>
      <c r="N32" s="877"/>
      <c r="O32" s="878"/>
      <c r="P32" s="878"/>
      <c r="Q32" s="878"/>
      <c r="R32" s="878"/>
      <c r="S32" s="878"/>
      <c r="T32" s="877"/>
      <c r="U32" s="877"/>
      <c r="V32" s="877"/>
      <c r="W32" s="878"/>
      <c r="X32" s="637"/>
      <c r="Y32" s="637"/>
      <c r="Z32" s="637"/>
      <c r="AA32" s="640"/>
      <c r="AB32" s="524"/>
      <c r="AC32" s="587"/>
      <c r="AD32" s="524"/>
      <c r="AE32" s="526"/>
      <c r="AF32" s="196"/>
      <c r="AG32" s="221"/>
      <c r="AH32" s="221"/>
      <c r="AI32" s="221"/>
      <c r="AJ32" s="404"/>
      <c r="AK32" s="220"/>
      <c r="AL32" s="221"/>
      <c r="AM32" s="221"/>
      <c r="AN32" s="221"/>
      <c r="AO32" s="221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  <c r="BI32" s="200"/>
      <c r="BJ32" s="200"/>
      <c r="BK32" s="200"/>
      <c r="BL32" s="200"/>
      <c r="BM32" s="200"/>
      <c r="BN32" s="200"/>
      <c r="BO32" s="200"/>
      <c r="BP32" s="200"/>
      <c r="BQ32" s="200"/>
    </row>
    <row r="33" spans="1:69" s="198" customFormat="1" x14ac:dyDescent="0.2">
      <c r="A33" s="196"/>
      <c r="B33" s="225"/>
      <c r="C33" s="224" t="s">
        <v>38</v>
      </c>
      <c r="D33" s="346"/>
      <c r="E33" s="346"/>
      <c r="F33" s="346"/>
      <c r="G33" s="346"/>
      <c r="H33" s="346"/>
      <c r="I33" s="346"/>
      <c r="J33" s="346"/>
      <c r="K33" s="346"/>
      <c r="L33" s="346"/>
      <c r="M33" s="346"/>
      <c r="N33" s="346"/>
      <c r="O33" s="346"/>
      <c r="P33" s="346"/>
      <c r="Q33" s="346"/>
      <c r="R33" s="346"/>
      <c r="S33" s="346"/>
      <c r="T33" s="346"/>
      <c r="U33" s="346"/>
      <c r="V33" s="346"/>
      <c r="W33" s="346"/>
      <c r="X33" s="346"/>
      <c r="Y33" s="346"/>
      <c r="Z33" s="346"/>
      <c r="AA33" s="346"/>
      <c r="AB33" s="346"/>
      <c r="AC33" s="346"/>
      <c r="AD33" s="346"/>
      <c r="AE33" s="346"/>
      <c r="AF33" s="196"/>
      <c r="AG33" s="221"/>
      <c r="AH33" s="221"/>
      <c r="AI33" s="221"/>
      <c r="AJ33" s="404"/>
      <c r="AK33" s="220">
        <v>32</v>
      </c>
      <c r="AL33" s="220">
        <v>35</v>
      </c>
      <c r="AM33" s="220">
        <v>38</v>
      </c>
      <c r="AN33" s="220">
        <v>40</v>
      </c>
      <c r="AO33" s="22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00"/>
      <c r="BF33" s="200"/>
      <c r="BG33" s="200"/>
      <c r="BH33" s="200"/>
      <c r="BI33" s="200"/>
      <c r="BJ33" s="200"/>
      <c r="BK33" s="200"/>
      <c r="BL33" s="200"/>
      <c r="BM33" s="200"/>
      <c r="BN33" s="200"/>
      <c r="BO33" s="200"/>
      <c r="BP33" s="200"/>
      <c r="BQ33" s="200"/>
    </row>
    <row r="34" spans="1:69" s="198" customFormat="1" x14ac:dyDescent="0.2">
      <c r="A34" s="196"/>
      <c r="B34" s="1207"/>
      <c r="C34" s="701" t="s">
        <v>264</v>
      </c>
      <c r="D34" s="1202"/>
      <c r="E34" s="1201"/>
      <c r="F34" s="1201"/>
      <c r="G34" s="247"/>
      <c r="H34" s="1201"/>
      <c r="I34" s="1201"/>
      <c r="J34" s="1201"/>
      <c r="K34" s="246"/>
      <c r="L34" s="1226"/>
      <c r="M34" s="1225"/>
      <c r="N34" s="1201"/>
      <c r="O34" s="247"/>
      <c r="P34" s="246"/>
      <c r="Q34" s="246"/>
      <c r="R34" s="246"/>
      <c r="S34" s="246"/>
      <c r="T34" s="1202"/>
      <c r="U34" s="1201"/>
      <c r="V34" s="1201"/>
      <c r="W34" s="352"/>
      <c r="X34" s="1201"/>
      <c r="Y34" s="1201"/>
      <c r="Z34" s="1201"/>
      <c r="AA34" s="1201"/>
      <c r="AB34" s="1202"/>
      <c r="AC34" s="1201"/>
      <c r="AD34" s="1201"/>
      <c r="AE34" s="352"/>
      <c r="AF34" s="196"/>
      <c r="AG34" s="275">
        <f>COUNTIF(D34:AE34,"(1)")</f>
        <v>0</v>
      </c>
      <c r="AH34" s="275">
        <f>COUNTIF(D34:AF34,"(2)")</f>
        <v>0</v>
      </c>
      <c r="AI34" s="275">
        <f>COUNTIF(D34:AG34,"(3)")</f>
        <v>0</v>
      </c>
      <c r="AJ34" s="270">
        <f>SUM(AG34:AI34)</f>
        <v>0</v>
      </c>
      <c r="AK34" s="242">
        <v>12</v>
      </c>
      <c r="AL34" s="237">
        <v>12</v>
      </c>
      <c r="AM34" s="237"/>
      <c r="AN34" s="259"/>
      <c r="AO34" s="22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0"/>
      <c r="BK34" s="200"/>
      <c r="BL34" s="200"/>
      <c r="BM34" s="200"/>
      <c r="BN34" s="200"/>
      <c r="BO34" s="200"/>
      <c r="BP34" s="200"/>
      <c r="BQ34" s="200"/>
    </row>
    <row r="35" spans="1:69" s="198" customFormat="1" x14ac:dyDescent="0.2">
      <c r="A35" s="196"/>
      <c r="B35" s="233">
        <v>1</v>
      </c>
      <c r="C35" s="1204" t="s">
        <v>345</v>
      </c>
      <c r="D35" s="1203">
        <v>36</v>
      </c>
      <c r="E35" s="1199">
        <v>5</v>
      </c>
      <c r="F35" s="1199">
        <v>64</v>
      </c>
      <c r="G35" s="1294" t="s">
        <v>322</v>
      </c>
      <c r="H35" s="1199"/>
      <c r="I35" s="1199"/>
      <c r="J35" s="1199"/>
      <c r="K35" s="261"/>
      <c r="L35" s="1227"/>
      <c r="M35" s="1224"/>
      <c r="N35" s="1199"/>
      <c r="O35" s="262"/>
      <c r="P35" s="261"/>
      <c r="Q35" s="261"/>
      <c r="R35" s="261"/>
      <c r="S35" s="261"/>
      <c r="T35" s="1203"/>
      <c r="U35" s="1199"/>
      <c r="V35" s="1199"/>
      <c r="W35" s="349"/>
      <c r="X35" s="1199"/>
      <c r="Y35" s="1199"/>
      <c r="Z35" s="1199"/>
      <c r="AA35" s="1199"/>
      <c r="AB35" s="1203"/>
      <c r="AC35" s="1199"/>
      <c r="AD35" s="1199"/>
      <c r="AE35" s="349"/>
      <c r="AF35" s="196"/>
      <c r="AG35" s="275">
        <f>COUNTIF(D35:AE35,"(1)")</f>
        <v>0</v>
      </c>
      <c r="AH35" s="275">
        <f>COUNTIF(D35:AF35,"(2)")</f>
        <v>1</v>
      </c>
      <c r="AI35" s="275">
        <f>COUNTIF(D35:AG35,"(3)")</f>
        <v>0</v>
      </c>
      <c r="AJ35" s="270">
        <f>SUM(AG35:AI35)</f>
        <v>1</v>
      </c>
      <c r="AK35" s="1230">
        <v>15</v>
      </c>
      <c r="AL35" s="1230">
        <v>15</v>
      </c>
      <c r="AM35" s="238"/>
      <c r="AN35" s="244"/>
      <c r="AO35" s="22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  <c r="BI35" s="200"/>
      <c r="BJ35" s="200"/>
      <c r="BK35" s="200"/>
      <c r="BL35" s="200"/>
      <c r="BM35" s="200"/>
      <c r="BN35" s="200"/>
      <c r="BO35" s="200"/>
      <c r="BP35" s="200"/>
      <c r="BQ35" s="200"/>
    </row>
    <row r="36" spans="1:69" s="198" customFormat="1" x14ac:dyDescent="0.2">
      <c r="A36" s="196"/>
      <c r="B36" s="233"/>
      <c r="C36" s="1205" t="s">
        <v>160</v>
      </c>
      <c r="D36" s="1203"/>
      <c r="E36" s="1199"/>
      <c r="F36" s="1199"/>
      <c r="G36" s="262"/>
      <c r="H36" s="1199"/>
      <c r="I36" s="1199"/>
      <c r="J36" s="1199"/>
      <c r="K36" s="261"/>
      <c r="L36" s="1227"/>
      <c r="M36" s="1224"/>
      <c r="N36" s="1199"/>
      <c r="O36" s="262"/>
      <c r="P36" s="261"/>
      <c r="Q36" s="261"/>
      <c r="R36" s="261"/>
      <c r="S36" s="261"/>
      <c r="T36" s="1203"/>
      <c r="U36" s="1199"/>
      <c r="V36" s="1199"/>
      <c r="W36" s="349"/>
      <c r="X36" s="1199"/>
      <c r="Y36" s="1199"/>
      <c r="Z36" s="1199"/>
      <c r="AA36" s="1199"/>
      <c r="AB36" s="1203"/>
      <c r="AC36" s="1199"/>
      <c r="AD36" s="1199"/>
      <c r="AE36" s="349"/>
      <c r="AF36" s="196"/>
      <c r="AG36" s="214">
        <f>COUNTIF(D36:AE36,"(1)")</f>
        <v>0</v>
      </c>
      <c r="AH36" s="214">
        <f>COUNTIF(D36:AF36,"(2)")</f>
        <v>0</v>
      </c>
      <c r="AI36" s="214">
        <f>COUNTIF(D36:AG36,"(3)")</f>
        <v>0</v>
      </c>
      <c r="AJ36" s="269">
        <f>SUM(AG36:AI36)</f>
        <v>0</v>
      </c>
      <c r="AK36" s="238" t="s">
        <v>168</v>
      </c>
      <c r="AL36" s="238"/>
      <c r="AM36" s="238"/>
      <c r="AN36" s="215"/>
      <c r="AO36" s="22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  <c r="BF36" s="200"/>
      <c r="BG36" s="200"/>
      <c r="BH36" s="200"/>
      <c r="BI36" s="200"/>
      <c r="BJ36" s="200"/>
      <c r="BK36" s="200"/>
      <c r="BL36" s="200"/>
      <c r="BM36" s="200"/>
      <c r="BN36" s="200"/>
      <c r="BO36" s="200"/>
      <c r="BP36" s="200"/>
      <c r="BQ36" s="200"/>
    </row>
    <row r="37" spans="1:69" s="198" customFormat="1" x14ac:dyDescent="0.2">
      <c r="A37" s="196"/>
      <c r="B37" s="233">
        <v>2</v>
      </c>
      <c r="C37" s="1205" t="s">
        <v>333</v>
      </c>
      <c r="D37" s="1299"/>
      <c r="E37" s="1298"/>
      <c r="F37" s="1298"/>
      <c r="G37" s="262"/>
      <c r="H37" s="1298"/>
      <c r="I37" s="1298"/>
      <c r="J37" s="1298"/>
      <c r="K37" s="261"/>
      <c r="L37" s="1299">
        <v>27</v>
      </c>
      <c r="M37" s="1298">
        <v>4</v>
      </c>
      <c r="N37" s="1298">
        <v>33</v>
      </c>
      <c r="O37" s="262" t="s">
        <v>463</v>
      </c>
      <c r="P37" s="261"/>
      <c r="Q37" s="261"/>
      <c r="R37" s="261"/>
      <c r="S37" s="261"/>
      <c r="T37" s="1299"/>
      <c r="U37" s="1298"/>
      <c r="V37" s="1298"/>
      <c r="W37" s="349"/>
      <c r="X37" s="1298"/>
      <c r="Y37" s="1298"/>
      <c r="Z37" s="1298"/>
      <c r="AA37" s="1298"/>
      <c r="AB37" s="1299"/>
      <c r="AC37" s="1298"/>
      <c r="AD37" s="1298"/>
      <c r="AE37" s="349"/>
      <c r="AF37" s="196"/>
      <c r="AG37" s="214">
        <f>COUNTIF(D37:AE37,"(1)")</f>
        <v>0</v>
      </c>
      <c r="AH37" s="214">
        <f>COUNTIF(D37:AF37,"(2)")</f>
        <v>0</v>
      </c>
      <c r="AI37" s="214">
        <f>COUNTIF(D37:AG37,"(3)")</f>
        <v>0</v>
      </c>
      <c r="AJ37" s="269">
        <f>SUM(AG37:AI37)</f>
        <v>0</v>
      </c>
      <c r="AK37" s="238"/>
      <c r="AL37" s="238"/>
      <c r="AM37" s="238"/>
      <c r="AN37" s="215"/>
      <c r="AO37" s="22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0"/>
      <c r="BG37" s="200"/>
      <c r="BH37" s="200"/>
      <c r="BI37" s="200"/>
      <c r="BJ37" s="200"/>
      <c r="BK37" s="200"/>
      <c r="BL37" s="200"/>
      <c r="BM37" s="200"/>
      <c r="BN37" s="200"/>
      <c r="BO37" s="200"/>
      <c r="BP37" s="200"/>
      <c r="BQ37" s="200"/>
    </row>
    <row r="38" spans="1:69" s="198" customFormat="1" x14ac:dyDescent="0.2">
      <c r="A38" s="196"/>
      <c r="B38" s="234">
        <v>3</v>
      </c>
      <c r="C38" s="1206" t="s">
        <v>321</v>
      </c>
      <c r="D38" s="351">
        <v>39</v>
      </c>
      <c r="E38" s="346">
        <v>9</v>
      </c>
      <c r="F38" s="346">
        <v>77</v>
      </c>
      <c r="G38" s="1293" t="s">
        <v>237</v>
      </c>
      <c r="H38" s="346">
        <v>38</v>
      </c>
      <c r="I38" s="346">
        <v>7</v>
      </c>
      <c r="J38" s="346">
        <v>72</v>
      </c>
      <c r="K38" s="266" t="s">
        <v>375</v>
      </c>
      <c r="L38" s="351">
        <v>35</v>
      </c>
      <c r="M38" s="346">
        <v>5</v>
      </c>
      <c r="N38" s="346">
        <v>41</v>
      </c>
      <c r="O38" s="267" t="s">
        <v>462</v>
      </c>
      <c r="P38" s="346"/>
      <c r="Q38" s="346"/>
      <c r="R38" s="346"/>
      <c r="S38" s="346"/>
      <c r="T38" s="351"/>
      <c r="U38" s="346"/>
      <c r="V38" s="346"/>
      <c r="W38" s="350"/>
      <c r="X38" s="346"/>
      <c r="Y38" s="346"/>
      <c r="Z38" s="346"/>
      <c r="AA38" s="346"/>
      <c r="AB38" s="351"/>
      <c r="AC38" s="346"/>
      <c r="AD38" s="346"/>
      <c r="AE38" s="350"/>
      <c r="AF38" s="196"/>
      <c r="AG38" s="214">
        <f>COUNTIF(D38:AE38,"(1)")</f>
        <v>1</v>
      </c>
      <c r="AH38" s="214">
        <f>COUNTIF(D38:AF38,"(2)")</f>
        <v>0</v>
      </c>
      <c r="AI38" s="214">
        <f>COUNTIF(D38:AG38,"(3)")</f>
        <v>0</v>
      </c>
      <c r="AJ38" s="269">
        <f>SUM(AG38:AI38)</f>
        <v>1</v>
      </c>
      <c r="AK38" s="269">
        <v>14</v>
      </c>
      <c r="AL38" s="269">
        <v>14</v>
      </c>
      <c r="AM38" s="1232">
        <v>15</v>
      </c>
      <c r="AN38" s="215"/>
      <c r="AO38" s="22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  <c r="BI38" s="200"/>
      <c r="BJ38" s="200"/>
      <c r="BK38" s="200"/>
      <c r="BL38" s="200"/>
      <c r="BM38" s="200"/>
      <c r="BN38" s="200"/>
      <c r="BO38" s="200"/>
      <c r="BP38" s="200"/>
      <c r="BQ38" s="200"/>
    </row>
    <row r="39" spans="1:69" s="198" customFormat="1" x14ac:dyDescent="0.2">
      <c r="B39" s="254"/>
      <c r="C39" s="254"/>
      <c r="D39" s="344"/>
      <c r="E39" s="344"/>
      <c r="F39" s="344"/>
      <c r="G39" s="344"/>
      <c r="H39" s="344"/>
      <c r="I39" s="344"/>
      <c r="J39" s="344"/>
      <c r="K39" s="344"/>
      <c r="L39" s="344"/>
      <c r="M39" s="344"/>
      <c r="N39" s="344"/>
      <c r="O39" s="344"/>
      <c r="P39" s="344"/>
      <c r="Q39" s="344"/>
      <c r="R39" s="344"/>
      <c r="S39" s="344"/>
      <c r="T39" s="344"/>
      <c r="U39" s="344"/>
      <c r="V39" s="344"/>
      <c r="W39" s="344"/>
      <c r="X39" s="344"/>
      <c r="Y39" s="344"/>
      <c r="Z39" s="344"/>
      <c r="AA39" s="344"/>
      <c r="AB39" s="344"/>
      <c r="AC39" s="344"/>
      <c r="AD39" s="344"/>
      <c r="AE39" s="344"/>
      <c r="AG39" s="221"/>
      <c r="AH39" s="221"/>
      <c r="AI39" s="221"/>
      <c r="AJ39" s="404"/>
    </row>
    <row r="40" spans="1:69" s="198" customFormat="1" x14ac:dyDescent="0.2">
      <c r="A40" s="196"/>
      <c r="B40" s="219"/>
      <c r="C40" s="200"/>
      <c r="D40" s="877"/>
      <c r="E40" s="877"/>
      <c r="F40" s="877"/>
      <c r="G40" s="877"/>
      <c r="H40" s="877"/>
      <c r="I40" s="877"/>
      <c r="J40" s="877"/>
      <c r="K40" s="877"/>
      <c r="L40" s="877"/>
      <c r="M40" s="877"/>
      <c r="N40" s="877"/>
      <c r="O40" s="877"/>
      <c r="P40" s="877"/>
      <c r="Q40" s="877"/>
      <c r="R40" s="877"/>
      <c r="S40" s="877"/>
      <c r="T40" s="877"/>
      <c r="U40" s="877"/>
      <c r="V40" s="877"/>
      <c r="W40" s="877"/>
      <c r="X40" s="637"/>
      <c r="Y40" s="637"/>
      <c r="Z40" s="637"/>
      <c r="AA40" s="637"/>
      <c r="AB40" s="524"/>
      <c r="AC40" s="587"/>
      <c r="AD40" s="524"/>
      <c r="AE40" s="524"/>
      <c r="AF40" s="196"/>
      <c r="AG40" s="221"/>
      <c r="AH40" s="221"/>
      <c r="AI40" s="221"/>
      <c r="AJ40" s="404"/>
      <c r="AK40" s="221"/>
      <c r="AL40" s="221"/>
      <c r="AM40" s="221"/>
      <c r="AN40" s="221"/>
      <c r="AO40" s="22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  <c r="BH40" s="200"/>
      <c r="BI40" s="200"/>
      <c r="BJ40" s="200"/>
      <c r="BK40" s="200"/>
      <c r="BL40" s="200"/>
      <c r="BM40" s="200"/>
      <c r="BN40" s="200"/>
      <c r="BO40" s="200"/>
      <c r="BP40" s="200"/>
      <c r="BQ40" s="200"/>
    </row>
    <row r="41" spans="1:69" s="198" customFormat="1" x14ac:dyDescent="0.2">
      <c r="B41" s="255"/>
      <c r="C41" s="224" t="s">
        <v>55</v>
      </c>
      <c r="D41" s="346"/>
      <c r="E41" s="346"/>
      <c r="F41" s="346"/>
      <c r="G41" s="346"/>
      <c r="H41" s="346"/>
      <c r="I41" s="346"/>
      <c r="J41" s="346"/>
      <c r="K41" s="346"/>
      <c r="L41" s="346"/>
      <c r="M41" s="346"/>
      <c r="N41" s="346"/>
      <c r="O41" s="346"/>
      <c r="P41" s="346"/>
      <c r="Q41" s="346"/>
      <c r="R41" s="346"/>
      <c r="S41" s="346"/>
      <c r="T41" s="346"/>
      <c r="U41" s="346"/>
      <c r="V41" s="346"/>
      <c r="W41" s="346"/>
      <c r="X41" s="346"/>
      <c r="Y41" s="346"/>
      <c r="Z41" s="346"/>
      <c r="AA41" s="346"/>
      <c r="AB41" s="346"/>
      <c r="AC41" s="346"/>
      <c r="AD41" s="346"/>
      <c r="AE41" s="346"/>
      <c r="AF41" s="256"/>
      <c r="AG41" s="221"/>
      <c r="AH41" s="221"/>
      <c r="AI41" s="221"/>
      <c r="AJ41" s="404"/>
      <c r="AK41" s="220">
        <v>32</v>
      </c>
      <c r="AL41" s="220">
        <v>35</v>
      </c>
      <c r="AM41" s="220">
        <v>38</v>
      </c>
      <c r="AN41" s="220">
        <v>40</v>
      </c>
      <c r="AO41" s="220"/>
      <c r="AP41" s="220"/>
      <c r="AQ41" s="257"/>
      <c r="AR41" s="220"/>
      <c r="AS41" s="257"/>
      <c r="AT41" s="220"/>
      <c r="AU41" s="256"/>
      <c r="AV41" s="220"/>
      <c r="AW41" s="257"/>
      <c r="AX41" s="220"/>
      <c r="AY41" s="220"/>
      <c r="AZ41" s="220"/>
      <c r="BA41" s="220"/>
      <c r="BB41" s="220"/>
      <c r="BC41" s="220"/>
      <c r="BD41" s="220"/>
      <c r="BF41" s="220"/>
      <c r="BG41" s="258"/>
      <c r="BH41" s="221"/>
      <c r="BI41" s="221"/>
      <c r="BJ41" s="221"/>
      <c r="BK41" s="222"/>
      <c r="BL41" s="221"/>
      <c r="BM41" s="221"/>
      <c r="BN41" s="221"/>
      <c r="BO41" s="221"/>
    </row>
    <row r="42" spans="1:69" s="198" customFormat="1" x14ac:dyDescent="0.2">
      <c r="A42" s="196"/>
      <c r="B42" s="1207">
        <v>1</v>
      </c>
      <c r="C42" s="1208" t="s">
        <v>138</v>
      </c>
      <c r="D42" s="1201">
        <v>27</v>
      </c>
      <c r="E42" s="1201">
        <v>2</v>
      </c>
      <c r="F42" s="1201">
        <v>43</v>
      </c>
      <c r="G42" s="247" t="s">
        <v>349</v>
      </c>
      <c r="H42" s="1201">
        <v>33</v>
      </c>
      <c r="I42" s="1201">
        <v>4</v>
      </c>
      <c r="J42" s="1201">
        <v>63</v>
      </c>
      <c r="K42" s="1290" t="s">
        <v>259</v>
      </c>
      <c r="L42" s="1201">
        <v>33</v>
      </c>
      <c r="M42" s="1201">
        <v>1</v>
      </c>
      <c r="N42" s="1201">
        <v>34</v>
      </c>
      <c r="O42" s="247" t="s">
        <v>349</v>
      </c>
      <c r="P42" s="245"/>
      <c r="Q42" s="246"/>
      <c r="R42" s="246"/>
      <c r="S42" s="247"/>
      <c r="T42" s="1201"/>
      <c r="U42" s="1201"/>
      <c r="V42" s="1201"/>
      <c r="W42" s="247"/>
      <c r="X42" s="1201"/>
      <c r="Y42" s="1201"/>
      <c r="Z42" s="1201"/>
      <c r="AA42" s="247"/>
      <c r="AB42" s="1201"/>
      <c r="AC42" s="1201"/>
      <c r="AD42" s="1201"/>
      <c r="AE42" s="352"/>
      <c r="AF42" s="196"/>
      <c r="AG42" s="275">
        <f>COUNTIF(D42:AE42,"(1)")</f>
        <v>0</v>
      </c>
      <c r="AH42" s="275">
        <f>COUNTIF(D42:AF42,"(2)")</f>
        <v>0</v>
      </c>
      <c r="AI42" s="275">
        <f>COUNTIF(D42:AG42,"(3)")</f>
        <v>1</v>
      </c>
      <c r="AJ42" s="270">
        <f>SUM(AG42:AI42)</f>
        <v>1</v>
      </c>
      <c r="AK42" s="242" t="s">
        <v>169</v>
      </c>
      <c r="AL42" s="242" t="s">
        <v>169</v>
      </c>
      <c r="AM42" s="259" t="s">
        <v>169</v>
      </c>
      <c r="AN42" s="230"/>
      <c r="AO42" s="22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00"/>
      <c r="BC42" s="200"/>
      <c r="BD42" s="200"/>
      <c r="BE42" s="200"/>
      <c r="BF42" s="200"/>
      <c r="BG42" s="200"/>
      <c r="BH42" s="200"/>
      <c r="BI42" s="200"/>
      <c r="BJ42" s="200"/>
      <c r="BK42" s="200"/>
      <c r="BL42" s="200"/>
      <c r="BM42" s="200"/>
      <c r="BN42" s="200"/>
      <c r="BO42" s="200"/>
      <c r="BP42" s="200"/>
      <c r="BQ42" s="200"/>
    </row>
    <row r="43" spans="1:69" s="198" customFormat="1" x14ac:dyDescent="0.2">
      <c r="A43" s="196"/>
      <c r="B43" s="234"/>
      <c r="C43" s="235"/>
      <c r="D43" s="351"/>
      <c r="E43" s="346"/>
      <c r="F43" s="346"/>
      <c r="G43" s="267"/>
      <c r="H43" s="351"/>
      <c r="I43" s="346"/>
      <c r="J43" s="346"/>
      <c r="K43" s="267"/>
      <c r="L43" s="351"/>
      <c r="M43" s="346"/>
      <c r="N43" s="346"/>
      <c r="O43" s="267"/>
      <c r="P43" s="265"/>
      <c r="Q43" s="266"/>
      <c r="R43" s="266"/>
      <c r="S43" s="267"/>
      <c r="T43" s="351"/>
      <c r="U43" s="346"/>
      <c r="V43" s="346"/>
      <c r="W43" s="267"/>
      <c r="X43" s="351"/>
      <c r="Y43" s="346"/>
      <c r="Z43" s="346"/>
      <c r="AA43" s="267"/>
      <c r="AB43" s="351"/>
      <c r="AC43" s="346"/>
      <c r="AD43" s="346"/>
      <c r="AE43" s="350"/>
      <c r="AF43" s="196"/>
      <c r="AG43" s="275">
        <f>COUNTIF(D43:AE43,"(1)")</f>
        <v>0</v>
      </c>
      <c r="AH43" s="275">
        <f>COUNTIF(D43:AF43,"(2)")</f>
        <v>0</v>
      </c>
      <c r="AI43" s="275">
        <f>COUNTIF(D43:AG43,"(3)")</f>
        <v>0</v>
      </c>
      <c r="AJ43" s="270">
        <f>SUM(AG43:AI43)</f>
        <v>0</v>
      </c>
      <c r="AK43" s="413"/>
      <c r="AL43" s="413"/>
      <c r="AM43" s="274"/>
      <c r="AN43" s="275"/>
      <c r="AO43" s="22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00"/>
      <c r="BI43" s="200"/>
      <c r="BJ43" s="200"/>
      <c r="BK43" s="200"/>
      <c r="BL43" s="200"/>
      <c r="BM43" s="200"/>
      <c r="BN43" s="200"/>
      <c r="BO43" s="200"/>
      <c r="BP43" s="200"/>
      <c r="BQ43" s="200"/>
    </row>
    <row r="44" spans="1:69" s="198" customFormat="1" x14ac:dyDescent="0.2">
      <c r="A44" s="196"/>
      <c r="B44" s="231"/>
      <c r="C44" s="232"/>
      <c r="D44" s="880"/>
      <c r="E44" s="880"/>
      <c r="F44" s="880"/>
      <c r="G44" s="880"/>
      <c r="H44" s="880"/>
      <c r="I44" s="880"/>
      <c r="J44" s="880"/>
      <c r="K44" s="880"/>
      <c r="L44" s="880"/>
      <c r="M44" s="880"/>
      <c r="N44" s="880"/>
      <c r="O44" s="880"/>
      <c r="P44" s="880"/>
      <c r="Q44" s="880"/>
      <c r="R44" s="880"/>
      <c r="S44" s="880"/>
      <c r="T44" s="877"/>
      <c r="U44" s="877"/>
      <c r="V44" s="877"/>
      <c r="W44" s="878"/>
      <c r="X44" s="639"/>
      <c r="Y44" s="639"/>
      <c r="Z44" s="639"/>
      <c r="AA44" s="639"/>
      <c r="AB44" s="527"/>
      <c r="AC44" s="588"/>
      <c r="AD44" s="527"/>
      <c r="AE44" s="527"/>
      <c r="AF44" s="196"/>
      <c r="AG44" s="585"/>
      <c r="AH44" s="585"/>
      <c r="AI44" s="585"/>
      <c r="AJ44" s="586"/>
      <c r="AK44" s="221"/>
      <c r="AL44" s="221"/>
      <c r="AM44" s="221"/>
      <c r="AN44" s="221"/>
      <c r="AO44" s="22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00"/>
      <c r="BI44" s="200"/>
      <c r="BJ44" s="200"/>
      <c r="BK44" s="200"/>
      <c r="BL44" s="200"/>
      <c r="BM44" s="200"/>
      <c r="BN44" s="200"/>
      <c r="BO44" s="200"/>
      <c r="BP44" s="200"/>
      <c r="BQ44" s="200"/>
    </row>
    <row r="45" spans="1:69" s="198" customFormat="1" x14ac:dyDescent="0.2">
      <c r="B45" s="255"/>
      <c r="C45" s="224" t="s">
        <v>25</v>
      </c>
      <c r="D45" s="346"/>
      <c r="E45" s="346"/>
      <c r="F45" s="346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  <c r="S45" s="346"/>
      <c r="T45" s="346"/>
      <c r="U45" s="346"/>
      <c r="V45" s="346"/>
      <c r="W45" s="346"/>
      <c r="X45" s="346"/>
      <c r="Y45" s="346"/>
      <c r="Z45" s="346"/>
      <c r="AA45" s="346"/>
      <c r="AB45" s="346"/>
      <c r="AC45" s="346"/>
      <c r="AD45" s="346"/>
      <c r="AE45" s="346"/>
      <c r="AF45" s="256"/>
      <c r="AG45" s="226"/>
      <c r="AH45" s="226"/>
      <c r="AI45" s="226"/>
      <c r="AJ45" s="227"/>
      <c r="AK45" s="220">
        <v>32</v>
      </c>
      <c r="AL45" s="220">
        <v>35</v>
      </c>
      <c r="AM45" s="220">
        <v>38</v>
      </c>
      <c r="AN45" s="220">
        <v>40</v>
      </c>
      <c r="AO45" s="220"/>
      <c r="AP45" s="220"/>
      <c r="AQ45" s="257"/>
      <c r="AR45" s="220"/>
      <c r="AS45" s="257"/>
      <c r="AT45" s="220"/>
      <c r="AU45" s="256"/>
      <c r="AV45" s="220"/>
      <c r="AW45" s="257"/>
      <c r="AX45" s="220"/>
      <c r="AY45" s="220"/>
      <c r="AZ45" s="220"/>
      <c r="BA45" s="220"/>
      <c r="BB45" s="220"/>
      <c r="BC45" s="220"/>
      <c r="BD45" s="220"/>
      <c r="BF45" s="220"/>
      <c r="BG45" s="258"/>
      <c r="BH45" s="221"/>
      <c r="BI45" s="221"/>
      <c r="BJ45" s="221"/>
      <c r="BK45" s="222"/>
      <c r="BL45" s="221"/>
      <c r="BM45" s="221"/>
      <c r="BN45" s="221"/>
      <c r="BO45" s="221"/>
    </row>
    <row r="46" spans="1:69" s="198" customFormat="1" x14ac:dyDescent="0.2">
      <c r="B46" s="273"/>
      <c r="C46" s="1213" t="s">
        <v>251</v>
      </c>
      <c r="D46" s="1202"/>
      <c r="E46" s="1201"/>
      <c r="F46" s="1201"/>
      <c r="G46" s="247"/>
      <c r="H46" s="1201"/>
      <c r="I46" s="1201"/>
      <c r="J46" s="1201"/>
      <c r="K46" s="246"/>
      <c r="L46" s="1202"/>
      <c r="M46" s="1201"/>
      <c r="N46" s="1201"/>
      <c r="O46" s="352"/>
      <c r="P46" s="1201"/>
      <c r="Q46" s="1201"/>
      <c r="R46" s="1201"/>
      <c r="S46" s="246"/>
      <c r="T46" s="1202"/>
      <c r="U46" s="1201"/>
      <c r="V46" s="1201"/>
      <c r="W46" s="352"/>
      <c r="X46" s="1201"/>
      <c r="Y46" s="1201"/>
      <c r="Z46" s="1201"/>
      <c r="AA46" s="1201"/>
      <c r="AB46" s="1202"/>
      <c r="AC46" s="1201"/>
      <c r="AD46" s="1201"/>
      <c r="AE46" s="352"/>
      <c r="AF46" s="256"/>
      <c r="AG46" s="275">
        <f>COUNTIF(D46:AE46,"(1)")</f>
        <v>0</v>
      </c>
      <c r="AH46" s="275">
        <f>COUNTIF(D46:AF46,"(2)")</f>
        <v>0</v>
      </c>
      <c r="AI46" s="275">
        <f>COUNTIF(D46:AG46,"(3)")</f>
        <v>0</v>
      </c>
      <c r="AJ46" s="270">
        <f>SUM(AG46:AI46)</f>
        <v>0</v>
      </c>
      <c r="AK46" s="275"/>
      <c r="AL46" s="275"/>
      <c r="AM46" s="275"/>
      <c r="AN46" s="275"/>
      <c r="AO46" s="220"/>
      <c r="AP46" s="220"/>
      <c r="AQ46" s="257"/>
      <c r="AR46" s="220"/>
      <c r="AS46" s="257"/>
      <c r="AT46" s="220"/>
      <c r="AU46" s="256"/>
      <c r="AV46" s="220"/>
      <c r="AW46" s="257"/>
      <c r="AX46" s="220"/>
      <c r="AY46" s="220"/>
      <c r="AZ46" s="220"/>
      <c r="BA46" s="220"/>
      <c r="BB46" s="220"/>
      <c r="BC46" s="220"/>
      <c r="BD46" s="220"/>
      <c r="BF46" s="220"/>
      <c r="BG46" s="258"/>
      <c r="BH46" s="221"/>
      <c r="BI46" s="221"/>
      <c r="BJ46" s="221"/>
      <c r="BK46" s="222"/>
      <c r="BL46" s="221"/>
      <c r="BM46" s="221"/>
      <c r="BN46" s="221"/>
      <c r="BO46" s="221"/>
    </row>
    <row r="47" spans="1:69" s="198" customFormat="1" x14ac:dyDescent="0.2">
      <c r="A47" s="196"/>
      <c r="B47" s="234">
        <v>1</v>
      </c>
      <c r="C47" s="235" t="s">
        <v>135</v>
      </c>
      <c r="D47" s="346">
        <v>39</v>
      </c>
      <c r="E47" s="346">
        <v>10</v>
      </c>
      <c r="F47" s="346">
        <v>84</v>
      </c>
      <c r="G47" s="1295" t="s">
        <v>322</v>
      </c>
      <c r="H47" s="346">
        <v>40</v>
      </c>
      <c r="I47" s="346">
        <v>7</v>
      </c>
      <c r="J47" s="346">
        <v>78</v>
      </c>
      <c r="K47" s="1291" t="s">
        <v>259</v>
      </c>
      <c r="L47" s="346">
        <v>38</v>
      </c>
      <c r="M47" s="346">
        <v>9</v>
      </c>
      <c r="N47" s="346">
        <v>49</v>
      </c>
      <c r="O47" s="267" t="s">
        <v>349</v>
      </c>
      <c r="P47" s="265">
        <v>39</v>
      </c>
      <c r="Q47" s="266">
        <v>10</v>
      </c>
      <c r="R47" s="266">
        <v>86</v>
      </c>
      <c r="S47" s="267" t="s">
        <v>344</v>
      </c>
      <c r="T47" s="346"/>
      <c r="U47" s="346"/>
      <c r="V47" s="346"/>
      <c r="W47" s="346"/>
      <c r="X47" s="351"/>
      <c r="Y47" s="346"/>
      <c r="Z47" s="346"/>
      <c r="AA47" s="267"/>
      <c r="AB47" s="346"/>
      <c r="AC47" s="346"/>
      <c r="AD47" s="346"/>
      <c r="AE47" s="350"/>
      <c r="AF47" s="196"/>
      <c r="AG47" s="275">
        <f>COUNTIF(D47:AE47,"(1)")</f>
        <v>0</v>
      </c>
      <c r="AH47" s="275">
        <f>COUNTIF(D47:AF47,"(2)")</f>
        <v>1</v>
      </c>
      <c r="AI47" s="275">
        <f>COUNTIF(D47:AG47,"(3)")</f>
        <v>1</v>
      </c>
      <c r="AJ47" s="405">
        <f>SUM(AG47:AI47)</f>
        <v>2</v>
      </c>
      <c r="AK47" s="243" t="s">
        <v>145</v>
      </c>
      <c r="AL47" s="243" t="s">
        <v>145</v>
      </c>
      <c r="AM47" s="243" t="s">
        <v>145</v>
      </c>
      <c r="AN47" s="259" t="s">
        <v>168</v>
      </c>
      <c r="AO47" s="220"/>
      <c r="AP47" s="200"/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  <c r="BA47" s="200"/>
      <c r="BB47" s="200"/>
      <c r="BC47" s="200"/>
      <c r="BD47" s="200"/>
      <c r="BE47" s="200"/>
      <c r="BF47" s="200"/>
      <c r="BG47" s="200"/>
      <c r="BH47" s="200"/>
      <c r="BI47" s="200"/>
      <c r="BJ47" s="200"/>
      <c r="BK47" s="200"/>
      <c r="BL47" s="200"/>
      <c r="BM47" s="200"/>
      <c r="BN47" s="200"/>
      <c r="BO47" s="200"/>
      <c r="BP47" s="200"/>
      <c r="BQ47" s="200"/>
    </row>
    <row r="48" spans="1:69" s="198" customFormat="1" x14ac:dyDescent="0.2">
      <c r="A48" s="196"/>
      <c r="B48" s="197"/>
      <c r="C48" s="196"/>
      <c r="D48" s="878"/>
      <c r="E48" s="878"/>
      <c r="F48" s="878"/>
      <c r="G48" s="878"/>
      <c r="H48" s="878"/>
      <c r="I48" s="878"/>
      <c r="J48" s="878"/>
      <c r="K48" s="878"/>
      <c r="L48" s="878"/>
      <c r="M48" s="878"/>
      <c r="N48" s="878"/>
      <c r="O48" s="878"/>
      <c r="P48" s="878"/>
      <c r="Q48" s="878"/>
      <c r="R48" s="878"/>
      <c r="S48" s="878"/>
      <c r="T48" s="878"/>
      <c r="U48" s="878"/>
      <c r="V48" s="878"/>
      <c r="W48" s="878"/>
      <c r="X48" s="640"/>
      <c r="Y48" s="640"/>
      <c r="Z48" s="640"/>
      <c r="AA48" s="640"/>
      <c r="AB48" s="526"/>
      <c r="AC48" s="589"/>
      <c r="AD48" s="526"/>
      <c r="AE48" s="526"/>
      <c r="AF48" s="196"/>
      <c r="AG48" s="221"/>
      <c r="AH48" s="221"/>
      <c r="AI48" s="221"/>
      <c r="AJ48" s="404"/>
      <c r="AK48" s="221"/>
      <c r="AL48" s="221"/>
      <c r="AM48" s="221"/>
      <c r="AN48" s="221"/>
      <c r="AO48" s="220"/>
      <c r="AP48" s="200"/>
      <c r="AQ48" s="200"/>
      <c r="AR48" s="200"/>
      <c r="AS48" s="200"/>
      <c r="AT48" s="200"/>
      <c r="AU48" s="200"/>
      <c r="AV48" s="200"/>
      <c r="AW48" s="200"/>
      <c r="AX48" s="200"/>
      <c r="AY48" s="200"/>
      <c r="AZ48" s="200"/>
      <c r="BA48" s="200"/>
      <c r="BB48" s="200"/>
      <c r="BC48" s="200"/>
      <c r="BD48" s="200"/>
      <c r="BE48" s="200"/>
      <c r="BF48" s="200"/>
      <c r="BG48" s="200"/>
      <c r="BH48" s="200"/>
      <c r="BI48" s="200"/>
      <c r="BJ48" s="200"/>
      <c r="BK48" s="200"/>
      <c r="BL48" s="200"/>
      <c r="BM48" s="200"/>
      <c r="BN48" s="200"/>
      <c r="BO48" s="200"/>
      <c r="BP48" s="200"/>
      <c r="BQ48" s="200"/>
    </row>
    <row r="49" spans="1:69" s="198" customFormat="1" x14ac:dyDescent="0.2">
      <c r="B49" s="255"/>
      <c r="C49" s="224" t="s">
        <v>182</v>
      </c>
      <c r="D49" s="346"/>
      <c r="E49" s="346"/>
      <c r="F49" s="346"/>
      <c r="G49" s="346"/>
      <c r="H49" s="346"/>
      <c r="I49" s="346"/>
      <c r="J49" s="346"/>
      <c r="K49" s="346"/>
      <c r="L49" s="346"/>
      <c r="M49" s="346"/>
      <c r="N49" s="346"/>
      <c r="O49" s="346"/>
      <c r="P49" s="346"/>
      <c r="Q49" s="346"/>
      <c r="R49" s="346"/>
      <c r="S49" s="346"/>
      <c r="T49" s="346"/>
      <c r="U49" s="346"/>
      <c r="V49" s="346"/>
      <c r="W49" s="346"/>
      <c r="X49" s="346"/>
      <c r="Y49" s="346"/>
      <c r="Z49" s="346"/>
      <c r="AA49" s="346"/>
      <c r="AB49" s="346"/>
      <c r="AC49" s="346"/>
      <c r="AD49" s="346"/>
      <c r="AE49" s="346"/>
      <c r="AF49" s="256"/>
      <c r="AG49" s="221"/>
      <c r="AH49" s="221"/>
      <c r="AI49" s="221"/>
      <c r="AJ49" s="404"/>
      <c r="AK49" s="220">
        <v>32</v>
      </c>
      <c r="AL49" s="220">
        <v>35</v>
      </c>
      <c r="AM49" s="220">
        <v>38</v>
      </c>
      <c r="AN49" s="220">
        <v>40</v>
      </c>
      <c r="AO49" s="220"/>
      <c r="AP49" s="220"/>
      <c r="AQ49" s="257"/>
      <c r="AR49" s="220"/>
      <c r="AS49" s="257"/>
      <c r="AT49" s="220"/>
      <c r="AU49" s="256"/>
      <c r="AV49" s="220"/>
      <c r="AW49" s="257"/>
      <c r="AX49" s="220"/>
      <c r="AY49" s="220"/>
      <c r="AZ49" s="220"/>
      <c r="BA49" s="220"/>
      <c r="BB49" s="220"/>
      <c r="BC49" s="220"/>
      <c r="BD49" s="220"/>
      <c r="BF49" s="220"/>
      <c r="BG49" s="258"/>
      <c r="BH49" s="221"/>
      <c r="BI49" s="221"/>
      <c r="BJ49" s="221"/>
      <c r="BK49" s="222"/>
      <c r="BL49" s="221"/>
      <c r="BM49" s="221"/>
      <c r="BN49" s="221"/>
      <c r="BO49" s="221"/>
    </row>
    <row r="50" spans="1:69" s="198" customFormat="1" x14ac:dyDescent="0.2">
      <c r="B50" s="228"/>
      <c r="C50" s="229"/>
      <c r="D50" s="878"/>
      <c r="E50" s="878"/>
      <c r="F50" s="878"/>
      <c r="G50" s="262"/>
      <c r="H50" s="878"/>
      <c r="I50" s="878"/>
      <c r="J50" s="878"/>
      <c r="K50" s="262"/>
      <c r="L50" s="878"/>
      <c r="M50" s="878"/>
      <c r="N50" s="878"/>
      <c r="O50" s="262"/>
      <c r="P50" s="248"/>
      <c r="Q50" s="249"/>
      <c r="R50" s="249"/>
      <c r="S50" s="250"/>
      <c r="T50" s="878"/>
      <c r="U50" s="878"/>
      <c r="V50" s="878"/>
      <c r="W50" s="350"/>
      <c r="X50" s="640"/>
      <c r="Y50" s="640"/>
      <c r="Z50" s="640"/>
      <c r="AA50" s="349"/>
      <c r="AB50" s="526"/>
      <c r="AC50" s="589"/>
      <c r="AD50" s="526"/>
      <c r="AE50" s="349"/>
      <c r="AG50" s="275">
        <f>COUNTIF(D50:AE50,"(1)")</f>
        <v>0</v>
      </c>
      <c r="AH50" s="275">
        <f>COUNTIF(D50:AF50,"(2)")</f>
        <v>0</v>
      </c>
      <c r="AI50" s="275">
        <f>COUNTIF(D50:AG50,"(3)")</f>
        <v>0</v>
      </c>
      <c r="AJ50" s="270">
        <f>SUM(AG50:AI50)</f>
        <v>0</v>
      </c>
      <c r="AK50" s="259"/>
      <c r="AL50" s="259"/>
      <c r="AM50" s="230"/>
      <c r="AN50" s="230"/>
      <c r="AO50" s="220"/>
    </row>
    <row r="51" spans="1:69" s="198" customFormat="1" x14ac:dyDescent="0.2">
      <c r="A51" s="196"/>
      <c r="B51" s="231"/>
      <c r="C51" s="232"/>
      <c r="D51" s="880"/>
      <c r="E51" s="880"/>
      <c r="F51" s="880"/>
      <c r="G51" s="880"/>
      <c r="H51" s="880"/>
      <c r="I51" s="880"/>
      <c r="J51" s="880"/>
      <c r="K51" s="880"/>
      <c r="L51" s="880"/>
      <c r="M51" s="880"/>
      <c r="N51" s="880"/>
      <c r="O51" s="880"/>
      <c r="P51" s="880"/>
      <c r="Q51" s="880"/>
      <c r="R51" s="880"/>
      <c r="S51" s="880"/>
      <c r="T51" s="880"/>
      <c r="U51" s="880"/>
      <c r="V51" s="880"/>
      <c r="W51" s="878"/>
      <c r="X51" s="639"/>
      <c r="Y51" s="639"/>
      <c r="Z51" s="639"/>
      <c r="AA51" s="639"/>
      <c r="AB51" s="527"/>
      <c r="AC51" s="588"/>
      <c r="AD51" s="527"/>
      <c r="AE51" s="527"/>
      <c r="AF51" s="196"/>
      <c r="AG51" s="221"/>
      <c r="AH51" s="221"/>
      <c r="AI51" s="221"/>
      <c r="AJ51" s="404"/>
      <c r="AK51" s="221"/>
      <c r="AL51" s="221"/>
      <c r="AM51" s="221"/>
      <c r="AN51" s="221"/>
      <c r="AO51" s="22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</row>
    <row r="52" spans="1:69" s="198" customFormat="1" x14ac:dyDescent="0.2">
      <c r="B52" s="197"/>
      <c r="D52" s="877"/>
      <c r="E52" s="877"/>
      <c r="F52" s="877"/>
      <c r="G52" s="878"/>
      <c r="H52" s="877"/>
      <c r="I52" s="877"/>
      <c r="J52" s="877"/>
      <c r="K52" s="878"/>
      <c r="L52" s="877"/>
      <c r="M52" s="877"/>
      <c r="N52" s="877"/>
      <c r="O52" s="878"/>
      <c r="P52" s="878"/>
      <c r="Q52" s="878"/>
      <c r="R52" s="878"/>
      <c r="S52" s="878"/>
      <c r="T52" s="877"/>
      <c r="U52" s="877"/>
      <c r="V52" s="877"/>
      <c r="W52" s="878"/>
      <c r="X52" s="637"/>
      <c r="Y52" s="637"/>
      <c r="Z52" s="637"/>
      <c r="AA52" s="640"/>
      <c r="AB52" s="524"/>
      <c r="AC52" s="587"/>
      <c r="AD52" s="524"/>
      <c r="AE52" s="526"/>
      <c r="AG52" s="221"/>
      <c r="AH52" s="221"/>
      <c r="AI52" s="221"/>
      <c r="AJ52" s="404"/>
      <c r="AK52" s="221"/>
      <c r="AL52" s="221"/>
      <c r="AM52" s="221"/>
      <c r="AN52" s="221"/>
      <c r="AO52" s="221"/>
    </row>
    <row r="53" spans="1:69" s="198" customFormat="1" x14ac:dyDescent="0.2">
      <c r="B53" s="255"/>
      <c r="C53" s="224" t="s">
        <v>28</v>
      </c>
      <c r="D53" s="346"/>
      <c r="E53" s="346"/>
      <c r="F53" s="346"/>
      <c r="G53" s="346"/>
      <c r="H53" s="346"/>
      <c r="I53" s="346"/>
      <c r="J53" s="346"/>
      <c r="K53" s="346"/>
      <c r="L53" s="346"/>
      <c r="M53" s="346"/>
      <c r="N53" s="346"/>
      <c r="O53" s="346"/>
      <c r="P53" s="346"/>
      <c r="Q53" s="346"/>
      <c r="R53" s="346"/>
      <c r="S53" s="346"/>
      <c r="T53" s="346"/>
      <c r="U53" s="346"/>
      <c r="V53" s="346"/>
      <c r="W53" s="346"/>
      <c r="X53" s="346"/>
      <c r="Y53" s="346"/>
      <c r="Z53" s="346"/>
      <c r="AA53" s="346"/>
      <c r="AB53" s="346"/>
      <c r="AC53" s="346"/>
      <c r="AD53" s="346"/>
      <c r="AE53" s="346"/>
      <c r="AF53" s="256"/>
      <c r="AG53" s="221"/>
      <c r="AH53" s="221"/>
      <c r="AI53" s="221"/>
      <c r="AJ53" s="404"/>
      <c r="AK53" s="220">
        <v>32</v>
      </c>
      <c r="AL53" s="220">
        <v>35</v>
      </c>
      <c r="AM53" s="220">
        <v>38</v>
      </c>
      <c r="AN53" s="220">
        <v>40</v>
      </c>
      <c r="AO53" s="220"/>
      <c r="AP53" s="220"/>
      <c r="AQ53" s="257"/>
      <c r="AR53" s="220"/>
      <c r="AS53" s="257"/>
      <c r="AT53" s="220"/>
      <c r="AU53" s="256"/>
      <c r="AV53" s="220"/>
      <c r="AW53" s="257"/>
      <c r="AX53" s="220"/>
      <c r="AY53" s="220"/>
      <c r="AZ53" s="220"/>
      <c r="BA53" s="220"/>
      <c r="BB53" s="220"/>
      <c r="BC53" s="220"/>
      <c r="BD53" s="220"/>
      <c r="BF53" s="220"/>
      <c r="BG53" s="258"/>
      <c r="BH53" s="221"/>
      <c r="BI53" s="221"/>
      <c r="BJ53" s="221"/>
      <c r="BK53" s="222"/>
      <c r="BL53" s="221"/>
      <c r="BM53" s="221"/>
      <c r="BN53" s="221"/>
      <c r="BO53" s="221"/>
    </row>
    <row r="54" spans="1:69" s="198" customFormat="1" x14ac:dyDescent="0.2">
      <c r="B54" s="273">
        <v>1</v>
      </c>
      <c r="C54" s="1208" t="s">
        <v>196</v>
      </c>
      <c r="D54" s="1201"/>
      <c r="E54" s="1201"/>
      <c r="F54" s="1201"/>
      <c r="G54" s="247"/>
      <c r="H54" s="1201"/>
      <c r="I54" s="1201"/>
      <c r="J54" s="1201"/>
      <c r="K54" s="247"/>
      <c r="L54" s="1201"/>
      <c r="M54" s="1201"/>
      <c r="N54" s="1201"/>
      <c r="O54" s="247"/>
      <c r="P54" s="1202"/>
      <c r="Q54" s="1201"/>
      <c r="R54" s="1201"/>
      <c r="S54" s="352"/>
      <c r="T54" s="1201"/>
      <c r="U54" s="1201"/>
      <c r="V54" s="1201"/>
      <c r="W54" s="247"/>
      <c r="X54" s="1201"/>
      <c r="Y54" s="1201"/>
      <c r="Z54" s="1201"/>
      <c r="AA54" s="247"/>
      <c r="AB54" s="1201"/>
      <c r="AC54" s="1201"/>
      <c r="AD54" s="1201"/>
      <c r="AE54" s="352"/>
      <c r="AG54" s="275">
        <f>COUNTIF(D54:AE54,"(1)")</f>
        <v>0</v>
      </c>
      <c r="AH54" s="275">
        <f>COUNTIF(D54:AF54,"(2)")</f>
        <v>0</v>
      </c>
      <c r="AI54" s="275">
        <f>COUNTIF(D54:AG54,"(3)")</f>
        <v>0</v>
      </c>
      <c r="AJ54" s="270">
        <f>SUM(AG54:AI54)</f>
        <v>0</v>
      </c>
      <c r="AK54" s="259" t="s">
        <v>199</v>
      </c>
      <c r="AL54" s="259" t="s">
        <v>199</v>
      </c>
      <c r="AM54" s="259" t="s">
        <v>199</v>
      </c>
      <c r="AN54" s="259" t="s">
        <v>199</v>
      </c>
      <c r="AO54" s="220"/>
    </row>
    <row r="55" spans="1:69" s="198" customFormat="1" x14ac:dyDescent="0.2">
      <c r="B55" s="264">
        <v>2</v>
      </c>
      <c r="C55" s="235" t="s">
        <v>324</v>
      </c>
      <c r="D55" s="346">
        <v>40</v>
      </c>
      <c r="E55" s="346">
        <v>28</v>
      </c>
      <c r="F55" s="346">
        <v>116</v>
      </c>
      <c r="G55" s="1295" t="s">
        <v>322</v>
      </c>
      <c r="H55" s="346"/>
      <c r="I55" s="346"/>
      <c r="J55" s="346"/>
      <c r="K55" s="267"/>
      <c r="L55" s="346"/>
      <c r="M55" s="346"/>
      <c r="N55" s="346"/>
      <c r="O55" s="267"/>
      <c r="P55" s="265"/>
      <c r="Q55" s="266"/>
      <c r="R55" s="266"/>
      <c r="S55" s="267"/>
      <c r="T55" s="346"/>
      <c r="U55" s="346"/>
      <c r="V55" s="346"/>
      <c r="W55" s="267"/>
      <c r="X55" s="346"/>
      <c r="Y55" s="346"/>
      <c r="Z55" s="346"/>
      <c r="AA55" s="267"/>
      <c r="AB55" s="346"/>
      <c r="AC55" s="346"/>
      <c r="AD55" s="346"/>
      <c r="AE55" s="350"/>
      <c r="AG55" s="275">
        <f>COUNTIF(D55:AE55,"(1)")</f>
        <v>0</v>
      </c>
      <c r="AH55" s="275">
        <f>COUNTIF(D55:AF55,"(2)")</f>
        <v>1</v>
      </c>
      <c r="AI55" s="275">
        <f>COUNTIF(D55:AG55,"(3)")</f>
        <v>0</v>
      </c>
      <c r="AJ55" s="270">
        <f>SUM(AG55:AI55)</f>
        <v>1</v>
      </c>
      <c r="AK55" s="1231">
        <v>15</v>
      </c>
      <c r="AL55" s="1233">
        <v>15</v>
      </c>
      <c r="AM55" s="1233">
        <v>15</v>
      </c>
      <c r="AN55" s="1234">
        <v>15</v>
      </c>
      <c r="AO55" s="220"/>
    </row>
    <row r="56" spans="1:69" s="198" customFormat="1" x14ac:dyDescent="0.2">
      <c r="B56" s="197"/>
      <c r="D56" s="877"/>
      <c r="E56" s="877"/>
      <c r="F56" s="877"/>
      <c r="G56" s="878"/>
      <c r="H56" s="877"/>
      <c r="I56" s="877"/>
      <c r="J56" s="877"/>
      <c r="K56" s="878"/>
      <c r="L56" s="877"/>
      <c r="M56" s="877"/>
      <c r="N56" s="877"/>
      <c r="O56" s="878"/>
      <c r="P56" s="878"/>
      <c r="Q56" s="878"/>
      <c r="R56" s="878"/>
      <c r="S56" s="878"/>
      <c r="T56" s="877"/>
      <c r="U56" s="877"/>
      <c r="V56" s="877"/>
      <c r="W56" s="878"/>
      <c r="X56" s="637"/>
      <c r="Y56" s="637"/>
      <c r="Z56" s="637"/>
      <c r="AA56" s="640"/>
      <c r="AB56" s="524"/>
      <c r="AC56" s="587"/>
      <c r="AD56" s="524"/>
      <c r="AE56" s="526"/>
      <c r="AG56" s="221"/>
      <c r="AH56" s="221"/>
      <c r="AI56" s="221"/>
      <c r="AJ56" s="404"/>
      <c r="AK56" s="221"/>
      <c r="AL56" s="221"/>
      <c r="AM56" s="221"/>
      <c r="AN56" s="221"/>
      <c r="AO56" s="221"/>
    </row>
    <row r="57" spans="1:69" s="198" customFormat="1" x14ac:dyDescent="0.2">
      <c r="B57" s="255"/>
      <c r="C57" s="224" t="s">
        <v>29</v>
      </c>
      <c r="D57" s="346"/>
      <c r="E57" s="346"/>
      <c r="F57" s="346"/>
      <c r="G57" s="346"/>
      <c r="H57" s="346"/>
      <c r="I57" s="346"/>
      <c r="J57" s="346"/>
      <c r="K57" s="346"/>
      <c r="L57" s="346"/>
      <c r="M57" s="346"/>
      <c r="N57" s="346"/>
      <c r="O57" s="346"/>
      <c r="P57" s="346"/>
      <c r="Q57" s="346"/>
      <c r="R57" s="346"/>
      <c r="S57" s="346"/>
      <c r="T57" s="346"/>
      <c r="U57" s="346"/>
      <c r="V57" s="346"/>
      <c r="W57" s="346"/>
      <c r="X57" s="346"/>
      <c r="Y57" s="346"/>
      <c r="Z57" s="346"/>
      <c r="AA57" s="346"/>
      <c r="AB57" s="346"/>
      <c r="AC57" s="346"/>
      <c r="AD57" s="346"/>
      <c r="AE57" s="346"/>
      <c r="AF57" s="256"/>
      <c r="AG57" s="221"/>
      <c r="AH57" s="221"/>
      <c r="AI57" s="221"/>
      <c r="AJ57" s="404"/>
      <c r="AK57" s="220">
        <v>32</v>
      </c>
      <c r="AL57" s="220">
        <v>35</v>
      </c>
      <c r="AM57" s="220">
        <v>38</v>
      </c>
      <c r="AN57" s="220">
        <v>40</v>
      </c>
      <c r="AO57" s="220"/>
      <c r="AP57" s="220"/>
      <c r="AQ57" s="257"/>
      <c r="AR57" s="220"/>
      <c r="AS57" s="257"/>
      <c r="AT57" s="220"/>
      <c r="AU57" s="256"/>
      <c r="AV57" s="220"/>
      <c r="AW57" s="257"/>
      <c r="AX57" s="220"/>
      <c r="AY57" s="220"/>
      <c r="AZ57" s="220"/>
      <c r="BA57" s="220"/>
      <c r="BB57" s="220"/>
      <c r="BC57" s="220"/>
      <c r="BD57" s="220"/>
      <c r="BF57" s="220"/>
      <c r="BG57" s="258"/>
      <c r="BH57" s="221"/>
      <c r="BI57" s="221"/>
      <c r="BJ57" s="221"/>
      <c r="BK57" s="222"/>
      <c r="BL57" s="221"/>
      <c r="BM57" s="221"/>
      <c r="BN57" s="221"/>
      <c r="BO57" s="221"/>
    </row>
    <row r="58" spans="1:69" s="198" customFormat="1" x14ac:dyDescent="0.2">
      <c r="B58" s="228"/>
      <c r="C58" s="229"/>
      <c r="D58" s="878"/>
      <c r="E58" s="878"/>
      <c r="F58" s="878"/>
      <c r="G58" s="262"/>
      <c r="H58" s="878"/>
      <c r="I58" s="878"/>
      <c r="J58" s="878"/>
      <c r="K58" s="262"/>
      <c r="L58" s="878"/>
      <c r="M58" s="878"/>
      <c r="N58" s="878"/>
      <c r="O58" s="262"/>
      <c r="P58" s="245"/>
      <c r="Q58" s="246"/>
      <c r="R58" s="246"/>
      <c r="S58" s="247"/>
      <c r="T58" s="878"/>
      <c r="U58" s="878"/>
      <c r="V58" s="878"/>
      <c r="W58" s="262"/>
      <c r="X58" s="640"/>
      <c r="Y58" s="640"/>
      <c r="Z58" s="640"/>
      <c r="AA58" s="347"/>
      <c r="AB58" s="526"/>
      <c r="AC58" s="589"/>
      <c r="AD58" s="526"/>
      <c r="AE58" s="349"/>
      <c r="AG58" s="275">
        <f>COUNTIF(D58:AE58,"(1)")</f>
        <v>0</v>
      </c>
      <c r="AH58" s="275">
        <f>COUNTIF(D58:AF58,"(2)")</f>
        <v>0</v>
      </c>
      <c r="AI58" s="275">
        <f>COUNTIF(D58:AG58,"(3)")</f>
        <v>0</v>
      </c>
      <c r="AJ58" s="270">
        <f>SUM(AG58:AI58)</f>
        <v>0</v>
      </c>
      <c r="AK58" s="242"/>
      <c r="AL58" s="230"/>
      <c r="AM58" s="230"/>
      <c r="AN58" s="230"/>
      <c r="AO58" s="220"/>
    </row>
    <row r="59" spans="1:69" s="198" customFormat="1" x14ac:dyDescent="0.2">
      <c r="B59" s="264"/>
      <c r="C59" s="235"/>
      <c r="D59" s="346"/>
      <c r="E59" s="346"/>
      <c r="F59" s="346"/>
      <c r="G59" s="350"/>
      <c r="H59" s="346"/>
      <c r="I59" s="346"/>
      <c r="J59" s="346"/>
      <c r="K59" s="350"/>
      <c r="L59" s="346"/>
      <c r="M59" s="346"/>
      <c r="N59" s="346"/>
      <c r="O59" s="350"/>
      <c r="P59" s="351"/>
      <c r="Q59" s="346"/>
      <c r="R59" s="346"/>
      <c r="S59" s="350"/>
      <c r="T59" s="346"/>
      <c r="U59" s="346"/>
      <c r="V59" s="346"/>
      <c r="W59" s="346"/>
      <c r="X59" s="351"/>
      <c r="Y59" s="346"/>
      <c r="Z59" s="346"/>
      <c r="AA59" s="350"/>
      <c r="AB59" s="346"/>
      <c r="AC59" s="346"/>
      <c r="AD59" s="346"/>
      <c r="AE59" s="350"/>
      <c r="AG59" s="214">
        <f>COUNTIF(D59:AE59,"(1)")</f>
        <v>0</v>
      </c>
      <c r="AH59" s="214">
        <f>COUNTIF(D59:AF59,"(2)")</f>
        <v>0</v>
      </c>
      <c r="AI59" s="214">
        <f>COUNTIF(D59:AG59,"(3)")</f>
        <v>0</v>
      </c>
      <c r="AJ59" s="269">
        <f>SUM(AG59:AI59)</f>
        <v>0</v>
      </c>
      <c r="AK59" s="215"/>
      <c r="AL59" s="215"/>
      <c r="AM59" s="215"/>
      <c r="AN59" s="215"/>
      <c r="AO59" s="220"/>
    </row>
    <row r="60" spans="1:69" s="198" customFormat="1" x14ac:dyDescent="0.2">
      <c r="A60" s="196"/>
      <c r="B60" s="196"/>
      <c r="C60" s="196"/>
      <c r="D60" s="344"/>
      <c r="E60" s="344"/>
      <c r="F60" s="344"/>
      <c r="G60" s="344"/>
      <c r="H60" s="344"/>
      <c r="I60" s="344"/>
      <c r="J60" s="344"/>
      <c r="K60" s="344"/>
      <c r="L60" s="344"/>
      <c r="M60" s="344"/>
      <c r="N60" s="344"/>
      <c r="O60" s="344"/>
      <c r="P60" s="344"/>
      <c r="Q60" s="344"/>
      <c r="R60" s="344"/>
      <c r="S60" s="344"/>
      <c r="T60" s="344"/>
      <c r="U60" s="344"/>
      <c r="V60" s="344"/>
      <c r="W60" s="344"/>
      <c r="X60" s="344"/>
      <c r="Y60" s="344"/>
      <c r="Z60" s="344"/>
      <c r="AA60" s="344"/>
      <c r="AB60" s="344"/>
      <c r="AC60" s="344"/>
      <c r="AD60" s="344"/>
      <c r="AE60" s="344"/>
      <c r="AF60" s="196"/>
      <c r="AG60" s="221"/>
      <c r="AH60" s="221"/>
      <c r="AI60" s="221"/>
      <c r="AJ60" s="404"/>
      <c r="AK60" s="221"/>
      <c r="AL60" s="221"/>
      <c r="AM60" s="221"/>
      <c r="AN60" s="221"/>
      <c r="AO60" s="221"/>
      <c r="AP60" s="200"/>
      <c r="AQ60" s="200"/>
      <c r="AR60" s="200"/>
      <c r="AS60" s="200"/>
      <c r="AT60" s="200"/>
      <c r="AU60" s="200"/>
      <c r="AV60" s="200"/>
      <c r="AW60" s="200"/>
      <c r="AX60" s="200"/>
      <c r="AY60" s="200"/>
      <c r="AZ60" s="200"/>
      <c r="BA60" s="200"/>
      <c r="BB60" s="200"/>
      <c r="BC60" s="200"/>
      <c r="BD60" s="200"/>
      <c r="BE60" s="200"/>
      <c r="BF60" s="200"/>
      <c r="BG60" s="200"/>
      <c r="BH60" s="200"/>
      <c r="BI60" s="200"/>
      <c r="BJ60" s="200"/>
      <c r="BK60" s="200"/>
      <c r="BL60" s="200"/>
      <c r="BM60" s="200"/>
      <c r="BN60" s="200"/>
      <c r="BO60" s="200"/>
      <c r="BP60" s="200"/>
      <c r="BQ60" s="200"/>
    </row>
    <row r="61" spans="1:69" s="198" customFormat="1" x14ac:dyDescent="0.2">
      <c r="B61" s="255"/>
      <c r="C61" s="224" t="s">
        <v>159</v>
      </c>
      <c r="D61" s="346"/>
      <c r="E61" s="346"/>
      <c r="F61" s="346"/>
      <c r="G61" s="346"/>
      <c r="H61" s="346"/>
      <c r="I61" s="346"/>
      <c r="J61" s="346"/>
      <c r="K61" s="346"/>
      <c r="L61" s="346"/>
      <c r="M61" s="346"/>
      <c r="N61" s="346"/>
      <c r="O61" s="346"/>
      <c r="P61" s="346"/>
      <c r="Q61" s="346"/>
      <c r="R61" s="346"/>
      <c r="S61" s="346"/>
      <c r="T61" s="346"/>
      <c r="U61" s="346"/>
      <c r="V61" s="346"/>
      <c r="W61" s="346"/>
      <c r="X61" s="346"/>
      <c r="Y61" s="346"/>
      <c r="Z61" s="346"/>
      <c r="AA61" s="346"/>
      <c r="AB61" s="346"/>
      <c r="AC61" s="346"/>
      <c r="AD61" s="346"/>
      <c r="AE61" s="346"/>
      <c r="AF61" s="256"/>
      <c r="AG61" s="221"/>
      <c r="AH61" s="221"/>
      <c r="AI61" s="221"/>
      <c r="AJ61" s="404"/>
      <c r="AK61" s="220">
        <v>32</v>
      </c>
      <c r="AL61" s="220">
        <v>35</v>
      </c>
      <c r="AM61" s="220">
        <v>38</v>
      </c>
      <c r="AN61" s="220">
        <v>40</v>
      </c>
      <c r="AO61" s="220"/>
      <c r="AP61" s="220"/>
      <c r="AQ61" s="257"/>
      <c r="AR61" s="220"/>
      <c r="AS61" s="257"/>
      <c r="AT61" s="220"/>
      <c r="AU61" s="256"/>
      <c r="AV61" s="220"/>
      <c r="AW61" s="257"/>
      <c r="AX61" s="220"/>
      <c r="AY61" s="220"/>
      <c r="AZ61" s="220"/>
      <c r="BA61" s="220"/>
      <c r="BB61" s="220"/>
      <c r="BC61" s="220"/>
      <c r="BD61" s="220"/>
      <c r="BF61" s="220"/>
      <c r="BG61" s="258"/>
      <c r="BH61" s="221"/>
      <c r="BI61" s="221"/>
      <c r="BJ61" s="221"/>
      <c r="BK61" s="222"/>
      <c r="BL61" s="221"/>
      <c r="BM61" s="221"/>
      <c r="BN61" s="221"/>
      <c r="BO61" s="221"/>
    </row>
    <row r="62" spans="1:69" s="198" customFormat="1" x14ac:dyDescent="0.2">
      <c r="B62" s="228">
        <v>1</v>
      </c>
      <c r="C62" s="229" t="s">
        <v>26</v>
      </c>
      <c r="D62" s="878">
        <v>19</v>
      </c>
      <c r="E62" s="878">
        <v>2</v>
      </c>
      <c r="F62" s="878">
        <v>31</v>
      </c>
      <c r="G62" s="262" t="s">
        <v>344</v>
      </c>
      <c r="H62" s="878">
        <v>28</v>
      </c>
      <c r="I62" s="878">
        <v>5</v>
      </c>
      <c r="J62" s="878">
        <v>53</v>
      </c>
      <c r="K62" s="262" t="s">
        <v>372</v>
      </c>
      <c r="L62" s="878">
        <v>31</v>
      </c>
      <c r="M62" s="878">
        <v>1</v>
      </c>
      <c r="N62" s="878">
        <v>32</v>
      </c>
      <c r="O62" s="262" t="s">
        <v>392</v>
      </c>
      <c r="P62" s="245"/>
      <c r="Q62" s="246"/>
      <c r="R62" s="246"/>
      <c r="S62" s="247"/>
      <c r="T62" s="878"/>
      <c r="U62" s="878"/>
      <c r="V62" s="878"/>
      <c r="W62" s="262"/>
      <c r="X62" s="640"/>
      <c r="Y62" s="640"/>
      <c r="Z62" s="640"/>
      <c r="AA62" s="262"/>
      <c r="AB62" s="526"/>
      <c r="AC62" s="589"/>
      <c r="AD62" s="526"/>
      <c r="AE62" s="349"/>
      <c r="AG62" s="275">
        <f>COUNTIF(D62:AE62,"(1)")</f>
        <v>0</v>
      </c>
      <c r="AH62" s="275">
        <f>COUNTIF(D62:AF62,"(2)")</f>
        <v>0</v>
      </c>
      <c r="AI62" s="275">
        <f>COUNTIF(D62:AG62,"(3)")</f>
        <v>0</v>
      </c>
      <c r="AJ62" s="270">
        <f>SUM(AG62:AI62)</f>
        <v>0</v>
      </c>
      <c r="AK62" s="270">
        <v>93</v>
      </c>
      <c r="AL62" s="270">
        <v>93</v>
      </c>
      <c r="AM62" s="270">
        <v>94</v>
      </c>
      <c r="AN62" s="259">
        <v>96</v>
      </c>
      <c r="AO62" s="220"/>
    </row>
    <row r="63" spans="1:69" s="198" customFormat="1" x14ac:dyDescent="0.2">
      <c r="B63" s="228"/>
      <c r="C63" s="229" t="s">
        <v>137</v>
      </c>
      <c r="D63" s="878"/>
      <c r="E63" s="878"/>
      <c r="F63" s="878"/>
      <c r="G63" s="262"/>
      <c r="H63" s="878"/>
      <c r="I63" s="878"/>
      <c r="J63" s="878"/>
      <c r="K63" s="262"/>
      <c r="L63" s="878"/>
      <c r="M63" s="878"/>
      <c r="N63" s="878"/>
      <c r="O63" s="262"/>
      <c r="P63" s="260"/>
      <c r="Q63" s="261"/>
      <c r="R63" s="261"/>
      <c r="S63" s="262"/>
      <c r="T63" s="878"/>
      <c r="U63" s="878"/>
      <c r="V63" s="878"/>
      <c r="W63" s="261"/>
      <c r="X63" s="638"/>
      <c r="Y63" s="637"/>
      <c r="Z63" s="640"/>
      <c r="AA63" s="262"/>
      <c r="AB63" s="526"/>
      <c r="AC63" s="589"/>
      <c r="AD63" s="526"/>
      <c r="AE63" s="349"/>
      <c r="AG63" s="214">
        <f>COUNTIF(D63:AE63,"(1)")</f>
        <v>0</v>
      </c>
      <c r="AH63" s="214">
        <f>COUNTIF(D63:AF63,"(2)")</f>
        <v>0</v>
      </c>
      <c r="AI63" s="214">
        <f>COUNTIF(D63:AG63,"(3)")</f>
        <v>0</v>
      </c>
      <c r="AJ63" s="269">
        <f>SUM(AG63:AI63)</f>
        <v>0</v>
      </c>
      <c r="AK63" s="259" t="s">
        <v>225</v>
      </c>
      <c r="AL63" s="269"/>
      <c r="AM63" s="269"/>
      <c r="AN63" s="244"/>
      <c r="AO63" s="220"/>
    </row>
    <row r="64" spans="1:69" s="198" customFormat="1" x14ac:dyDescent="0.2">
      <c r="B64" s="228">
        <v>2</v>
      </c>
      <c r="C64" s="229" t="s">
        <v>246</v>
      </c>
      <c r="D64" s="877">
        <v>36</v>
      </c>
      <c r="E64" s="877">
        <v>4</v>
      </c>
      <c r="F64" s="877">
        <v>66</v>
      </c>
      <c r="G64" s="1294" t="s">
        <v>322</v>
      </c>
      <c r="H64" s="877">
        <v>33</v>
      </c>
      <c r="I64" s="877">
        <v>6</v>
      </c>
      <c r="J64" s="877">
        <v>68</v>
      </c>
      <c r="K64" s="1292" t="s">
        <v>237</v>
      </c>
      <c r="L64" s="877"/>
      <c r="M64" s="877"/>
      <c r="N64" s="877"/>
      <c r="O64" s="262"/>
      <c r="P64" s="260"/>
      <c r="Q64" s="261"/>
      <c r="R64" s="261"/>
      <c r="S64" s="262"/>
      <c r="T64" s="877"/>
      <c r="U64" s="877"/>
      <c r="V64" s="877"/>
      <c r="W64" s="877"/>
      <c r="X64" s="638"/>
      <c r="Y64" s="637"/>
      <c r="Z64" s="637"/>
      <c r="AA64" s="349"/>
      <c r="AB64" s="524"/>
      <c r="AC64" s="587"/>
      <c r="AD64" s="524"/>
      <c r="AE64" s="349"/>
      <c r="AG64" s="214">
        <f>COUNTIF(D64:AE64,"(1)")</f>
        <v>1</v>
      </c>
      <c r="AH64" s="214">
        <f>COUNTIF(D64:AF64,"(2)")</f>
        <v>1</v>
      </c>
      <c r="AI64" s="214">
        <f>COUNTIF(D64:AG64,"(3)")</f>
        <v>0</v>
      </c>
      <c r="AJ64" s="269">
        <f>SUM(AG64:AI64)</f>
        <v>2</v>
      </c>
      <c r="AK64" s="1232">
        <v>15</v>
      </c>
      <c r="AL64" s="1232">
        <v>15</v>
      </c>
      <c r="AM64" s="215"/>
      <c r="AN64" s="215"/>
      <c r="AO64" s="220"/>
    </row>
    <row r="65" spans="1:69" s="198" customFormat="1" x14ac:dyDescent="0.2">
      <c r="B65" s="228">
        <v>3</v>
      </c>
      <c r="C65" s="229" t="s">
        <v>334</v>
      </c>
      <c r="D65" s="877"/>
      <c r="E65" s="877"/>
      <c r="F65" s="877"/>
      <c r="G65" s="262"/>
      <c r="H65" s="877"/>
      <c r="I65" s="877"/>
      <c r="J65" s="877"/>
      <c r="K65" s="262"/>
      <c r="L65" s="877">
        <v>23</v>
      </c>
      <c r="M65" s="877">
        <v>2</v>
      </c>
      <c r="N65" s="877">
        <v>26</v>
      </c>
      <c r="O65" s="262" t="s">
        <v>464</v>
      </c>
      <c r="P65" s="260"/>
      <c r="Q65" s="261"/>
      <c r="R65" s="261"/>
      <c r="S65" s="262"/>
      <c r="T65" s="877"/>
      <c r="U65" s="877"/>
      <c r="V65" s="877"/>
      <c r="W65" s="261"/>
      <c r="X65" s="638"/>
      <c r="Y65" s="637"/>
      <c r="Z65" s="637"/>
      <c r="AA65" s="262"/>
      <c r="AB65" s="524"/>
      <c r="AC65" s="587"/>
      <c r="AD65" s="524"/>
      <c r="AE65" s="349"/>
      <c r="AG65" s="214">
        <f>COUNTIF(D65:AE65,"(1)")</f>
        <v>0</v>
      </c>
      <c r="AH65" s="214">
        <f>COUNTIF(D65:AF65,"(2)")</f>
        <v>0</v>
      </c>
      <c r="AI65" s="214">
        <f>COUNTIF(D65:AG65,"(3)")</f>
        <v>0</v>
      </c>
      <c r="AJ65" s="210">
        <f>SUM(AG65:AI65)</f>
        <v>0</v>
      </c>
      <c r="AK65" s="243"/>
      <c r="AL65" s="259"/>
      <c r="AM65" s="259"/>
      <c r="AN65" s="215"/>
      <c r="AO65" s="220"/>
    </row>
    <row r="66" spans="1:69" s="198" customFormat="1" x14ac:dyDescent="0.2">
      <c r="B66" s="264"/>
      <c r="C66" s="235"/>
      <c r="D66" s="346"/>
      <c r="E66" s="346"/>
      <c r="F66" s="346"/>
      <c r="G66" s="267"/>
      <c r="H66" s="346"/>
      <c r="I66" s="346"/>
      <c r="J66" s="346"/>
      <c r="K66" s="267"/>
      <c r="L66" s="346"/>
      <c r="M66" s="346"/>
      <c r="N66" s="346"/>
      <c r="O66" s="267"/>
      <c r="P66" s="265"/>
      <c r="Q66" s="266"/>
      <c r="R66" s="266"/>
      <c r="S66" s="267"/>
      <c r="T66" s="346"/>
      <c r="U66" s="346"/>
      <c r="V66" s="346"/>
      <c r="W66" s="266"/>
      <c r="X66" s="351"/>
      <c r="Y66" s="346"/>
      <c r="Z66" s="346"/>
      <c r="AA66" s="350"/>
      <c r="AB66" s="346"/>
      <c r="AC66" s="346"/>
      <c r="AD66" s="346"/>
      <c r="AE66" s="350"/>
      <c r="AG66" s="214">
        <f>COUNTIF(D66:AE66,"(1)")</f>
        <v>0</v>
      </c>
      <c r="AH66" s="214">
        <f>COUNTIF(D66:AF66,"(2)")</f>
        <v>0</v>
      </c>
      <c r="AI66" s="214">
        <f>COUNTIF(D66:AG66,"(3)")</f>
        <v>0</v>
      </c>
      <c r="AJ66" s="210">
        <f>SUM(AG66:AI66)</f>
        <v>0</v>
      </c>
      <c r="AK66" s="268"/>
      <c r="AL66" s="269"/>
      <c r="AM66" s="269"/>
      <c r="AN66" s="215"/>
      <c r="AO66" s="220"/>
    </row>
    <row r="67" spans="1:69" s="198" customFormat="1" x14ac:dyDescent="0.2">
      <c r="B67" s="271"/>
      <c r="C67" s="200"/>
      <c r="D67" s="877"/>
      <c r="E67" s="877"/>
      <c r="F67" s="877"/>
      <c r="G67" s="877"/>
      <c r="H67" s="877"/>
      <c r="I67" s="877"/>
      <c r="J67" s="877"/>
      <c r="K67" s="877"/>
      <c r="L67" s="877"/>
      <c r="M67" s="877"/>
      <c r="N67" s="877"/>
      <c r="O67" s="877"/>
      <c r="P67" s="877"/>
      <c r="Q67" s="877"/>
      <c r="R67" s="877"/>
      <c r="S67" s="877"/>
      <c r="T67" s="877"/>
      <c r="U67" s="877"/>
      <c r="V67" s="877"/>
      <c r="W67" s="877"/>
      <c r="X67" s="637"/>
      <c r="Y67" s="637"/>
      <c r="Z67" s="637"/>
      <c r="AA67" s="637"/>
      <c r="AB67" s="524"/>
      <c r="AC67" s="587"/>
      <c r="AD67" s="524"/>
      <c r="AE67" s="524"/>
      <c r="AG67" s="221"/>
      <c r="AH67" s="221"/>
      <c r="AI67" s="221"/>
      <c r="AJ67" s="404"/>
      <c r="AK67" s="221"/>
      <c r="AL67" s="221"/>
      <c r="AM67" s="221"/>
      <c r="AN67" s="221"/>
      <c r="AO67" s="220"/>
    </row>
    <row r="68" spans="1:69" s="198" customFormat="1" x14ac:dyDescent="0.2">
      <c r="B68" s="271"/>
      <c r="C68" s="272" t="s">
        <v>33</v>
      </c>
      <c r="D68" s="877"/>
      <c r="E68" s="877"/>
      <c r="F68" s="877"/>
      <c r="G68" s="877"/>
      <c r="H68" s="877"/>
      <c r="I68" s="877"/>
      <c r="J68" s="877"/>
      <c r="K68" s="877"/>
      <c r="L68" s="877"/>
      <c r="M68" s="877"/>
      <c r="N68" s="877"/>
      <c r="O68" s="877"/>
      <c r="P68" s="877"/>
      <c r="Q68" s="877"/>
      <c r="R68" s="877"/>
      <c r="S68" s="877"/>
      <c r="T68" s="877"/>
      <c r="U68" s="877"/>
      <c r="V68" s="877"/>
      <c r="W68" s="877"/>
      <c r="X68" s="637"/>
      <c r="Y68" s="637"/>
      <c r="Z68" s="637"/>
      <c r="AA68" s="637"/>
      <c r="AB68" s="524"/>
      <c r="AC68" s="587"/>
      <c r="AD68" s="524"/>
      <c r="AE68" s="524"/>
      <c r="AG68" s="221"/>
      <c r="AH68" s="221"/>
      <c r="AI68" s="221"/>
      <c r="AJ68" s="404"/>
      <c r="AK68" s="221">
        <v>32</v>
      </c>
      <c r="AL68" s="221">
        <v>35</v>
      </c>
      <c r="AM68" s="221">
        <v>38</v>
      </c>
      <c r="AN68" s="221">
        <v>40</v>
      </c>
      <c r="AO68" s="220"/>
    </row>
    <row r="69" spans="1:69" s="198" customFormat="1" x14ac:dyDescent="0.2">
      <c r="B69" s="273">
        <v>1</v>
      </c>
      <c r="C69" s="232" t="s">
        <v>34</v>
      </c>
      <c r="D69" s="881"/>
      <c r="E69" s="880"/>
      <c r="F69" s="880"/>
      <c r="G69" s="247"/>
      <c r="H69" s="881">
        <v>38</v>
      </c>
      <c r="I69" s="880">
        <v>10</v>
      </c>
      <c r="J69" s="880">
        <v>77</v>
      </c>
      <c r="K69" s="247" t="s">
        <v>369</v>
      </c>
      <c r="L69" s="881">
        <v>34</v>
      </c>
      <c r="M69" s="880">
        <v>8</v>
      </c>
      <c r="N69" s="880">
        <v>43</v>
      </c>
      <c r="O69" s="247" t="s">
        <v>390</v>
      </c>
      <c r="P69" s="881"/>
      <c r="Q69" s="880"/>
      <c r="R69" s="880"/>
      <c r="S69" s="352"/>
      <c r="T69" s="881"/>
      <c r="U69" s="880"/>
      <c r="V69" s="880"/>
      <c r="W69" s="352"/>
      <c r="X69" s="639"/>
      <c r="Y69" s="639"/>
      <c r="Z69" s="639"/>
      <c r="AA69" s="639"/>
      <c r="AB69" s="829"/>
      <c r="AC69" s="830"/>
      <c r="AD69" s="830"/>
      <c r="AE69" s="352"/>
      <c r="AG69" s="275">
        <f>COUNTIF(D69:AE69,"(1)")</f>
        <v>0</v>
      </c>
      <c r="AH69" s="275">
        <f>COUNTIF(D69:AF69,"(2)")</f>
        <v>0</v>
      </c>
      <c r="AI69" s="275">
        <f>COUNTIF(D69:AG69,"(3)")</f>
        <v>0</v>
      </c>
      <c r="AJ69" s="270">
        <f>SUM(AG69:AI69)</f>
        <v>0</v>
      </c>
      <c r="AK69" s="259" t="s">
        <v>20</v>
      </c>
      <c r="AL69" s="274" t="s">
        <v>20</v>
      </c>
      <c r="AM69" s="274" t="s">
        <v>20</v>
      </c>
      <c r="AN69" s="275"/>
      <c r="AO69" s="220"/>
    </row>
    <row r="70" spans="1:69" s="198" customFormat="1" x14ac:dyDescent="0.2">
      <c r="B70" s="228"/>
      <c r="C70" s="229" t="s">
        <v>137</v>
      </c>
      <c r="D70" s="1197"/>
      <c r="E70" s="1197"/>
      <c r="F70" s="1197"/>
      <c r="G70" s="262"/>
      <c r="H70" s="1197"/>
      <c r="I70" s="1197"/>
      <c r="J70" s="1197"/>
      <c r="K70" s="262"/>
      <c r="L70" s="1197"/>
      <c r="M70" s="1197"/>
      <c r="N70" s="1197"/>
      <c r="O70" s="349"/>
      <c r="P70" s="1198"/>
      <c r="Q70" s="1197"/>
      <c r="R70" s="1197"/>
      <c r="S70" s="349"/>
      <c r="T70" s="1197"/>
      <c r="U70" s="1197"/>
      <c r="V70" s="1197"/>
      <c r="W70" s="349"/>
      <c r="X70" s="1197"/>
      <c r="Y70" s="1197"/>
      <c r="Z70" s="1197"/>
      <c r="AA70" s="1197"/>
      <c r="AB70" s="1198"/>
      <c r="AC70" s="1197"/>
      <c r="AD70" s="1197"/>
      <c r="AE70" s="349"/>
      <c r="AG70" s="275">
        <f>COUNTIF(D70:AE70,"(1)")</f>
        <v>0</v>
      </c>
      <c r="AH70" s="275">
        <f>COUNTIF(D70:AF70,"(2)")</f>
        <v>0</v>
      </c>
      <c r="AI70" s="275">
        <f>COUNTIF(D70:AG70,"(3)")</f>
        <v>0</v>
      </c>
      <c r="AJ70" s="270">
        <f>SUM(AG70:AI70)</f>
        <v>0</v>
      </c>
      <c r="AK70" s="244">
        <v>9</v>
      </c>
      <c r="AL70" s="244">
        <v>14</v>
      </c>
      <c r="AM70" s="244"/>
      <c r="AN70" s="230"/>
      <c r="AO70" s="220"/>
    </row>
    <row r="71" spans="1:69" s="198" customFormat="1" x14ac:dyDescent="0.2">
      <c r="B71" s="228">
        <v>2</v>
      </c>
      <c r="C71" s="229" t="s">
        <v>136</v>
      </c>
      <c r="D71" s="877">
        <v>40</v>
      </c>
      <c r="E71" s="877">
        <v>26</v>
      </c>
      <c r="F71" s="877">
        <v>115</v>
      </c>
      <c r="G71" s="1292" t="s">
        <v>237</v>
      </c>
      <c r="H71" s="877">
        <v>40</v>
      </c>
      <c r="I71" s="877">
        <v>23</v>
      </c>
      <c r="J71" s="877">
        <v>108</v>
      </c>
      <c r="K71" s="1292" t="s">
        <v>237</v>
      </c>
      <c r="L71" s="877">
        <v>40</v>
      </c>
      <c r="M71" s="877">
        <v>27</v>
      </c>
      <c r="N71" s="877">
        <v>75</v>
      </c>
      <c r="O71" s="1294" t="s">
        <v>322</v>
      </c>
      <c r="P71" s="260">
        <v>40</v>
      </c>
      <c r="Q71" s="261">
        <v>26</v>
      </c>
      <c r="R71" s="261">
        <v>112</v>
      </c>
      <c r="S71" s="262" t="s">
        <v>349</v>
      </c>
      <c r="T71" s="877"/>
      <c r="U71" s="877"/>
      <c r="V71" s="877"/>
      <c r="W71" s="262"/>
      <c r="X71" s="827"/>
      <c r="Y71" s="827"/>
      <c r="Z71" s="827"/>
      <c r="AA71" s="261"/>
      <c r="AB71" s="828"/>
      <c r="AC71" s="827"/>
      <c r="AD71" s="827"/>
      <c r="AE71" s="349"/>
      <c r="AG71" s="214">
        <f>COUNTIF(D71:AE71,"(1)")</f>
        <v>2</v>
      </c>
      <c r="AH71" s="214">
        <f>COUNTIF(D71:AF71,"(2)")</f>
        <v>1</v>
      </c>
      <c r="AI71" s="214">
        <f>COUNTIF(D71:AG71,"(3)")</f>
        <v>0</v>
      </c>
      <c r="AJ71" s="269">
        <f>SUM(AG71:AI71)</f>
        <v>3</v>
      </c>
      <c r="AK71" s="244" t="s">
        <v>145</v>
      </c>
      <c r="AL71" s="263" t="s">
        <v>145</v>
      </c>
      <c r="AM71" s="263" t="s">
        <v>145</v>
      </c>
      <c r="AN71" s="259" t="s">
        <v>145</v>
      </c>
      <c r="AO71" s="220"/>
    </row>
    <row r="72" spans="1:69" s="198" customFormat="1" x14ac:dyDescent="0.2">
      <c r="A72" s="196"/>
      <c r="B72" s="234">
        <v>3</v>
      </c>
      <c r="C72" s="236" t="s">
        <v>27</v>
      </c>
      <c r="D72" s="353">
        <v>40</v>
      </c>
      <c r="E72" s="879">
        <v>16</v>
      </c>
      <c r="F72" s="879">
        <v>93</v>
      </c>
      <c r="G72" s="1297" t="s">
        <v>322</v>
      </c>
      <c r="H72" s="519">
        <v>39</v>
      </c>
      <c r="I72" s="594">
        <v>15</v>
      </c>
      <c r="J72" s="879">
        <v>92</v>
      </c>
      <c r="K72" s="414" t="s">
        <v>344</v>
      </c>
      <c r="L72" s="353">
        <v>40</v>
      </c>
      <c r="M72" s="879">
        <v>13</v>
      </c>
      <c r="N72" s="879">
        <v>58</v>
      </c>
      <c r="O72" s="414" t="s">
        <v>372</v>
      </c>
      <c r="P72" s="353"/>
      <c r="Q72" s="879"/>
      <c r="R72" s="879"/>
      <c r="S72" s="414"/>
      <c r="T72" s="353"/>
      <c r="U72" s="879"/>
      <c r="V72" s="879"/>
      <c r="W72" s="354"/>
      <c r="X72" s="831"/>
      <c r="Y72" s="831"/>
      <c r="Z72" s="831"/>
      <c r="AA72" s="831"/>
      <c r="AB72" s="353"/>
      <c r="AC72" s="831"/>
      <c r="AD72" s="831"/>
      <c r="AE72" s="354"/>
      <c r="AF72" s="196"/>
      <c r="AG72" s="214">
        <f>COUNTIF(D72:AE72,"(1)")</f>
        <v>0</v>
      </c>
      <c r="AH72" s="214">
        <f>COUNTIF(D72:AF72,"(2)")</f>
        <v>1</v>
      </c>
      <c r="AI72" s="214">
        <f>COUNTIF(D72:AG72,"(3)")</f>
        <v>0</v>
      </c>
      <c r="AJ72" s="269">
        <f>SUM(AG72:AI72)</f>
        <v>1</v>
      </c>
      <c r="AK72" s="259" t="s">
        <v>225</v>
      </c>
      <c r="AL72" s="259" t="s">
        <v>225</v>
      </c>
      <c r="AM72" s="259" t="s">
        <v>225</v>
      </c>
      <c r="AN72" s="259" t="s">
        <v>225</v>
      </c>
      <c r="AO72" s="221"/>
      <c r="AP72" s="200"/>
      <c r="AQ72" s="200"/>
      <c r="AR72" s="200"/>
      <c r="AS72" s="200"/>
      <c r="AT72" s="200"/>
      <c r="AU72" s="200"/>
      <c r="AV72" s="200"/>
      <c r="AW72" s="200"/>
      <c r="AX72" s="200"/>
      <c r="AY72" s="200"/>
      <c r="AZ72" s="200"/>
      <c r="BA72" s="200"/>
      <c r="BB72" s="200"/>
      <c r="BC72" s="200"/>
      <c r="BD72" s="200"/>
      <c r="BE72" s="200"/>
      <c r="BF72" s="200"/>
      <c r="BG72" s="200"/>
      <c r="BH72" s="200"/>
      <c r="BI72" s="200"/>
      <c r="BJ72" s="200"/>
      <c r="BK72" s="200"/>
      <c r="BL72" s="200"/>
      <c r="BM72" s="200"/>
      <c r="BN72" s="200"/>
      <c r="BO72" s="200"/>
      <c r="BP72" s="200"/>
      <c r="BQ72" s="200"/>
    </row>
    <row r="73" spans="1:69" s="198" customFormat="1" ht="12" thickBot="1" x14ac:dyDescent="0.25">
      <c r="A73" s="200"/>
      <c r="B73" s="200"/>
      <c r="C73" s="200"/>
      <c r="D73" s="344"/>
      <c r="E73" s="344"/>
      <c r="F73" s="344"/>
      <c r="G73" s="344"/>
      <c r="H73" s="344"/>
      <c r="I73" s="344"/>
      <c r="J73" s="344"/>
      <c r="K73" s="344"/>
      <c r="L73" s="344"/>
      <c r="M73" s="344"/>
      <c r="N73" s="344"/>
      <c r="O73" s="344"/>
      <c r="P73" s="344"/>
      <c r="Q73" s="344"/>
      <c r="R73" s="344"/>
      <c r="S73" s="344"/>
      <c r="T73" s="344"/>
      <c r="U73" s="344"/>
      <c r="V73" s="344"/>
      <c r="W73" s="344"/>
      <c r="X73" s="344"/>
      <c r="Y73" s="344"/>
      <c r="Z73" s="344"/>
      <c r="AA73" s="344"/>
      <c r="AB73" s="344"/>
      <c r="AC73" s="344"/>
      <c r="AD73" s="344"/>
      <c r="AE73" s="344"/>
      <c r="AF73" s="196"/>
      <c r="AG73" s="221"/>
      <c r="AH73" s="221"/>
      <c r="AI73" s="221"/>
      <c r="AJ73" s="221"/>
      <c r="AK73" s="221"/>
      <c r="AL73" s="221"/>
      <c r="AM73" s="221"/>
      <c r="AN73" s="221"/>
      <c r="AO73" s="221"/>
      <c r="AP73" s="200"/>
      <c r="AQ73" s="200"/>
      <c r="AR73" s="200"/>
      <c r="AS73" s="200"/>
      <c r="AT73" s="200"/>
      <c r="AU73" s="200"/>
      <c r="AV73" s="200"/>
      <c r="AW73" s="200"/>
      <c r="AX73" s="200"/>
      <c r="AY73" s="200"/>
      <c r="AZ73" s="200"/>
      <c r="BA73" s="200"/>
      <c r="BB73" s="200"/>
      <c r="BC73" s="200"/>
      <c r="BD73" s="200"/>
      <c r="BE73" s="200"/>
      <c r="BF73" s="200"/>
      <c r="BG73" s="200"/>
      <c r="BH73" s="200"/>
      <c r="BI73" s="200"/>
      <c r="BJ73" s="200"/>
      <c r="BK73" s="200"/>
      <c r="BL73" s="200"/>
      <c r="BM73" s="200"/>
      <c r="BN73" s="200"/>
      <c r="BO73" s="200"/>
      <c r="BP73" s="200"/>
      <c r="BQ73" s="200"/>
    </row>
    <row r="74" spans="1:69" s="198" customFormat="1" ht="16.5" thickBot="1" x14ac:dyDescent="0.3">
      <c r="A74" s="200"/>
      <c r="B74" s="200"/>
      <c r="C74" s="200" t="s">
        <v>35</v>
      </c>
      <c r="D74" s="415"/>
      <c r="E74" s="415"/>
      <c r="F74" s="415"/>
      <c r="G74" s="415"/>
      <c r="H74" s="415"/>
      <c r="I74" s="415"/>
      <c r="J74" s="415"/>
      <c r="K74" s="415"/>
      <c r="L74" s="415"/>
      <c r="M74" s="415"/>
      <c r="N74" s="415"/>
      <c r="O74" s="415"/>
      <c r="P74" s="1391">
        <f>COUNT(B9:B72)</f>
        <v>16</v>
      </c>
      <c r="Q74" s="1510"/>
      <c r="R74" s="1392"/>
      <c r="S74" s="415"/>
      <c r="T74" s="415"/>
      <c r="U74" s="415"/>
      <c r="V74" s="415"/>
      <c r="W74" s="415"/>
      <c r="X74" s="415"/>
      <c r="Y74" s="415"/>
      <c r="Z74" s="345"/>
      <c r="AA74" s="344"/>
      <c r="AB74" s="344"/>
      <c r="AC74" s="344"/>
      <c r="AD74" s="344"/>
      <c r="AE74" s="344"/>
      <c r="AF74" s="196"/>
      <c r="AG74" s="1342">
        <f>SUM(AG9:AG72)</f>
        <v>6</v>
      </c>
      <c r="AH74" s="1343">
        <f>SUM(AH9:AH72)</f>
        <v>6</v>
      </c>
      <c r="AI74" s="1345">
        <f>SUM(AI8:AI72)</f>
        <v>2</v>
      </c>
      <c r="AJ74" s="1344">
        <f>SUM(AJ8:AJ72)</f>
        <v>14</v>
      </c>
      <c r="AK74" s="276">
        <f ca="1">TODAY()</f>
        <v>42372</v>
      </c>
      <c r="AL74" s="276"/>
      <c r="AM74" s="276"/>
      <c r="AN74" s="276"/>
      <c r="AO74" s="276"/>
      <c r="AP74" s="200"/>
      <c r="AQ74" s="200"/>
      <c r="AR74" s="200"/>
      <c r="AS74" s="200"/>
      <c r="AT74" s="200"/>
      <c r="AU74" s="200"/>
      <c r="AV74" s="200"/>
      <c r="AW74" s="200"/>
      <c r="AX74" s="200"/>
      <c r="AY74" s="200"/>
      <c r="AZ74" s="200"/>
      <c r="BA74" s="200"/>
      <c r="BB74" s="200"/>
      <c r="BC74" s="200"/>
      <c r="BD74" s="200"/>
      <c r="BE74" s="200"/>
      <c r="BF74" s="200"/>
      <c r="BG74" s="200"/>
      <c r="BH74" s="200"/>
      <c r="BI74" s="200"/>
      <c r="BJ74" s="200"/>
      <c r="BK74" s="200"/>
      <c r="BL74" s="200"/>
      <c r="BM74" s="200"/>
      <c r="BN74" s="200"/>
      <c r="BO74" s="200"/>
      <c r="BP74" s="200"/>
      <c r="BQ74" s="200"/>
    </row>
    <row r="75" spans="1:69" s="198" customFormat="1" x14ac:dyDescent="0.2">
      <c r="A75" s="200"/>
      <c r="B75" s="200"/>
      <c r="C75" s="200"/>
      <c r="D75" s="344"/>
      <c r="E75" s="344"/>
      <c r="F75" s="344"/>
      <c r="G75" s="344"/>
      <c r="H75" s="344"/>
      <c r="I75" s="344"/>
      <c r="J75" s="344"/>
      <c r="K75" s="344"/>
      <c r="L75" s="344"/>
      <c r="M75" s="344"/>
      <c r="N75" s="344"/>
      <c r="O75" s="344"/>
      <c r="P75" s="344"/>
      <c r="Q75" s="344"/>
      <c r="R75" s="344"/>
      <c r="S75" s="344"/>
      <c r="T75" s="344"/>
      <c r="U75" s="344"/>
      <c r="V75" s="344"/>
      <c r="W75" s="344"/>
      <c r="X75" s="344"/>
      <c r="Y75" s="344"/>
      <c r="Z75" s="344"/>
      <c r="AA75" s="344"/>
      <c r="AB75" s="344"/>
      <c r="AC75" s="344"/>
      <c r="AD75" s="344"/>
      <c r="AE75" s="344"/>
      <c r="AF75" s="200"/>
      <c r="AG75" s="200"/>
      <c r="AH75" s="200"/>
      <c r="AI75" s="200"/>
      <c r="AJ75" s="200"/>
      <c r="AK75" s="200"/>
      <c r="AL75" s="200"/>
      <c r="AM75" s="200"/>
      <c r="AN75" s="200"/>
      <c r="AO75" s="200"/>
      <c r="AP75" s="200"/>
      <c r="AQ75" s="200"/>
      <c r="AR75" s="200"/>
      <c r="AS75" s="200"/>
      <c r="AT75" s="200"/>
      <c r="AU75" s="200"/>
      <c r="AV75" s="200"/>
      <c r="AW75" s="200"/>
      <c r="AX75" s="200"/>
      <c r="AY75" s="200"/>
      <c r="AZ75" s="200"/>
      <c r="BA75" s="200"/>
      <c r="BB75" s="200"/>
      <c r="BC75" s="200"/>
      <c r="BD75" s="200"/>
      <c r="BE75" s="200"/>
      <c r="BF75" s="200"/>
      <c r="BG75" s="200"/>
      <c r="BH75" s="200"/>
      <c r="BI75" s="200"/>
      <c r="BJ75" s="200"/>
      <c r="BK75" s="200"/>
      <c r="BL75" s="200"/>
      <c r="BM75" s="200"/>
      <c r="BN75" s="200"/>
      <c r="BO75" s="200"/>
      <c r="BP75" s="200"/>
      <c r="BQ75" s="200"/>
    </row>
    <row r="76" spans="1:69" x14ac:dyDescent="0.2">
      <c r="A76" s="53"/>
      <c r="B76" s="280"/>
      <c r="C76" s="53"/>
      <c r="D76" s="304"/>
      <c r="E76" s="304"/>
      <c r="F76" s="304"/>
      <c r="G76" s="304"/>
      <c r="H76" s="304"/>
      <c r="I76" s="304"/>
      <c r="J76" s="304"/>
      <c r="K76" s="304"/>
      <c r="L76" s="304"/>
      <c r="M76" s="304"/>
      <c r="N76" s="304"/>
      <c r="O76" s="304"/>
      <c r="P76" s="304"/>
      <c r="Q76" s="304"/>
      <c r="R76" s="304"/>
      <c r="S76" s="304"/>
      <c r="T76" s="304"/>
      <c r="U76" s="304"/>
      <c r="V76" s="304"/>
      <c r="W76" s="304"/>
      <c r="X76" s="304"/>
      <c r="Y76" s="304"/>
      <c r="Z76" s="304"/>
      <c r="AA76" s="304"/>
      <c r="AB76" s="304"/>
      <c r="AC76" s="304"/>
      <c r="AD76" s="304"/>
      <c r="AE76" s="304"/>
      <c r="AF76" s="53"/>
      <c r="AG76" s="53"/>
      <c r="AH76" s="53"/>
      <c r="AI76" s="53"/>
      <c r="AJ76" s="53"/>
      <c r="AK76" s="280"/>
      <c r="AL76" s="280"/>
      <c r="AM76" s="280"/>
      <c r="AN76" s="280"/>
      <c r="AO76" s="280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</row>
    <row r="77" spans="1:69" x14ac:dyDescent="0.2">
      <c r="A77" s="53"/>
      <c r="B77" s="280"/>
      <c r="C77" s="53"/>
      <c r="D77" s="304"/>
      <c r="E77" s="304"/>
      <c r="F77" s="304"/>
      <c r="G77" s="304"/>
      <c r="H77" s="304"/>
      <c r="I77" s="304"/>
      <c r="J77" s="304"/>
      <c r="K77" s="304"/>
      <c r="L77" s="304"/>
      <c r="M77" s="304"/>
      <c r="N77" s="304"/>
      <c r="O77" s="304"/>
      <c r="P77" s="304"/>
      <c r="Q77" s="304"/>
      <c r="R77" s="304"/>
      <c r="S77" s="304"/>
      <c r="T77" s="304"/>
      <c r="U77" s="304"/>
      <c r="V77" s="304"/>
      <c r="W77" s="304"/>
      <c r="X77" s="304"/>
      <c r="Y77" s="304"/>
      <c r="Z77" s="304"/>
      <c r="AA77" s="304"/>
      <c r="AB77" s="304"/>
      <c r="AC77" s="304"/>
      <c r="AD77" s="304"/>
      <c r="AE77" s="304"/>
      <c r="AF77" s="53"/>
      <c r="AG77" s="53"/>
      <c r="AH77" s="53"/>
      <c r="AI77" s="53"/>
      <c r="AJ77" s="53"/>
      <c r="AK77" s="280"/>
      <c r="AL77" s="280"/>
      <c r="AM77" s="280"/>
      <c r="AN77" s="280"/>
      <c r="AO77" s="280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</row>
    <row r="78" spans="1:69" x14ac:dyDescent="0.2">
      <c r="A78" s="53"/>
      <c r="B78" s="280"/>
      <c r="C78" s="53"/>
      <c r="D78" s="304"/>
      <c r="E78" s="304"/>
      <c r="F78" s="304"/>
      <c r="G78" s="304"/>
      <c r="H78" s="304"/>
      <c r="I78" s="304"/>
      <c r="J78" s="304"/>
      <c r="K78" s="304"/>
      <c r="L78" s="304"/>
      <c r="M78" s="304"/>
      <c r="N78" s="304"/>
      <c r="O78" s="304"/>
      <c r="P78" s="304"/>
      <c r="Q78" s="304"/>
      <c r="R78" s="304"/>
      <c r="S78" s="304"/>
      <c r="T78" s="304"/>
      <c r="U78" s="304"/>
      <c r="V78" s="304"/>
      <c r="W78" s="304"/>
      <c r="X78" s="304"/>
      <c r="Y78" s="304"/>
      <c r="Z78" s="304"/>
      <c r="AA78" s="304"/>
      <c r="AB78" s="304"/>
      <c r="AC78" s="304"/>
      <c r="AD78" s="304"/>
      <c r="AE78" s="304"/>
      <c r="AF78" s="53"/>
      <c r="AG78" s="53"/>
      <c r="AH78" s="53"/>
      <c r="AI78" s="53"/>
      <c r="AJ78" s="53"/>
      <c r="AK78" s="280"/>
      <c r="AL78" s="280"/>
      <c r="AM78" s="280"/>
      <c r="AN78" s="280"/>
      <c r="AO78" s="280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</row>
    <row r="79" spans="1:69" x14ac:dyDescent="0.2">
      <c r="A79" s="53"/>
      <c r="B79" s="280"/>
      <c r="C79" s="53"/>
      <c r="D79" s="304"/>
      <c r="E79" s="304"/>
      <c r="F79" s="304"/>
      <c r="G79" s="304"/>
      <c r="H79" s="304"/>
      <c r="I79" s="304"/>
      <c r="J79" s="304"/>
      <c r="K79" s="304"/>
      <c r="L79" s="304"/>
      <c r="M79" s="304"/>
      <c r="N79" s="304"/>
      <c r="O79" s="304"/>
      <c r="P79" s="304"/>
      <c r="Q79" s="304"/>
      <c r="R79" s="304"/>
      <c r="S79" s="304"/>
      <c r="T79" s="304"/>
      <c r="U79" s="304"/>
      <c r="V79" s="304"/>
      <c r="W79" s="304"/>
      <c r="X79" s="304"/>
      <c r="Y79" s="304"/>
      <c r="Z79" s="304"/>
      <c r="AA79" s="304"/>
      <c r="AB79" s="304"/>
      <c r="AC79" s="304"/>
      <c r="AD79" s="304"/>
      <c r="AE79" s="304"/>
      <c r="AF79" s="53"/>
      <c r="AG79" s="53"/>
      <c r="AH79" s="84"/>
      <c r="AI79" s="84"/>
      <c r="AJ79" s="84"/>
      <c r="AK79" s="280"/>
      <c r="AL79" s="280"/>
      <c r="AM79" s="280"/>
      <c r="AN79" s="280"/>
      <c r="AO79" s="280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</row>
    <row r="80" spans="1:69" x14ac:dyDescent="0.2">
      <c r="A80" s="53"/>
      <c r="B80" s="280"/>
      <c r="C80" s="53"/>
      <c r="D80" s="304"/>
      <c r="E80" s="304"/>
      <c r="F80" s="304"/>
      <c r="G80" s="304"/>
      <c r="H80" s="304"/>
      <c r="I80" s="304"/>
      <c r="J80" s="304"/>
      <c r="K80" s="304"/>
      <c r="L80" s="304"/>
      <c r="M80" s="304"/>
      <c r="N80" s="304"/>
      <c r="O80" s="304"/>
      <c r="P80" s="304"/>
      <c r="Q80" s="304"/>
      <c r="R80" s="304"/>
      <c r="S80" s="304"/>
      <c r="T80" s="304"/>
      <c r="U80" s="304"/>
      <c r="V80" s="304"/>
      <c r="W80" s="304"/>
      <c r="X80" s="304"/>
      <c r="Y80" s="304"/>
      <c r="Z80" s="304"/>
      <c r="AA80" s="304"/>
      <c r="AB80" s="304"/>
      <c r="AC80" s="304"/>
      <c r="AD80" s="304"/>
      <c r="AE80" s="304"/>
      <c r="AF80" s="53"/>
      <c r="AG80" s="53"/>
      <c r="AH80" s="53"/>
      <c r="AI80" s="53"/>
      <c r="AJ80" s="53"/>
      <c r="AK80" s="280"/>
      <c r="AL80" s="280"/>
      <c r="AM80" s="280"/>
      <c r="AN80" s="280"/>
      <c r="AO80" s="280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</row>
    <row r="81" spans="1:69" x14ac:dyDescent="0.2">
      <c r="A81" s="53"/>
      <c r="B81" s="280"/>
      <c r="C81" s="53"/>
      <c r="D81" s="304"/>
      <c r="E81" s="304"/>
      <c r="F81" s="304"/>
      <c r="G81" s="304"/>
      <c r="H81" s="304"/>
      <c r="I81" s="304"/>
      <c r="J81" s="304"/>
      <c r="K81" s="304"/>
      <c r="L81" s="304"/>
      <c r="M81" s="304"/>
      <c r="N81" s="304"/>
      <c r="O81" s="304"/>
      <c r="P81" s="304"/>
      <c r="Q81" s="304"/>
      <c r="R81" s="304"/>
      <c r="S81" s="304"/>
      <c r="T81" s="304"/>
      <c r="U81" s="304"/>
      <c r="V81" s="304"/>
      <c r="W81" s="304"/>
      <c r="X81" s="304"/>
      <c r="Y81" s="304"/>
      <c r="Z81" s="304"/>
      <c r="AA81" s="304"/>
      <c r="AB81" s="304"/>
      <c r="AC81" s="304"/>
      <c r="AD81" s="304"/>
      <c r="AE81" s="304"/>
      <c r="AF81" s="53"/>
      <c r="AG81" s="53"/>
      <c r="AH81" s="53"/>
      <c r="AI81" s="53"/>
      <c r="AJ81" s="53"/>
      <c r="AK81" s="280"/>
      <c r="AL81" s="280"/>
      <c r="AM81" s="280"/>
      <c r="AN81" s="280"/>
      <c r="AO81" s="280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</row>
    <row r="82" spans="1:69" x14ac:dyDescent="0.2">
      <c r="A82" s="53"/>
      <c r="B82" s="280"/>
      <c r="C82" s="53"/>
      <c r="D82" s="304"/>
      <c r="E82" s="304"/>
      <c r="F82" s="304"/>
      <c r="G82" s="304"/>
      <c r="H82" s="304"/>
      <c r="I82" s="304"/>
      <c r="J82" s="304"/>
      <c r="K82" s="304"/>
      <c r="L82" s="304"/>
      <c r="M82" s="304"/>
      <c r="N82" s="304"/>
      <c r="O82" s="304"/>
      <c r="P82" s="304"/>
      <c r="Q82" s="304"/>
      <c r="R82" s="304"/>
      <c r="S82" s="304"/>
      <c r="T82" s="304"/>
      <c r="U82" s="304"/>
      <c r="V82" s="304"/>
      <c r="W82" s="304"/>
      <c r="X82" s="304"/>
      <c r="Y82" s="304"/>
      <c r="Z82" s="304"/>
      <c r="AA82" s="304"/>
      <c r="AB82" s="304"/>
      <c r="AC82" s="304"/>
      <c r="AD82" s="304"/>
      <c r="AE82" s="304"/>
      <c r="AF82" s="53"/>
      <c r="AG82" s="53"/>
      <c r="AH82" s="53"/>
      <c r="AI82" s="53"/>
      <c r="AJ82" s="53"/>
      <c r="AK82" s="280"/>
      <c r="AL82" s="280"/>
      <c r="AM82" s="280"/>
      <c r="AN82" s="280"/>
      <c r="AO82" s="280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</row>
    <row r="83" spans="1:69" x14ac:dyDescent="0.2">
      <c r="A83" s="53"/>
      <c r="B83" s="280"/>
      <c r="C83" s="53"/>
      <c r="D83" s="304"/>
      <c r="E83" s="304"/>
      <c r="F83" s="304"/>
      <c r="G83" s="304"/>
      <c r="H83" s="304"/>
      <c r="I83" s="304"/>
      <c r="J83" s="304"/>
      <c r="K83" s="304"/>
      <c r="L83" s="304"/>
      <c r="M83" s="304"/>
      <c r="N83" s="304"/>
      <c r="O83" s="304"/>
      <c r="P83" s="304"/>
      <c r="Q83" s="304"/>
      <c r="R83" s="304"/>
      <c r="S83" s="304"/>
      <c r="T83" s="304"/>
      <c r="U83" s="304"/>
      <c r="V83" s="304"/>
      <c r="W83" s="304"/>
      <c r="X83" s="304"/>
      <c r="Y83" s="304"/>
      <c r="Z83" s="304"/>
      <c r="AA83" s="304"/>
      <c r="AB83" s="304"/>
      <c r="AC83" s="304"/>
      <c r="AD83" s="304"/>
      <c r="AE83" s="304"/>
      <c r="AF83" s="53"/>
      <c r="AG83" s="53"/>
      <c r="AH83" s="53"/>
      <c r="AI83" s="53"/>
      <c r="AJ83" s="53"/>
      <c r="AK83" s="280"/>
      <c r="AL83" s="280"/>
      <c r="AM83" s="280"/>
      <c r="AN83" s="280"/>
      <c r="AO83" s="280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</row>
    <row r="84" spans="1:69" x14ac:dyDescent="0.2">
      <c r="A84" s="53"/>
      <c r="B84" s="280"/>
      <c r="C84" s="53"/>
      <c r="D84" s="304"/>
      <c r="E84" s="304"/>
      <c r="F84" s="304"/>
      <c r="G84" s="304"/>
      <c r="H84" s="304"/>
      <c r="I84" s="304"/>
      <c r="J84" s="304"/>
      <c r="K84" s="304"/>
      <c r="L84" s="304"/>
      <c r="M84" s="304"/>
      <c r="N84" s="304"/>
      <c r="O84" s="304"/>
      <c r="P84" s="304"/>
      <c r="Q84" s="304"/>
      <c r="R84" s="304"/>
      <c r="S84" s="304"/>
      <c r="T84" s="304"/>
      <c r="U84" s="304"/>
      <c r="V84" s="304"/>
      <c r="W84" s="304"/>
      <c r="X84" s="304"/>
      <c r="Y84" s="304"/>
      <c r="Z84" s="304"/>
      <c r="AA84" s="304"/>
      <c r="AB84" s="304"/>
      <c r="AC84" s="304"/>
      <c r="AD84" s="304"/>
      <c r="AE84" s="304"/>
      <c r="AF84" s="53"/>
      <c r="AG84" s="53"/>
      <c r="AH84" s="53"/>
      <c r="AI84" s="53"/>
      <c r="AJ84" s="53"/>
      <c r="AK84" s="280"/>
      <c r="AL84" s="280"/>
      <c r="AM84" s="280"/>
      <c r="AN84" s="280"/>
      <c r="AO84" s="280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</row>
    <row r="85" spans="1:69" x14ac:dyDescent="0.2">
      <c r="A85" s="53"/>
      <c r="B85" s="280"/>
      <c r="C85" s="53"/>
      <c r="D85" s="304"/>
      <c r="E85" s="304"/>
      <c r="F85" s="304"/>
      <c r="G85" s="304"/>
      <c r="H85" s="304"/>
      <c r="I85" s="304"/>
      <c r="J85" s="304"/>
      <c r="K85" s="304"/>
      <c r="L85" s="304"/>
      <c r="M85" s="304"/>
      <c r="N85" s="304"/>
      <c r="O85" s="304"/>
      <c r="P85" s="304"/>
      <c r="Q85" s="304"/>
      <c r="R85" s="304"/>
      <c r="S85" s="304"/>
      <c r="T85" s="304"/>
      <c r="U85" s="304"/>
      <c r="V85" s="304"/>
      <c r="W85" s="304"/>
      <c r="X85" s="304"/>
      <c r="Y85" s="304"/>
      <c r="Z85" s="304"/>
      <c r="AA85" s="304"/>
      <c r="AB85" s="304"/>
      <c r="AC85" s="304"/>
      <c r="AD85" s="304"/>
      <c r="AE85" s="304"/>
      <c r="AF85" s="53"/>
      <c r="AG85" s="53"/>
      <c r="AH85" s="53"/>
      <c r="AI85" s="53"/>
      <c r="AJ85" s="53"/>
      <c r="AK85" s="280"/>
      <c r="AL85" s="280"/>
      <c r="AM85" s="280"/>
      <c r="AN85" s="280"/>
      <c r="AO85" s="280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</row>
    <row r="86" spans="1:69" x14ac:dyDescent="0.2">
      <c r="A86" s="53"/>
      <c r="B86" s="280"/>
      <c r="C86" s="53"/>
      <c r="D86" s="304"/>
      <c r="E86" s="304"/>
      <c r="F86" s="304"/>
      <c r="G86" s="304"/>
      <c r="H86" s="304"/>
      <c r="I86" s="304"/>
      <c r="J86" s="304"/>
      <c r="K86" s="304"/>
      <c r="L86" s="304"/>
      <c r="M86" s="304"/>
      <c r="N86" s="304"/>
      <c r="O86" s="304"/>
      <c r="P86" s="304"/>
      <c r="Q86" s="304"/>
      <c r="R86" s="304"/>
      <c r="S86" s="304"/>
      <c r="T86" s="304"/>
      <c r="U86" s="304"/>
      <c r="V86" s="304"/>
      <c r="W86" s="304"/>
      <c r="X86" s="304"/>
      <c r="Y86" s="304"/>
      <c r="Z86" s="304"/>
      <c r="AA86" s="304"/>
      <c r="AB86" s="304"/>
      <c r="AC86" s="304"/>
      <c r="AD86" s="304"/>
      <c r="AE86" s="304"/>
      <c r="AF86" s="53"/>
      <c r="AG86" s="53"/>
      <c r="AH86" s="53"/>
      <c r="AI86" s="53"/>
      <c r="AJ86" s="53"/>
      <c r="AK86" s="280"/>
      <c r="AL86" s="280"/>
      <c r="AM86" s="280"/>
      <c r="AN86" s="280"/>
      <c r="AO86" s="280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</row>
    <row r="87" spans="1:69" x14ac:dyDescent="0.2">
      <c r="A87" s="53"/>
      <c r="B87" s="280"/>
      <c r="C87" s="53"/>
      <c r="D87" s="304"/>
      <c r="E87" s="304"/>
      <c r="F87" s="304"/>
      <c r="G87" s="304"/>
      <c r="H87" s="304"/>
      <c r="I87" s="304"/>
      <c r="J87" s="304"/>
      <c r="K87" s="304"/>
      <c r="L87" s="304"/>
      <c r="M87" s="304"/>
      <c r="N87" s="304"/>
      <c r="O87" s="304"/>
      <c r="P87" s="304"/>
      <c r="Q87" s="304"/>
      <c r="R87" s="304"/>
      <c r="S87" s="304"/>
      <c r="T87" s="304"/>
      <c r="U87" s="304"/>
      <c r="V87" s="304"/>
      <c r="W87" s="304"/>
      <c r="X87" s="304"/>
      <c r="Y87" s="304"/>
      <c r="Z87" s="304"/>
      <c r="AA87" s="304"/>
      <c r="AB87" s="304"/>
      <c r="AC87" s="304"/>
      <c r="AD87" s="304"/>
      <c r="AE87" s="304"/>
      <c r="AF87" s="53"/>
      <c r="AG87" s="53"/>
      <c r="AH87" s="53"/>
      <c r="AI87" s="53"/>
      <c r="AJ87" s="53"/>
      <c r="AK87" s="280"/>
      <c r="AL87" s="280"/>
      <c r="AM87" s="280"/>
      <c r="AN87" s="280"/>
      <c r="AO87" s="280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</row>
    <row r="88" spans="1:69" x14ac:dyDescent="0.2">
      <c r="A88" s="53"/>
      <c r="B88" s="280"/>
      <c r="C88" s="53"/>
      <c r="D88" s="304"/>
      <c r="E88" s="304"/>
      <c r="F88" s="304"/>
      <c r="G88" s="304"/>
      <c r="H88" s="304"/>
      <c r="I88" s="304"/>
      <c r="J88" s="304"/>
      <c r="K88" s="304"/>
      <c r="L88" s="304"/>
      <c r="M88" s="304"/>
      <c r="N88" s="304"/>
      <c r="O88" s="304"/>
      <c r="P88" s="304"/>
      <c r="Q88" s="304"/>
      <c r="R88" s="304"/>
      <c r="S88" s="304"/>
      <c r="T88" s="304"/>
      <c r="U88" s="304"/>
      <c r="V88" s="304"/>
      <c r="W88" s="304"/>
      <c r="X88" s="304"/>
      <c r="Y88" s="304"/>
      <c r="Z88" s="304"/>
      <c r="AA88" s="304"/>
      <c r="AB88" s="304"/>
      <c r="AC88" s="304"/>
      <c r="AD88" s="304"/>
      <c r="AE88" s="304"/>
      <c r="AF88" s="53"/>
      <c r="AG88" s="53"/>
      <c r="AH88" s="53"/>
      <c r="AI88" s="53"/>
      <c r="AJ88" s="53"/>
      <c r="AK88" s="280"/>
      <c r="AL88" s="280"/>
      <c r="AM88" s="280"/>
      <c r="AN88" s="280"/>
      <c r="AO88" s="280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</row>
    <row r="89" spans="1:69" x14ac:dyDescent="0.2">
      <c r="A89" s="53"/>
      <c r="B89" s="280"/>
      <c r="C89" s="53"/>
      <c r="D89" s="304"/>
      <c r="E89" s="304"/>
      <c r="F89" s="304"/>
      <c r="G89" s="304"/>
      <c r="H89" s="304"/>
      <c r="I89" s="304"/>
      <c r="J89" s="304"/>
      <c r="K89" s="304"/>
      <c r="L89" s="304"/>
      <c r="M89" s="304"/>
      <c r="N89" s="304"/>
      <c r="O89" s="304"/>
      <c r="P89" s="304"/>
      <c r="Q89" s="304"/>
      <c r="R89" s="304"/>
      <c r="S89" s="304"/>
      <c r="T89" s="304"/>
      <c r="U89" s="304"/>
      <c r="V89" s="304"/>
      <c r="W89" s="304"/>
      <c r="X89" s="304"/>
      <c r="Y89" s="304"/>
      <c r="Z89" s="304"/>
      <c r="AA89" s="304"/>
      <c r="AB89" s="304"/>
      <c r="AC89" s="304"/>
      <c r="AD89" s="304"/>
      <c r="AE89" s="304"/>
      <c r="AF89" s="53"/>
      <c r="AG89" s="53"/>
      <c r="AH89" s="53"/>
      <c r="AI89" s="53"/>
      <c r="AJ89" s="53"/>
      <c r="AK89" s="280"/>
      <c r="AL89" s="280"/>
      <c r="AM89" s="280"/>
      <c r="AN89" s="280"/>
      <c r="AO89" s="280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</row>
    <row r="90" spans="1:69" x14ac:dyDescent="0.2">
      <c r="A90" s="53"/>
      <c r="B90" s="280"/>
      <c r="C90" s="53"/>
      <c r="D90" s="304"/>
      <c r="E90" s="304"/>
      <c r="F90" s="304"/>
      <c r="G90" s="304"/>
      <c r="H90" s="304"/>
      <c r="I90" s="304"/>
      <c r="J90" s="304"/>
      <c r="K90" s="304"/>
      <c r="L90" s="304"/>
      <c r="M90" s="304"/>
      <c r="N90" s="304"/>
      <c r="O90" s="304"/>
      <c r="P90" s="304"/>
      <c r="Q90" s="304"/>
      <c r="R90" s="304"/>
      <c r="S90" s="304"/>
      <c r="T90" s="304"/>
      <c r="U90" s="304"/>
      <c r="V90" s="304"/>
      <c r="W90" s="304"/>
      <c r="X90" s="304"/>
      <c r="Y90" s="304"/>
      <c r="Z90" s="304"/>
      <c r="AA90" s="304"/>
      <c r="AB90" s="304"/>
      <c r="AC90" s="304"/>
      <c r="AD90" s="304"/>
      <c r="AE90" s="304"/>
      <c r="AF90" s="53"/>
      <c r="AG90" s="53"/>
      <c r="AH90" s="53"/>
      <c r="AI90" s="53"/>
      <c r="AJ90" s="53"/>
      <c r="AK90" s="280"/>
      <c r="AL90" s="280"/>
      <c r="AM90" s="280"/>
      <c r="AN90" s="280"/>
      <c r="AO90" s="280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</row>
    <row r="91" spans="1:69" x14ac:dyDescent="0.2">
      <c r="A91" s="53"/>
      <c r="B91" s="280"/>
      <c r="C91" s="53"/>
      <c r="D91" s="304"/>
      <c r="E91" s="304"/>
      <c r="F91" s="304"/>
      <c r="G91" s="304"/>
      <c r="H91" s="304"/>
      <c r="I91" s="304"/>
      <c r="J91" s="304"/>
      <c r="K91" s="304"/>
      <c r="L91" s="304"/>
      <c r="M91" s="304"/>
      <c r="N91" s="304"/>
      <c r="O91" s="304"/>
      <c r="P91" s="304"/>
      <c r="Q91" s="304"/>
      <c r="R91" s="304"/>
      <c r="S91" s="304"/>
      <c r="T91" s="304"/>
      <c r="U91" s="304"/>
      <c r="V91" s="304"/>
      <c r="W91" s="304"/>
      <c r="X91" s="304"/>
      <c r="Y91" s="304"/>
      <c r="Z91" s="304"/>
      <c r="AA91" s="304"/>
      <c r="AB91" s="304"/>
      <c r="AC91" s="304"/>
      <c r="AD91" s="304"/>
      <c r="AE91" s="304"/>
      <c r="AF91" s="53"/>
      <c r="AG91" s="53"/>
      <c r="AH91" s="53"/>
      <c r="AI91" s="53"/>
      <c r="AJ91" s="53"/>
      <c r="AK91" s="280"/>
      <c r="AL91" s="280"/>
      <c r="AM91" s="280"/>
      <c r="AN91" s="280"/>
      <c r="AO91" s="280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</row>
    <row r="92" spans="1:69" x14ac:dyDescent="0.2">
      <c r="A92" s="53"/>
      <c r="B92" s="280"/>
      <c r="C92" s="53"/>
      <c r="D92" s="304"/>
      <c r="E92" s="304"/>
      <c r="F92" s="304"/>
      <c r="G92" s="304"/>
      <c r="H92" s="304"/>
      <c r="I92" s="304"/>
      <c r="J92" s="304"/>
      <c r="K92" s="304"/>
      <c r="L92" s="304"/>
      <c r="M92" s="304"/>
      <c r="N92" s="304"/>
      <c r="O92" s="304"/>
      <c r="P92" s="304"/>
      <c r="Q92" s="304"/>
      <c r="R92" s="304"/>
      <c r="S92" s="304"/>
      <c r="T92" s="304"/>
      <c r="U92" s="304"/>
      <c r="V92" s="304"/>
      <c r="W92" s="304"/>
      <c r="X92" s="304"/>
      <c r="Y92" s="304"/>
      <c r="Z92" s="304"/>
      <c r="AA92" s="304"/>
      <c r="AB92" s="304"/>
      <c r="AC92" s="304"/>
      <c r="AD92" s="304"/>
      <c r="AE92" s="304"/>
      <c r="AF92" s="53"/>
      <c r="AG92" s="53"/>
      <c r="AH92" s="53"/>
      <c r="AI92" s="53"/>
      <c r="AJ92" s="53"/>
      <c r="AK92" s="280"/>
      <c r="AL92" s="280"/>
      <c r="AM92" s="280"/>
      <c r="AN92" s="280"/>
      <c r="AO92" s="280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</row>
    <row r="93" spans="1:69" x14ac:dyDescent="0.2">
      <c r="A93" s="53"/>
      <c r="B93" s="280"/>
      <c r="C93" s="53"/>
      <c r="D93" s="304"/>
      <c r="E93" s="304"/>
      <c r="F93" s="304"/>
      <c r="G93" s="304"/>
      <c r="H93" s="304"/>
      <c r="I93" s="304"/>
      <c r="J93" s="304"/>
      <c r="K93" s="304"/>
      <c r="L93" s="304"/>
      <c r="M93" s="304"/>
      <c r="N93" s="304"/>
      <c r="O93" s="304"/>
      <c r="P93" s="304"/>
      <c r="Q93" s="304"/>
      <c r="R93" s="304"/>
      <c r="S93" s="304"/>
      <c r="T93" s="304"/>
      <c r="U93" s="304"/>
      <c r="V93" s="304"/>
      <c r="W93" s="304"/>
      <c r="X93" s="304"/>
      <c r="Y93" s="304"/>
      <c r="Z93" s="304"/>
      <c r="AA93" s="304"/>
      <c r="AB93" s="304"/>
      <c r="AC93" s="304"/>
      <c r="AD93" s="304"/>
      <c r="AE93" s="304"/>
      <c r="AF93" s="53"/>
      <c r="AG93" s="53"/>
      <c r="AH93" s="53"/>
      <c r="AI93" s="53"/>
      <c r="AJ93" s="53"/>
      <c r="AK93" s="280"/>
      <c r="AL93" s="280"/>
      <c r="AM93" s="280"/>
      <c r="AN93" s="280"/>
      <c r="AO93" s="280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</row>
    <row r="94" spans="1:69" x14ac:dyDescent="0.2">
      <c r="A94" s="53"/>
      <c r="B94" s="280"/>
      <c r="C94" s="53"/>
      <c r="D94" s="304"/>
      <c r="E94" s="304"/>
      <c r="F94" s="304"/>
      <c r="G94" s="304"/>
      <c r="H94" s="304"/>
      <c r="I94" s="304"/>
      <c r="J94" s="304"/>
      <c r="K94" s="304"/>
      <c r="L94" s="304"/>
      <c r="M94" s="304"/>
      <c r="N94" s="304"/>
      <c r="O94" s="304"/>
      <c r="P94" s="304"/>
      <c r="Q94" s="304"/>
      <c r="R94" s="304"/>
      <c r="S94" s="304"/>
      <c r="T94" s="304"/>
      <c r="U94" s="304"/>
      <c r="V94" s="304"/>
      <c r="W94" s="304"/>
      <c r="X94" s="304"/>
      <c r="Y94" s="304"/>
      <c r="Z94" s="304"/>
      <c r="AA94" s="304"/>
      <c r="AB94" s="304"/>
      <c r="AC94" s="304"/>
      <c r="AD94" s="304"/>
      <c r="AE94" s="304"/>
      <c r="AF94" s="53"/>
      <c r="AG94" s="53"/>
      <c r="AH94" s="53"/>
      <c r="AI94" s="53"/>
      <c r="AJ94" s="53"/>
      <c r="AK94" s="280"/>
      <c r="AL94" s="280"/>
      <c r="AM94" s="280"/>
      <c r="AN94" s="280"/>
      <c r="AO94" s="280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</row>
    <row r="95" spans="1:69" x14ac:dyDescent="0.2">
      <c r="A95" s="53"/>
      <c r="B95" s="280"/>
      <c r="C95" s="53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53"/>
      <c r="AG95" s="53"/>
      <c r="AH95" s="53"/>
      <c r="AI95" s="53"/>
      <c r="AJ95" s="53"/>
      <c r="AK95" s="280"/>
      <c r="AL95" s="280"/>
      <c r="AM95" s="280"/>
      <c r="AN95" s="280"/>
      <c r="AO95" s="280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</row>
    <row r="96" spans="1:69" x14ac:dyDescent="0.2">
      <c r="A96" s="53"/>
      <c r="B96" s="280"/>
      <c r="C96" s="53"/>
      <c r="D96" s="304"/>
      <c r="E96" s="304"/>
      <c r="F96" s="304"/>
      <c r="G96" s="304"/>
      <c r="H96" s="304"/>
      <c r="I96" s="304"/>
      <c r="J96" s="304"/>
      <c r="K96" s="304"/>
      <c r="L96" s="304"/>
      <c r="M96" s="304"/>
      <c r="N96" s="304"/>
      <c r="O96" s="304"/>
      <c r="P96" s="304"/>
      <c r="Q96" s="304"/>
      <c r="R96" s="304"/>
      <c r="S96" s="304"/>
      <c r="T96" s="304"/>
      <c r="U96" s="304"/>
      <c r="V96" s="304"/>
      <c r="W96" s="304"/>
      <c r="X96" s="304"/>
      <c r="Y96" s="304"/>
      <c r="Z96" s="304"/>
      <c r="AA96" s="304"/>
      <c r="AB96" s="304"/>
      <c r="AC96" s="304"/>
      <c r="AD96" s="304"/>
      <c r="AE96" s="304"/>
      <c r="AF96" s="53"/>
      <c r="AG96" s="53"/>
      <c r="AH96" s="53"/>
      <c r="AI96" s="53"/>
      <c r="AJ96" s="53"/>
      <c r="AK96" s="280"/>
      <c r="AL96" s="280"/>
      <c r="AM96" s="280"/>
      <c r="AN96" s="280"/>
      <c r="AO96" s="280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</row>
    <row r="97" spans="1:69" x14ac:dyDescent="0.2">
      <c r="A97" s="53"/>
      <c r="B97" s="280"/>
      <c r="C97" s="53"/>
      <c r="D97" s="304"/>
      <c r="E97" s="304"/>
      <c r="F97" s="304"/>
      <c r="G97" s="304"/>
      <c r="H97" s="304"/>
      <c r="I97" s="304"/>
      <c r="J97" s="304"/>
      <c r="K97" s="304"/>
      <c r="L97" s="304"/>
      <c r="M97" s="304"/>
      <c r="N97" s="304"/>
      <c r="O97" s="304"/>
      <c r="P97" s="304"/>
      <c r="Q97" s="304"/>
      <c r="R97" s="304"/>
      <c r="S97" s="304"/>
      <c r="T97" s="304"/>
      <c r="U97" s="304"/>
      <c r="V97" s="304"/>
      <c r="W97" s="304"/>
      <c r="X97" s="304"/>
      <c r="Y97" s="304"/>
      <c r="Z97" s="304"/>
      <c r="AA97" s="304"/>
      <c r="AB97" s="304"/>
      <c r="AC97" s="304"/>
      <c r="AD97" s="304"/>
      <c r="AE97" s="304"/>
      <c r="AF97" s="53"/>
      <c r="AG97" s="53"/>
      <c r="AH97" s="53"/>
      <c r="AI97" s="53"/>
      <c r="AJ97" s="53"/>
      <c r="AK97" s="280"/>
      <c r="AL97" s="280"/>
      <c r="AM97" s="280"/>
      <c r="AN97" s="280"/>
      <c r="AO97" s="280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</row>
    <row r="98" spans="1:69" x14ac:dyDescent="0.2">
      <c r="A98" s="53"/>
      <c r="B98" s="280"/>
      <c r="C98" s="53"/>
      <c r="D98" s="304"/>
      <c r="E98" s="304"/>
      <c r="F98" s="304"/>
      <c r="G98" s="304"/>
      <c r="H98" s="304"/>
      <c r="I98" s="304"/>
      <c r="J98" s="304"/>
      <c r="K98" s="304"/>
      <c r="L98" s="304"/>
      <c r="M98" s="304"/>
      <c r="N98" s="304"/>
      <c r="O98" s="304"/>
      <c r="P98" s="304"/>
      <c r="Q98" s="304"/>
      <c r="R98" s="304"/>
      <c r="S98" s="304"/>
      <c r="T98" s="304"/>
      <c r="U98" s="304"/>
      <c r="V98" s="304"/>
      <c r="W98" s="304"/>
      <c r="X98" s="304"/>
      <c r="Y98" s="304"/>
      <c r="Z98" s="304"/>
      <c r="AA98" s="304"/>
      <c r="AB98" s="304"/>
      <c r="AC98" s="304"/>
      <c r="AD98" s="304"/>
      <c r="AE98" s="304"/>
      <c r="AF98" s="53"/>
      <c r="AG98" s="53"/>
      <c r="AH98" s="53"/>
      <c r="AI98" s="53"/>
      <c r="AJ98" s="53"/>
      <c r="AK98" s="280"/>
      <c r="AL98" s="280"/>
      <c r="AM98" s="280"/>
      <c r="AN98" s="280"/>
      <c r="AO98" s="280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</row>
    <row r="99" spans="1:69" x14ac:dyDescent="0.2">
      <c r="A99" s="53"/>
      <c r="B99" s="280"/>
      <c r="C99" s="53"/>
      <c r="D99" s="304"/>
      <c r="E99" s="304"/>
      <c r="F99" s="304"/>
      <c r="G99" s="304"/>
      <c r="H99" s="304"/>
      <c r="I99" s="304"/>
      <c r="J99" s="304"/>
      <c r="K99" s="304"/>
      <c r="L99" s="304"/>
      <c r="M99" s="304"/>
      <c r="N99" s="304"/>
      <c r="O99" s="304"/>
      <c r="P99" s="304"/>
      <c r="Q99" s="304"/>
      <c r="R99" s="304"/>
      <c r="S99" s="304"/>
      <c r="T99" s="304"/>
      <c r="U99" s="304"/>
      <c r="V99" s="304"/>
      <c r="W99" s="304"/>
      <c r="X99" s="304"/>
      <c r="Y99" s="304"/>
      <c r="Z99" s="304"/>
      <c r="AA99" s="304"/>
      <c r="AB99" s="304"/>
      <c r="AC99" s="304"/>
      <c r="AD99" s="304"/>
      <c r="AE99" s="304"/>
      <c r="AF99" s="53"/>
      <c r="AG99" s="53"/>
      <c r="AH99" s="53"/>
      <c r="AI99" s="53"/>
      <c r="AJ99" s="53"/>
      <c r="AK99" s="280"/>
      <c r="AL99" s="280"/>
      <c r="AM99" s="280"/>
      <c r="AN99" s="280"/>
      <c r="AO99" s="280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</row>
    <row r="100" spans="1:69" x14ac:dyDescent="0.2">
      <c r="A100" s="53"/>
      <c r="B100" s="280"/>
      <c r="C100" s="53"/>
      <c r="D100" s="304"/>
      <c r="E100" s="304"/>
      <c r="F100" s="304"/>
      <c r="G100" s="304"/>
      <c r="H100" s="304"/>
      <c r="I100" s="304"/>
      <c r="J100" s="304"/>
      <c r="K100" s="304"/>
      <c r="L100" s="304"/>
      <c r="M100" s="304"/>
      <c r="N100" s="304"/>
      <c r="O100" s="304"/>
      <c r="P100" s="304"/>
      <c r="Q100" s="304"/>
      <c r="R100" s="304"/>
      <c r="S100" s="304"/>
      <c r="T100" s="304"/>
      <c r="U100" s="304"/>
      <c r="V100" s="304"/>
      <c r="W100" s="304"/>
      <c r="X100" s="304"/>
      <c r="Y100" s="304"/>
      <c r="Z100" s="304"/>
      <c r="AA100" s="304"/>
      <c r="AB100" s="304"/>
      <c r="AC100" s="304"/>
      <c r="AD100" s="304"/>
      <c r="AE100" s="304"/>
      <c r="AF100" s="53"/>
      <c r="AG100" s="53"/>
      <c r="AH100" s="53"/>
      <c r="AI100" s="53"/>
      <c r="AJ100" s="53"/>
      <c r="AK100" s="280"/>
      <c r="AL100" s="280"/>
      <c r="AM100" s="280"/>
      <c r="AN100" s="280"/>
      <c r="AO100" s="280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</row>
    <row r="101" spans="1:69" x14ac:dyDescent="0.2">
      <c r="A101" s="53"/>
      <c r="B101" s="280"/>
      <c r="C101" s="53"/>
      <c r="D101" s="304"/>
      <c r="E101" s="304"/>
      <c r="F101" s="304"/>
      <c r="G101" s="304"/>
      <c r="H101" s="304"/>
      <c r="I101" s="304"/>
      <c r="J101" s="304"/>
      <c r="K101" s="304"/>
      <c r="L101" s="304"/>
      <c r="M101" s="304"/>
      <c r="N101" s="304"/>
      <c r="O101" s="304"/>
      <c r="P101" s="304"/>
      <c r="Q101" s="304"/>
      <c r="R101" s="304"/>
      <c r="S101" s="304"/>
      <c r="T101" s="304"/>
      <c r="U101" s="304"/>
      <c r="V101" s="304"/>
      <c r="W101" s="304"/>
      <c r="X101" s="304"/>
      <c r="Y101" s="304"/>
      <c r="Z101" s="304"/>
      <c r="AA101" s="304"/>
      <c r="AB101" s="304"/>
      <c r="AC101" s="304"/>
      <c r="AD101" s="304"/>
      <c r="AE101" s="304"/>
      <c r="AF101" s="53"/>
      <c r="AG101" s="53"/>
      <c r="AH101" s="53"/>
      <c r="AI101" s="53"/>
      <c r="AJ101" s="53"/>
      <c r="AK101" s="280"/>
      <c r="AL101" s="280"/>
      <c r="AM101" s="280"/>
      <c r="AN101" s="280"/>
      <c r="AO101" s="280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</row>
    <row r="102" spans="1:69" x14ac:dyDescent="0.2">
      <c r="A102" s="53"/>
      <c r="B102" s="280"/>
      <c r="C102" s="53"/>
      <c r="D102" s="304"/>
      <c r="E102" s="304"/>
      <c r="F102" s="304"/>
      <c r="G102" s="304"/>
      <c r="H102" s="304"/>
      <c r="I102" s="304"/>
      <c r="J102" s="304"/>
      <c r="K102" s="304"/>
      <c r="L102" s="304"/>
      <c r="M102" s="304"/>
      <c r="N102" s="304"/>
      <c r="O102" s="304"/>
      <c r="P102" s="304"/>
      <c r="Q102" s="304"/>
      <c r="R102" s="304"/>
      <c r="S102" s="304"/>
      <c r="T102" s="304"/>
      <c r="U102" s="304"/>
      <c r="V102" s="304"/>
      <c r="W102" s="304"/>
      <c r="X102" s="304"/>
      <c r="Y102" s="304"/>
      <c r="Z102" s="304"/>
      <c r="AA102" s="304"/>
      <c r="AB102" s="304"/>
      <c r="AC102" s="304"/>
      <c r="AD102" s="304"/>
      <c r="AE102" s="304"/>
      <c r="AF102" s="53"/>
      <c r="AG102" s="53"/>
      <c r="AH102" s="53"/>
      <c r="AI102" s="53"/>
      <c r="AJ102" s="53"/>
      <c r="AK102" s="280"/>
      <c r="AL102" s="280"/>
      <c r="AM102" s="280"/>
      <c r="AN102" s="280"/>
      <c r="AO102" s="280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</row>
    <row r="103" spans="1:69" x14ac:dyDescent="0.2">
      <c r="A103" s="53"/>
      <c r="B103" s="280"/>
      <c r="C103" s="53"/>
      <c r="D103" s="304"/>
      <c r="E103" s="304"/>
      <c r="F103" s="304"/>
      <c r="G103" s="304"/>
      <c r="H103" s="304"/>
      <c r="I103" s="304"/>
      <c r="J103" s="304"/>
      <c r="K103" s="304"/>
      <c r="L103" s="304"/>
      <c r="M103" s="304"/>
      <c r="N103" s="304"/>
      <c r="O103" s="304"/>
      <c r="P103" s="304"/>
      <c r="Q103" s="304"/>
      <c r="R103" s="304"/>
      <c r="S103" s="304"/>
      <c r="T103" s="304"/>
      <c r="U103" s="304"/>
      <c r="V103" s="304"/>
      <c r="W103" s="304"/>
      <c r="X103" s="304"/>
      <c r="Y103" s="304"/>
      <c r="Z103" s="304"/>
      <c r="AA103" s="304"/>
      <c r="AB103" s="304"/>
      <c r="AC103" s="304"/>
      <c r="AD103" s="304"/>
      <c r="AE103" s="304"/>
      <c r="AF103" s="53"/>
      <c r="AG103" s="53"/>
      <c r="AH103" s="53"/>
      <c r="AI103" s="53"/>
      <c r="AJ103" s="53"/>
      <c r="AK103" s="280"/>
      <c r="AL103" s="280"/>
      <c r="AM103" s="280"/>
      <c r="AN103" s="280"/>
      <c r="AO103" s="280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</row>
    <row r="104" spans="1:69" x14ac:dyDescent="0.2">
      <c r="A104" s="53"/>
      <c r="B104" s="280"/>
      <c r="C104" s="53"/>
      <c r="D104" s="304"/>
      <c r="E104" s="304"/>
      <c r="F104" s="304"/>
      <c r="G104" s="304"/>
      <c r="H104" s="304"/>
      <c r="I104" s="304"/>
      <c r="J104" s="304"/>
      <c r="K104" s="304"/>
      <c r="L104" s="304"/>
      <c r="M104" s="304"/>
      <c r="N104" s="304"/>
      <c r="O104" s="304"/>
      <c r="P104" s="304"/>
      <c r="Q104" s="304"/>
      <c r="R104" s="304"/>
      <c r="S104" s="304"/>
      <c r="T104" s="304"/>
      <c r="U104" s="304"/>
      <c r="V104" s="304"/>
      <c r="W104" s="304"/>
      <c r="X104" s="304"/>
      <c r="Y104" s="304"/>
      <c r="Z104" s="304"/>
      <c r="AA104" s="304"/>
      <c r="AB104" s="304"/>
      <c r="AC104" s="304"/>
      <c r="AD104" s="304"/>
      <c r="AE104" s="304"/>
      <c r="AF104" s="53"/>
      <c r="AG104" s="53"/>
      <c r="AH104" s="53"/>
      <c r="AI104" s="53"/>
      <c r="AJ104" s="53"/>
      <c r="AK104" s="280"/>
      <c r="AL104" s="280"/>
      <c r="AM104" s="280"/>
      <c r="AN104" s="280"/>
      <c r="AO104" s="280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</row>
    <row r="105" spans="1:69" x14ac:dyDescent="0.2">
      <c r="A105" s="53"/>
      <c r="B105" s="280"/>
      <c r="C105" s="53"/>
      <c r="D105" s="304"/>
      <c r="E105" s="304"/>
      <c r="F105" s="304"/>
      <c r="G105" s="304"/>
      <c r="H105" s="304"/>
      <c r="I105" s="304"/>
      <c r="J105" s="304"/>
      <c r="K105" s="304"/>
      <c r="L105" s="304"/>
      <c r="M105" s="304"/>
      <c r="N105" s="304"/>
      <c r="O105" s="304"/>
      <c r="P105" s="304"/>
      <c r="Q105" s="304"/>
      <c r="R105" s="304"/>
      <c r="S105" s="304"/>
      <c r="T105" s="304"/>
      <c r="U105" s="304"/>
      <c r="V105" s="304"/>
      <c r="W105" s="304"/>
      <c r="X105" s="304"/>
      <c r="Y105" s="304"/>
      <c r="Z105" s="304"/>
      <c r="AA105" s="304"/>
      <c r="AB105" s="304"/>
      <c r="AC105" s="304"/>
      <c r="AD105" s="304"/>
      <c r="AE105" s="304"/>
      <c r="AF105" s="53"/>
      <c r="AG105" s="53"/>
      <c r="AH105" s="53"/>
      <c r="AI105" s="53"/>
      <c r="AJ105" s="53"/>
      <c r="AK105" s="280"/>
      <c r="AL105" s="280"/>
      <c r="AM105" s="280"/>
      <c r="AN105" s="280"/>
      <c r="AO105" s="280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</row>
    <row r="106" spans="1:69" x14ac:dyDescent="0.2">
      <c r="A106" s="53"/>
      <c r="B106" s="280"/>
      <c r="C106" s="53"/>
      <c r="D106" s="304"/>
      <c r="E106" s="304"/>
      <c r="F106" s="304"/>
      <c r="G106" s="304"/>
      <c r="H106" s="304"/>
      <c r="I106" s="304"/>
      <c r="J106" s="304"/>
      <c r="K106" s="304"/>
      <c r="L106" s="304"/>
      <c r="M106" s="304"/>
      <c r="N106" s="304"/>
      <c r="O106" s="304"/>
      <c r="P106" s="304"/>
      <c r="Q106" s="304"/>
      <c r="R106" s="304"/>
      <c r="S106" s="304"/>
      <c r="T106" s="304"/>
      <c r="U106" s="304"/>
      <c r="V106" s="304"/>
      <c r="W106" s="304"/>
      <c r="X106" s="304"/>
      <c r="Y106" s="304"/>
      <c r="Z106" s="304"/>
      <c r="AA106" s="304"/>
      <c r="AB106" s="304"/>
      <c r="AC106" s="304"/>
      <c r="AD106" s="304"/>
      <c r="AE106" s="304"/>
      <c r="AF106" s="53"/>
      <c r="AG106" s="53"/>
      <c r="AH106" s="53"/>
      <c r="AI106" s="53"/>
      <c r="AJ106" s="53"/>
      <c r="AK106" s="280"/>
      <c r="AL106" s="280"/>
      <c r="AM106" s="280"/>
      <c r="AN106" s="280"/>
      <c r="AO106" s="280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3"/>
    </row>
    <row r="107" spans="1:69" x14ac:dyDescent="0.2">
      <c r="A107" s="53"/>
      <c r="B107" s="280"/>
      <c r="C107" s="53"/>
      <c r="D107" s="304"/>
      <c r="E107" s="304"/>
      <c r="F107" s="304"/>
      <c r="G107" s="304"/>
      <c r="H107" s="304"/>
      <c r="I107" s="304"/>
      <c r="J107" s="304"/>
      <c r="K107" s="304"/>
      <c r="L107" s="304"/>
      <c r="M107" s="304"/>
      <c r="N107" s="304"/>
      <c r="O107" s="304"/>
      <c r="P107" s="304"/>
      <c r="Q107" s="304"/>
      <c r="R107" s="304"/>
      <c r="S107" s="304"/>
      <c r="T107" s="304"/>
      <c r="U107" s="304"/>
      <c r="V107" s="304"/>
      <c r="W107" s="304"/>
      <c r="X107" s="304"/>
      <c r="Y107" s="304"/>
      <c r="Z107" s="304"/>
      <c r="AA107" s="304"/>
      <c r="AB107" s="304"/>
      <c r="AC107" s="304"/>
      <c r="AD107" s="304"/>
      <c r="AE107" s="304"/>
      <c r="AF107" s="53"/>
      <c r="AG107" s="53"/>
      <c r="AH107" s="53"/>
      <c r="AI107" s="53"/>
      <c r="AJ107" s="53"/>
      <c r="AK107" s="280"/>
      <c r="AL107" s="280"/>
      <c r="AM107" s="280"/>
      <c r="AN107" s="280"/>
      <c r="AO107" s="280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</row>
    <row r="108" spans="1:69" x14ac:dyDescent="0.2">
      <c r="A108" s="53"/>
      <c r="B108" s="280"/>
      <c r="C108" s="53"/>
      <c r="D108" s="304"/>
      <c r="E108" s="304"/>
      <c r="F108" s="304"/>
      <c r="G108" s="304"/>
      <c r="H108" s="304"/>
      <c r="I108" s="304"/>
      <c r="J108" s="304"/>
      <c r="K108" s="304"/>
      <c r="L108" s="304"/>
      <c r="M108" s="304"/>
      <c r="N108" s="304"/>
      <c r="O108" s="304"/>
      <c r="P108" s="304"/>
      <c r="Q108" s="304"/>
      <c r="R108" s="304"/>
      <c r="S108" s="304"/>
      <c r="T108" s="304"/>
      <c r="U108" s="304"/>
      <c r="V108" s="304"/>
      <c r="W108" s="304"/>
      <c r="X108" s="304"/>
      <c r="Y108" s="304"/>
      <c r="Z108" s="304"/>
      <c r="AA108" s="304"/>
      <c r="AB108" s="304"/>
      <c r="AC108" s="304"/>
      <c r="AD108" s="304"/>
      <c r="AE108" s="304"/>
      <c r="AF108" s="53"/>
      <c r="AG108" s="53"/>
      <c r="AH108" s="53"/>
      <c r="AI108" s="53"/>
      <c r="AJ108" s="53"/>
      <c r="AK108" s="280"/>
      <c r="AL108" s="280"/>
      <c r="AM108" s="280"/>
      <c r="AN108" s="280"/>
      <c r="AO108" s="280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</row>
    <row r="109" spans="1:69" x14ac:dyDescent="0.2">
      <c r="A109" s="53"/>
      <c r="B109" s="280"/>
      <c r="C109" s="53"/>
      <c r="D109" s="304"/>
      <c r="E109" s="304"/>
      <c r="F109" s="304"/>
      <c r="G109" s="304"/>
      <c r="H109" s="304"/>
      <c r="I109" s="304"/>
      <c r="J109" s="304"/>
      <c r="K109" s="304"/>
      <c r="L109" s="304"/>
      <c r="M109" s="304"/>
      <c r="N109" s="304"/>
      <c r="O109" s="304"/>
      <c r="P109" s="304"/>
      <c r="Q109" s="304"/>
      <c r="R109" s="304"/>
      <c r="S109" s="304"/>
      <c r="T109" s="304"/>
      <c r="U109" s="304"/>
      <c r="V109" s="304"/>
      <c r="W109" s="304"/>
      <c r="X109" s="304"/>
      <c r="Y109" s="304"/>
      <c r="Z109" s="304"/>
      <c r="AA109" s="304"/>
      <c r="AB109" s="304"/>
      <c r="AC109" s="304"/>
      <c r="AD109" s="304"/>
      <c r="AE109" s="304"/>
      <c r="AF109" s="53"/>
      <c r="AG109" s="53"/>
      <c r="AH109" s="53"/>
      <c r="AI109" s="53"/>
      <c r="AJ109" s="53"/>
      <c r="AK109" s="280"/>
      <c r="AL109" s="280"/>
      <c r="AM109" s="280"/>
      <c r="AN109" s="280"/>
      <c r="AO109" s="280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</row>
    <row r="110" spans="1:69" x14ac:dyDescent="0.2">
      <c r="A110" s="53"/>
      <c r="B110" s="280"/>
      <c r="C110" s="53"/>
      <c r="D110" s="304"/>
      <c r="E110" s="304"/>
      <c r="F110" s="304"/>
      <c r="G110" s="304"/>
      <c r="H110" s="304"/>
      <c r="I110" s="304"/>
      <c r="J110" s="304"/>
      <c r="K110" s="304"/>
      <c r="L110" s="304"/>
      <c r="M110" s="304"/>
      <c r="N110" s="304"/>
      <c r="O110" s="304"/>
      <c r="P110" s="304"/>
      <c r="Q110" s="304"/>
      <c r="R110" s="304"/>
      <c r="S110" s="304"/>
      <c r="T110" s="304"/>
      <c r="U110" s="304"/>
      <c r="V110" s="304"/>
      <c r="W110" s="304"/>
      <c r="X110" s="304"/>
      <c r="Y110" s="304"/>
      <c r="Z110" s="304"/>
      <c r="AA110" s="304"/>
      <c r="AB110" s="304"/>
      <c r="AC110" s="304"/>
      <c r="AD110" s="304"/>
      <c r="AE110" s="304"/>
      <c r="AF110" s="53"/>
      <c r="AG110" s="53"/>
      <c r="AH110" s="53"/>
      <c r="AI110" s="53"/>
      <c r="AJ110" s="53"/>
      <c r="AK110" s="280"/>
      <c r="AL110" s="280"/>
      <c r="AM110" s="280"/>
      <c r="AN110" s="280"/>
      <c r="AO110" s="280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</row>
    <row r="111" spans="1:69" x14ac:dyDescent="0.2">
      <c r="A111" s="53"/>
      <c r="B111" s="280"/>
      <c r="C111" s="53"/>
      <c r="D111" s="304"/>
      <c r="E111" s="304"/>
      <c r="F111" s="304"/>
      <c r="G111" s="304"/>
      <c r="H111" s="304"/>
      <c r="I111" s="304"/>
      <c r="J111" s="304"/>
      <c r="K111" s="304"/>
      <c r="L111" s="304"/>
      <c r="M111" s="304"/>
      <c r="N111" s="304"/>
      <c r="O111" s="304"/>
      <c r="P111" s="304"/>
      <c r="Q111" s="304"/>
      <c r="R111" s="304"/>
      <c r="S111" s="304"/>
      <c r="T111" s="304"/>
      <c r="U111" s="304"/>
      <c r="V111" s="304"/>
      <c r="W111" s="304"/>
      <c r="X111" s="304"/>
      <c r="Y111" s="304"/>
      <c r="Z111" s="304"/>
      <c r="AA111" s="304"/>
      <c r="AB111" s="304"/>
      <c r="AC111" s="304"/>
      <c r="AD111" s="304"/>
      <c r="AE111" s="304"/>
      <c r="AF111" s="53"/>
      <c r="AG111" s="53"/>
      <c r="AH111" s="53"/>
      <c r="AI111" s="53"/>
      <c r="AJ111" s="53"/>
      <c r="AK111" s="280"/>
      <c r="AL111" s="280"/>
      <c r="AM111" s="280"/>
      <c r="AN111" s="280"/>
      <c r="AO111" s="280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/>
      <c r="BK111" s="53"/>
      <c r="BL111" s="53"/>
      <c r="BM111" s="53"/>
      <c r="BN111" s="53"/>
      <c r="BO111" s="53"/>
      <c r="BP111" s="53"/>
      <c r="BQ111" s="53"/>
    </row>
    <row r="112" spans="1:69" x14ac:dyDescent="0.2">
      <c r="A112" s="53"/>
      <c r="B112" s="280"/>
      <c r="C112" s="53"/>
      <c r="D112" s="304"/>
      <c r="E112" s="304"/>
      <c r="F112" s="304"/>
      <c r="G112" s="304"/>
      <c r="H112" s="304"/>
      <c r="I112" s="304"/>
      <c r="J112" s="304"/>
      <c r="K112" s="304"/>
      <c r="L112" s="304"/>
      <c r="M112" s="304"/>
      <c r="N112" s="304"/>
      <c r="O112" s="304"/>
      <c r="P112" s="304"/>
      <c r="Q112" s="304"/>
      <c r="R112" s="304"/>
      <c r="S112" s="304"/>
      <c r="T112" s="304"/>
      <c r="U112" s="304"/>
      <c r="V112" s="304"/>
      <c r="W112" s="304"/>
      <c r="X112" s="304"/>
      <c r="Y112" s="304"/>
      <c r="Z112" s="304"/>
      <c r="AA112" s="304"/>
      <c r="AB112" s="304"/>
      <c r="AC112" s="304"/>
      <c r="AD112" s="304"/>
      <c r="AE112" s="304"/>
      <c r="AF112" s="53"/>
      <c r="AG112" s="53"/>
      <c r="AH112" s="53"/>
      <c r="AI112" s="53"/>
      <c r="AJ112" s="53"/>
      <c r="AK112" s="280"/>
      <c r="AL112" s="280"/>
      <c r="AM112" s="280"/>
      <c r="AN112" s="280"/>
      <c r="AO112" s="280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</row>
    <row r="113" spans="1:69" x14ac:dyDescent="0.2">
      <c r="A113" s="53"/>
      <c r="B113" s="280"/>
      <c r="C113" s="53"/>
      <c r="D113" s="304"/>
      <c r="E113" s="304"/>
      <c r="F113" s="304"/>
      <c r="G113" s="304"/>
      <c r="H113" s="304"/>
      <c r="I113" s="304"/>
      <c r="J113" s="304"/>
      <c r="K113" s="304"/>
      <c r="L113" s="304"/>
      <c r="M113" s="304"/>
      <c r="N113" s="304"/>
      <c r="O113" s="304"/>
      <c r="P113" s="304"/>
      <c r="Q113" s="304"/>
      <c r="R113" s="304"/>
      <c r="S113" s="304"/>
      <c r="T113" s="304"/>
      <c r="U113" s="304"/>
      <c r="V113" s="304"/>
      <c r="W113" s="304"/>
      <c r="X113" s="304"/>
      <c r="Y113" s="304"/>
      <c r="Z113" s="304"/>
      <c r="AA113" s="304"/>
      <c r="AB113" s="304"/>
      <c r="AC113" s="304"/>
      <c r="AD113" s="304"/>
      <c r="AE113" s="304"/>
      <c r="AF113" s="53"/>
      <c r="AG113" s="53"/>
      <c r="AH113" s="53"/>
      <c r="AI113" s="53"/>
      <c r="AJ113" s="53"/>
      <c r="AK113" s="280"/>
      <c r="AL113" s="280"/>
      <c r="AM113" s="280"/>
      <c r="AN113" s="280"/>
      <c r="AO113" s="280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</row>
    <row r="114" spans="1:69" x14ac:dyDescent="0.2">
      <c r="A114" s="53"/>
      <c r="B114" s="280"/>
      <c r="C114" s="53"/>
      <c r="D114" s="304"/>
      <c r="E114" s="304"/>
      <c r="F114" s="304"/>
      <c r="G114" s="304"/>
      <c r="H114" s="304"/>
      <c r="I114" s="304"/>
      <c r="J114" s="304"/>
      <c r="K114" s="304"/>
      <c r="L114" s="304"/>
      <c r="M114" s="304"/>
      <c r="N114" s="304"/>
      <c r="O114" s="304"/>
      <c r="P114" s="304"/>
      <c r="Q114" s="304"/>
      <c r="R114" s="304"/>
      <c r="S114" s="304"/>
      <c r="T114" s="304"/>
      <c r="U114" s="304"/>
      <c r="V114" s="304"/>
      <c r="W114" s="304"/>
      <c r="X114" s="304"/>
      <c r="Y114" s="304"/>
      <c r="Z114" s="304"/>
      <c r="AA114" s="304"/>
      <c r="AB114" s="304"/>
      <c r="AC114" s="304"/>
      <c r="AD114" s="304"/>
      <c r="AE114" s="304"/>
      <c r="AF114" s="53"/>
      <c r="AG114" s="53"/>
      <c r="AH114" s="53"/>
      <c r="AI114" s="53"/>
      <c r="AJ114" s="53"/>
      <c r="AK114" s="280"/>
      <c r="AL114" s="280"/>
      <c r="AM114" s="280"/>
      <c r="AN114" s="280"/>
      <c r="AO114" s="280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</row>
    <row r="115" spans="1:69" x14ac:dyDescent="0.2">
      <c r="A115" s="53"/>
      <c r="B115" s="280"/>
      <c r="C115" s="53"/>
      <c r="D115" s="304"/>
      <c r="E115" s="304"/>
      <c r="F115" s="304"/>
      <c r="G115" s="304"/>
      <c r="H115" s="304"/>
      <c r="I115" s="304"/>
      <c r="J115" s="304"/>
      <c r="K115" s="304"/>
      <c r="L115" s="304"/>
      <c r="M115" s="304"/>
      <c r="N115" s="304"/>
      <c r="O115" s="304"/>
      <c r="P115" s="304"/>
      <c r="Q115" s="304"/>
      <c r="R115" s="304"/>
      <c r="S115" s="304"/>
      <c r="T115" s="304"/>
      <c r="U115" s="304"/>
      <c r="V115" s="304"/>
      <c r="W115" s="304"/>
      <c r="X115" s="304"/>
      <c r="Y115" s="304"/>
      <c r="Z115" s="304"/>
      <c r="AA115" s="304"/>
      <c r="AB115" s="304"/>
      <c r="AC115" s="304"/>
      <c r="AD115" s="304"/>
      <c r="AE115" s="304"/>
      <c r="AF115" s="53"/>
      <c r="AG115" s="53"/>
      <c r="AH115" s="53"/>
      <c r="AI115" s="53"/>
      <c r="AJ115" s="53"/>
      <c r="AK115" s="280"/>
      <c r="AL115" s="280"/>
      <c r="AM115" s="280"/>
      <c r="AN115" s="280"/>
      <c r="AO115" s="280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</row>
    <row r="116" spans="1:69" x14ac:dyDescent="0.2">
      <c r="A116" s="53"/>
      <c r="B116" s="280"/>
      <c r="C116" s="53"/>
      <c r="D116" s="304"/>
      <c r="E116" s="304"/>
      <c r="F116" s="304"/>
      <c r="G116" s="304"/>
      <c r="H116" s="304"/>
      <c r="I116" s="304"/>
      <c r="J116" s="304"/>
      <c r="K116" s="304"/>
      <c r="L116" s="304"/>
      <c r="M116" s="304"/>
      <c r="N116" s="304"/>
      <c r="O116" s="304"/>
      <c r="P116" s="304"/>
      <c r="Q116" s="304"/>
      <c r="R116" s="304"/>
      <c r="S116" s="304"/>
      <c r="T116" s="304"/>
      <c r="U116" s="304"/>
      <c r="V116" s="304"/>
      <c r="W116" s="304"/>
      <c r="X116" s="304"/>
      <c r="Y116" s="304"/>
      <c r="Z116" s="304"/>
      <c r="AA116" s="304"/>
      <c r="AB116" s="304"/>
      <c r="AC116" s="304"/>
      <c r="AD116" s="304"/>
      <c r="AE116" s="304"/>
      <c r="AF116" s="53"/>
      <c r="AG116" s="53"/>
      <c r="AH116" s="53"/>
      <c r="AI116" s="53"/>
      <c r="AJ116" s="53"/>
      <c r="AK116" s="280"/>
      <c r="AL116" s="280"/>
      <c r="AM116" s="280"/>
      <c r="AN116" s="280"/>
      <c r="AO116" s="280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</row>
    <row r="117" spans="1:69" x14ac:dyDescent="0.2">
      <c r="A117" s="53"/>
      <c r="B117" s="280"/>
      <c r="C117" s="53"/>
      <c r="D117" s="304"/>
      <c r="E117" s="304"/>
      <c r="F117" s="304"/>
      <c r="G117" s="304"/>
      <c r="H117" s="304"/>
      <c r="I117" s="304"/>
      <c r="J117" s="304"/>
      <c r="K117" s="304"/>
      <c r="L117" s="304"/>
      <c r="M117" s="304"/>
      <c r="N117" s="304"/>
      <c r="O117" s="304"/>
      <c r="P117" s="304"/>
      <c r="Q117" s="304"/>
      <c r="R117" s="304"/>
      <c r="S117" s="304"/>
      <c r="T117" s="304"/>
      <c r="U117" s="304"/>
      <c r="V117" s="304"/>
      <c r="W117" s="304"/>
      <c r="X117" s="304"/>
      <c r="Y117" s="304"/>
      <c r="Z117" s="304"/>
      <c r="AA117" s="304"/>
      <c r="AB117" s="304"/>
      <c r="AC117" s="304"/>
      <c r="AD117" s="304"/>
      <c r="AE117" s="304"/>
      <c r="AF117" s="53"/>
      <c r="AG117" s="53"/>
      <c r="AH117" s="53"/>
      <c r="AI117" s="53"/>
      <c r="AJ117" s="53"/>
      <c r="AK117" s="280"/>
      <c r="AL117" s="280"/>
      <c r="AM117" s="280"/>
      <c r="AN117" s="280"/>
      <c r="AO117" s="280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  <c r="BG117" s="53"/>
      <c r="BH117" s="53"/>
      <c r="BI117" s="53"/>
      <c r="BJ117" s="53"/>
      <c r="BK117" s="53"/>
      <c r="BL117" s="53"/>
      <c r="BM117" s="53"/>
      <c r="BN117" s="53"/>
      <c r="BO117" s="53"/>
      <c r="BP117" s="53"/>
      <c r="BQ117" s="53"/>
    </row>
    <row r="118" spans="1:69" x14ac:dyDescent="0.2">
      <c r="A118" s="53"/>
      <c r="B118" s="280"/>
      <c r="C118" s="53"/>
      <c r="D118" s="304"/>
      <c r="E118" s="304"/>
      <c r="F118" s="304"/>
      <c r="G118" s="304"/>
      <c r="H118" s="304"/>
      <c r="I118" s="304"/>
      <c r="J118" s="304"/>
      <c r="K118" s="304"/>
      <c r="L118" s="304"/>
      <c r="M118" s="304"/>
      <c r="N118" s="304"/>
      <c r="O118" s="304"/>
      <c r="P118" s="304"/>
      <c r="Q118" s="304"/>
      <c r="R118" s="304"/>
      <c r="S118" s="304"/>
      <c r="T118" s="304"/>
      <c r="U118" s="304"/>
      <c r="V118" s="304"/>
      <c r="W118" s="304"/>
      <c r="X118" s="304"/>
      <c r="Y118" s="304"/>
      <c r="Z118" s="304"/>
      <c r="AA118" s="304"/>
      <c r="AB118" s="304"/>
      <c r="AC118" s="304"/>
      <c r="AD118" s="304"/>
      <c r="AE118" s="304"/>
      <c r="AF118" s="53"/>
      <c r="AG118" s="53"/>
      <c r="AH118" s="53"/>
      <c r="AI118" s="53"/>
      <c r="AJ118" s="53"/>
      <c r="AK118" s="280"/>
      <c r="AL118" s="280"/>
      <c r="AM118" s="280"/>
      <c r="AN118" s="280"/>
      <c r="AO118" s="280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  <c r="BH118" s="53"/>
      <c r="BI118" s="53"/>
      <c r="BJ118" s="53"/>
      <c r="BK118" s="53"/>
      <c r="BL118" s="53"/>
      <c r="BM118" s="53"/>
      <c r="BN118" s="53"/>
      <c r="BO118" s="53"/>
      <c r="BP118" s="53"/>
      <c r="BQ118" s="53"/>
    </row>
    <row r="119" spans="1:69" x14ac:dyDescent="0.2">
      <c r="A119" s="53"/>
      <c r="B119" s="280"/>
      <c r="C119" s="53"/>
      <c r="D119" s="304"/>
      <c r="E119" s="304"/>
      <c r="F119" s="304"/>
      <c r="G119" s="304"/>
      <c r="H119" s="304"/>
      <c r="I119" s="304"/>
      <c r="J119" s="304"/>
      <c r="K119" s="304"/>
      <c r="L119" s="304"/>
      <c r="M119" s="304"/>
      <c r="N119" s="304"/>
      <c r="O119" s="304"/>
      <c r="P119" s="304"/>
      <c r="Q119" s="304"/>
      <c r="R119" s="304"/>
      <c r="S119" s="304"/>
      <c r="T119" s="304"/>
      <c r="U119" s="304"/>
      <c r="V119" s="304"/>
      <c r="W119" s="304"/>
      <c r="X119" s="304"/>
      <c r="Y119" s="304"/>
      <c r="Z119" s="304"/>
      <c r="AA119" s="304"/>
      <c r="AB119" s="304"/>
      <c r="AC119" s="304"/>
      <c r="AD119" s="304"/>
      <c r="AE119" s="304"/>
      <c r="AF119" s="53"/>
      <c r="AG119" s="53"/>
      <c r="AH119" s="53"/>
      <c r="AI119" s="53"/>
      <c r="AJ119" s="53"/>
      <c r="AK119" s="280"/>
      <c r="AL119" s="280"/>
      <c r="AM119" s="280"/>
      <c r="AN119" s="280"/>
      <c r="AO119" s="280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</row>
    <row r="120" spans="1:69" x14ac:dyDescent="0.2">
      <c r="A120" s="53"/>
      <c r="B120" s="280"/>
      <c r="C120" s="53"/>
      <c r="D120" s="304"/>
      <c r="E120" s="304"/>
      <c r="F120" s="304"/>
      <c r="G120" s="304"/>
      <c r="H120" s="304"/>
      <c r="I120" s="304"/>
      <c r="J120" s="304"/>
      <c r="K120" s="304"/>
      <c r="L120" s="304"/>
      <c r="M120" s="304"/>
      <c r="N120" s="304"/>
      <c r="O120" s="304"/>
      <c r="P120" s="304"/>
      <c r="Q120" s="304"/>
      <c r="R120" s="304"/>
      <c r="S120" s="304"/>
      <c r="T120" s="304"/>
      <c r="U120" s="304"/>
      <c r="V120" s="304"/>
      <c r="W120" s="304"/>
      <c r="X120" s="304"/>
      <c r="Y120" s="304"/>
      <c r="Z120" s="304"/>
      <c r="AA120" s="304"/>
      <c r="AB120" s="304"/>
      <c r="AC120" s="304"/>
      <c r="AD120" s="304"/>
      <c r="AE120" s="304"/>
      <c r="AF120" s="53"/>
      <c r="AG120" s="53"/>
      <c r="AH120" s="53"/>
      <c r="AI120" s="53"/>
      <c r="AJ120" s="53"/>
      <c r="AK120" s="280"/>
      <c r="AL120" s="280"/>
      <c r="AM120" s="280"/>
      <c r="AN120" s="280"/>
      <c r="AO120" s="280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3"/>
      <c r="BK120" s="53"/>
      <c r="BL120" s="53"/>
      <c r="BM120" s="53"/>
      <c r="BN120" s="53"/>
      <c r="BO120" s="53"/>
      <c r="BP120" s="53"/>
      <c r="BQ120" s="53"/>
    </row>
    <row r="121" spans="1:69" x14ac:dyDescent="0.2">
      <c r="A121" s="53"/>
      <c r="B121" s="280"/>
      <c r="C121" s="53"/>
      <c r="D121" s="304"/>
      <c r="E121" s="304"/>
      <c r="F121" s="304"/>
      <c r="G121" s="304"/>
      <c r="H121" s="304"/>
      <c r="I121" s="304"/>
      <c r="J121" s="304"/>
      <c r="K121" s="304"/>
      <c r="L121" s="304"/>
      <c r="M121" s="304"/>
      <c r="N121" s="304"/>
      <c r="O121" s="304"/>
      <c r="P121" s="304"/>
      <c r="Q121" s="304"/>
      <c r="R121" s="304"/>
      <c r="S121" s="304"/>
      <c r="T121" s="304"/>
      <c r="U121" s="304"/>
      <c r="V121" s="304"/>
      <c r="W121" s="304"/>
      <c r="X121" s="304"/>
      <c r="Y121" s="304"/>
      <c r="Z121" s="304"/>
      <c r="AA121" s="304"/>
      <c r="AB121" s="304"/>
      <c r="AC121" s="304"/>
      <c r="AD121" s="304"/>
      <c r="AE121" s="304"/>
      <c r="AF121" s="53"/>
      <c r="AG121" s="53"/>
      <c r="AH121" s="53"/>
      <c r="AI121" s="53"/>
      <c r="AJ121" s="53"/>
      <c r="AK121" s="280"/>
      <c r="AL121" s="280"/>
      <c r="AM121" s="280"/>
      <c r="AN121" s="280"/>
      <c r="AO121" s="280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  <c r="BH121" s="53"/>
      <c r="BI121" s="53"/>
      <c r="BJ121" s="53"/>
      <c r="BK121" s="53"/>
      <c r="BL121" s="53"/>
      <c r="BM121" s="53"/>
      <c r="BN121" s="53"/>
      <c r="BO121" s="53"/>
      <c r="BP121" s="53"/>
      <c r="BQ121" s="53"/>
    </row>
    <row r="122" spans="1:69" x14ac:dyDescent="0.2">
      <c r="A122" s="53"/>
      <c r="B122" s="280"/>
      <c r="C122" s="53"/>
      <c r="D122" s="304"/>
      <c r="E122" s="304"/>
      <c r="F122" s="304"/>
      <c r="G122" s="304"/>
      <c r="H122" s="304"/>
      <c r="I122" s="304"/>
      <c r="J122" s="304"/>
      <c r="K122" s="304"/>
      <c r="L122" s="304"/>
      <c r="M122" s="304"/>
      <c r="N122" s="304"/>
      <c r="O122" s="304"/>
      <c r="P122" s="304"/>
      <c r="Q122" s="304"/>
      <c r="R122" s="304"/>
      <c r="S122" s="304"/>
      <c r="T122" s="304"/>
      <c r="U122" s="304"/>
      <c r="V122" s="304"/>
      <c r="W122" s="304"/>
      <c r="X122" s="304"/>
      <c r="Y122" s="304"/>
      <c r="Z122" s="304"/>
      <c r="AA122" s="304"/>
      <c r="AB122" s="304"/>
      <c r="AC122" s="304"/>
      <c r="AD122" s="304"/>
      <c r="AE122" s="304"/>
      <c r="AF122" s="53"/>
      <c r="AG122" s="53"/>
      <c r="AH122" s="53"/>
      <c r="AI122" s="53"/>
      <c r="AJ122" s="53"/>
      <c r="AK122" s="280"/>
      <c r="AL122" s="280"/>
      <c r="AM122" s="280"/>
      <c r="AN122" s="280"/>
      <c r="AO122" s="280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  <c r="BG122" s="53"/>
      <c r="BH122" s="53"/>
      <c r="BI122" s="53"/>
      <c r="BJ122" s="53"/>
      <c r="BK122" s="53"/>
      <c r="BL122" s="53"/>
      <c r="BM122" s="53"/>
      <c r="BN122" s="53"/>
      <c r="BO122" s="53"/>
      <c r="BP122" s="53"/>
      <c r="BQ122" s="53"/>
    </row>
    <row r="123" spans="1:69" x14ac:dyDescent="0.2">
      <c r="A123" s="53"/>
      <c r="B123" s="280"/>
      <c r="C123" s="53"/>
      <c r="D123" s="304"/>
      <c r="E123" s="304"/>
      <c r="F123" s="304"/>
      <c r="G123" s="304"/>
      <c r="H123" s="304"/>
      <c r="I123" s="304"/>
      <c r="J123" s="304"/>
      <c r="K123" s="304"/>
      <c r="L123" s="304"/>
      <c r="M123" s="304"/>
      <c r="N123" s="304"/>
      <c r="O123" s="304"/>
      <c r="P123" s="304"/>
      <c r="Q123" s="304"/>
      <c r="R123" s="304"/>
      <c r="S123" s="304"/>
      <c r="T123" s="304"/>
      <c r="U123" s="304"/>
      <c r="V123" s="304"/>
      <c r="W123" s="304"/>
      <c r="X123" s="304"/>
      <c r="Y123" s="304"/>
      <c r="Z123" s="304"/>
      <c r="AA123" s="304"/>
      <c r="AB123" s="304"/>
      <c r="AC123" s="304"/>
      <c r="AD123" s="304"/>
      <c r="AE123" s="304"/>
      <c r="AF123" s="53"/>
      <c r="AG123" s="53"/>
      <c r="AH123" s="53"/>
      <c r="AI123" s="53"/>
      <c r="AJ123" s="53"/>
      <c r="AK123" s="280"/>
      <c r="AL123" s="280"/>
      <c r="AM123" s="280"/>
      <c r="AN123" s="280"/>
      <c r="AO123" s="280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  <c r="BH123" s="53"/>
      <c r="BI123" s="53"/>
      <c r="BJ123" s="53"/>
      <c r="BK123" s="53"/>
      <c r="BL123" s="53"/>
      <c r="BM123" s="53"/>
      <c r="BN123" s="53"/>
      <c r="BO123" s="53"/>
      <c r="BP123" s="53"/>
      <c r="BQ123" s="53"/>
    </row>
    <row r="124" spans="1:69" x14ac:dyDescent="0.2">
      <c r="A124" s="53"/>
      <c r="B124" s="280"/>
      <c r="C124" s="53"/>
      <c r="D124" s="304"/>
      <c r="E124" s="304"/>
      <c r="F124" s="304"/>
      <c r="G124" s="304"/>
      <c r="H124" s="304"/>
      <c r="I124" s="304"/>
      <c r="J124" s="304"/>
      <c r="K124" s="304"/>
      <c r="L124" s="304"/>
      <c r="M124" s="304"/>
      <c r="N124" s="304"/>
      <c r="O124" s="304"/>
      <c r="P124" s="304"/>
      <c r="Q124" s="304"/>
      <c r="R124" s="304"/>
      <c r="S124" s="304"/>
      <c r="T124" s="304"/>
      <c r="U124" s="304"/>
      <c r="V124" s="304"/>
      <c r="W124" s="304"/>
      <c r="X124" s="304"/>
      <c r="Y124" s="304"/>
      <c r="Z124" s="304"/>
      <c r="AA124" s="304"/>
      <c r="AB124" s="304"/>
      <c r="AC124" s="304"/>
      <c r="AD124" s="304"/>
      <c r="AE124" s="304"/>
      <c r="AF124" s="53"/>
      <c r="AG124" s="53"/>
      <c r="AH124" s="53"/>
      <c r="AI124" s="53"/>
      <c r="AJ124" s="53"/>
      <c r="AK124" s="280"/>
      <c r="AL124" s="280"/>
      <c r="AM124" s="280"/>
      <c r="AN124" s="280"/>
      <c r="AO124" s="280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3"/>
      <c r="BG124" s="53"/>
      <c r="BH124" s="53"/>
      <c r="BI124" s="53"/>
      <c r="BJ124" s="53"/>
      <c r="BK124" s="53"/>
      <c r="BL124" s="53"/>
      <c r="BM124" s="53"/>
      <c r="BN124" s="53"/>
      <c r="BO124" s="53"/>
      <c r="BP124" s="53"/>
      <c r="BQ124" s="53"/>
    </row>
    <row r="125" spans="1:69" x14ac:dyDescent="0.2">
      <c r="A125" s="53"/>
      <c r="B125" s="280"/>
      <c r="C125" s="53"/>
      <c r="D125" s="304"/>
      <c r="E125" s="304"/>
      <c r="F125" s="304"/>
      <c r="G125" s="304"/>
      <c r="H125" s="304"/>
      <c r="I125" s="304"/>
      <c r="J125" s="304"/>
      <c r="K125" s="304"/>
      <c r="L125" s="304"/>
      <c r="M125" s="304"/>
      <c r="N125" s="304"/>
      <c r="O125" s="304"/>
      <c r="P125" s="304"/>
      <c r="Q125" s="304"/>
      <c r="R125" s="304"/>
      <c r="S125" s="304"/>
      <c r="T125" s="304"/>
      <c r="U125" s="304"/>
      <c r="V125" s="304"/>
      <c r="W125" s="304"/>
      <c r="X125" s="304"/>
      <c r="Y125" s="304"/>
      <c r="Z125" s="304"/>
      <c r="AA125" s="304"/>
      <c r="AB125" s="304"/>
      <c r="AC125" s="304"/>
      <c r="AD125" s="304"/>
      <c r="AE125" s="304"/>
      <c r="AF125" s="53"/>
      <c r="AG125" s="53"/>
      <c r="AH125" s="53"/>
      <c r="AI125" s="53"/>
      <c r="AJ125" s="53"/>
      <c r="AK125" s="280"/>
      <c r="AL125" s="280"/>
      <c r="AM125" s="280"/>
      <c r="AN125" s="280"/>
      <c r="AO125" s="280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</row>
    <row r="126" spans="1:69" x14ac:dyDescent="0.2">
      <c r="A126" s="53"/>
      <c r="B126" s="280"/>
      <c r="C126" s="53"/>
      <c r="D126" s="304"/>
      <c r="E126" s="304"/>
      <c r="F126" s="304"/>
      <c r="G126" s="304"/>
      <c r="H126" s="304"/>
      <c r="I126" s="304"/>
      <c r="J126" s="304"/>
      <c r="K126" s="304"/>
      <c r="L126" s="304"/>
      <c r="M126" s="304"/>
      <c r="N126" s="304"/>
      <c r="O126" s="304"/>
      <c r="P126" s="304"/>
      <c r="Q126" s="304"/>
      <c r="R126" s="304"/>
      <c r="S126" s="304"/>
      <c r="T126" s="304"/>
      <c r="U126" s="304"/>
      <c r="V126" s="304"/>
      <c r="W126" s="304"/>
      <c r="X126" s="304"/>
      <c r="Y126" s="304"/>
      <c r="Z126" s="304"/>
      <c r="AA126" s="304"/>
      <c r="AB126" s="304"/>
      <c r="AC126" s="304"/>
      <c r="AD126" s="304"/>
      <c r="AE126" s="304"/>
      <c r="AF126" s="53"/>
      <c r="AG126" s="53"/>
      <c r="AH126" s="53"/>
      <c r="AI126" s="53"/>
      <c r="AJ126" s="53"/>
      <c r="AK126" s="280"/>
      <c r="AL126" s="280"/>
      <c r="AM126" s="280"/>
      <c r="AN126" s="280"/>
      <c r="AO126" s="280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3"/>
      <c r="BH126" s="53"/>
      <c r="BI126" s="53"/>
      <c r="BJ126" s="53"/>
      <c r="BK126" s="53"/>
      <c r="BL126" s="53"/>
      <c r="BM126" s="53"/>
      <c r="BN126" s="53"/>
      <c r="BO126" s="53"/>
      <c r="BP126" s="53"/>
      <c r="BQ126" s="53"/>
    </row>
    <row r="127" spans="1:69" x14ac:dyDescent="0.2">
      <c r="A127" s="53"/>
      <c r="B127" s="280"/>
      <c r="C127" s="53"/>
      <c r="D127" s="304"/>
      <c r="E127" s="304"/>
      <c r="F127" s="304"/>
      <c r="G127" s="304"/>
      <c r="H127" s="304"/>
      <c r="I127" s="304"/>
      <c r="J127" s="304"/>
      <c r="K127" s="304"/>
      <c r="L127" s="304"/>
      <c r="M127" s="304"/>
      <c r="N127" s="304"/>
      <c r="O127" s="304"/>
      <c r="P127" s="304"/>
      <c r="Q127" s="304"/>
      <c r="R127" s="304"/>
      <c r="S127" s="304"/>
      <c r="T127" s="304"/>
      <c r="U127" s="304"/>
      <c r="V127" s="304"/>
      <c r="W127" s="304"/>
      <c r="X127" s="304"/>
      <c r="Y127" s="304"/>
      <c r="Z127" s="304"/>
      <c r="AA127" s="304"/>
      <c r="AB127" s="304"/>
      <c r="AC127" s="304"/>
      <c r="AD127" s="304"/>
      <c r="AE127" s="304"/>
      <c r="AF127" s="53"/>
      <c r="AG127" s="53"/>
      <c r="AH127" s="53"/>
      <c r="AI127" s="53"/>
      <c r="AJ127" s="53"/>
      <c r="AK127" s="280"/>
      <c r="AL127" s="280"/>
      <c r="AM127" s="280"/>
      <c r="AN127" s="280"/>
      <c r="AO127" s="280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53"/>
      <c r="BG127" s="53"/>
      <c r="BH127" s="53"/>
      <c r="BI127" s="53"/>
      <c r="BJ127" s="53"/>
      <c r="BK127" s="53"/>
      <c r="BL127" s="53"/>
      <c r="BM127" s="53"/>
      <c r="BN127" s="53"/>
      <c r="BO127" s="53"/>
      <c r="BP127" s="53"/>
      <c r="BQ127" s="53"/>
    </row>
    <row r="128" spans="1:69" x14ac:dyDescent="0.2">
      <c r="A128" s="53"/>
      <c r="B128" s="280"/>
      <c r="C128" s="53"/>
      <c r="D128" s="304"/>
      <c r="E128" s="304"/>
      <c r="F128" s="304"/>
      <c r="G128" s="304"/>
      <c r="H128" s="304"/>
      <c r="I128" s="304"/>
      <c r="J128" s="304"/>
      <c r="K128" s="304"/>
      <c r="L128" s="304"/>
      <c r="M128" s="304"/>
      <c r="N128" s="304"/>
      <c r="O128" s="304"/>
      <c r="P128" s="304"/>
      <c r="Q128" s="304"/>
      <c r="R128" s="304"/>
      <c r="S128" s="304"/>
      <c r="T128" s="304"/>
      <c r="U128" s="304"/>
      <c r="V128" s="304"/>
      <c r="W128" s="304"/>
      <c r="X128" s="304"/>
      <c r="Y128" s="304"/>
      <c r="Z128" s="304"/>
      <c r="AA128" s="304"/>
      <c r="AB128" s="304"/>
      <c r="AC128" s="304"/>
      <c r="AD128" s="304"/>
      <c r="AE128" s="304"/>
      <c r="AF128" s="53"/>
      <c r="AG128" s="53"/>
      <c r="AH128" s="53"/>
      <c r="AI128" s="53"/>
      <c r="AJ128" s="53"/>
      <c r="AK128" s="280"/>
      <c r="AL128" s="280"/>
      <c r="AM128" s="280"/>
      <c r="AN128" s="280"/>
      <c r="AO128" s="280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  <c r="BH128" s="53"/>
      <c r="BI128" s="53"/>
      <c r="BJ128" s="53"/>
      <c r="BK128" s="53"/>
      <c r="BL128" s="53"/>
      <c r="BM128" s="53"/>
      <c r="BN128" s="53"/>
      <c r="BO128" s="53"/>
      <c r="BP128" s="53"/>
      <c r="BQ128" s="53"/>
    </row>
    <row r="129" spans="1:69" x14ac:dyDescent="0.2">
      <c r="A129" s="53"/>
      <c r="B129" s="280"/>
      <c r="C129" s="53"/>
      <c r="D129" s="304"/>
      <c r="E129" s="304"/>
      <c r="F129" s="304"/>
      <c r="G129" s="304"/>
      <c r="H129" s="304"/>
      <c r="I129" s="304"/>
      <c r="J129" s="304"/>
      <c r="K129" s="304"/>
      <c r="L129" s="304"/>
      <c r="M129" s="304"/>
      <c r="N129" s="304"/>
      <c r="O129" s="304"/>
      <c r="P129" s="304"/>
      <c r="Q129" s="304"/>
      <c r="R129" s="304"/>
      <c r="S129" s="304"/>
      <c r="T129" s="304"/>
      <c r="U129" s="304"/>
      <c r="V129" s="304"/>
      <c r="W129" s="304"/>
      <c r="X129" s="304"/>
      <c r="Y129" s="304"/>
      <c r="Z129" s="304"/>
      <c r="AA129" s="304"/>
      <c r="AB129" s="304"/>
      <c r="AC129" s="304"/>
      <c r="AD129" s="304"/>
      <c r="AE129" s="304"/>
      <c r="AF129" s="53"/>
      <c r="AG129" s="53"/>
      <c r="AH129" s="53"/>
      <c r="AI129" s="53"/>
      <c r="AJ129" s="53"/>
      <c r="AK129" s="280"/>
      <c r="AL129" s="280"/>
      <c r="AM129" s="280"/>
      <c r="AN129" s="280"/>
      <c r="AO129" s="280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  <c r="BH129" s="53"/>
      <c r="BI129" s="53"/>
      <c r="BJ129" s="53"/>
      <c r="BK129" s="53"/>
      <c r="BL129" s="53"/>
      <c r="BM129" s="53"/>
      <c r="BN129" s="53"/>
      <c r="BO129" s="53"/>
      <c r="BP129" s="53"/>
      <c r="BQ129" s="53"/>
    </row>
    <row r="130" spans="1:69" x14ac:dyDescent="0.2">
      <c r="A130" s="53"/>
      <c r="B130" s="280"/>
      <c r="C130" s="53"/>
      <c r="D130" s="304"/>
      <c r="E130" s="304"/>
      <c r="F130" s="304"/>
      <c r="G130" s="304"/>
      <c r="H130" s="304"/>
      <c r="I130" s="304"/>
      <c r="J130" s="304"/>
      <c r="K130" s="304"/>
      <c r="L130" s="304"/>
      <c r="M130" s="304"/>
      <c r="N130" s="304"/>
      <c r="O130" s="304"/>
      <c r="P130" s="304"/>
      <c r="Q130" s="304"/>
      <c r="R130" s="304"/>
      <c r="S130" s="304"/>
      <c r="T130" s="304"/>
      <c r="U130" s="304"/>
      <c r="V130" s="304"/>
      <c r="W130" s="304"/>
      <c r="X130" s="304"/>
      <c r="Y130" s="304"/>
      <c r="Z130" s="304"/>
      <c r="AA130" s="304"/>
      <c r="AB130" s="304"/>
      <c r="AC130" s="304"/>
      <c r="AD130" s="304"/>
      <c r="AE130" s="304"/>
      <c r="AF130" s="53"/>
      <c r="AG130" s="53"/>
      <c r="AH130" s="53"/>
      <c r="AI130" s="53"/>
      <c r="AJ130" s="53"/>
      <c r="AK130" s="280"/>
      <c r="AL130" s="280"/>
      <c r="AM130" s="280"/>
      <c r="AN130" s="280"/>
      <c r="AO130" s="280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  <c r="BK130" s="53"/>
      <c r="BL130" s="53"/>
      <c r="BM130" s="53"/>
      <c r="BN130" s="53"/>
      <c r="BO130" s="53"/>
      <c r="BP130" s="53"/>
      <c r="BQ130" s="53"/>
    </row>
    <row r="131" spans="1:69" x14ac:dyDescent="0.2">
      <c r="A131" s="53"/>
      <c r="B131" s="280"/>
      <c r="C131" s="53"/>
      <c r="D131" s="304"/>
      <c r="E131" s="304"/>
      <c r="F131" s="304"/>
      <c r="G131" s="304"/>
      <c r="H131" s="304"/>
      <c r="I131" s="304"/>
      <c r="J131" s="304"/>
      <c r="K131" s="304"/>
      <c r="L131" s="304"/>
      <c r="M131" s="304"/>
      <c r="N131" s="304"/>
      <c r="O131" s="304"/>
      <c r="P131" s="304"/>
      <c r="Q131" s="304"/>
      <c r="R131" s="304"/>
      <c r="S131" s="304"/>
      <c r="T131" s="304"/>
      <c r="U131" s="304"/>
      <c r="V131" s="304"/>
      <c r="W131" s="304"/>
      <c r="X131" s="304"/>
      <c r="Y131" s="304"/>
      <c r="Z131" s="304"/>
      <c r="AA131" s="304"/>
      <c r="AB131" s="304"/>
      <c r="AC131" s="304"/>
      <c r="AD131" s="304"/>
      <c r="AE131" s="304"/>
      <c r="AF131" s="53"/>
      <c r="AG131" s="53"/>
      <c r="AH131" s="53"/>
      <c r="AI131" s="53"/>
      <c r="AJ131" s="53"/>
      <c r="AK131" s="280"/>
      <c r="AL131" s="280"/>
      <c r="AM131" s="280"/>
      <c r="AN131" s="280"/>
      <c r="AO131" s="280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  <c r="BF131" s="53"/>
      <c r="BG131" s="53"/>
      <c r="BH131" s="53"/>
      <c r="BI131" s="53"/>
      <c r="BJ131" s="53"/>
      <c r="BK131" s="53"/>
      <c r="BL131" s="53"/>
      <c r="BM131" s="53"/>
      <c r="BN131" s="53"/>
      <c r="BO131" s="53"/>
      <c r="BP131" s="53"/>
      <c r="BQ131" s="53"/>
    </row>
    <row r="132" spans="1:69" x14ac:dyDescent="0.2">
      <c r="A132" s="53"/>
      <c r="B132" s="280"/>
      <c r="C132" s="53"/>
      <c r="D132" s="304"/>
      <c r="E132" s="304"/>
      <c r="F132" s="304"/>
      <c r="G132" s="304"/>
      <c r="H132" s="304"/>
      <c r="I132" s="304"/>
      <c r="J132" s="304"/>
      <c r="K132" s="304"/>
      <c r="L132" s="304"/>
      <c r="M132" s="304"/>
      <c r="N132" s="304"/>
      <c r="O132" s="304"/>
      <c r="P132" s="304"/>
      <c r="Q132" s="304"/>
      <c r="R132" s="304"/>
      <c r="S132" s="304"/>
      <c r="T132" s="304"/>
      <c r="U132" s="304"/>
      <c r="V132" s="304"/>
      <c r="W132" s="304"/>
      <c r="X132" s="304"/>
      <c r="Y132" s="304"/>
      <c r="Z132" s="304"/>
      <c r="AA132" s="304"/>
      <c r="AB132" s="304"/>
      <c r="AC132" s="304"/>
      <c r="AD132" s="304"/>
      <c r="AE132" s="304"/>
      <c r="AF132" s="53"/>
      <c r="AG132" s="53"/>
      <c r="AH132" s="53"/>
      <c r="AI132" s="53"/>
      <c r="AJ132" s="53"/>
      <c r="AK132" s="280"/>
      <c r="AL132" s="280"/>
      <c r="AM132" s="280"/>
      <c r="AN132" s="280"/>
      <c r="AO132" s="280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  <c r="BF132" s="53"/>
      <c r="BG132" s="53"/>
      <c r="BH132" s="53"/>
      <c r="BI132" s="53"/>
      <c r="BJ132" s="53"/>
      <c r="BK132" s="53"/>
      <c r="BL132" s="53"/>
      <c r="BM132" s="53"/>
      <c r="BN132" s="53"/>
      <c r="BO132" s="53"/>
      <c r="BP132" s="53"/>
      <c r="BQ132" s="53"/>
    </row>
    <row r="133" spans="1:69" x14ac:dyDescent="0.2">
      <c r="A133" s="53"/>
      <c r="B133" s="280"/>
      <c r="C133" s="53"/>
      <c r="D133" s="304"/>
      <c r="E133" s="304"/>
      <c r="F133" s="304"/>
      <c r="G133" s="304"/>
      <c r="H133" s="304"/>
      <c r="I133" s="304"/>
      <c r="J133" s="304"/>
      <c r="K133" s="304"/>
      <c r="L133" s="304"/>
      <c r="M133" s="304"/>
      <c r="N133" s="304"/>
      <c r="O133" s="304"/>
      <c r="P133" s="304"/>
      <c r="Q133" s="304"/>
      <c r="R133" s="304"/>
      <c r="S133" s="304"/>
      <c r="T133" s="304"/>
      <c r="U133" s="304"/>
      <c r="V133" s="304"/>
      <c r="W133" s="304"/>
      <c r="X133" s="304"/>
      <c r="Y133" s="304"/>
      <c r="Z133" s="304"/>
      <c r="AA133" s="304"/>
      <c r="AB133" s="304"/>
      <c r="AC133" s="304"/>
      <c r="AD133" s="304"/>
      <c r="AE133" s="304"/>
      <c r="AF133" s="53"/>
      <c r="AG133" s="53"/>
      <c r="AH133" s="53"/>
      <c r="AI133" s="53"/>
      <c r="AJ133" s="53"/>
      <c r="AK133" s="280"/>
      <c r="AL133" s="280"/>
      <c r="AM133" s="280"/>
      <c r="AN133" s="280"/>
      <c r="AO133" s="280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  <c r="BG133" s="53"/>
      <c r="BH133" s="53"/>
      <c r="BI133" s="53"/>
      <c r="BJ133" s="53"/>
      <c r="BK133" s="53"/>
      <c r="BL133" s="53"/>
      <c r="BM133" s="53"/>
      <c r="BN133" s="53"/>
      <c r="BO133" s="53"/>
      <c r="BP133" s="53"/>
      <c r="BQ133" s="53"/>
    </row>
    <row r="134" spans="1:69" x14ac:dyDescent="0.2">
      <c r="A134" s="53"/>
      <c r="B134" s="280"/>
      <c r="C134" s="53"/>
      <c r="D134" s="304"/>
      <c r="E134" s="304"/>
      <c r="F134" s="304"/>
      <c r="G134" s="304"/>
      <c r="H134" s="304"/>
      <c r="I134" s="304"/>
      <c r="J134" s="304"/>
      <c r="K134" s="304"/>
      <c r="L134" s="304"/>
      <c r="M134" s="304"/>
      <c r="N134" s="304"/>
      <c r="O134" s="304"/>
      <c r="P134" s="304"/>
      <c r="Q134" s="304"/>
      <c r="R134" s="304"/>
      <c r="S134" s="304"/>
      <c r="T134" s="304"/>
      <c r="U134" s="304"/>
      <c r="V134" s="304"/>
      <c r="W134" s="304"/>
      <c r="X134" s="304"/>
      <c r="Y134" s="304"/>
      <c r="Z134" s="304"/>
      <c r="AA134" s="304"/>
      <c r="AB134" s="304"/>
      <c r="AC134" s="304"/>
      <c r="AD134" s="304"/>
      <c r="AE134" s="304"/>
      <c r="AF134" s="53"/>
      <c r="AG134" s="53"/>
      <c r="AH134" s="53"/>
      <c r="AI134" s="53"/>
      <c r="AJ134" s="53"/>
      <c r="AK134" s="280"/>
      <c r="AL134" s="280"/>
      <c r="AM134" s="280"/>
      <c r="AN134" s="280"/>
      <c r="AO134" s="280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  <c r="BF134" s="53"/>
      <c r="BG134" s="53"/>
      <c r="BH134" s="53"/>
      <c r="BI134" s="53"/>
      <c r="BJ134" s="53"/>
      <c r="BK134" s="53"/>
      <c r="BL134" s="53"/>
      <c r="BM134" s="53"/>
      <c r="BN134" s="53"/>
      <c r="BO134" s="53"/>
      <c r="BP134" s="53"/>
      <c r="BQ134" s="53"/>
    </row>
    <row r="135" spans="1:69" x14ac:dyDescent="0.2">
      <c r="A135" s="53"/>
      <c r="B135" s="280"/>
      <c r="C135" s="53"/>
      <c r="D135" s="304"/>
      <c r="E135" s="304"/>
      <c r="F135" s="304"/>
      <c r="G135" s="304"/>
      <c r="H135" s="304"/>
      <c r="I135" s="304"/>
      <c r="J135" s="304"/>
      <c r="K135" s="304"/>
      <c r="L135" s="304"/>
      <c r="M135" s="304"/>
      <c r="N135" s="304"/>
      <c r="O135" s="304"/>
      <c r="P135" s="304"/>
      <c r="Q135" s="304"/>
      <c r="R135" s="304"/>
      <c r="S135" s="304"/>
      <c r="T135" s="304"/>
      <c r="U135" s="304"/>
      <c r="V135" s="304"/>
      <c r="W135" s="304"/>
      <c r="X135" s="304"/>
      <c r="Y135" s="304"/>
      <c r="Z135" s="304"/>
      <c r="AA135" s="304"/>
      <c r="AB135" s="304"/>
      <c r="AC135" s="304"/>
      <c r="AD135" s="304"/>
      <c r="AE135" s="304"/>
      <c r="AF135" s="53"/>
      <c r="AG135" s="53"/>
      <c r="AH135" s="53"/>
      <c r="AI135" s="53"/>
      <c r="AJ135" s="53"/>
      <c r="AK135" s="280"/>
      <c r="AL135" s="280"/>
      <c r="AM135" s="280"/>
      <c r="AN135" s="280"/>
      <c r="AO135" s="280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  <c r="BF135" s="53"/>
      <c r="BG135" s="53"/>
      <c r="BH135" s="53"/>
      <c r="BI135" s="53"/>
      <c r="BJ135" s="53"/>
      <c r="BK135" s="53"/>
      <c r="BL135" s="53"/>
      <c r="BM135" s="53"/>
      <c r="BN135" s="53"/>
      <c r="BO135" s="53"/>
      <c r="BP135" s="53"/>
      <c r="BQ135" s="53"/>
    </row>
    <row r="136" spans="1:69" x14ac:dyDescent="0.2">
      <c r="A136" s="53"/>
      <c r="B136" s="280"/>
      <c r="C136" s="53"/>
      <c r="D136" s="304"/>
      <c r="E136" s="304"/>
      <c r="F136" s="304"/>
      <c r="G136" s="304"/>
      <c r="H136" s="304"/>
      <c r="I136" s="304"/>
      <c r="J136" s="304"/>
      <c r="K136" s="304"/>
      <c r="L136" s="304"/>
      <c r="M136" s="304"/>
      <c r="N136" s="304"/>
      <c r="O136" s="304"/>
      <c r="P136" s="304"/>
      <c r="Q136" s="304"/>
      <c r="R136" s="304"/>
      <c r="S136" s="304"/>
      <c r="T136" s="304"/>
      <c r="U136" s="304"/>
      <c r="V136" s="304"/>
      <c r="W136" s="304"/>
      <c r="X136" s="304"/>
      <c r="Y136" s="304"/>
      <c r="Z136" s="304"/>
      <c r="AA136" s="304"/>
      <c r="AB136" s="304"/>
      <c r="AC136" s="304"/>
      <c r="AD136" s="304"/>
      <c r="AE136" s="304"/>
      <c r="AF136" s="53"/>
      <c r="AG136" s="53"/>
      <c r="AH136" s="53"/>
      <c r="AI136" s="53"/>
      <c r="AJ136" s="53"/>
      <c r="AK136" s="280"/>
      <c r="AL136" s="280"/>
      <c r="AM136" s="280"/>
      <c r="AN136" s="280"/>
      <c r="AO136" s="280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  <c r="BF136" s="53"/>
      <c r="BG136" s="53"/>
      <c r="BH136" s="53"/>
      <c r="BI136" s="53"/>
      <c r="BJ136" s="53"/>
      <c r="BK136" s="53"/>
      <c r="BL136" s="53"/>
      <c r="BM136" s="53"/>
      <c r="BN136" s="53"/>
      <c r="BO136" s="53"/>
      <c r="BP136" s="53"/>
      <c r="BQ136" s="53"/>
    </row>
    <row r="137" spans="1:69" x14ac:dyDescent="0.2">
      <c r="A137" s="53"/>
      <c r="B137" s="280"/>
      <c r="C137" s="53"/>
      <c r="D137" s="304"/>
      <c r="E137" s="304"/>
      <c r="F137" s="304"/>
      <c r="G137" s="304"/>
      <c r="H137" s="304"/>
      <c r="I137" s="304"/>
      <c r="J137" s="304"/>
      <c r="K137" s="304"/>
      <c r="L137" s="304"/>
      <c r="M137" s="304"/>
      <c r="N137" s="304"/>
      <c r="O137" s="304"/>
      <c r="P137" s="304"/>
      <c r="Q137" s="304"/>
      <c r="R137" s="304"/>
      <c r="S137" s="304"/>
      <c r="T137" s="304"/>
      <c r="U137" s="304"/>
      <c r="V137" s="304"/>
      <c r="W137" s="304"/>
      <c r="X137" s="304"/>
      <c r="Y137" s="304"/>
      <c r="Z137" s="304"/>
      <c r="AA137" s="304"/>
      <c r="AB137" s="304"/>
      <c r="AC137" s="304"/>
      <c r="AD137" s="304"/>
      <c r="AE137" s="304"/>
      <c r="AF137" s="53"/>
      <c r="AG137" s="53"/>
      <c r="AH137" s="53"/>
      <c r="AI137" s="53"/>
      <c r="AJ137" s="53"/>
      <c r="AK137" s="280"/>
      <c r="AL137" s="280"/>
      <c r="AM137" s="280"/>
      <c r="AN137" s="280"/>
      <c r="AO137" s="280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  <c r="BH137" s="53"/>
      <c r="BI137" s="53"/>
      <c r="BJ137" s="53"/>
      <c r="BK137" s="53"/>
      <c r="BL137" s="53"/>
      <c r="BM137" s="53"/>
      <c r="BN137" s="53"/>
      <c r="BO137" s="53"/>
      <c r="BP137" s="53"/>
      <c r="BQ137" s="53"/>
    </row>
    <row r="138" spans="1:69" x14ac:dyDescent="0.2">
      <c r="A138" s="53"/>
      <c r="B138" s="280"/>
      <c r="C138" s="53"/>
      <c r="D138" s="304"/>
      <c r="E138" s="304"/>
      <c r="F138" s="304"/>
      <c r="G138" s="304"/>
      <c r="H138" s="304"/>
      <c r="I138" s="304"/>
      <c r="J138" s="304"/>
      <c r="K138" s="304"/>
      <c r="L138" s="304"/>
      <c r="M138" s="304"/>
      <c r="N138" s="304"/>
      <c r="O138" s="304"/>
      <c r="P138" s="304"/>
      <c r="Q138" s="304"/>
      <c r="R138" s="304"/>
      <c r="S138" s="304"/>
      <c r="T138" s="304"/>
      <c r="U138" s="304"/>
      <c r="V138" s="304"/>
      <c r="W138" s="304"/>
      <c r="X138" s="304"/>
      <c r="Y138" s="304"/>
      <c r="Z138" s="304"/>
      <c r="AA138" s="304"/>
      <c r="AB138" s="304"/>
      <c r="AC138" s="304"/>
      <c r="AD138" s="304"/>
      <c r="AE138" s="304"/>
      <c r="AF138" s="53"/>
      <c r="AG138" s="53"/>
      <c r="AH138" s="53"/>
      <c r="AI138" s="53"/>
      <c r="AJ138" s="53"/>
      <c r="AK138" s="280"/>
      <c r="AL138" s="280"/>
      <c r="AM138" s="280"/>
      <c r="AN138" s="280"/>
      <c r="AO138" s="280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  <c r="BG138" s="53"/>
      <c r="BH138" s="53"/>
      <c r="BI138" s="53"/>
      <c r="BJ138" s="53"/>
      <c r="BK138" s="53"/>
      <c r="BL138" s="53"/>
      <c r="BM138" s="53"/>
      <c r="BN138" s="53"/>
      <c r="BO138" s="53"/>
      <c r="BP138" s="53"/>
      <c r="BQ138" s="53"/>
    </row>
    <row r="139" spans="1:69" x14ac:dyDescent="0.2">
      <c r="A139" s="53"/>
      <c r="B139" s="280"/>
      <c r="C139" s="53"/>
      <c r="D139" s="304"/>
      <c r="E139" s="304"/>
      <c r="F139" s="304"/>
      <c r="G139" s="304"/>
      <c r="H139" s="304"/>
      <c r="I139" s="304"/>
      <c r="J139" s="304"/>
      <c r="K139" s="304"/>
      <c r="L139" s="304"/>
      <c r="M139" s="304"/>
      <c r="N139" s="304"/>
      <c r="O139" s="304"/>
      <c r="P139" s="304"/>
      <c r="Q139" s="304"/>
      <c r="R139" s="304"/>
      <c r="S139" s="304"/>
      <c r="T139" s="304"/>
      <c r="U139" s="304"/>
      <c r="V139" s="304"/>
      <c r="W139" s="304"/>
      <c r="X139" s="304"/>
      <c r="Y139" s="304"/>
      <c r="Z139" s="304"/>
      <c r="AA139" s="304"/>
      <c r="AB139" s="304"/>
      <c r="AC139" s="304"/>
      <c r="AD139" s="304"/>
      <c r="AE139" s="304"/>
      <c r="AF139" s="53"/>
      <c r="AG139" s="53"/>
      <c r="AH139" s="53"/>
      <c r="AI139" s="53"/>
      <c r="AJ139" s="53"/>
      <c r="AK139" s="280"/>
      <c r="AL139" s="280"/>
      <c r="AM139" s="280"/>
      <c r="AN139" s="280"/>
      <c r="AO139" s="280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  <c r="BF139" s="53"/>
      <c r="BG139" s="53"/>
      <c r="BH139" s="53"/>
      <c r="BI139" s="53"/>
      <c r="BJ139" s="53"/>
      <c r="BK139" s="53"/>
      <c r="BL139" s="53"/>
      <c r="BM139" s="53"/>
      <c r="BN139" s="53"/>
      <c r="BO139" s="53"/>
      <c r="BP139" s="53"/>
      <c r="BQ139" s="53"/>
    </row>
    <row r="140" spans="1:69" x14ac:dyDescent="0.2">
      <c r="A140" s="53"/>
      <c r="B140" s="280"/>
      <c r="C140" s="53"/>
      <c r="D140" s="304"/>
      <c r="E140" s="304"/>
      <c r="F140" s="304"/>
      <c r="G140" s="304"/>
      <c r="H140" s="304"/>
      <c r="I140" s="304"/>
      <c r="J140" s="304"/>
      <c r="K140" s="304"/>
      <c r="L140" s="304"/>
      <c r="M140" s="304"/>
      <c r="N140" s="304"/>
      <c r="O140" s="304"/>
      <c r="P140" s="304"/>
      <c r="Q140" s="304"/>
      <c r="R140" s="304"/>
      <c r="S140" s="304"/>
      <c r="T140" s="304"/>
      <c r="U140" s="304"/>
      <c r="V140" s="304"/>
      <c r="W140" s="304"/>
      <c r="X140" s="304"/>
      <c r="Y140" s="304"/>
      <c r="Z140" s="304"/>
      <c r="AA140" s="304"/>
      <c r="AB140" s="304"/>
      <c r="AC140" s="304"/>
      <c r="AD140" s="304"/>
      <c r="AE140" s="304"/>
      <c r="AF140" s="53"/>
      <c r="AG140" s="53"/>
      <c r="AH140" s="53"/>
      <c r="AI140" s="53"/>
      <c r="AJ140" s="53"/>
      <c r="AK140" s="280"/>
      <c r="AL140" s="280"/>
      <c r="AM140" s="280"/>
      <c r="AN140" s="280"/>
      <c r="AO140" s="280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  <c r="BH140" s="53"/>
      <c r="BI140" s="53"/>
      <c r="BJ140" s="53"/>
      <c r="BK140" s="53"/>
      <c r="BL140" s="53"/>
      <c r="BM140" s="53"/>
      <c r="BN140" s="53"/>
      <c r="BO140" s="53"/>
      <c r="BP140" s="53"/>
      <c r="BQ140" s="53"/>
    </row>
    <row r="141" spans="1:69" x14ac:dyDescent="0.2">
      <c r="A141" s="53"/>
      <c r="B141" s="280"/>
      <c r="C141" s="53"/>
      <c r="D141" s="304"/>
      <c r="E141" s="304"/>
      <c r="F141" s="304"/>
      <c r="G141" s="304"/>
      <c r="H141" s="304"/>
      <c r="I141" s="304"/>
      <c r="J141" s="304"/>
      <c r="K141" s="304"/>
      <c r="L141" s="304"/>
      <c r="M141" s="304"/>
      <c r="N141" s="304"/>
      <c r="O141" s="304"/>
      <c r="P141" s="304"/>
      <c r="Q141" s="304"/>
      <c r="R141" s="304"/>
      <c r="S141" s="304"/>
      <c r="T141" s="304"/>
      <c r="U141" s="304"/>
      <c r="V141" s="304"/>
      <c r="W141" s="304"/>
      <c r="X141" s="304"/>
      <c r="Y141" s="304"/>
      <c r="Z141" s="304"/>
      <c r="AA141" s="304"/>
      <c r="AB141" s="304"/>
      <c r="AC141" s="304"/>
      <c r="AD141" s="304"/>
      <c r="AE141" s="304"/>
      <c r="AF141" s="53"/>
      <c r="AG141" s="53"/>
      <c r="AH141" s="53"/>
      <c r="AI141" s="53"/>
      <c r="AJ141" s="53"/>
      <c r="AK141" s="280"/>
      <c r="AL141" s="280"/>
      <c r="AM141" s="280"/>
      <c r="AN141" s="280"/>
      <c r="AO141" s="280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  <c r="BH141" s="53"/>
      <c r="BI141" s="53"/>
      <c r="BJ141" s="53"/>
      <c r="BK141" s="53"/>
      <c r="BL141" s="53"/>
      <c r="BM141" s="53"/>
      <c r="BN141" s="53"/>
      <c r="BO141" s="53"/>
      <c r="BP141" s="53"/>
      <c r="BQ141" s="53"/>
    </row>
    <row r="142" spans="1:69" x14ac:dyDescent="0.2">
      <c r="A142" s="53"/>
      <c r="B142" s="280"/>
      <c r="C142" s="53"/>
      <c r="D142" s="304"/>
      <c r="E142" s="304"/>
      <c r="F142" s="304"/>
      <c r="G142" s="304"/>
      <c r="H142" s="304"/>
      <c r="I142" s="304"/>
      <c r="J142" s="304"/>
      <c r="K142" s="304"/>
      <c r="L142" s="304"/>
      <c r="M142" s="304"/>
      <c r="N142" s="304"/>
      <c r="O142" s="304"/>
      <c r="P142" s="304"/>
      <c r="Q142" s="304"/>
      <c r="R142" s="304"/>
      <c r="S142" s="304"/>
      <c r="T142" s="304"/>
      <c r="U142" s="304"/>
      <c r="V142" s="304"/>
      <c r="W142" s="304"/>
      <c r="X142" s="304"/>
      <c r="Y142" s="304"/>
      <c r="Z142" s="304"/>
      <c r="AA142" s="304"/>
      <c r="AB142" s="304"/>
      <c r="AC142" s="304"/>
      <c r="AD142" s="304"/>
      <c r="AE142" s="304"/>
      <c r="AF142" s="53"/>
      <c r="AG142" s="53"/>
      <c r="AH142" s="53"/>
      <c r="AI142" s="53"/>
      <c r="AJ142" s="53"/>
      <c r="AK142" s="280"/>
      <c r="AL142" s="280"/>
      <c r="AM142" s="280"/>
      <c r="AN142" s="280"/>
      <c r="AO142" s="280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  <c r="BF142" s="53"/>
      <c r="BG142" s="53"/>
      <c r="BH142" s="53"/>
      <c r="BI142" s="53"/>
      <c r="BJ142" s="53"/>
      <c r="BK142" s="53"/>
      <c r="BL142" s="53"/>
      <c r="BM142" s="53"/>
      <c r="BN142" s="53"/>
      <c r="BO142" s="53"/>
      <c r="BP142" s="53"/>
      <c r="BQ142" s="53"/>
    </row>
    <row r="143" spans="1:69" x14ac:dyDescent="0.2">
      <c r="A143" s="53"/>
      <c r="B143" s="280"/>
      <c r="C143" s="53"/>
      <c r="D143" s="304"/>
      <c r="E143" s="304"/>
      <c r="F143" s="304"/>
      <c r="G143" s="304"/>
      <c r="H143" s="304"/>
      <c r="I143" s="304"/>
      <c r="J143" s="304"/>
      <c r="K143" s="304"/>
      <c r="L143" s="304"/>
      <c r="M143" s="304"/>
      <c r="N143" s="304"/>
      <c r="O143" s="304"/>
      <c r="P143" s="304"/>
      <c r="Q143" s="304"/>
      <c r="R143" s="304"/>
      <c r="S143" s="304"/>
      <c r="T143" s="304"/>
      <c r="U143" s="304"/>
      <c r="V143" s="304"/>
      <c r="W143" s="304"/>
      <c r="X143" s="304"/>
      <c r="Y143" s="304"/>
      <c r="Z143" s="304"/>
      <c r="AA143" s="304"/>
      <c r="AB143" s="304"/>
      <c r="AC143" s="304"/>
      <c r="AD143" s="304"/>
      <c r="AE143" s="304"/>
      <c r="AF143" s="53"/>
      <c r="AG143" s="53"/>
      <c r="AH143" s="53"/>
      <c r="AI143" s="53"/>
      <c r="AJ143" s="53"/>
      <c r="AK143" s="280"/>
      <c r="AL143" s="280"/>
      <c r="AM143" s="280"/>
      <c r="AN143" s="280"/>
      <c r="AO143" s="280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</row>
    <row r="144" spans="1:69" x14ac:dyDescent="0.2">
      <c r="A144" s="53"/>
      <c r="B144" s="280"/>
      <c r="C144" s="53"/>
      <c r="D144" s="304"/>
      <c r="E144" s="304"/>
      <c r="F144" s="304"/>
      <c r="G144" s="304"/>
      <c r="H144" s="304"/>
      <c r="I144" s="304"/>
      <c r="J144" s="304"/>
      <c r="K144" s="304"/>
      <c r="L144" s="304"/>
      <c r="M144" s="304"/>
      <c r="N144" s="304"/>
      <c r="O144" s="304"/>
      <c r="P144" s="304"/>
      <c r="Q144" s="304"/>
      <c r="R144" s="304"/>
      <c r="S144" s="304"/>
      <c r="T144" s="304"/>
      <c r="U144" s="304"/>
      <c r="V144" s="304"/>
      <c r="W144" s="304"/>
      <c r="X144" s="304"/>
      <c r="Y144" s="304"/>
      <c r="Z144" s="304"/>
      <c r="AA144" s="304"/>
      <c r="AB144" s="304"/>
      <c r="AC144" s="304"/>
      <c r="AD144" s="304"/>
      <c r="AE144" s="304"/>
      <c r="AF144" s="53"/>
      <c r="AG144" s="53"/>
      <c r="AH144" s="53"/>
      <c r="AI144" s="53"/>
      <c r="AJ144" s="53"/>
      <c r="AK144" s="280"/>
      <c r="AL144" s="280"/>
      <c r="AM144" s="280"/>
      <c r="AN144" s="280"/>
      <c r="AO144" s="280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  <c r="BD144" s="53"/>
      <c r="BE144" s="53"/>
      <c r="BF144" s="53"/>
      <c r="BG144" s="53"/>
      <c r="BH144" s="53"/>
      <c r="BI144" s="53"/>
      <c r="BJ144" s="53"/>
      <c r="BK144" s="53"/>
      <c r="BL144" s="53"/>
      <c r="BM144" s="53"/>
      <c r="BN144" s="53"/>
      <c r="BO144" s="53"/>
      <c r="BP144" s="53"/>
      <c r="BQ144" s="53"/>
    </row>
    <row r="145" spans="1:69" x14ac:dyDescent="0.2">
      <c r="A145" s="53"/>
      <c r="B145" s="280"/>
      <c r="C145" s="53"/>
      <c r="D145" s="304"/>
      <c r="E145" s="304"/>
      <c r="F145" s="304"/>
      <c r="G145" s="304"/>
      <c r="H145" s="304"/>
      <c r="I145" s="304"/>
      <c r="J145" s="304"/>
      <c r="K145" s="304"/>
      <c r="L145" s="304"/>
      <c r="M145" s="304"/>
      <c r="N145" s="304"/>
      <c r="O145" s="304"/>
      <c r="P145" s="304"/>
      <c r="Q145" s="304"/>
      <c r="R145" s="304"/>
      <c r="S145" s="304"/>
      <c r="T145" s="304"/>
      <c r="U145" s="304"/>
      <c r="V145" s="304"/>
      <c r="W145" s="304"/>
      <c r="X145" s="304"/>
      <c r="Y145" s="304"/>
      <c r="Z145" s="304"/>
      <c r="AA145" s="304"/>
      <c r="AB145" s="304"/>
      <c r="AC145" s="304"/>
      <c r="AD145" s="304"/>
      <c r="AE145" s="304"/>
      <c r="AF145" s="53"/>
      <c r="AG145" s="53"/>
      <c r="AH145" s="53"/>
      <c r="AI145" s="53"/>
      <c r="AJ145" s="53"/>
      <c r="AK145" s="280"/>
      <c r="AL145" s="280"/>
      <c r="AM145" s="280"/>
      <c r="AN145" s="280"/>
      <c r="AO145" s="280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  <c r="BF145" s="53"/>
      <c r="BG145" s="53"/>
      <c r="BH145" s="53"/>
      <c r="BI145" s="53"/>
      <c r="BJ145" s="53"/>
      <c r="BK145" s="53"/>
      <c r="BL145" s="53"/>
      <c r="BM145" s="53"/>
      <c r="BN145" s="53"/>
      <c r="BO145" s="53"/>
      <c r="BP145" s="53"/>
      <c r="BQ145" s="53"/>
    </row>
    <row r="146" spans="1:69" x14ac:dyDescent="0.2">
      <c r="A146" s="53"/>
      <c r="B146" s="280"/>
      <c r="C146" s="53"/>
      <c r="D146" s="304"/>
      <c r="E146" s="304"/>
      <c r="F146" s="304"/>
      <c r="G146" s="304"/>
      <c r="H146" s="304"/>
      <c r="I146" s="304"/>
      <c r="J146" s="304"/>
      <c r="K146" s="304"/>
      <c r="L146" s="304"/>
      <c r="M146" s="304"/>
      <c r="N146" s="304"/>
      <c r="O146" s="304"/>
      <c r="P146" s="304"/>
      <c r="Q146" s="304"/>
      <c r="R146" s="304"/>
      <c r="S146" s="304"/>
      <c r="T146" s="304"/>
      <c r="U146" s="304"/>
      <c r="V146" s="304"/>
      <c r="W146" s="304"/>
      <c r="X146" s="304"/>
      <c r="Y146" s="304"/>
      <c r="Z146" s="304"/>
      <c r="AA146" s="304"/>
      <c r="AB146" s="304"/>
      <c r="AC146" s="304"/>
      <c r="AD146" s="304"/>
      <c r="AE146" s="304"/>
      <c r="AF146" s="53"/>
      <c r="AG146" s="53"/>
      <c r="AH146" s="53"/>
      <c r="AI146" s="53"/>
      <c r="AJ146" s="53"/>
      <c r="AK146" s="280"/>
      <c r="AL146" s="280"/>
      <c r="AM146" s="280"/>
      <c r="AN146" s="280"/>
      <c r="AO146" s="280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  <c r="BF146" s="53"/>
      <c r="BG146" s="53"/>
      <c r="BH146" s="53"/>
      <c r="BI146" s="53"/>
      <c r="BJ146" s="53"/>
      <c r="BK146" s="53"/>
      <c r="BL146" s="53"/>
      <c r="BM146" s="53"/>
      <c r="BN146" s="53"/>
      <c r="BO146" s="53"/>
      <c r="BP146" s="53"/>
      <c r="BQ146" s="53"/>
    </row>
    <row r="147" spans="1:69" x14ac:dyDescent="0.2">
      <c r="A147" s="53"/>
      <c r="B147" s="280"/>
      <c r="C147" s="53"/>
      <c r="D147" s="304"/>
      <c r="E147" s="304"/>
      <c r="F147" s="304"/>
      <c r="G147" s="304"/>
      <c r="H147" s="304"/>
      <c r="I147" s="304"/>
      <c r="J147" s="304"/>
      <c r="K147" s="304"/>
      <c r="L147" s="304"/>
      <c r="M147" s="304"/>
      <c r="N147" s="304"/>
      <c r="O147" s="304"/>
      <c r="P147" s="304"/>
      <c r="Q147" s="304"/>
      <c r="R147" s="304"/>
      <c r="S147" s="304"/>
      <c r="T147" s="304"/>
      <c r="U147" s="304"/>
      <c r="V147" s="304"/>
      <c r="W147" s="304"/>
      <c r="X147" s="304"/>
      <c r="Y147" s="304"/>
      <c r="Z147" s="304"/>
      <c r="AA147" s="304"/>
      <c r="AB147" s="304"/>
      <c r="AC147" s="304"/>
      <c r="AD147" s="304"/>
      <c r="AE147" s="304"/>
      <c r="AF147" s="53"/>
      <c r="AG147" s="53"/>
      <c r="AH147" s="53"/>
      <c r="AI147" s="53"/>
      <c r="AJ147" s="53"/>
      <c r="AK147" s="280"/>
      <c r="AL147" s="280"/>
      <c r="AM147" s="280"/>
      <c r="AN147" s="280"/>
      <c r="AO147" s="280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  <c r="BF147" s="53"/>
      <c r="BG147" s="53"/>
      <c r="BH147" s="53"/>
      <c r="BI147" s="53"/>
      <c r="BJ147" s="53"/>
      <c r="BK147" s="53"/>
      <c r="BL147" s="53"/>
      <c r="BM147" s="53"/>
      <c r="BN147" s="53"/>
      <c r="BO147" s="53"/>
      <c r="BP147" s="53"/>
      <c r="BQ147" s="53"/>
    </row>
    <row r="148" spans="1:69" x14ac:dyDescent="0.2">
      <c r="A148" s="53"/>
      <c r="B148" s="280"/>
      <c r="C148" s="53"/>
      <c r="D148" s="304"/>
      <c r="E148" s="304"/>
      <c r="F148" s="304"/>
      <c r="G148" s="304"/>
      <c r="H148" s="304"/>
      <c r="I148" s="304"/>
      <c r="J148" s="304"/>
      <c r="K148" s="304"/>
      <c r="L148" s="304"/>
      <c r="M148" s="304"/>
      <c r="N148" s="304"/>
      <c r="O148" s="304"/>
      <c r="P148" s="304"/>
      <c r="Q148" s="304"/>
      <c r="R148" s="304"/>
      <c r="S148" s="304"/>
      <c r="T148" s="304"/>
      <c r="U148" s="304"/>
      <c r="V148" s="304"/>
      <c r="W148" s="304"/>
      <c r="X148" s="304"/>
      <c r="Y148" s="304"/>
      <c r="Z148" s="304"/>
      <c r="AA148" s="304"/>
      <c r="AB148" s="304"/>
      <c r="AC148" s="304"/>
      <c r="AD148" s="304"/>
      <c r="AE148" s="304"/>
      <c r="AF148" s="53"/>
      <c r="AG148" s="53"/>
      <c r="AH148" s="53"/>
      <c r="AI148" s="53"/>
      <c r="AJ148" s="53"/>
      <c r="AK148" s="280"/>
      <c r="AL148" s="280"/>
      <c r="AM148" s="280"/>
      <c r="AN148" s="280"/>
      <c r="AO148" s="280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  <c r="BF148" s="53"/>
      <c r="BG148" s="53"/>
      <c r="BH148" s="53"/>
      <c r="BI148" s="53"/>
      <c r="BJ148" s="53"/>
      <c r="BK148" s="53"/>
      <c r="BL148" s="53"/>
      <c r="BM148" s="53"/>
      <c r="BN148" s="53"/>
      <c r="BO148" s="53"/>
      <c r="BP148" s="53"/>
      <c r="BQ148" s="53"/>
    </row>
    <row r="149" spans="1:69" x14ac:dyDescent="0.2">
      <c r="A149" s="53"/>
      <c r="B149" s="280"/>
      <c r="C149" s="53"/>
      <c r="D149" s="304"/>
      <c r="E149" s="304"/>
      <c r="F149" s="304"/>
      <c r="G149" s="304"/>
      <c r="H149" s="304"/>
      <c r="I149" s="304"/>
      <c r="J149" s="304"/>
      <c r="K149" s="304"/>
      <c r="L149" s="304"/>
      <c r="M149" s="304"/>
      <c r="N149" s="304"/>
      <c r="O149" s="304"/>
      <c r="P149" s="304"/>
      <c r="Q149" s="304"/>
      <c r="R149" s="304"/>
      <c r="S149" s="304"/>
      <c r="T149" s="304"/>
      <c r="U149" s="304"/>
      <c r="V149" s="304"/>
      <c r="W149" s="304"/>
      <c r="X149" s="304"/>
      <c r="Y149" s="304"/>
      <c r="Z149" s="304"/>
      <c r="AA149" s="304"/>
      <c r="AB149" s="304"/>
      <c r="AC149" s="304"/>
      <c r="AD149" s="304"/>
      <c r="AE149" s="304"/>
      <c r="AF149" s="53"/>
      <c r="AG149" s="53"/>
      <c r="AH149" s="53"/>
      <c r="AI149" s="53"/>
      <c r="AJ149" s="53"/>
      <c r="AK149" s="280"/>
      <c r="AL149" s="280"/>
      <c r="AM149" s="280"/>
      <c r="AN149" s="280"/>
      <c r="AO149" s="280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  <c r="BF149" s="53"/>
      <c r="BG149" s="53"/>
      <c r="BH149" s="53"/>
      <c r="BI149" s="53"/>
      <c r="BJ149" s="53"/>
      <c r="BK149" s="53"/>
      <c r="BL149" s="53"/>
      <c r="BM149" s="53"/>
      <c r="BN149" s="53"/>
      <c r="BO149" s="53"/>
      <c r="BP149" s="53"/>
      <c r="BQ149" s="53"/>
    </row>
    <row r="150" spans="1:69" x14ac:dyDescent="0.2">
      <c r="A150" s="53"/>
      <c r="B150" s="280"/>
      <c r="C150" s="53"/>
      <c r="D150" s="304"/>
      <c r="E150" s="304"/>
      <c r="F150" s="304"/>
      <c r="G150" s="304"/>
      <c r="H150" s="304"/>
      <c r="I150" s="304"/>
      <c r="J150" s="304"/>
      <c r="K150" s="304"/>
      <c r="L150" s="304"/>
      <c r="M150" s="304"/>
      <c r="N150" s="304"/>
      <c r="O150" s="304"/>
      <c r="P150" s="304"/>
      <c r="Q150" s="304"/>
      <c r="R150" s="304"/>
      <c r="S150" s="304"/>
      <c r="T150" s="304"/>
      <c r="U150" s="304"/>
      <c r="V150" s="304"/>
      <c r="W150" s="304"/>
      <c r="X150" s="304"/>
      <c r="Y150" s="304"/>
      <c r="Z150" s="304"/>
      <c r="AA150" s="304"/>
      <c r="AB150" s="304"/>
      <c r="AC150" s="304"/>
      <c r="AD150" s="304"/>
      <c r="AE150" s="304"/>
      <c r="AF150" s="53"/>
      <c r="AG150" s="53"/>
      <c r="AH150" s="53"/>
      <c r="AI150" s="53"/>
      <c r="AJ150" s="53"/>
      <c r="AK150" s="280"/>
      <c r="AL150" s="280"/>
      <c r="AM150" s="280"/>
      <c r="AN150" s="280"/>
      <c r="AO150" s="280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3"/>
      <c r="BI150" s="53"/>
      <c r="BJ150" s="53"/>
      <c r="BK150" s="53"/>
      <c r="BL150" s="53"/>
      <c r="BM150" s="53"/>
      <c r="BN150" s="53"/>
      <c r="BO150" s="53"/>
      <c r="BP150" s="53"/>
      <c r="BQ150" s="53"/>
    </row>
    <row r="151" spans="1:69" x14ac:dyDescent="0.2">
      <c r="A151" s="53"/>
      <c r="B151" s="280"/>
      <c r="C151" s="53"/>
      <c r="D151" s="304"/>
      <c r="E151" s="304"/>
      <c r="F151" s="304"/>
      <c r="G151" s="304"/>
      <c r="H151" s="304"/>
      <c r="I151" s="304"/>
      <c r="J151" s="304"/>
      <c r="K151" s="304"/>
      <c r="L151" s="304"/>
      <c r="M151" s="304"/>
      <c r="N151" s="304"/>
      <c r="O151" s="304"/>
      <c r="P151" s="304"/>
      <c r="Q151" s="304"/>
      <c r="R151" s="304"/>
      <c r="S151" s="304"/>
      <c r="T151" s="304"/>
      <c r="U151" s="304"/>
      <c r="V151" s="304"/>
      <c r="W151" s="304"/>
      <c r="X151" s="304"/>
      <c r="Y151" s="304"/>
      <c r="Z151" s="304"/>
      <c r="AA151" s="304"/>
      <c r="AB151" s="304"/>
      <c r="AC151" s="304"/>
      <c r="AD151" s="304"/>
      <c r="AE151" s="304"/>
      <c r="AF151" s="53"/>
      <c r="AG151" s="53"/>
      <c r="AH151" s="53"/>
      <c r="AI151" s="53"/>
      <c r="AJ151" s="53"/>
      <c r="AK151" s="280"/>
      <c r="AL151" s="280"/>
      <c r="AM151" s="280"/>
      <c r="AN151" s="280"/>
      <c r="AO151" s="280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  <c r="BF151" s="53"/>
      <c r="BG151" s="53"/>
      <c r="BH151" s="53"/>
      <c r="BI151" s="53"/>
      <c r="BJ151" s="53"/>
      <c r="BK151" s="53"/>
      <c r="BL151" s="53"/>
      <c r="BM151" s="53"/>
      <c r="BN151" s="53"/>
      <c r="BO151" s="53"/>
      <c r="BP151" s="53"/>
      <c r="BQ151" s="53"/>
    </row>
    <row r="152" spans="1:69" x14ac:dyDescent="0.2">
      <c r="A152" s="53"/>
      <c r="B152" s="280"/>
      <c r="C152" s="53"/>
      <c r="D152" s="304"/>
      <c r="E152" s="304"/>
      <c r="F152" s="304"/>
      <c r="G152" s="304"/>
      <c r="H152" s="304"/>
      <c r="I152" s="304"/>
      <c r="J152" s="304"/>
      <c r="K152" s="304"/>
      <c r="L152" s="304"/>
      <c r="M152" s="304"/>
      <c r="N152" s="304"/>
      <c r="O152" s="304"/>
      <c r="P152" s="304"/>
      <c r="Q152" s="304"/>
      <c r="R152" s="304"/>
      <c r="S152" s="304"/>
      <c r="T152" s="304"/>
      <c r="U152" s="304"/>
      <c r="V152" s="304"/>
      <c r="W152" s="304"/>
      <c r="X152" s="304"/>
      <c r="Y152" s="304"/>
      <c r="Z152" s="304"/>
      <c r="AA152" s="304"/>
      <c r="AB152" s="304"/>
      <c r="AC152" s="304"/>
      <c r="AD152" s="304"/>
      <c r="AE152" s="304"/>
      <c r="AF152" s="53"/>
      <c r="AG152" s="53"/>
      <c r="AH152" s="53"/>
      <c r="AI152" s="53"/>
      <c r="AJ152" s="53"/>
      <c r="AK152" s="280"/>
      <c r="AL152" s="280"/>
      <c r="AM152" s="280"/>
      <c r="AN152" s="280"/>
      <c r="AO152" s="280"/>
      <c r="AP152" s="53"/>
      <c r="AQ152" s="53"/>
      <c r="AR152" s="53"/>
      <c r="AS152" s="53"/>
      <c r="AT152" s="53"/>
      <c r="AU152" s="53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  <c r="BF152" s="53"/>
      <c r="BG152" s="53"/>
      <c r="BH152" s="53"/>
      <c r="BI152" s="53"/>
      <c r="BJ152" s="53"/>
      <c r="BK152" s="53"/>
      <c r="BL152" s="53"/>
      <c r="BM152" s="53"/>
      <c r="BN152" s="53"/>
      <c r="BO152" s="53"/>
      <c r="BP152" s="53"/>
      <c r="BQ152" s="53"/>
    </row>
    <row r="153" spans="1:69" x14ac:dyDescent="0.2">
      <c r="A153" s="53"/>
      <c r="B153" s="280"/>
      <c r="C153" s="53"/>
      <c r="D153" s="304"/>
      <c r="E153" s="304"/>
      <c r="F153" s="304"/>
      <c r="G153" s="304"/>
      <c r="H153" s="304"/>
      <c r="I153" s="304"/>
      <c r="J153" s="304"/>
      <c r="K153" s="304"/>
      <c r="L153" s="304"/>
      <c r="M153" s="304"/>
      <c r="N153" s="304"/>
      <c r="O153" s="304"/>
      <c r="P153" s="304"/>
      <c r="Q153" s="304"/>
      <c r="R153" s="304"/>
      <c r="S153" s="304"/>
      <c r="T153" s="304"/>
      <c r="U153" s="304"/>
      <c r="V153" s="304"/>
      <c r="W153" s="304"/>
      <c r="X153" s="304"/>
      <c r="Y153" s="304"/>
      <c r="Z153" s="304"/>
      <c r="AA153" s="304"/>
      <c r="AB153" s="304"/>
      <c r="AC153" s="304"/>
      <c r="AD153" s="304"/>
      <c r="AE153" s="304"/>
      <c r="AF153" s="53"/>
      <c r="AG153" s="53"/>
      <c r="AH153" s="53"/>
      <c r="AI153" s="53"/>
      <c r="AJ153" s="53"/>
      <c r="AK153" s="280"/>
      <c r="AL153" s="280"/>
      <c r="AM153" s="280"/>
      <c r="AN153" s="280"/>
      <c r="AO153" s="280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  <c r="BG153" s="53"/>
      <c r="BH153" s="53"/>
      <c r="BI153" s="53"/>
      <c r="BJ153" s="53"/>
      <c r="BK153" s="53"/>
      <c r="BL153" s="53"/>
      <c r="BM153" s="53"/>
      <c r="BN153" s="53"/>
      <c r="BO153" s="53"/>
      <c r="BP153" s="53"/>
      <c r="BQ153" s="53"/>
    </row>
    <row r="154" spans="1:69" x14ac:dyDescent="0.2">
      <c r="A154" s="53"/>
      <c r="B154" s="280"/>
      <c r="C154" s="53"/>
      <c r="D154" s="304"/>
      <c r="E154" s="304"/>
      <c r="F154" s="304"/>
      <c r="G154" s="304"/>
      <c r="H154" s="304"/>
      <c r="I154" s="304"/>
      <c r="J154" s="304"/>
      <c r="K154" s="304"/>
      <c r="L154" s="304"/>
      <c r="M154" s="304"/>
      <c r="N154" s="304"/>
      <c r="O154" s="304"/>
      <c r="P154" s="304"/>
      <c r="Q154" s="304"/>
      <c r="R154" s="304"/>
      <c r="S154" s="304"/>
      <c r="T154" s="304"/>
      <c r="U154" s="304"/>
      <c r="V154" s="304"/>
      <c r="W154" s="304"/>
      <c r="X154" s="304"/>
      <c r="Y154" s="304"/>
      <c r="Z154" s="304"/>
      <c r="AA154" s="304"/>
      <c r="AB154" s="304"/>
      <c r="AC154" s="304"/>
      <c r="AD154" s="304"/>
      <c r="AE154" s="304"/>
      <c r="AF154" s="53"/>
      <c r="AG154" s="53"/>
      <c r="AH154" s="53"/>
      <c r="AI154" s="53"/>
      <c r="AJ154" s="53"/>
      <c r="AK154" s="280"/>
      <c r="AL154" s="280"/>
      <c r="AM154" s="280"/>
      <c r="AN154" s="280"/>
      <c r="AO154" s="280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  <c r="BF154" s="53"/>
      <c r="BG154" s="53"/>
      <c r="BH154" s="53"/>
      <c r="BI154" s="53"/>
      <c r="BJ154" s="53"/>
      <c r="BK154" s="53"/>
      <c r="BL154" s="53"/>
      <c r="BM154" s="53"/>
      <c r="BN154" s="53"/>
      <c r="BO154" s="53"/>
      <c r="BP154" s="53"/>
      <c r="BQ154" s="53"/>
    </row>
    <row r="155" spans="1:69" x14ac:dyDescent="0.2">
      <c r="A155" s="53"/>
      <c r="B155" s="280"/>
      <c r="C155" s="53"/>
      <c r="D155" s="304"/>
      <c r="E155" s="304"/>
      <c r="F155" s="304"/>
      <c r="G155" s="304"/>
      <c r="H155" s="304"/>
      <c r="I155" s="304"/>
      <c r="J155" s="304"/>
      <c r="K155" s="304"/>
      <c r="L155" s="304"/>
      <c r="M155" s="304"/>
      <c r="N155" s="304"/>
      <c r="O155" s="304"/>
      <c r="P155" s="304"/>
      <c r="Q155" s="304"/>
      <c r="R155" s="304"/>
      <c r="S155" s="304"/>
      <c r="T155" s="304"/>
      <c r="U155" s="304"/>
      <c r="V155" s="304"/>
      <c r="W155" s="304"/>
      <c r="X155" s="304"/>
      <c r="Y155" s="304"/>
      <c r="Z155" s="304"/>
      <c r="AA155" s="304"/>
      <c r="AB155" s="304"/>
      <c r="AC155" s="304"/>
      <c r="AD155" s="304"/>
      <c r="AE155" s="304"/>
      <c r="AF155" s="53"/>
      <c r="AG155" s="53"/>
      <c r="AH155" s="53"/>
      <c r="AI155" s="53"/>
      <c r="AJ155" s="53"/>
      <c r="AK155" s="280"/>
      <c r="AL155" s="280"/>
      <c r="AM155" s="280"/>
      <c r="AN155" s="280"/>
      <c r="AO155" s="280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  <c r="BF155" s="53"/>
      <c r="BG155" s="53"/>
      <c r="BH155" s="53"/>
      <c r="BI155" s="53"/>
      <c r="BJ155" s="53"/>
      <c r="BK155" s="53"/>
      <c r="BL155" s="53"/>
      <c r="BM155" s="53"/>
      <c r="BN155" s="53"/>
      <c r="BO155" s="53"/>
      <c r="BP155" s="53"/>
      <c r="BQ155" s="53"/>
    </row>
    <row r="156" spans="1:69" ht="12.75" customHeight="1" x14ac:dyDescent="0.2">
      <c r="A156" s="53"/>
      <c r="B156" s="280"/>
      <c r="C156" s="53"/>
      <c r="D156" s="304"/>
      <c r="E156" s="304"/>
      <c r="F156" s="304"/>
      <c r="G156" s="304"/>
      <c r="H156" s="304"/>
      <c r="I156" s="304"/>
      <c r="J156" s="304"/>
      <c r="K156" s="304"/>
      <c r="L156" s="304"/>
      <c r="M156" s="304"/>
      <c r="N156" s="304"/>
      <c r="O156" s="304"/>
      <c r="P156" s="304"/>
      <c r="Q156" s="304"/>
      <c r="R156" s="304"/>
      <c r="S156" s="304"/>
      <c r="T156" s="304"/>
      <c r="U156" s="304"/>
      <c r="V156" s="304"/>
      <c r="W156" s="304"/>
      <c r="X156" s="304"/>
      <c r="Y156" s="304"/>
      <c r="Z156" s="304"/>
      <c r="AA156" s="304"/>
      <c r="AB156" s="304"/>
      <c r="AC156" s="304"/>
      <c r="AD156" s="304"/>
      <c r="AE156" s="304"/>
      <c r="AF156" s="53"/>
      <c r="AG156" s="53"/>
      <c r="AH156" s="53"/>
      <c r="AI156" s="53"/>
      <c r="AJ156" s="53"/>
      <c r="AK156" s="280"/>
      <c r="AL156" s="280"/>
      <c r="AM156" s="280"/>
      <c r="AN156" s="280"/>
      <c r="AO156" s="280"/>
      <c r="AP156" s="53"/>
      <c r="AQ156" s="53"/>
      <c r="AR156" s="53"/>
      <c r="AS156" s="53"/>
      <c r="AT156" s="53"/>
      <c r="AU156" s="53"/>
      <c r="AV156" s="53"/>
      <c r="AW156" s="53"/>
      <c r="AX156" s="53"/>
      <c r="AY156" s="53"/>
      <c r="AZ156" s="53"/>
      <c r="BA156" s="53"/>
      <c r="BB156" s="53"/>
      <c r="BC156" s="53"/>
      <c r="BD156" s="53"/>
      <c r="BE156" s="53"/>
      <c r="BF156" s="53"/>
      <c r="BG156" s="53"/>
      <c r="BH156" s="53"/>
      <c r="BI156" s="53"/>
      <c r="BJ156" s="53"/>
      <c r="BK156" s="53"/>
      <c r="BL156" s="53"/>
      <c r="BM156" s="53"/>
      <c r="BN156" s="53"/>
      <c r="BO156" s="53"/>
      <c r="BP156" s="53"/>
      <c r="BQ156" s="53"/>
    </row>
    <row r="157" spans="1:69" x14ac:dyDescent="0.2">
      <c r="A157" s="53"/>
      <c r="B157" s="280"/>
      <c r="C157" s="53"/>
      <c r="D157" s="304"/>
      <c r="E157" s="304"/>
      <c r="F157" s="304"/>
      <c r="G157" s="304"/>
      <c r="H157" s="304"/>
      <c r="I157" s="304"/>
      <c r="J157" s="304"/>
      <c r="K157" s="304"/>
      <c r="L157" s="304"/>
      <c r="M157" s="304"/>
      <c r="N157" s="304"/>
      <c r="O157" s="304"/>
      <c r="P157" s="304"/>
      <c r="Q157" s="304"/>
      <c r="R157" s="304"/>
      <c r="S157" s="304"/>
      <c r="T157" s="304"/>
      <c r="U157" s="304"/>
      <c r="V157" s="304"/>
      <c r="W157" s="304"/>
      <c r="X157" s="304"/>
      <c r="Y157" s="304"/>
      <c r="Z157" s="304"/>
      <c r="AA157" s="304"/>
      <c r="AB157" s="304"/>
      <c r="AC157" s="304"/>
      <c r="AD157" s="304"/>
      <c r="AE157" s="304"/>
      <c r="AF157" s="53"/>
      <c r="AG157" s="53"/>
      <c r="AH157" s="53"/>
      <c r="AI157" s="53"/>
      <c r="AJ157" s="53"/>
      <c r="AK157" s="280"/>
      <c r="AL157" s="280"/>
      <c r="AM157" s="280"/>
      <c r="AN157" s="280"/>
      <c r="AO157" s="280"/>
      <c r="AP157" s="53"/>
      <c r="AQ157" s="53"/>
      <c r="AR157" s="53"/>
      <c r="AS157" s="53"/>
      <c r="AT157" s="53"/>
      <c r="AU157" s="53"/>
      <c r="AV157" s="53"/>
      <c r="AW157" s="53"/>
      <c r="AX157" s="53"/>
      <c r="AY157" s="53"/>
      <c r="AZ157" s="53"/>
      <c r="BA157" s="53"/>
      <c r="BB157" s="53"/>
      <c r="BC157" s="53"/>
      <c r="BD157" s="53"/>
      <c r="BE157" s="53"/>
      <c r="BF157" s="53"/>
      <c r="BG157" s="53"/>
      <c r="BH157" s="53"/>
      <c r="BI157" s="53"/>
      <c r="BJ157" s="53"/>
      <c r="BK157" s="53"/>
      <c r="BL157" s="53"/>
      <c r="BM157" s="53"/>
      <c r="BN157" s="53"/>
      <c r="BO157" s="53"/>
      <c r="BP157" s="53"/>
      <c r="BQ157" s="53"/>
    </row>
    <row r="158" spans="1:69" x14ac:dyDescent="0.2">
      <c r="A158" s="53"/>
      <c r="B158" s="280"/>
      <c r="C158" s="53"/>
      <c r="D158" s="304"/>
      <c r="E158" s="304"/>
      <c r="F158" s="304"/>
      <c r="G158" s="304"/>
      <c r="H158" s="304"/>
      <c r="I158" s="304"/>
      <c r="J158" s="304"/>
      <c r="K158" s="304"/>
      <c r="L158" s="304"/>
      <c r="M158" s="304"/>
      <c r="N158" s="304"/>
      <c r="O158" s="304"/>
      <c r="P158" s="304"/>
      <c r="Q158" s="304"/>
      <c r="R158" s="304"/>
      <c r="S158" s="304"/>
      <c r="T158" s="304"/>
      <c r="U158" s="304"/>
      <c r="V158" s="304"/>
      <c r="W158" s="304"/>
      <c r="X158" s="304"/>
      <c r="Y158" s="304"/>
      <c r="Z158" s="304"/>
      <c r="AA158" s="304"/>
      <c r="AB158" s="304"/>
      <c r="AC158" s="304"/>
      <c r="AD158" s="304"/>
      <c r="AE158" s="304"/>
      <c r="AF158" s="53"/>
      <c r="AG158" s="53"/>
      <c r="AH158" s="53"/>
      <c r="AI158" s="53"/>
      <c r="AJ158" s="53"/>
      <c r="AK158" s="280"/>
      <c r="AL158" s="280"/>
      <c r="AM158" s="280"/>
      <c r="AN158" s="280"/>
      <c r="AO158" s="280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3"/>
      <c r="BD158" s="53"/>
      <c r="BE158" s="53"/>
      <c r="BF158" s="53"/>
      <c r="BG158" s="53"/>
      <c r="BH158" s="53"/>
      <c r="BI158" s="53"/>
      <c r="BJ158" s="53"/>
      <c r="BK158" s="53"/>
      <c r="BL158" s="53"/>
      <c r="BM158" s="53"/>
      <c r="BN158" s="53"/>
      <c r="BO158" s="53"/>
      <c r="BP158" s="53"/>
      <c r="BQ158" s="53"/>
    </row>
    <row r="159" spans="1:69" x14ac:dyDescent="0.2">
      <c r="A159" s="53"/>
      <c r="B159" s="280"/>
      <c r="C159" s="53"/>
      <c r="D159" s="304"/>
      <c r="E159" s="304"/>
      <c r="F159" s="304"/>
      <c r="G159" s="304"/>
      <c r="H159" s="304"/>
      <c r="I159" s="304"/>
      <c r="J159" s="304"/>
      <c r="K159" s="304"/>
      <c r="L159" s="304"/>
      <c r="M159" s="304"/>
      <c r="N159" s="304"/>
      <c r="O159" s="304"/>
      <c r="P159" s="304"/>
      <c r="Q159" s="304"/>
      <c r="R159" s="304"/>
      <c r="S159" s="304"/>
      <c r="T159" s="304"/>
      <c r="U159" s="304"/>
      <c r="V159" s="304"/>
      <c r="W159" s="304"/>
      <c r="X159" s="304"/>
      <c r="Y159" s="304"/>
      <c r="Z159" s="304"/>
      <c r="AA159" s="304"/>
      <c r="AB159" s="304"/>
      <c r="AC159" s="304"/>
      <c r="AD159" s="304"/>
      <c r="AE159" s="304"/>
      <c r="AF159" s="53"/>
      <c r="AG159" s="53"/>
      <c r="AH159" s="53"/>
      <c r="AI159" s="53"/>
      <c r="AJ159" s="53"/>
      <c r="AK159" s="280"/>
      <c r="AL159" s="280"/>
      <c r="AM159" s="280"/>
      <c r="AN159" s="280"/>
      <c r="AO159" s="280"/>
      <c r="AP159" s="53"/>
      <c r="AQ159" s="53"/>
      <c r="AR159" s="53"/>
      <c r="AS159" s="53"/>
      <c r="AT159" s="53"/>
      <c r="AU159" s="53"/>
      <c r="AV159" s="53"/>
      <c r="AW159" s="53"/>
      <c r="AX159" s="53"/>
      <c r="AY159" s="53"/>
      <c r="AZ159" s="53"/>
      <c r="BA159" s="53"/>
      <c r="BB159" s="53"/>
      <c r="BC159" s="53"/>
      <c r="BD159" s="53"/>
      <c r="BE159" s="53"/>
      <c r="BF159" s="53"/>
      <c r="BG159" s="53"/>
      <c r="BH159" s="53"/>
      <c r="BI159" s="53"/>
      <c r="BJ159" s="53"/>
      <c r="BK159" s="53"/>
      <c r="BL159" s="53"/>
      <c r="BM159" s="53"/>
      <c r="BN159" s="53"/>
      <c r="BO159" s="53"/>
      <c r="BP159" s="53"/>
      <c r="BQ159" s="53"/>
    </row>
    <row r="160" spans="1:69" ht="12.75" customHeight="1" x14ac:dyDescent="0.2">
      <c r="A160" s="53"/>
      <c r="B160" s="280"/>
      <c r="C160" s="53"/>
      <c r="D160" s="304"/>
      <c r="E160" s="304"/>
      <c r="F160" s="304"/>
      <c r="G160" s="304"/>
      <c r="H160" s="304"/>
      <c r="I160" s="304"/>
      <c r="J160" s="304"/>
      <c r="K160" s="304"/>
      <c r="L160" s="304"/>
      <c r="M160" s="304"/>
      <c r="N160" s="304"/>
      <c r="O160" s="304"/>
      <c r="P160" s="304"/>
      <c r="Q160" s="304"/>
      <c r="R160" s="304"/>
      <c r="S160" s="304"/>
      <c r="T160" s="304"/>
      <c r="U160" s="304"/>
      <c r="V160" s="304"/>
      <c r="W160" s="304"/>
      <c r="X160" s="304"/>
      <c r="Y160" s="304"/>
      <c r="Z160" s="304"/>
      <c r="AA160" s="304"/>
      <c r="AB160" s="304"/>
      <c r="AC160" s="304"/>
      <c r="AD160" s="304"/>
      <c r="AE160" s="304"/>
      <c r="AF160" s="53"/>
      <c r="AG160" s="53"/>
      <c r="AH160" s="53"/>
      <c r="AI160" s="53"/>
      <c r="AJ160" s="53"/>
      <c r="AK160" s="280"/>
      <c r="AL160" s="280"/>
      <c r="AM160" s="280"/>
      <c r="AN160" s="280"/>
      <c r="AO160" s="280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3"/>
      <c r="BD160" s="53"/>
      <c r="BE160" s="53"/>
      <c r="BF160" s="53"/>
      <c r="BG160" s="53"/>
      <c r="BH160" s="53"/>
      <c r="BI160" s="53"/>
      <c r="BJ160" s="53"/>
      <c r="BK160" s="53"/>
      <c r="BL160" s="53"/>
      <c r="BM160" s="53"/>
      <c r="BN160" s="53"/>
      <c r="BO160" s="53"/>
      <c r="BP160" s="53"/>
      <c r="BQ160" s="53"/>
    </row>
    <row r="161" spans="1:69" x14ac:dyDescent="0.2">
      <c r="A161" s="53"/>
      <c r="B161" s="280"/>
      <c r="C161" s="53"/>
      <c r="D161" s="304"/>
      <c r="E161" s="304"/>
      <c r="F161" s="304"/>
      <c r="G161" s="304"/>
      <c r="H161" s="304"/>
      <c r="I161" s="304"/>
      <c r="J161" s="304"/>
      <c r="K161" s="304"/>
      <c r="L161" s="304"/>
      <c r="M161" s="304"/>
      <c r="N161" s="304"/>
      <c r="O161" s="304"/>
      <c r="P161" s="304"/>
      <c r="Q161" s="304"/>
      <c r="R161" s="304"/>
      <c r="S161" s="304"/>
      <c r="T161" s="304"/>
      <c r="U161" s="304"/>
      <c r="V161" s="304"/>
      <c r="W161" s="304"/>
      <c r="X161" s="304"/>
      <c r="Y161" s="304"/>
      <c r="Z161" s="304"/>
      <c r="AA161" s="304"/>
      <c r="AB161" s="304"/>
      <c r="AC161" s="304"/>
      <c r="AD161" s="304"/>
      <c r="AE161" s="304"/>
      <c r="AF161" s="53"/>
      <c r="AG161" s="53"/>
      <c r="AH161" s="53"/>
      <c r="AI161" s="53"/>
      <c r="AJ161" s="53"/>
      <c r="AK161" s="280"/>
      <c r="AL161" s="280"/>
      <c r="AM161" s="280"/>
      <c r="AN161" s="280"/>
      <c r="AO161" s="280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/>
      <c r="BB161" s="53"/>
      <c r="BC161" s="53"/>
      <c r="BD161" s="53"/>
      <c r="BE161" s="53"/>
      <c r="BF161" s="53"/>
      <c r="BG161" s="53"/>
      <c r="BH161" s="53"/>
      <c r="BI161" s="53"/>
      <c r="BJ161" s="53"/>
      <c r="BK161" s="53"/>
      <c r="BL161" s="53"/>
      <c r="BM161" s="53"/>
      <c r="BN161" s="53"/>
      <c r="BO161" s="53"/>
      <c r="BP161" s="53"/>
      <c r="BQ161" s="53"/>
    </row>
    <row r="162" spans="1:69" x14ac:dyDescent="0.2">
      <c r="A162" s="53"/>
      <c r="B162" s="280"/>
      <c r="C162" s="53"/>
      <c r="D162" s="304"/>
      <c r="E162" s="304"/>
      <c r="F162" s="304"/>
      <c r="G162" s="304"/>
      <c r="H162" s="304"/>
      <c r="I162" s="304"/>
      <c r="J162" s="304"/>
      <c r="K162" s="304"/>
      <c r="L162" s="304"/>
      <c r="M162" s="304"/>
      <c r="N162" s="304"/>
      <c r="O162" s="304"/>
      <c r="P162" s="304"/>
      <c r="Q162" s="304"/>
      <c r="R162" s="304"/>
      <c r="S162" s="304"/>
      <c r="T162" s="304"/>
      <c r="U162" s="304"/>
      <c r="V162" s="304"/>
      <c r="W162" s="304"/>
      <c r="X162" s="304"/>
      <c r="Y162" s="304"/>
      <c r="Z162" s="304"/>
      <c r="AA162" s="304"/>
      <c r="AB162" s="304"/>
      <c r="AC162" s="304"/>
      <c r="AD162" s="304"/>
      <c r="AE162" s="304"/>
      <c r="AF162" s="53"/>
      <c r="AG162" s="53"/>
      <c r="AH162" s="53"/>
      <c r="AI162" s="53"/>
      <c r="AJ162" s="53"/>
      <c r="AK162" s="280"/>
      <c r="AL162" s="280"/>
      <c r="AM162" s="280"/>
      <c r="AN162" s="280"/>
      <c r="AO162" s="280"/>
      <c r="AP162" s="53"/>
      <c r="AQ162" s="53"/>
      <c r="AR162" s="53"/>
      <c r="AS162" s="53"/>
      <c r="AT162" s="53"/>
      <c r="AU162" s="53"/>
      <c r="AV162" s="53"/>
      <c r="AW162" s="53"/>
      <c r="AX162" s="53"/>
      <c r="AY162" s="53"/>
      <c r="AZ162" s="53"/>
      <c r="BA162" s="53"/>
      <c r="BB162" s="53"/>
      <c r="BC162" s="53"/>
      <c r="BD162" s="53"/>
      <c r="BE162" s="53"/>
      <c r="BF162" s="53"/>
      <c r="BG162" s="53"/>
      <c r="BH162" s="53"/>
      <c r="BI162" s="53"/>
      <c r="BJ162" s="53"/>
      <c r="BK162" s="53"/>
      <c r="BL162" s="53"/>
      <c r="BM162" s="53"/>
      <c r="BN162" s="53"/>
      <c r="BO162" s="53"/>
      <c r="BP162" s="53"/>
      <c r="BQ162" s="53"/>
    </row>
    <row r="163" spans="1:69" x14ac:dyDescent="0.2">
      <c r="A163" s="53"/>
      <c r="B163" s="280"/>
      <c r="C163" s="53"/>
      <c r="D163" s="304"/>
      <c r="E163" s="304"/>
      <c r="F163" s="304"/>
      <c r="G163" s="304"/>
      <c r="H163" s="304"/>
      <c r="I163" s="304"/>
      <c r="J163" s="304"/>
      <c r="K163" s="304"/>
      <c r="L163" s="304"/>
      <c r="M163" s="304"/>
      <c r="N163" s="304"/>
      <c r="O163" s="304"/>
      <c r="P163" s="304"/>
      <c r="Q163" s="304"/>
      <c r="R163" s="304"/>
      <c r="S163" s="304"/>
      <c r="T163" s="304"/>
      <c r="U163" s="304"/>
      <c r="V163" s="304"/>
      <c r="W163" s="304"/>
      <c r="X163" s="304"/>
      <c r="Y163" s="304"/>
      <c r="Z163" s="304"/>
      <c r="AA163" s="304"/>
      <c r="AB163" s="304"/>
      <c r="AC163" s="304"/>
      <c r="AD163" s="304"/>
      <c r="AE163" s="304"/>
      <c r="AF163" s="53"/>
      <c r="AG163" s="53"/>
      <c r="AH163" s="53"/>
      <c r="AI163" s="53"/>
      <c r="AJ163" s="53"/>
      <c r="AK163" s="280"/>
      <c r="AL163" s="280"/>
      <c r="AM163" s="280"/>
      <c r="AN163" s="280"/>
      <c r="AO163" s="280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  <c r="BF163" s="53"/>
      <c r="BG163" s="53"/>
      <c r="BH163" s="53"/>
      <c r="BI163" s="53"/>
      <c r="BJ163" s="53"/>
      <c r="BK163" s="53"/>
      <c r="BL163" s="53"/>
      <c r="BM163" s="53"/>
      <c r="BN163" s="53"/>
      <c r="BO163" s="53"/>
      <c r="BP163" s="53"/>
      <c r="BQ163" s="53"/>
    </row>
    <row r="164" spans="1:69" x14ac:dyDescent="0.2">
      <c r="A164" s="53"/>
      <c r="B164" s="280"/>
      <c r="C164" s="53"/>
      <c r="D164" s="304"/>
      <c r="E164" s="304"/>
      <c r="F164" s="304"/>
      <c r="G164" s="304"/>
      <c r="H164" s="304"/>
      <c r="I164" s="304"/>
      <c r="J164" s="304"/>
      <c r="K164" s="304"/>
      <c r="L164" s="304"/>
      <c r="M164" s="304"/>
      <c r="N164" s="304"/>
      <c r="O164" s="304"/>
      <c r="P164" s="304"/>
      <c r="Q164" s="304"/>
      <c r="R164" s="304"/>
      <c r="S164" s="304"/>
      <c r="T164" s="304"/>
      <c r="U164" s="304"/>
      <c r="V164" s="304"/>
      <c r="W164" s="304"/>
      <c r="X164" s="304"/>
      <c r="Y164" s="304"/>
      <c r="Z164" s="304"/>
      <c r="AA164" s="304"/>
      <c r="AB164" s="304"/>
      <c r="AC164" s="304"/>
      <c r="AD164" s="304"/>
      <c r="AE164" s="304"/>
      <c r="AF164" s="53"/>
      <c r="AG164" s="53"/>
      <c r="AH164" s="53"/>
      <c r="AI164" s="53"/>
      <c r="AJ164" s="53"/>
      <c r="AK164" s="280"/>
      <c r="AL164" s="280"/>
      <c r="AM164" s="280"/>
      <c r="AN164" s="280"/>
      <c r="AO164" s="280"/>
      <c r="AP164" s="53"/>
      <c r="AQ164" s="53"/>
      <c r="AR164" s="53"/>
      <c r="AS164" s="53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  <c r="BE164" s="53"/>
      <c r="BF164" s="53"/>
      <c r="BG164" s="53"/>
      <c r="BH164" s="53"/>
      <c r="BI164" s="53"/>
      <c r="BJ164" s="53"/>
      <c r="BK164" s="53"/>
      <c r="BL164" s="53"/>
      <c r="BM164" s="53"/>
      <c r="BN164" s="53"/>
      <c r="BO164" s="53"/>
      <c r="BP164" s="53"/>
      <c r="BQ164" s="53"/>
    </row>
    <row r="165" spans="1:69" x14ac:dyDescent="0.2">
      <c r="A165" s="53"/>
      <c r="B165" s="280"/>
      <c r="C165" s="53"/>
      <c r="D165" s="304"/>
      <c r="E165" s="304"/>
      <c r="F165" s="304"/>
      <c r="G165" s="304"/>
      <c r="H165" s="304"/>
      <c r="I165" s="304"/>
      <c r="J165" s="304"/>
      <c r="K165" s="304"/>
      <c r="L165" s="304"/>
      <c r="M165" s="304"/>
      <c r="N165" s="304"/>
      <c r="O165" s="304"/>
      <c r="P165" s="304"/>
      <c r="Q165" s="304"/>
      <c r="R165" s="304"/>
      <c r="S165" s="304"/>
      <c r="T165" s="304"/>
      <c r="U165" s="304"/>
      <c r="V165" s="304"/>
      <c r="W165" s="304"/>
      <c r="X165" s="304"/>
      <c r="Y165" s="304"/>
      <c r="Z165" s="304"/>
      <c r="AA165" s="304"/>
      <c r="AB165" s="304"/>
      <c r="AC165" s="304"/>
      <c r="AD165" s="304"/>
      <c r="AE165" s="304"/>
      <c r="AF165" s="53"/>
      <c r="AG165" s="53"/>
      <c r="AH165" s="53"/>
      <c r="AI165" s="53"/>
      <c r="AJ165" s="53"/>
      <c r="AK165" s="280"/>
      <c r="AL165" s="280"/>
      <c r="AM165" s="280"/>
      <c r="AN165" s="280"/>
      <c r="AO165" s="280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  <c r="BG165" s="53"/>
      <c r="BH165" s="53"/>
      <c r="BI165" s="53"/>
      <c r="BJ165" s="53"/>
      <c r="BK165" s="53"/>
      <c r="BL165" s="53"/>
      <c r="BM165" s="53"/>
      <c r="BN165" s="53"/>
      <c r="BO165" s="53"/>
      <c r="BP165" s="53"/>
      <c r="BQ165" s="53"/>
    </row>
    <row r="166" spans="1:69" x14ac:dyDescent="0.2">
      <c r="A166" s="53"/>
      <c r="B166" s="280"/>
      <c r="C166" s="53"/>
      <c r="D166" s="304"/>
      <c r="E166" s="304"/>
      <c r="F166" s="304"/>
      <c r="G166" s="304"/>
      <c r="H166" s="304"/>
      <c r="I166" s="304"/>
      <c r="J166" s="304"/>
      <c r="K166" s="304"/>
      <c r="L166" s="304"/>
      <c r="M166" s="304"/>
      <c r="N166" s="304"/>
      <c r="O166" s="304"/>
      <c r="P166" s="304"/>
      <c r="Q166" s="304"/>
      <c r="R166" s="304"/>
      <c r="S166" s="304"/>
      <c r="T166" s="304"/>
      <c r="U166" s="304"/>
      <c r="V166" s="304"/>
      <c r="W166" s="304"/>
      <c r="X166" s="304"/>
      <c r="Y166" s="304"/>
      <c r="Z166" s="304"/>
      <c r="AA166" s="304"/>
      <c r="AB166" s="304"/>
      <c r="AC166" s="304"/>
      <c r="AD166" s="304"/>
      <c r="AE166" s="304"/>
      <c r="AF166" s="53"/>
      <c r="AG166" s="53"/>
      <c r="AH166" s="53"/>
      <c r="AI166" s="53"/>
      <c r="AJ166" s="53"/>
      <c r="AK166" s="280"/>
      <c r="AL166" s="280"/>
      <c r="AM166" s="280"/>
      <c r="AN166" s="280"/>
      <c r="AO166" s="280"/>
      <c r="AP166" s="53"/>
      <c r="AQ166" s="53"/>
      <c r="AR166" s="53"/>
      <c r="AS166" s="53"/>
      <c r="AT166" s="53"/>
      <c r="AU166" s="53"/>
      <c r="AV166" s="53"/>
      <c r="AW166" s="53"/>
      <c r="AX166" s="53"/>
      <c r="AY166" s="53"/>
      <c r="AZ166" s="53"/>
      <c r="BA166" s="53"/>
      <c r="BB166" s="53"/>
      <c r="BC166" s="53"/>
      <c r="BD166" s="53"/>
      <c r="BE166" s="53"/>
      <c r="BF166" s="53"/>
      <c r="BG166" s="53"/>
      <c r="BH166" s="53"/>
      <c r="BI166" s="53"/>
      <c r="BJ166" s="53"/>
      <c r="BK166" s="53"/>
      <c r="BL166" s="53"/>
      <c r="BM166" s="53"/>
      <c r="BN166" s="53"/>
      <c r="BO166" s="53"/>
      <c r="BP166" s="53"/>
      <c r="BQ166" s="53"/>
    </row>
    <row r="167" spans="1:69" x14ac:dyDescent="0.2">
      <c r="A167" s="53"/>
      <c r="B167" s="280"/>
      <c r="C167" s="53"/>
      <c r="D167" s="304"/>
      <c r="E167" s="304"/>
      <c r="F167" s="304"/>
      <c r="G167" s="304"/>
      <c r="H167" s="304"/>
      <c r="I167" s="304"/>
      <c r="J167" s="304"/>
      <c r="K167" s="304"/>
      <c r="L167" s="304"/>
      <c r="M167" s="304"/>
      <c r="N167" s="304"/>
      <c r="O167" s="304"/>
      <c r="P167" s="304"/>
      <c r="Q167" s="304"/>
      <c r="R167" s="304"/>
      <c r="S167" s="304"/>
      <c r="T167" s="304"/>
      <c r="U167" s="304"/>
      <c r="V167" s="304"/>
      <c r="W167" s="304"/>
      <c r="X167" s="304"/>
      <c r="Y167" s="304"/>
      <c r="Z167" s="304"/>
      <c r="AA167" s="304"/>
      <c r="AB167" s="304"/>
      <c r="AC167" s="304"/>
      <c r="AD167" s="304"/>
      <c r="AE167" s="304"/>
      <c r="AF167" s="53"/>
      <c r="AG167" s="53"/>
      <c r="AH167" s="53"/>
      <c r="AI167" s="53"/>
      <c r="AJ167" s="53"/>
      <c r="AK167" s="280"/>
      <c r="AL167" s="280"/>
      <c r="AM167" s="280"/>
      <c r="AN167" s="280"/>
      <c r="AO167" s="280"/>
      <c r="AP167" s="53"/>
      <c r="AQ167" s="53"/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  <c r="BF167" s="53"/>
      <c r="BG167" s="53"/>
      <c r="BH167" s="53"/>
      <c r="BI167" s="53"/>
      <c r="BJ167" s="53"/>
      <c r="BK167" s="53"/>
      <c r="BL167" s="53"/>
      <c r="BM167" s="53"/>
      <c r="BN167" s="53"/>
      <c r="BO167" s="53"/>
      <c r="BP167" s="53"/>
      <c r="BQ167" s="53"/>
    </row>
    <row r="168" spans="1:69" x14ac:dyDescent="0.2">
      <c r="A168" s="53"/>
      <c r="B168" s="280"/>
      <c r="C168" s="53"/>
      <c r="D168" s="304"/>
      <c r="E168" s="304"/>
      <c r="F168" s="304"/>
      <c r="G168" s="304"/>
      <c r="H168" s="304"/>
      <c r="I168" s="304"/>
      <c r="J168" s="304"/>
      <c r="K168" s="304"/>
      <c r="L168" s="304"/>
      <c r="M168" s="304"/>
      <c r="N168" s="304"/>
      <c r="O168" s="304"/>
      <c r="P168" s="304"/>
      <c r="Q168" s="304"/>
      <c r="R168" s="304"/>
      <c r="S168" s="304"/>
      <c r="T168" s="304"/>
      <c r="U168" s="304"/>
      <c r="V168" s="304"/>
      <c r="W168" s="304"/>
      <c r="X168" s="304"/>
      <c r="Y168" s="304"/>
      <c r="Z168" s="304"/>
      <c r="AA168" s="304"/>
      <c r="AB168" s="304"/>
      <c r="AC168" s="304"/>
      <c r="AD168" s="304"/>
      <c r="AE168" s="304"/>
      <c r="AF168" s="53"/>
      <c r="AG168" s="53"/>
      <c r="AH168" s="53"/>
      <c r="AI168" s="53"/>
      <c r="AJ168" s="53"/>
      <c r="AK168" s="280"/>
      <c r="AL168" s="280"/>
      <c r="AM168" s="280"/>
      <c r="AN168" s="280"/>
      <c r="AO168" s="280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53"/>
      <c r="BH168" s="53"/>
      <c r="BI168" s="53"/>
      <c r="BJ168" s="53"/>
      <c r="BK168" s="53"/>
      <c r="BL168" s="53"/>
      <c r="BM168" s="53"/>
      <c r="BN168" s="53"/>
      <c r="BO168" s="53"/>
      <c r="BP168" s="53"/>
      <c r="BQ168" s="53"/>
    </row>
    <row r="169" spans="1:69" x14ac:dyDescent="0.2">
      <c r="A169" s="53"/>
      <c r="B169" s="280"/>
      <c r="C169" s="53"/>
      <c r="D169" s="304"/>
      <c r="E169" s="304"/>
      <c r="F169" s="304"/>
      <c r="G169" s="304"/>
      <c r="H169" s="304"/>
      <c r="I169" s="304"/>
      <c r="J169" s="304"/>
      <c r="K169" s="304"/>
      <c r="L169" s="304"/>
      <c r="M169" s="304"/>
      <c r="N169" s="304"/>
      <c r="O169" s="304"/>
      <c r="P169" s="304"/>
      <c r="Q169" s="304"/>
      <c r="R169" s="304"/>
      <c r="S169" s="304"/>
      <c r="T169" s="304"/>
      <c r="U169" s="304"/>
      <c r="V169" s="304"/>
      <c r="W169" s="304"/>
      <c r="X169" s="304"/>
      <c r="Y169" s="304"/>
      <c r="Z169" s="304"/>
      <c r="AA169" s="304"/>
      <c r="AB169" s="304"/>
      <c r="AC169" s="304"/>
      <c r="AD169" s="304"/>
      <c r="AE169" s="304"/>
      <c r="AF169" s="53"/>
      <c r="AG169" s="53"/>
      <c r="AH169" s="53"/>
      <c r="AI169" s="53"/>
      <c r="AJ169" s="53"/>
      <c r="AK169" s="280"/>
      <c r="AL169" s="280"/>
      <c r="AM169" s="280"/>
      <c r="AN169" s="280"/>
      <c r="AO169" s="280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  <c r="BF169" s="53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53"/>
    </row>
    <row r="170" spans="1:69" x14ac:dyDescent="0.2">
      <c r="A170" s="53"/>
      <c r="B170" s="280"/>
      <c r="C170" s="53"/>
      <c r="D170" s="304"/>
      <c r="E170" s="304"/>
      <c r="F170" s="304"/>
      <c r="G170" s="304"/>
      <c r="H170" s="304"/>
      <c r="I170" s="304"/>
      <c r="J170" s="304"/>
      <c r="K170" s="304"/>
      <c r="L170" s="304"/>
      <c r="M170" s="304"/>
      <c r="N170" s="304"/>
      <c r="O170" s="304"/>
      <c r="P170" s="304"/>
      <c r="Q170" s="304"/>
      <c r="R170" s="304"/>
      <c r="S170" s="304"/>
      <c r="T170" s="304"/>
      <c r="U170" s="304"/>
      <c r="V170" s="304"/>
      <c r="W170" s="304"/>
      <c r="X170" s="304"/>
      <c r="Y170" s="304"/>
      <c r="Z170" s="304"/>
      <c r="AA170" s="304"/>
      <c r="AB170" s="304"/>
      <c r="AC170" s="304"/>
      <c r="AD170" s="304"/>
      <c r="AE170" s="304"/>
      <c r="AF170" s="53"/>
      <c r="AG170" s="53"/>
      <c r="AH170" s="53"/>
      <c r="AI170" s="53"/>
      <c r="AJ170" s="53"/>
      <c r="AK170" s="280"/>
      <c r="AL170" s="280"/>
      <c r="AM170" s="280"/>
      <c r="AN170" s="280"/>
      <c r="AO170" s="280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  <c r="BH170" s="53"/>
      <c r="BI170" s="53"/>
      <c r="BJ170" s="53"/>
      <c r="BK170" s="53"/>
      <c r="BL170" s="53"/>
      <c r="BM170" s="53"/>
      <c r="BN170" s="53"/>
      <c r="BO170" s="53"/>
      <c r="BP170" s="53"/>
      <c r="BQ170" s="53"/>
    </row>
    <row r="171" spans="1:69" x14ac:dyDescent="0.2">
      <c r="A171" s="53"/>
      <c r="B171" s="280"/>
      <c r="C171" s="53"/>
      <c r="D171" s="304"/>
      <c r="E171" s="304"/>
      <c r="F171" s="304"/>
      <c r="G171" s="304"/>
      <c r="H171" s="304"/>
      <c r="I171" s="304"/>
      <c r="J171" s="304"/>
      <c r="K171" s="304"/>
      <c r="L171" s="304"/>
      <c r="M171" s="304"/>
      <c r="N171" s="304"/>
      <c r="O171" s="304"/>
      <c r="P171" s="304"/>
      <c r="Q171" s="304"/>
      <c r="R171" s="304"/>
      <c r="S171" s="304"/>
      <c r="T171" s="304"/>
      <c r="U171" s="304"/>
      <c r="V171" s="304"/>
      <c r="W171" s="304"/>
      <c r="X171" s="304"/>
      <c r="Y171" s="304"/>
      <c r="Z171" s="304"/>
      <c r="AA171" s="304"/>
      <c r="AB171" s="304"/>
      <c r="AC171" s="304"/>
      <c r="AD171" s="304"/>
      <c r="AE171" s="304"/>
      <c r="AF171" s="53"/>
      <c r="AG171" s="53"/>
      <c r="AH171" s="53"/>
      <c r="AI171" s="53"/>
      <c r="AJ171" s="53"/>
      <c r="AK171" s="280"/>
      <c r="AL171" s="280"/>
      <c r="AM171" s="280"/>
      <c r="AN171" s="280"/>
      <c r="AO171" s="280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  <c r="BF171" s="53"/>
      <c r="BG171" s="53"/>
      <c r="BH171" s="53"/>
      <c r="BI171" s="53"/>
      <c r="BJ171" s="53"/>
      <c r="BK171" s="53"/>
      <c r="BL171" s="53"/>
      <c r="BM171" s="53"/>
      <c r="BN171" s="53"/>
      <c r="BO171" s="53"/>
      <c r="BP171" s="53"/>
      <c r="BQ171" s="53"/>
    </row>
    <row r="172" spans="1:69" x14ac:dyDescent="0.2">
      <c r="A172" s="53"/>
      <c r="B172" s="280"/>
      <c r="C172" s="53"/>
      <c r="D172" s="304"/>
      <c r="E172" s="304"/>
      <c r="F172" s="304"/>
      <c r="G172" s="304"/>
      <c r="H172" s="304"/>
      <c r="I172" s="304"/>
      <c r="J172" s="304"/>
      <c r="K172" s="304"/>
      <c r="L172" s="304"/>
      <c r="M172" s="304"/>
      <c r="N172" s="304"/>
      <c r="O172" s="304"/>
      <c r="P172" s="304"/>
      <c r="Q172" s="304"/>
      <c r="R172" s="304"/>
      <c r="S172" s="304"/>
      <c r="T172" s="304"/>
      <c r="U172" s="304"/>
      <c r="V172" s="304"/>
      <c r="W172" s="304"/>
      <c r="X172" s="304"/>
      <c r="Y172" s="304"/>
      <c r="Z172" s="304"/>
      <c r="AA172" s="304"/>
      <c r="AB172" s="304"/>
      <c r="AC172" s="304"/>
      <c r="AD172" s="304"/>
      <c r="AE172" s="304"/>
      <c r="AF172" s="53"/>
      <c r="AG172" s="53"/>
      <c r="AH172" s="53"/>
      <c r="AI172" s="53"/>
      <c r="AJ172" s="53"/>
      <c r="AK172" s="280"/>
      <c r="AL172" s="280"/>
      <c r="AM172" s="280"/>
      <c r="AN172" s="280"/>
      <c r="AO172" s="280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  <c r="BE172" s="53"/>
      <c r="BF172" s="53"/>
      <c r="BG172" s="53"/>
      <c r="BH172" s="53"/>
      <c r="BI172" s="53"/>
      <c r="BJ172" s="53"/>
      <c r="BK172" s="53"/>
      <c r="BL172" s="53"/>
      <c r="BM172" s="53"/>
      <c r="BN172" s="53"/>
      <c r="BO172" s="53"/>
      <c r="BP172" s="53"/>
      <c r="BQ172" s="53"/>
    </row>
    <row r="173" spans="1:69" x14ac:dyDescent="0.2">
      <c r="A173" s="53"/>
      <c r="B173" s="280"/>
      <c r="C173" s="53"/>
      <c r="D173" s="304"/>
      <c r="E173" s="304"/>
      <c r="F173" s="304"/>
      <c r="G173" s="304"/>
      <c r="H173" s="304"/>
      <c r="I173" s="304"/>
      <c r="J173" s="304"/>
      <c r="K173" s="304"/>
      <c r="L173" s="304"/>
      <c r="M173" s="304"/>
      <c r="N173" s="304"/>
      <c r="O173" s="304"/>
      <c r="P173" s="304"/>
      <c r="Q173" s="304"/>
      <c r="R173" s="304"/>
      <c r="S173" s="304"/>
      <c r="T173" s="304"/>
      <c r="U173" s="304"/>
      <c r="V173" s="304"/>
      <c r="W173" s="304"/>
      <c r="X173" s="304"/>
      <c r="Y173" s="304"/>
      <c r="Z173" s="304"/>
      <c r="AA173" s="304"/>
      <c r="AB173" s="304"/>
      <c r="AC173" s="304"/>
      <c r="AD173" s="304"/>
      <c r="AE173" s="304"/>
      <c r="AF173" s="53"/>
      <c r="AG173" s="53"/>
      <c r="AH173" s="53"/>
      <c r="AI173" s="53"/>
      <c r="AJ173" s="53"/>
      <c r="AK173" s="280"/>
      <c r="AL173" s="280"/>
      <c r="AM173" s="280"/>
      <c r="AN173" s="280"/>
      <c r="AO173" s="280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  <c r="AZ173" s="53"/>
      <c r="BA173" s="53"/>
      <c r="BB173" s="53"/>
      <c r="BC173" s="53"/>
      <c r="BD173" s="53"/>
      <c r="BE173" s="53"/>
      <c r="BF173" s="53"/>
      <c r="BG173" s="53"/>
      <c r="BH173" s="53"/>
      <c r="BI173" s="53"/>
      <c r="BJ173" s="53"/>
      <c r="BK173" s="53"/>
      <c r="BL173" s="53"/>
      <c r="BM173" s="53"/>
      <c r="BN173" s="53"/>
      <c r="BO173" s="53"/>
      <c r="BP173" s="53"/>
      <c r="BQ173" s="53"/>
    </row>
    <row r="174" spans="1:69" x14ac:dyDescent="0.2">
      <c r="A174" s="53"/>
      <c r="B174" s="280"/>
      <c r="C174" s="53"/>
      <c r="D174" s="304"/>
      <c r="E174" s="304"/>
      <c r="F174" s="304"/>
      <c r="G174" s="304"/>
      <c r="H174" s="304"/>
      <c r="I174" s="304"/>
      <c r="J174" s="304"/>
      <c r="K174" s="304"/>
      <c r="L174" s="304"/>
      <c r="M174" s="304"/>
      <c r="N174" s="304"/>
      <c r="O174" s="304"/>
      <c r="P174" s="304"/>
      <c r="Q174" s="304"/>
      <c r="R174" s="304"/>
      <c r="S174" s="304"/>
      <c r="T174" s="304"/>
      <c r="U174" s="304"/>
      <c r="V174" s="304"/>
      <c r="W174" s="304"/>
      <c r="X174" s="304"/>
      <c r="Y174" s="304"/>
      <c r="Z174" s="304"/>
      <c r="AA174" s="304"/>
      <c r="AB174" s="304"/>
      <c r="AC174" s="304"/>
      <c r="AD174" s="304"/>
      <c r="AE174" s="304"/>
      <c r="AF174" s="53"/>
      <c r="AG174" s="53"/>
      <c r="AH174" s="53"/>
      <c r="AI174" s="53"/>
      <c r="AJ174" s="53"/>
      <c r="AK174" s="280"/>
      <c r="AL174" s="280"/>
      <c r="AM174" s="280"/>
      <c r="AN174" s="280"/>
      <c r="AO174" s="280"/>
      <c r="AP174" s="53"/>
      <c r="AQ174" s="53"/>
      <c r="AR174" s="53"/>
      <c r="AS174" s="53"/>
      <c r="AT174" s="53"/>
      <c r="AU174" s="53"/>
      <c r="AV174" s="53"/>
      <c r="AW174" s="53"/>
      <c r="AX174" s="53"/>
      <c r="AY174" s="53"/>
      <c r="AZ174" s="53"/>
      <c r="BA174" s="53"/>
      <c r="BB174" s="53"/>
      <c r="BC174" s="53"/>
      <c r="BD174" s="53"/>
      <c r="BE174" s="53"/>
      <c r="BF174" s="53"/>
      <c r="BG174" s="53"/>
      <c r="BH174" s="53"/>
      <c r="BI174" s="53"/>
      <c r="BJ174" s="53"/>
      <c r="BK174" s="53"/>
      <c r="BL174" s="53"/>
      <c r="BM174" s="53"/>
      <c r="BN174" s="53"/>
      <c r="BO174" s="53"/>
      <c r="BP174" s="53"/>
      <c r="BQ174" s="53"/>
    </row>
    <row r="175" spans="1:69" x14ac:dyDescent="0.2">
      <c r="A175" s="53"/>
      <c r="B175" s="280"/>
      <c r="C175" s="53"/>
      <c r="D175" s="304"/>
      <c r="E175" s="304"/>
      <c r="F175" s="304"/>
      <c r="G175" s="304"/>
      <c r="H175" s="304"/>
      <c r="I175" s="304"/>
      <c r="J175" s="304"/>
      <c r="K175" s="304"/>
      <c r="L175" s="304"/>
      <c r="M175" s="304"/>
      <c r="N175" s="304"/>
      <c r="O175" s="304"/>
      <c r="P175" s="304"/>
      <c r="Q175" s="304"/>
      <c r="R175" s="304"/>
      <c r="S175" s="304"/>
      <c r="T175" s="304"/>
      <c r="U175" s="304"/>
      <c r="V175" s="304"/>
      <c r="W175" s="304"/>
      <c r="X175" s="304"/>
      <c r="Y175" s="304"/>
      <c r="Z175" s="304"/>
      <c r="AA175" s="304"/>
      <c r="AB175" s="304"/>
      <c r="AC175" s="304"/>
      <c r="AD175" s="304"/>
      <c r="AE175" s="304"/>
      <c r="AF175" s="53"/>
      <c r="AG175" s="53"/>
      <c r="AH175" s="53"/>
      <c r="AI175" s="53"/>
      <c r="AJ175" s="53"/>
      <c r="AK175" s="280"/>
      <c r="AL175" s="280"/>
      <c r="AM175" s="280"/>
      <c r="AN175" s="280"/>
      <c r="AO175" s="280"/>
      <c r="AP175" s="53"/>
      <c r="AQ175" s="53"/>
      <c r="AR175" s="53"/>
      <c r="AS175" s="53"/>
      <c r="AT175" s="53"/>
      <c r="AU175" s="53"/>
      <c r="AV175" s="53"/>
      <c r="AW175" s="53"/>
      <c r="AX175" s="53"/>
      <c r="AY175" s="53"/>
      <c r="AZ175" s="53"/>
      <c r="BA175" s="53"/>
      <c r="BB175" s="53"/>
      <c r="BC175" s="53"/>
      <c r="BD175" s="53"/>
      <c r="BE175" s="53"/>
      <c r="BF175" s="53"/>
      <c r="BG175" s="53"/>
      <c r="BH175" s="53"/>
      <c r="BI175" s="53"/>
      <c r="BJ175" s="53"/>
      <c r="BK175" s="53"/>
      <c r="BL175" s="53"/>
      <c r="BM175" s="53"/>
      <c r="BN175" s="53"/>
      <c r="BO175" s="53"/>
      <c r="BP175" s="53"/>
      <c r="BQ175" s="53"/>
    </row>
    <row r="176" spans="1:69" x14ac:dyDescent="0.2">
      <c r="A176" s="53"/>
      <c r="B176" s="280"/>
      <c r="C176" s="53"/>
      <c r="D176" s="304"/>
      <c r="E176" s="304"/>
      <c r="F176" s="304"/>
      <c r="G176" s="304"/>
      <c r="H176" s="304"/>
      <c r="I176" s="304"/>
      <c r="J176" s="304"/>
      <c r="K176" s="304"/>
      <c r="L176" s="304"/>
      <c r="M176" s="304"/>
      <c r="N176" s="304"/>
      <c r="O176" s="304"/>
      <c r="P176" s="304"/>
      <c r="Q176" s="304"/>
      <c r="R176" s="304"/>
      <c r="S176" s="304"/>
      <c r="T176" s="304"/>
      <c r="U176" s="304"/>
      <c r="V176" s="304"/>
      <c r="W176" s="304"/>
      <c r="X176" s="304"/>
      <c r="Y176" s="304"/>
      <c r="Z176" s="304"/>
      <c r="AA176" s="304"/>
      <c r="AB176" s="304"/>
      <c r="AC176" s="304"/>
      <c r="AD176" s="304"/>
      <c r="AE176" s="304"/>
      <c r="AF176" s="53"/>
      <c r="AG176" s="53"/>
      <c r="AH176" s="53"/>
      <c r="AI176" s="53"/>
      <c r="AJ176" s="53"/>
      <c r="AK176" s="280"/>
      <c r="AL176" s="280"/>
      <c r="AM176" s="280"/>
      <c r="AN176" s="280"/>
      <c r="AO176" s="280"/>
      <c r="AP176" s="53"/>
      <c r="AQ176" s="53"/>
      <c r="AR176" s="53"/>
      <c r="AS176" s="53"/>
      <c r="AT176" s="53"/>
      <c r="AU176" s="53"/>
      <c r="AV176" s="53"/>
      <c r="AW176" s="53"/>
      <c r="AX176" s="53"/>
      <c r="AY176" s="53"/>
      <c r="AZ176" s="53"/>
      <c r="BA176" s="53"/>
      <c r="BB176" s="53"/>
      <c r="BC176" s="53"/>
      <c r="BD176" s="53"/>
      <c r="BE176" s="53"/>
      <c r="BF176" s="53"/>
      <c r="BG176" s="53"/>
      <c r="BH176" s="53"/>
      <c r="BI176" s="53"/>
      <c r="BJ176" s="53"/>
      <c r="BK176" s="53"/>
      <c r="BL176" s="53"/>
      <c r="BM176" s="53"/>
      <c r="BN176" s="53"/>
      <c r="BO176" s="53"/>
      <c r="BP176" s="53"/>
      <c r="BQ176" s="53"/>
    </row>
    <row r="177" spans="1:69" x14ac:dyDescent="0.2">
      <c r="A177" s="53"/>
      <c r="B177" s="280"/>
      <c r="C177" s="53"/>
      <c r="D177" s="304"/>
      <c r="E177" s="304"/>
      <c r="F177" s="304"/>
      <c r="G177" s="304"/>
      <c r="H177" s="304"/>
      <c r="I177" s="304"/>
      <c r="J177" s="304"/>
      <c r="K177" s="304"/>
      <c r="L177" s="304"/>
      <c r="M177" s="304"/>
      <c r="N177" s="304"/>
      <c r="O177" s="304"/>
      <c r="P177" s="304"/>
      <c r="Q177" s="304"/>
      <c r="R177" s="304"/>
      <c r="S177" s="304"/>
      <c r="T177" s="304"/>
      <c r="U177" s="304"/>
      <c r="V177" s="304"/>
      <c r="W177" s="304"/>
      <c r="X177" s="304"/>
      <c r="Y177" s="304"/>
      <c r="Z177" s="304"/>
      <c r="AA177" s="304"/>
      <c r="AB177" s="304"/>
      <c r="AC177" s="304"/>
      <c r="AD177" s="304"/>
      <c r="AE177" s="304"/>
      <c r="AF177" s="53"/>
      <c r="AG177" s="53"/>
      <c r="AH177" s="53"/>
      <c r="AI177" s="53"/>
      <c r="AJ177" s="53"/>
      <c r="AK177" s="280"/>
      <c r="AL177" s="280"/>
      <c r="AM177" s="280"/>
      <c r="AN177" s="280"/>
      <c r="AO177" s="280"/>
      <c r="AP177" s="53"/>
      <c r="AQ177" s="53"/>
      <c r="AR177" s="53"/>
      <c r="AS177" s="53"/>
      <c r="AT177" s="53"/>
      <c r="AU177" s="53"/>
      <c r="AV177" s="53"/>
      <c r="AW177" s="53"/>
      <c r="AX177" s="53"/>
      <c r="AY177" s="53"/>
      <c r="AZ177" s="53"/>
      <c r="BA177" s="53"/>
      <c r="BB177" s="53"/>
      <c r="BC177" s="53"/>
      <c r="BD177" s="53"/>
      <c r="BE177" s="53"/>
      <c r="BF177" s="53"/>
      <c r="BG177" s="53"/>
      <c r="BH177" s="53"/>
      <c r="BI177" s="53"/>
      <c r="BJ177" s="53"/>
      <c r="BK177" s="53"/>
      <c r="BL177" s="53"/>
      <c r="BM177" s="53"/>
      <c r="BN177" s="53"/>
      <c r="BO177" s="53"/>
      <c r="BP177" s="53"/>
      <c r="BQ177" s="53"/>
    </row>
    <row r="178" spans="1:69" x14ac:dyDescent="0.2">
      <c r="A178" s="53"/>
      <c r="B178" s="280"/>
      <c r="C178" s="53"/>
      <c r="D178" s="304"/>
      <c r="E178" s="304"/>
      <c r="F178" s="304"/>
      <c r="G178" s="304"/>
      <c r="H178" s="304"/>
      <c r="I178" s="304"/>
      <c r="J178" s="304"/>
      <c r="K178" s="304"/>
      <c r="L178" s="304"/>
      <c r="M178" s="304"/>
      <c r="N178" s="304"/>
      <c r="O178" s="304"/>
      <c r="P178" s="304"/>
      <c r="Q178" s="304"/>
      <c r="R178" s="304"/>
      <c r="S178" s="304"/>
      <c r="T178" s="304"/>
      <c r="U178" s="304"/>
      <c r="V178" s="304"/>
      <c r="W178" s="304"/>
      <c r="X178" s="304"/>
      <c r="Y178" s="304"/>
      <c r="Z178" s="304"/>
      <c r="AA178" s="304"/>
      <c r="AB178" s="304"/>
      <c r="AC178" s="304"/>
      <c r="AD178" s="304"/>
      <c r="AE178" s="304"/>
      <c r="AF178" s="53"/>
      <c r="AG178" s="53"/>
      <c r="AH178" s="53"/>
      <c r="AI178" s="53"/>
      <c r="AJ178" s="53"/>
      <c r="AK178" s="280"/>
      <c r="AL178" s="280"/>
      <c r="AM178" s="280"/>
      <c r="AN178" s="280"/>
      <c r="AO178" s="280"/>
      <c r="AP178" s="53"/>
      <c r="AQ178" s="53"/>
      <c r="AR178" s="53"/>
      <c r="AS178" s="53"/>
      <c r="AT178" s="53"/>
      <c r="AU178" s="53"/>
      <c r="AV178" s="53"/>
      <c r="AW178" s="53"/>
      <c r="AX178" s="53"/>
      <c r="AY178" s="53"/>
      <c r="AZ178" s="53"/>
      <c r="BA178" s="53"/>
      <c r="BB178" s="53"/>
      <c r="BC178" s="53"/>
      <c r="BD178" s="53"/>
      <c r="BE178" s="53"/>
      <c r="BF178" s="53"/>
      <c r="BG178" s="53"/>
      <c r="BH178" s="53"/>
      <c r="BI178" s="53"/>
      <c r="BJ178" s="53"/>
      <c r="BK178" s="53"/>
      <c r="BL178" s="53"/>
      <c r="BM178" s="53"/>
      <c r="BN178" s="53"/>
      <c r="BO178" s="53"/>
      <c r="BP178" s="53"/>
      <c r="BQ178" s="53"/>
    </row>
    <row r="179" spans="1:69" x14ac:dyDescent="0.2">
      <c r="A179" s="53"/>
      <c r="B179" s="280"/>
      <c r="C179" s="53"/>
      <c r="D179" s="304"/>
      <c r="E179" s="304"/>
      <c r="F179" s="304"/>
      <c r="G179" s="304"/>
      <c r="H179" s="304"/>
      <c r="I179" s="304"/>
      <c r="J179" s="304"/>
      <c r="K179" s="304"/>
      <c r="L179" s="304"/>
      <c r="M179" s="304"/>
      <c r="N179" s="304"/>
      <c r="O179" s="304"/>
      <c r="P179" s="304"/>
      <c r="Q179" s="304"/>
      <c r="R179" s="304"/>
      <c r="S179" s="304"/>
      <c r="T179" s="304"/>
      <c r="U179" s="304"/>
      <c r="V179" s="304"/>
      <c r="W179" s="304"/>
      <c r="X179" s="304"/>
      <c r="Y179" s="304"/>
      <c r="Z179" s="304"/>
      <c r="AA179" s="304"/>
      <c r="AB179" s="304"/>
      <c r="AC179" s="304"/>
      <c r="AD179" s="304"/>
      <c r="AE179" s="304"/>
      <c r="AF179" s="53"/>
      <c r="AG179" s="53"/>
      <c r="AH179" s="53"/>
      <c r="AI179" s="53"/>
      <c r="AJ179" s="53"/>
      <c r="AK179" s="280"/>
      <c r="AL179" s="280"/>
      <c r="AM179" s="280"/>
      <c r="AN179" s="280"/>
      <c r="AO179" s="280"/>
      <c r="AP179" s="53"/>
      <c r="AQ179" s="53"/>
      <c r="AR179" s="53"/>
      <c r="AS179" s="53"/>
      <c r="AT179" s="53"/>
      <c r="AU179" s="53"/>
      <c r="AV179" s="53"/>
      <c r="AW179" s="53"/>
      <c r="AX179" s="53"/>
      <c r="AY179" s="53"/>
      <c r="AZ179" s="53"/>
      <c r="BA179" s="53"/>
      <c r="BB179" s="53"/>
      <c r="BC179" s="53"/>
      <c r="BD179" s="53"/>
      <c r="BE179" s="53"/>
      <c r="BF179" s="53"/>
      <c r="BG179" s="53"/>
      <c r="BH179" s="53"/>
      <c r="BI179" s="53"/>
      <c r="BJ179" s="53"/>
      <c r="BK179" s="53"/>
      <c r="BL179" s="53"/>
      <c r="BM179" s="53"/>
      <c r="BN179" s="53"/>
      <c r="BO179" s="53"/>
      <c r="BP179" s="53"/>
      <c r="BQ179" s="53"/>
    </row>
    <row r="180" spans="1:69" x14ac:dyDescent="0.2">
      <c r="A180" s="53"/>
      <c r="B180" s="280"/>
      <c r="C180" s="53"/>
      <c r="D180" s="304"/>
      <c r="E180" s="304"/>
      <c r="F180" s="304"/>
      <c r="G180" s="304"/>
      <c r="H180" s="304"/>
      <c r="I180" s="304"/>
      <c r="J180" s="304"/>
      <c r="K180" s="304"/>
      <c r="L180" s="304"/>
      <c r="M180" s="304"/>
      <c r="N180" s="304"/>
      <c r="O180" s="304"/>
      <c r="P180" s="304"/>
      <c r="Q180" s="304"/>
      <c r="R180" s="304"/>
      <c r="S180" s="304"/>
      <c r="T180" s="304"/>
      <c r="U180" s="304"/>
      <c r="V180" s="304"/>
      <c r="W180" s="304"/>
      <c r="X180" s="304"/>
      <c r="Y180" s="304"/>
      <c r="Z180" s="304"/>
      <c r="AA180" s="304"/>
      <c r="AB180" s="304"/>
      <c r="AC180" s="304"/>
      <c r="AD180" s="304"/>
      <c r="AE180" s="304"/>
      <c r="AF180" s="53"/>
      <c r="AG180" s="53"/>
      <c r="AH180" s="53"/>
      <c r="AI180" s="53"/>
      <c r="AJ180" s="53"/>
      <c r="AK180" s="280"/>
      <c r="AL180" s="280"/>
      <c r="AM180" s="280"/>
      <c r="AN180" s="280"/>
      <c r="AO180" s="280"/>
      <c r="AP180" s="53"/>
      <c r="AQ180" s="53"/>
      <c r="AR180" s="53"/>
      <c r="AS180" s="53"/>
      <c r="AT180" s="53"/>
      <c r="AU180" s="53"/>
      <c r="AV180" s="53"/>
      <c r="AW180" s="53"/>
      <c r="AX180" s="53"/>
      <c r="AY180" s="53"/>
      <c r="AZ180" s="53"/>
      <c r="BA180" s="53"/>
      <c r="BB180" s="53"/>
      <c r="BC180" s="53"/>
      <c r="BD180" s="53"/>
      <c r="BE180" s="53"/>
      <c r="BF180" s="53"/>
      <c r="BG180" s="53"/>
      <c r="BH180" s="53"/>
      <c r="BI180" s="53"/>
      <c r="BJ180" s="53"/>
      <c r="BK180" s="53"/>
      <c r="BL180" s="53"/>
      <c r="BM180" s="53"/>
      <c r="BN180" s="53"/>
      <c r="BO180" s="53"/>
      <c r="BP180" s="53"/>
      <c r="BQ180" s="53"/>
    </row>
    <row r="181" spans="1:69" x14ac:dyDescent="0.2">
      <c r="A181" s="53"/>
      <c r="B181" s="280"/>
      <c r="C181" s="53"/>
      <c r="D181" s="304"/>
      <c r="E181" s="304"/>
      <c r="F181" s="304"/>
      <c r="G181" s="304"/>
      <c r="H181" s="304"/>
      <c r="I181" s="304"/>
      <c r="J181" s="304"/>
      <c r="K181" s="304"/>
      <c r="L181" s="304"/>
      <c r="M181" s="304"/>
      <c r="N181" s="304"/>
      <c r="O181" s="304"/>
      <c r="P181" s="304"/>
      <c r="Q181" s="304"/>
      <c r="R181" s="304"/>
      <c r="S181" s="304"/>
      <c r="T181" s="304"/>
      <c r="U181" s="304"/>
      <c r="V181" s="304"/>
      <c r="W181" s="304"/>
      <c r="X181" s="304"/>
      <c r="Y181" s="304"/>
      <c r="Z181" s="304"/>
      <c r="AA181" s="304"/>
      <c r="AB181" s="304"/>
      <c r="AC181" s="304"/>
      <c r="AD181" s="304"/>
      <c r="AE181" s="304"/>
      <c r="AF181" s="53"/>
      <c r="AG181" s="53"/>
      <c r="AH181" s="53"/>
      <c r="AI181" s="53"/>
      <c r="AJ181" s="53"/>
      <c r="AK181" s="280"/>
      <c r="AL181" s="280"/>
      <c r="AM181" s="280"/>
      <c r="AN181" s="280"/>
      <c r="AO181" s="280"/>
      <c r="AP181" s="53"/>
      <c r="AQ181" s="53"/>
      <c r="AR181" s="53"/>
      <c r="AS181" s="53"/>
      <c r="AT181" s="53"/>
      <c r="AU181" s="53"/>
      <c r="AV181" s="53"/>
      <c r="AW181" s="53"/>
      <c r="AX181" s="53"/>
      <c r="AY181" s="53"/>
      <c r="AZ181" s="53"/>
      <c r="BA181" s="53"/>
      <c r="BB181" s="53"/>
      <c r="BC181" s="53"/>
      <c r="BD181" s="53"/>
      <c r="BE181" s="53"/>
      <c r="BF181" s="53"/>
      <c r="BG181" s="53"/>
      <c r="BH181" s="53"/>
      <c r="BI181" s="53"/>
      <c r="BJ181" s="53"/>
      <c r="BK181" s="53"/>
      <c r="BL181" s="53"/>
      <c r="BM181" s="53"/>
      <c r="BN181" s="53"/>
      <c r="BO181" s="53"/>
      <c r="BP181" s="53"/>
      <c r="BQ181" s="53"/>
    </row>
    <row r="182" spans="1:69" x14ac:dyDescent="0.2">
      <c r="A182" s="53"/>
      <c r="B182" s="280"/>
      <c r="C182" s="53"/>
      <c r="D182" s="304"/>
      <c r="E182" s="304"/>
      <c r="F182" s="304"/>
      <c r="G182" s="304"/>
      <c r="H182" s="304"/>
      <c r="I182" s="304"/>
      <c r="J182" s="304"/>
      <c r="K182" s="304"/>
      <c r="L182" s="304"/>
      <c r="M182" s="304"/>
      <c r="N182" s="304"/>
      <c r="O182" s="304"/>
      <c r="P182" s="304"/>
      <c r="Q182" s="304"/>
      <c r="R182" s="304"/>
      <c r="S182" s="304"/>
      <c r="T182" s="304"/>
      <c r="U182" s="304"/>
      <c r="V182" s="304"/>
      <c r="W182" s="304"/>
      <c r="X182" s="304"/>
      <c r="Y182" s="304"/>
      <c r="Z182" s="304"/>
      <c r="AA182" s="304"/>
      <c r="AB182" s="304"/>
      <c r="AC182" s="304"/>
      <c r="AD182" s="304"/>
      <c r="AE182" s="304"/>
      <c r="AF182" s="53"/>
      <c r="AG182" s="53"/>
      <c r="AH182" s="53"/>
      <c r="AI182" s="53"/>
      <c r="AJ182" s="53"/>
      <c r="AK182" s="280"/>
      <c r="AL182" s="280"/>
      <c r="AM182" s="280"/>
      <c r="AN182" s="280"/>
      <c r="AO182" s="280"/>
      <c r="AP182" s="53"/>
      <c r="AQ182" s="53"/>
      <c r="AR182" s="53"/>
      <c r="AS182" s="53"/>
      <c r="AT182" s="53"/>
      <c r="AU182" s="53"/>
      <c r="AV182" s="53"/>
      <c r="AW182" s="53"/>
      <c r="AX182" s="53"/>
      <c r="AY182" s="53"/>
      <c r="AZ182" s="53"/>
      <c r="BA182" s="53"/>
      <c r="BB182" s="53"/>
      <c r="BC182" s="53"/>
      <c r="BD182" s="53"/>
      <c r="BE182" s="53"/>
      <c r="BF182" s="53"/>
      <c r="BG182" s="53"/>
      <c r="BH182" s="53"/>
      <c r="BI182" s="53"/>
      <c r="BJ182" s="53"/>
      <c r="BK182" s="53"/>
      <c r="BL182" s="53"/>
      <c r="BM182" s="53"/>
      <c r="BN182" s="53"/>
      <c r="BO182" s="53"/>
      <c r="BP182" s="53"/>
      <c r="BQ182" s="53"/>
    </row>
    <row r="183" spans="1:69" x14ac:dyDescent="0.2">
      <c r="A183" s="53"/>
      <c r="B183" s="280"/>
      <c r="C183" s="53"/>
      <c r="D183" s="304"/>
      <c r="E183" s="304"/>
      <c r="F183" s="304"/>
      <c r="G183" s="304"/>
      <c r="H183" s="304"/>
      <c r="I183" s="304"/>
      <c r="J183" s="304"/>
      <c r="K183" s="304"/>
      <c r="L183" s="304"/>
      <c r="M183" s="304"/>
      <c r="N183" s="304"/>
      <c r="O183" s="304"/>
      <c r="P183" s="304"/>
      <c r="Q183" s="304"/>
      <c r="R183" s="304"/>
      <c r="S183" s="304"/>
      <c r="T183" s="304"/>
      <c r="U183" s="304"/>
      <c r="V183" s="304"/>
      <c r="W183" s="304"/>
      <c r="X183" s="304"/>
      <c r="Y183" s="304"/>
      <c r="Z183" s="304"/>
      <c r="AA183" s="304"/>
      <c r="AB183" s="304"/>
      <c r="AC183" s="304"/>
      <c r="AD183" s="304"/>
      <c r="AE183" s="304"/>
      <c r="AF183" s="53"/>
      <c r="AG183" s="53"/>
      <c r="AH183" s="53"/>
      <c r="AI183" s="53"/>
      <c r="AJ183" s="53"/>
      <c r="AK183" s="280"/>
      <c r="AL183" s="280"/>
      <c r="AM183" s="280"/>
      <c r="AN183" s="280"/>
      <c r="AO183" s="280"/>
      <c r="AP183" s="53"/>
      <c r="AQ183" s="53"/>
      <c r="AR183" s="53"/>
      <c r="AS183" s="53"/>
      <c r="AT183" s="53"/>
      <c r="AU183" s="53"/>
      <c r="AV183" s="53"/>
      <c r="AW183" s="53"/>
      <c r="AX183" s="53"/>
      <c r="AY183" s="53"/>
      <c r="AZ183" s="53"/>
      <c r="BA183" s="53"/>
      <c r="BB183" s="53"/>
      <c r="BC183" s="53"/>
      <c r="BD183" s="53"/>
      <c r="BE183" s="53"/>
      <c r="BF183" s="53"/>
      <c r="BG183" s="53"/>
      <c r="BH183" s="53"/>
      <c r="BI183" s="53"/>
      <c r="BJ183" s="53"/>
      <c r="BK183" s="53"/>
      <c r="BL183" s="53"/>
      <c r="BM183" s="53"/>
      <c r="BN183" s="53"/>
      <c r="BO183" s="53"/>
      <c r="BP183" s="53"/>
      <c r="BQ183" s="53"/>
    </row>
    <row r="184" spans="1:69" x14ac:dyDescent="0.2">
      <c r="A184" s="53"/>
      <c r="B184" s="280"/>
      <c r="C184" s="53"/>
      <c r="D184" s="304"/>
      <c r="E184" s="304"/>
      <c r="F184" s="304"/>
      <c r="G184" s="304"/>
      <c r="H184" s="304"/>
      <c r="I184" s="304"/>
      <c r="J184" s="304"/>
      <c r="K184" s="304"/>
      <c r="L184" s="304"/>
      <c r="M184" s="304"/>
      <c r="N184" s="304"/>
      <c r="O184" s="304"/>
      <c r="P184" s="304"/>
      <c r="Q184" s="304"/>
      <c r="R184" s="304"/>
      <c r="S184" s="304"/>
      <c r="T184" s="304"/>
      <c r="U184" s="304"/>
      <c r="V184" s="304"/>
      <c r="W184" s="304"/>
      <c r="X184" s="304"/>
      <c r="Y184" s="304"/>
      <c r="Z184" s="304"/>
      <c r="AA184" s="304"/>
      <c r="AB184" s="304"/>
      <c r="AC184" s="304"/>
      <c r="AD184" s="304"/>
      <c r="AE184" s="304"/>
      <c r="AF184" s="53"/>
      <c r="AG184" s="53"/>
      <c r="AH184" s="53"/>
      <c r="AI184" s="53"/>
      <c r="AJ184" s="53"/>
      <c r="AK184" s="280"/>
      <c r="AL184" s="280"/>
      <c r="AM184" s="280"/>
      <c r="AN184" s="280"/>
      <c r="AO184" s="280"/>
      <c r="AP184" s="53"/>
      <c r="AQ184" s="53"/>
      <c r="AR184" s="53"/>
      <c r="AS184" s="53"/>
      <c r="AT184" s="53"/>
      <c r="AU184" s="53"/>
      <c r="AV184" s="53"/>
      <c r="AW184" s="53"/>
      <c r="AX184" s="53"/>
      <c r="AY184" s="53"/>
      <c r="AZ184" s="53"/>
      <c r="BA184" s="53"/>
      <c r="BB184" s="53"/>
      <c r="BC184" s="53"/>
      <c r="BD184" s="53"/>
      <c r="BE184" s="53"/>
      <c r="BF184" s="53"/>
      <c r="BG184" s="53"/>
      <c r="BH184" s="53"/>
      <c r="BI184" s="53"/>
      <c r="BJ184" s="53"/>
      <c r="BK184" s="53"/>
      <c r="BL184" s="53"/>
      <c r="BM184" s="53"/>
      <c r="BN184" s="53"/>
      <c r="BO184" s="53"/>
      <c r="BP184" s="53"/>
      <c r="BQ184" s="53"/>
    </row>
    <row r="185" spans="1:69" x14ac:dyDescent="0.2">
      <c r="A185" s="53"/>
      <c r="B185" s="280"/>
      <c r="C185" s="53"/>
      <c r="D185" s="304"/>
      <c r="E185" s="304"/>
      <c r="F185" s="304"/>
      <c r="G185" s="304"/>
      <c r="H185" s="304"/>
      <c r="I185" s="304"/>
      <c r="J185" s="304"/>
      <c r="K185" s="304"/>
      <c r="L185" s="304"/>
      <c r="M185" s="304"/>
      <c r="N185" s="304"/>
      <c r="O185" s="304"/>
      <c r="P185" s="304"/>
      <c r="Q185" s="304"/>
      <c r="R185" s="304"/>
      <c r="S185" s="304"/>
      <c r="T185" s="304"/>
      <c r="U185" s="304"/>
      <c r="V185" s="304"/>
      <c r="W185" s="304"/>
      <c r="X185" s="304"/>
      <c r="Y185" s="304"/>
      <c r="Z185" s="304"/>
      <c r="AA185" s="304"/>
      <c r="AB185" s="304"/>
      <c r="AC185" s="304"/>
      <c r="AD185" s="304"/>
      <c r="AE185" s="304"/>
      <c r="AF185" s="53"/>
      <c r="AG185" s="53"/>
      <c r="AH185" s="53"/>
      <c r="AI185" s="53"/>
      <c r="AJ185" s="53"/>
      <c r="AK185" s="280"/>
      <c r="AL185" s="280"/>
      <c r="AM185" s="280"/>
      <c r="AN185" s="280"/>
      <c r="AO185" s="280"/>
      <c r="AP185" s="53"/>
      <c r="AQ185" s="53"/>
      <c r="AR185" s="53"/>
      <c r="AS185" s="53"/>
      <c r="AT185" s="53"/>
      <c r="AU185" s="53"/>
      <c r="AV185" s="53"/>
      <c r="AW185" s="53"/>
      <c r="AX185" s="53"/>
      <c r="AY185" s="53"/>
      <c r="AZ185" s="53"/>
      <c r="BA185" s="53"/>
      <c r="BB185" s="53"/>
      <c r="BC185" s="53"/>
      <c r="BD185" s="53"/>
      <c r="BE185" s="53"/>
      <c r="BF185" s="53"/>
      <c r="BG185" s="53"/>
      <c r="BH185" s="53"/>
      <c r="BI185" s="53"/>
      <c r="BJ185" s="53"/>
      <c r="BK185" s="53"/>
      <c r="BL185" s="53"/>
      <c r="BM185" s="53"/>
      <c r="BN185" s="53"/>
      <c r="BO185" s="53"/>
      <c r="BP185" s="53"/>
      <c r="BQ185" s="53"/>
    </row>
    <row r="186" spans="1:69" x14ac:dyDescent="0.2">
      <c r="A186" s="53"/>
      <c r="B186" s="280"/>
      <c r="C186" s="53"/>
      <c r="D186" s="304"/>
      <c r="E186" s="304"/>
      <c r="F186" s="304"/>
      <c r="G186" s="304"/>
      <c r="H186" s="304"/>
      <c r="I186" s="304"/>
      <c r="J186" s="304"/>
      <c r="K186" s="304"/>
      <c r="L186" s="304"/>
      <c r="M186" s="304"/>
      <c r="N186" s="304"/>
      <c r="O186" s="304"/>
      <c r="P186" s="304"/>
      <c r="Q186" s="304"/>
      <c r="R186" s="304"/>
      <c r="S186" s="304"/>
      <c r="T186" s="304"/>
      <c r="U186" s="304"/>
      <c r="V186" s="304"/>
      <c r="W186" s="304"/>
      <c r="X186" s="304"/>
      <c r="Y186" s="304"/>
      <c r="Z186" s="304"/>
      <c r="AA186" s="304"/>
      <c r="AB186" s="304"/>
      <c r="AC186" s="304"/>
      <c r="AD186" s="304"/>
      <c r="AE186" s="304"/>
      <c r="AF186" s="53"/>
      <c r="AG186" s="53"/>
      <c r="AH186" s="53"/>
      <c r="AI186" s="53"/>
      <c r="AJ186" s="53"/>
      <c r="AK186" s="280"/>
      <c r="AL186" s="280"/>
      <c r="AM186" s="280"/>
      <c r="AN186" s="280"/>
      <c r="AO186" s="280"/>
      <c r="AP186" s="53"/>
      <c r="AQ186" s="53"/>
      <c r="AR186" s="53"/>
      <c r="AS186" s="53"/>
      <c r="AT186" s="53"/>
      <c r="AU186" s="53"/>
      <c r="AV186" s="53"/>
      <c r="AW186" s="53"/>
      <c r="AX186" s="53"/>
      <c r="AY186" s="53"/>
      <c r="AZ186" s="53"/>
      <c r="BA186" s="53"/>
      <c r="BB186" s="53"/>
      <c r="BC186" s="53"/>
      <c r="BD186" s="53"/>
      <c r="BE186" s="53"/>
      <c r="BF186" s="53"/>
      <c r="BG186" s="53"/>
      <c r="BH186" s="53"/>
      <c r="BI186" s="53"/>
      <c r="BJ186" s="53"/>
      <c r="BK186" s="53"/>
      <c r="BL186" s="53"/>
      <c r="BM186" s="53"/>
      <c r="BN186" s="53"/>
      <c r="BO186" s="53"/>
      <c r="BP186" s="53"/>
      <c r="BQ186" s="53"/>
    </row>
    <row r="187" spans="1:69" x14ac:dyDescent="0.2">
      <c r="A187" s="53"/>
      <c r="B187" s="280"/>
      <c r="C187" s="53"/>
      <c r="D187" s="304"/>
      <c r="E187" s="304"/>
      <c r="F187" s="304"/>
      <c r="G187" s="304"/>
      <c r="H187" s="304"/>
      <c r="I187" s="304"/>
      <c r="J187" s="304"/>
      <c r="K187" s="304"/>
      <c r="L187" s="304"/>
      <c r="M187" s="304"/>
      <c r="N187" s="304"/>
      <c r="O187" s="304"/>
      <c r="P187" s="304"/>
      <c r="Q187" s="304"/>
      <c r="R187" s="304"/>
      <c r="S187" s="304"/>
      <c r="T187" s="304"/>
      <c r="U187" s="304"/>
      <c r="V187" s="304"/>
      <c r="W187" s="304"/>
      <c r="X187" s="304"/>
      <c r="Y187" s="304"/>
      <c r="Z187" s="304"/>
      <c r="AA187" s="304"/>
      <c r="AB187" s="304"/>
      <c r="AC187" s="304"/>
      <c r="AD187" s="304"/>
      <c r="AE187" s="304"/>
      <c r="AF187" s="53"/>
      <c r="AG187" s="53"/>
      <c r="AH187" s="53"/>
      <c r="AI187" s="53"/>
      <c r="AJ187" s="53"/>
      <c r="AK187" s="280"/>
      <c r="AL187" s="280"/>
      <c r="AM187" s="280"/>
      <c r="AN187" s="280"/>
      <c r="AO187" s="280"/>
      <c r="AP187" s="53"/>
      <c r="AQ187" s="53"/>
      <c r="AR187" s="53"/>
      <c r="AS187" s="53"/>
      <c r="AT187" s="53"/>
      <c r="AU187" s="53"/>
      <c r="AV187" s="53"/>
      <c r="AW187" s="53"/>
      <c r="AX187" s="53"/>
      <c r="AY187" s="53"/>
      <c r="AZ187" s="53"/>
      <c r="BA187" s="53"/>
      <c r="BB187" s="53"/>
      <c r="BC187" s="53"/>
      <c r="BD187" s="53"/>
      <c r="BE187" s="53"/>
      <c r="BF187" s="53"/>
      <c r="BG187" s="53"/>
      <c r="BH187" s="53"/>
      <c r="BI187" s="53"/>
      <c r="BJ187" s="53"/>
      <c r="BK187" s="53"/>
      <c r="BL187" s="53"/>
      <c r="BM187" s="53"/>
      <c r="BN187" s="53"/>
      <c r="BO187" s="53"/>
      <c r="BP187" s="53"/>
      <c r="BQ187" s="53"/>
    </row>
    <row r="188" spans="1:69" x14ac:dyDescent="0.2">
      <c r="A188" s="53"/>
      <c r="B188" s="280"/>
      <c r="C188" s="53"/>
      <c r="D188" s="304"/>
      <c r="E188" s="304"/>
      <c r="F188" s="304"/>
      <c r="G188" s="304"/>
      <c r="H188" s="304"/>
      <c r="I188" s="304"/>
      <c r="J188" s="304"/>
      <c r="K188" s="304"/>
      <c r="L188" s="304"/>
      <c r="M188" s="304"/>
      <c r="N188" s="304"/>
      <c r="O188" s="304"/>
      <c r="P188" s="304"/>
      <c r="Q188" s="304"/>
      <c r="R188" s="304"/>
      <c r="S188" s="304"/>
      <c r="T188" s="304"/>
      <c r="U188" s="304"/>
      <c r="V188" s="304"/>
      <c r="W188" s="304"/>
      <c r="X188" s="304"/>
      <c r="Y188" s="304"/>
      <c r="Z188" s="304"/>
      <c r="AA188" s="304"/>
      <c r="AB188" s="304"/>
      <c r="AC188" s="304"/>
      <c r="AD188" s="304"/>
      <c r="AE188" s="304"/>
      <c r="AF188" s="53"/>
      <c r="AG188" s="53"/>
      <c r="AH188" s="53"/>
      <c r="AI188" s="53"/>
      <c r="AJ188" s="53"/>
      <c r="AK188" s="280"/>
      <c r="AL188" s="280"/>
      <c r="AM188" s="280"/>
      <c r="AN188" s="280"/>
      <c r="AO188" s="280"/>
      <c r="AP188" s="53"/>
      <c r="AQ188" s="53"/>
      <c r="AR188" s="53"/>
      <c r="AS188" s="53"/>
      <c r="AT188" s="53"/>
      <c r="AU188" s="53"/>
      <c r="AV188" s="53"/>
      <c r="AW188" s="53"/>
      <c r="AX188" s="53"/>
      <c r="AY188" s="53"/>
      <c r="AZ188" s="53"/>
      <c r="BA188" s="53"/>
      <c r="BB188" s="53"/>
      <c r="BC188" s="53"/>
      <c r="BD188" s="53"/>
      <c r="BE188" s="53"/>
      <c r="BF188" s="53"/>
      <c r="BG188" s="53"/>
      <c r="BH188" s="53"/>
      <c r="BI188" s="53"/>
      <c r="BJ188" s="53"/>
      <c r="BK188" s="53"/>
      <c r="BL188" s="53"/>
      <c r="BM188" s="53"/>
      <c r="BN188" s="53"/>
      <c r="BO188" s="53"/>
      <c r="BP188" s="53"/>
      <c r="BQ188" s="53"/>
    </row>
    <row r="189" spans="1:69" x14ac:dyDescent="0.2">
      <c r="A189" s="53"/>
      <c r="B189" s="280"/>
      <c r="C189" s="53"/>
      <c r="D189" s="304"/>
      <c r="E189" s="304"/>
      <c r="F189" s="304"/>
      <c r="G189" s="304"/>
      <c r="H189" s="304"/>
      <c r="I189" s="304"/>
      <c r="J189" s="304"/>
      <c r="K189" s="304"/>
      <c r="L189" s="304"/>
      <c r="M189" s="304"/>
      <c r="N189" s="304"/>
      <c r="O189" s="304"/>
      <c r="P189" s="304"/>
      <c r="Q189" s="304"/>
      <c r="R189" s="304"/>
      <c r="S189" s="304"/>
      <c r="T189" s="304"/>
      <c r="U189" s="304"/>
      <c r="V189" s="304"/>
      <c r="W189" s="304"/>
      <c r="X189" s="304"/>
      <c r="Y189" s="304"/>
      <c r="Z189" s="304"/>
      <c r="AA189" s="304"/>
      <c r="AB189" s="304"/>
      <c r="AC189" s="304"/>
      <c r="AD189" s="304"/>
      <c r="AE189" s="304"/>
      <c r="AF189" s="53"/>
      <c r="AG189" s="53"/>
      <c r="AH189" s="53"/>
      <c r="AI189" s="53"/>
      <c r="AJ189" s="53"/>
      <c r="AK189" s="280"/>
      <c r="AL189" s="280"/>
      <c r="AM189" s="280"/>
      <c r="AN189" s="280"/>
      <c r="AO189" s="280"/>
      <c r="AP189" s="53"/>
      <c r="AQ189" s="53"/>
      <c r="AR189" s="53"/>
      <c r="AS189" s="53"/>
      <c r="AT189" s="53"/>
      <c r="AU189" s="53"/>
      <c r="AV189" s="53"/>
      <c r="AW189" s="53"/>
      <c r="AX189" s="53"/>
      <c r="AY189" s="53"/>
      <c r="AZ189" s="53"/>
      <c r="BA189" s="53"/>
      <c r="BB189" s="53"/>
      <c r="BC189" s="53"/>
      <c r="BD189" s="53"/>
      <c r="BE189" s="53"/>
      <c r="BF189" s="53"/>
      <c r="BG189" s="53"/>
      <c r="BH189" s="53"/>
      <c r="BI189" s="53"/>
      <c r="BJ189" s="53"/>
      <c r="BK189" s="53"/>
      <c r="BL189" s="53"/>
      <c r="BM189" s="53"/>
      <c r="BN189" s="53"/>
      <c r="BO189" s="53"/>
      <c r="BP189" s="53"/>
      <c r="BQ189" s="53"/>
    </row>
    <row r="190" spans="1:69" x14ac:dyDescent="0.2">
      <c r="A190" s="53"/>
      <c r="B190" s="280"/>
      <c r="C190" s="53"/>
      <c r="D190" s="304"/>
      <c r="E190" s="304"/>
      <c r="F190" s="304"/>
      <c r="G190" s="304"/>
      <c r="H190" s="304"/>
      <c r="I190" s="304"/>
      <c r="J190" s="304"/>
      <c r="K190" s="304"/>
      <c r="L190" s="304"/>
      <c r="M190" s="304"/>
      <c r="N190" s="304"/>
      <c r="O190" s="304"/>
      <c r="P190" s="304"/>
      <c r="Q190" s="304"/>
      <c r="R190" s="304"/>
      <c r="S190" s="304"/>
      <c r="T190" s="304"/>
      <c r="U190" s="304"/>
      <c r="V190" s="304"/>
      <c r="W190" s="304"/>
      <c r="X190" s="304"/>
      <c r="Y190" s="304"/>
      <c r="Z190" s="304"/>
      <c r="AA190" s="304"/>
      <c r="AB190" s="304"/>
      <c r="AC190" s="304"/>
      <c r="AD190" s="304"/>
      <c r="AE190" s="304"/>
      <c r="AF190" s="53"/>
      <c r="AG190" s="53"/>
      <c r="AH190" s="53"/>
      <c r="AI190" s="53"/>
      <c r="AJ190" s="53"/>
      <c r="AK190" s="280"/>
      <c r="AL190" s="280"/>
      <c r="AM190" s="280"/>
      <c r="AN190" s="280"/>
      <c r="AO190" s="280"/>
      <c r="AP190" s="53"/>
      <c r="AQ190" s="53"/>
      <c r="AR190" s="53"/>
      <c r="AS190" s="53"/>
      <c r="AT190" s="53"/>
      <c r="AU190" s="53"/>
      <c r="AV190" s="53"/>
      <c r="AW190" s="53"/>
      <c r="AX190" s="53"/>
      <c r="AY190" s="53"/>
      <c r="AZ190" s="53"/>
      <c r="BA190" s="53"/>
      <c r="BB190" s="53"/>
      <c r="BC190" s="53"/>
      <c r="BD190" s="53"/>
      <c r="BE190" s="53"/>
      <c r="BF190" s="53"/>
      <c r="BG190" s="53"/>
      <c r="BH190" s="53"/>
      <c r="BI190" s="53"/>
      <c r="BJ190" s="53"/>
      <c r="BK190" s="53"/>
      <c r="BL190" s="53"/>
      <c r="BM190" s="53"/>
      <c r="BN190" s="53"/>
      <c r="BO190" s="53"/>
      <c r="BP190" s="53"/>
      <c r="BQ190" s="53"/>
    </row>
    <row r="191" spans="1:69" x14ac:dyDescent="0.2">
      <c r="A191" s="53"/>
      <c r="B191" s="280"/>
      <c r="C191" s="53"/>
      <c r="D191" s="304"/>
      <c r="E191" s="304"/>
      <c r="F191" s="304"/>
      <c r="G191" s="304"/>
      <c r="H191" s="304"/>
      <c r="I191" s="304"/>
      <c r="J191" s="304"/>
      <c r="K191" s="304"/>
      <c r="L191" s="304"/>
      <c r="M191" s="304"/>
      <c r="N191" s="304"/>
      <c r="O191" s="304"/>
      <c r="P191" s="304"/>
      <c r="Q191" s="304"/>
      <c r="R191" s="304"/>
      <c r="S191" s="304"/>
      <c r="T191" s="304"/>
      <c r="U191" s="304"/>
      <c r="V191" s="304"/>
      <c r="W191" s="304"/>
      <c r="X191" s="304"/>
      <c r="Y191" s="304"/>
      <c r="Z191" s="304"/>
      <c r="AA191" s="304"/>
      <c r="AB191" s="304"/>
      <c r="AC191" s="304"/>
      <c r="AD191" s="304"/>
      <c r="AE191" s="304"/>
      <c r="AF191" s="53"/>
      <c r="AG191" s="53"/>
      <c r="AH191" s="53"/>
      <c r="AI191" s="53"/>
      <c r="AJ191" s="53"/>
      <c r="AK191" s="280"/>
      <c r="AL191" s="280"/>
      <c r="AM191" s="280"/>
      <c r="AN191" s="280"/>
      <c r="AO191" s="280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  <c r="AZ191" s="53"/>
      <c r="BA191" s="53"/>
      <c r="BB191" s="53"/>
      <c r="BC191" s="53"/>
      <c r="BD191" s="53"/>
      <c r="BE191" s="53"/>
      <c r="BF191" s="53"/>
      <c r="BG191" s="53"/>
      <c r="BH191" s="53"/>
      <c r="BI191" s="53"/>
      <c r="BJ191" s="53"/>
      <c r="BK191" s="53"/>
      <c r="BL191" s="53"/>
      <c r="BM191" s="53"/>
      <c r="BN191" s="53"/>
      <c r="BO191" s="53"/>
      <c r="BP191" s="53"/>
      <c r="BQ191" s="53"/>
    </row>
    <row r="192" spans="1:69" x14ac:dyDescent="0.2">
      <c r="A192" s="53"/>
      <c r="B192" s="280"/>
      <c r="C192" s="53"/>
      <c r="D192" s="304"/>
      <c r="E192" s="304"/>
      <c r="F192" s="304"/>
      <c r="G192" s="304"/>
      <c r="H192" s="304"/>
      <c r="I192" s="304"/>
      <c r="J192" s="304"/>
      <c r="K192" s="304"/>
      <c r="L192" s="304"/>
      <c r="M192" s="304"/>
      <c r="N192" s="304"/>
      <c r="O192" s="304"/>
      <c r="P192" s="304"/>
      <c r="Q192" s="304"/>
      <c r="R192" s="304"/>
      <c r="S192" s="304"/>
      <c r="T192" s="304"/>
      <c r="U192" s="304"/>
      <c r="V192" s="304"/>
      <c r="W192" s="304"/>
      <c r="X192" s="304"/>
      <c r="Y192" s="304"/>
      <c r="Z192" s="304"/>
      <c r="AA192" s="304"/>
      <c r="AB192" s="304"/>
      <c r="AC192" s="304"/>
      <c r="AD192" s="304"/>
      <c r="AE192" s="304"/>
      <c r="AF192" s="53"/>
      <c r="AG192" s="53"/>
      <c r="AH192" s="53"/>
      <c r="AI192" s="53"/>
      <c r="AJ192" s="53"/>
      <c r="AK192" s="280"/>
      <c r="AL192" s="280"/>
      <c r="AM192" s="280"/>
      <c r="AN192" s="280"/>
      <c r="AO192" s="280"/>
      <c r="AP192" s="53"/>
      <c r="AQ192" s="53"/>
      <c r="AR192" s="53"/>
      <c r="AS192" s="53"/>
      <c r="AT192" s="53"/>
      <c r="AU192" s="53"/>
      <c r="AV192" s="53"/>
      <c r="AW192" s="53"/>
      <c r="AX192" s="53"/>
      <c r="AY192" s="53"/>
      <c r="AZ192" s="53"/>
      <c r="BA192" s="53"/>
      <c r="BB192" s="53"/>
      <c r="BC192" s="53"/>
      <c r="BD192" s="53"/>
      <c r="BE192" s="53"/>
      <c r="BF192" s="53"/>
      <c r="BG192" s="53"/>
      <c r="BH192" s="53"/>
      <c r="BI192" s="53"/>
      <c r="BJ192" s="53"/>
      <c r="BK192" s="53"/>
      <c r="BL192" s="53"/>
      <c r="BM192" s="53"/>
      <c r="BN192" s="53"/>
      <c r="BO192" s="53"/>
      <c r="BP192" s="53"/>
      <c r="BQ192" s="53"/>
    </row>
    <row r="193" spans="1:69" x14ac:dyDescent="0.2">
      <c r="A193" s="53"/>
      <c r="B193" s="280"/>
      <c r="C193" s="53"/>
      <c r="D193" s="304"/>
      <c r="E193" s="304"/>
      <c r="F193" s="304"/>
      <c r="G193" s="304"/>
      <c r="H193" s="304"/>
      <c r="I193" s="304"/>
      <c r="J193" s="304"/>
      <c r="K193" s="304"/>
      <c r="L193" s="304"/>
      <c r="M193" s="304"/>
      <c r="N193" s="304"/>
      <c r="O193" s="304"/>
      <c r="P193" s="304"/>
      <c r="Q193" s="304"/>
      <c r="R193" s="304"/>
      <c r="S193" s="304"/>
      <c r="T193" s="304"/>
      <c r="U193" s="304"/>
      <c r="V193" s="304"/>
      <c r="W193" s="304"/>
      <c r="X193" s="304"/>
      <c r="Y193" s="304"/>
      <c r="Z193" s="304"/>
      <c r="AA193" s="304"/>
      <c r="AB193" s="304"/>
      <c r="AC193" s="304"/>
      <c r="AD193" s="304"/>
      <c r="AE193" s="304"/>
      <c r="AF193" s="53"/>
      <c r="AG193" s="53"/>
      <c r="AH193" s="53"/>
      <c r="AI193" s="53"/>
      <c r="AJ193" s="53"/>
      <c r="AK193" s="280"/>
      <c r="AL193" s="280"/>
      <c r="AM193" s="280"/>
      <c r="AN193" s="280"/>
      <c r="AO193" s="280"/>
      <c r="AP193" s="53"/>
      <c r="AQ193" s="53"/>
      <c r="AR193" s="53"/>
      <c r="AS193" s="53"/>
      <c r="AT193" s="53"/>
      <c r="AU193" s="53"/>
      <c r="AV193" s="53"/>
      <c r="AW193" s="53"/>
      <c r="AX193" s="53"/>
      <c r="AY193" s="53"/>
      <c r="AZ193" s="53"/>
      <c r="BA193" s="53"/>
      <c r="BB193" s="53"/>
      <c r="BC193" s="53"/>
      <c r="BD193" s="53"/>
      <c r="BE193" s="53"/>
      <c r="BF193" s="53"/>
      <c r="BG193" s="53"/>
      <c r="BH193" s="53"/>
      <c r="BI193" s="53"/>
      <c r="BJ193" s="53"/>
      <c r="BK193" s="53"/>
      <c r="BL193" s="53"/>
      <c r="BM193" s="53"/>
      <c r="BN193" s="53"/>
      <c r="BO193" s="53"/>
      <c r="BP193" s="53"/>
      <c r="BQ193" s="53"/>
    </row>
    <row r="194" spans="1:69" x14ac:dyDescent="0.2">
      <c r="A194" s="53"/>
      <c r="B194" s="280"/>
      <c r="C194" s="53"/>
      <c r="D194" s="304"/>
      <c r="E194" s="304"/>
      <c r="F194" s="304"/>
      <c r="G194" s="304"/>
      <c r="H194" s="304"/>
      <c r="I194" s="304"/>
      <c r="J194" s="304"/>
      <c r="K194" s="304"/>
      <c r="L194" s="304"/>
      <c r="M194" s="304"/>
      <c r="N194" s="304"/>
      <c r="O194" s="304"/>
      <c r="P194" s="304"/>
      <c r="Q194" s="304"/>
      <c r="R194" s="304"/>
      <c r="S194" s="304"/>
      <c r="T194" s="304"/>
      <c r="U194" s="304"/>
      <c r="V194" s="304"/>
      <c r="W194" s="304"/>
      <c r="X194" s="304"/>
      <c r="Y194" s="304"/>
      <c r="Z194" s="304"/>
      <c r="AA194" s="304"/>
      <c r="AB194" s="304"/>
      <c r="AC194" s="304"/>
      <c r="AD194" s="304"/>
      <c r="AE194" s="304"/>
      <c r="AF194" s="53"/>
      <c r="AG194" s="53"/>
      <c r="AH194" s="53"/>
      <c r="AI194" s="53"/>
      <c r="AJ194" s="53"/>
      <c r="AK194" s="280"/>
      <c r="AL194" s="280"/>
      <c r="AM194" s="280"/>
      <c r="AN194" s="280"/>
      <c r="AO194" s="280"/>
      <c r="AP194" s="53"/>
      <c r="AQ194" s="53"/>
      <c r="AR194" s="53"/>
      <c r="AS194" s="53"/>
      <c r="AT194" s="53"/>
      <c r="AU194" s="53"/>
      <c r="AV194" s="53"/>
      <c r="AW194" s="53"/>
      <c r="AX194" s="53"/>
      <c r="AY194" s="53"/>
      <c r="AZ194" s="53"/>
      <c r="BA194" s="53"/>
      <c r="BB194" s="53"/>
      <c r="BC194" s="53"/>
      <c r="BD194" s="53"/>
      <c r="BE194" s="53"/>
      <c r="BF194" s="53"/>
      <c r="BG194" s="53"/>
      <c r="BH194" s="53"/>
      <c r="BI194" s="53"/>
      <c r="BJ194" s="53"/>
      <c r="BK194" s="53"/>
      <c r="BL194" s="53"/>
      <c r="BM194" s="53"/>
      <c r="BN194" s="53"/>
      <c r="BO194" s="53"/>
      <c r="BP194" s="53"/>
      <c r="BQ194" s="53"/>
    </row>
    <row r="195" spans="1:69" x14ac:dyDescent="0.2">
      <c r="A195" s="53"/>
      <c r="B195" s="280"/>
      <c r="C195" s="53"/>
      <c r="D195" s="304"/>
      <c r="E195" s="304"/>
      <c r="F195" s="304"/>
      <c r="G195" s="304"/>
      <c r="H195" s="304"/>
      <c r="I195" s="304"/>
      <c r="J195" s="304"/>
      <c r="K195" s="304"/>
      <c r="L195" s="304"/>
      <c r="M195" s="304"/>
      <c r="N195" s="304"/>
      <c r="O195" s="304"/>
      <c r="P195" s="304"/>
      <c r="Q195" s="304"/>
      <c r="R195" s="304"/>
      <c r="S195" s="304"/>
      <c r="T195" s="304"/>
      <c r="U195" s="304"/>
      <c r="V195" s="304"/>
      <c r="W195" s="304"/>
      <c r="X195" s="304"/>
      <c r="Y195" s="304"/>
      <c r="Z195" s="304"/>
      <c r="AA195" s="304"/>
      <c r="AB195" s="304"/>
      <c r="AC195" s="304"/>
      <c r="AD195" s="304"/>
      <c r="AE195" s="304"/>
      <c r="AF195" s="53"/>
      <c r="AG195" s="53"/>
      <c r="AH195" s="53"/>
      <c r="AI195" s="53"/>
      <c r="AJ195" s="53"/>
      <c r="AK195" s="280"/>
      <c r="AL195" s="280"/>
      <c r="AM195" s="280"/>
      <c r="AN195" s="280"/>
      <c r="AO195" s="280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  <c r="AZ195" s="53"/>
      <c r="BA195" s="53"/>
      <c r="BB195" s="53"/>
      <c r="BC195" s="53"/>
      <c r="BD195" s="53"/>
      <c r="BE195" s="53"/>
      <c r="BF195" s="53"/>
      <c r="BG195" s="53"/>
      <c r="BH195" s="53"/>
      <c r="BI195" s="53"/>
      <c r="BJ195" s="53"/>
      <c r="BK195" s="53"/>
      <c r="BL195" s="53"/>
      <c r="BM195" s="53"/>
      <c r="BN195" s="53"/>
      <c r="BO195" s="53"/>
      <c r="BP195" s="53"/>
      <c r="BQ195" s="53"/>
    </row>
    <row r="196" spans="1:69" x14ac:dyDescent="0.2">
      <c r="A196" s="53"/>
      <c r="B196" s="280"/>
      <c r="C196" s="53"/>
      <c r="D196" s="304"/>
      <c r="E196" s="304"/>
      <c r="F196" s="304"/>
      <c r="G196" s="304"/>
      <c r="H196" s="304"/>
      <c r="I196" s="304"/>
      <c r="J196" s="304"/>
      <c r="K196" s="304"/>
      <c r="L196" s="304"/>
      <c r="M196" s="304"/>
      <c r="N196" s="304"/>
      <c r="O196" s="304"/>
      <c r="P196" s="304"/>
      <c r="Q196" s="304"/>
      <c r="R196" s="304"/>
      <c r="S196" s="304"/>
      <c r="T196" s="304"/>
      <c r="U196" s="304"/>
      <c r="V196" s="304"/>
      <c r="W196" s="304"/>
      <c r="X196" s="304"/>
      <c r="Y196" s="304"/>
      <c r="Z196" s="304"/>
      <c r="AA196" s="304"/>
      <c r="AB196" s="304"/>
      <c r="AC196" s="304"/>
      <c r="AD196" s="304"/>
      <c r="AE196" s="304"/>
      <c r="AF196" s="53"/>
      <c r="AG196" s="53"/>
      <c r="AH196" s="53"/>
      <c r="AI196" s="53"/>
      <c r="AJ196" s="53"/>
      <c r="AK196" s="280"/>
      <c r="AL196" s="280"/>
      <c r="AM196" s="280"/>
      <c r="AN196" s="280"/>
      <c r="AO196" s="280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53"/>
      <c r="BE196" s="53"/>
      <c r="BF196" s="53"/>
      <c r="BG196" s="53"/>
      <c r="BH196" s="53"/>
      <c r="BI196" s="53"/>
      <c r="BJ196" s="53"/>
      <c r="BK196" s="53"/>
      <c r="BL196" s="53"/>
      <c r="BM196" s="53"/>
      <c r="BN196" s="53"/>
      <c r="BO196" s="53"/>
      <c r="BP196" s="53"/>
      <c r="BQ196" s="53"/>
    </row>
    <row r="197" spans="1:69" x14ac:dyDescent="0.2">
      <c r="A197" s="53"/>
      <c r="B197" s="280"/>
      <c r="C197" s="53"/>
      <c r="D197" s="304"/>
      <c r="E197" s="304"/>
      <c r="F197" s="304"/>
      <c r="G197" s="304"/>
      <c r="H197" s="304"/>
      <c r="I197" s="304"/>
      <c r="J197" s="304"/>
      <c r="K197" s="304"/>
      <c r="L197" s="304"/>
      <c r="M197" s="304"/>
      <c r="N197" s="304"/>
      <c r="O197" s="304"/>
      <c r="P197" s="304"/>
      <c r="Q197" s="304"/>
      <c r="R197" s="304"/>
      <c r="S197" s="304"/>
      <c r="T197" s="304"/>
      <c r="U197" s="304"/>
      <c r="V197" s="304"/>
      <c r="W197" s="304"/>
      <c r="X197" s="304"/>
      <c r="Y197" s="304"/>
      <c r="Z197" s="304"/>
      <c r="AA197" s="304"/>
      <c r="AB197" s="304"/>
      <c r="AC197" s="304"/>
      <c r="AD197" s="304"/>
      <c r="AE197" s="304"/>
      <c r="AF197" s="53"/>
      <c r="AG197" s="53"/>
      <c r="AH197" s="53"/>
      <c r="AI197" s="53"/>
      <c r="AJ197" s="53"/>
      <c r="AK197" s="280"/>
      <c r="AL197" s="280"/>
      <c r="AM197" s="280"/>
      <c r="AN197" s="280"/>
      <c r="AO197" s="280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  <c r="BB197" s="53"/>
      <c r="BC197" s="53"/>
      <c r="BD197" s="53"/>
      <c r="BE197" s="53"/>
      <c r="BF197" s="53"/>
      <c r="BG197" s="53"/>
      <c r="BH197" s="53"/>
      <c r="BI197" s="53"/>
      <c r="BJ197" s="53"/>
      <c r="BK197" s="53"/>
      <c r="BL197" s="53"/>
      <c r="BM197" s="53"/>
      <c r="BN197" s="53"/>
      <c r="BO197" s="53"/>
      <c r="BP197" s="53"/>
      <c r="BQ197" s="53"/>
    </row>
    <row r="198" spans="1:69" x14ac:dyDescent="0.2">
      <c r="A198" s="53"/>
      <c r="B198" s="280"/>
      <c r="C198" s="53"/>
      <c r="D198" s="304"/>
      <c r="E198" s="304"/>
      <c r="F198" s="304"/>
      <c r="G198" s="304"/>
      <c r="H198" s="304"/>
      <c r="I198" s="304"/>
      <c r="J198" s="304"/>
      <c r="K198" s="304"/>
      <c r="L198" s="304"/>
      <c r="M198" s="304"/>
      <c r="N198" s="304"/>
      <c r="O198" s="304"/>
      <c r="P198" s="304"/>
      <c r="Q198" s="304"/>
      <c r="R198" s="304"/>
      <c r="S198" s="304"/>
      <c r="T198" s="304"/>
      <c r="U198" s="304"/>
      <c r="V198" s="304"/>
      <c r="W198" s="304"/>
      <c r="X198" s="304"/>
      <c r="Y198" s="304"/>
      <c r="Z198" s="304"/>
      <c r="AA198" s="304"/>
      <c r="AB198" s="304"/>
      <c r="AC198" s="304"/>
      <c r="AD198" s="304"/>
      <c r="AE198" s="304"/>
      <c r="AF198" s="53"/>
      <c r="AG198" s="53"/>
      <c r="AH198" s="53"/>
      <c r="AI198" s="53"/>
      <c r="AJ198" s="53"/>
      <c r="AK198" s="280"/>
      <c r="AL198" s="280"/>
      <c r="AM198" s="280"/>
      <c r="AN198" s="280"/>
      <c r="AO198" s="280"/>
      <c r="AP198" s="53"/>
      <c r="AQ198" s="53"/>
      <c r="AR198" s="53"/>
      <c r="AS198" s="53"/>
      <c r="AT198" s="53"/>
      <c r="AU198" s="53"/>
      <c r="AV198" s="53"/>
      <c r="AW198" s="53"/>
      <c r="AX198" s="53"/>
      <c r="AY198" s="53"/>
      <c r="AZ198" s="53"/>
      <c r="BA198" s="53"/>
      <c r="BB198" s="53"/>
      <c r="BC198" s="53"/>
      <c r="BD198" s="53"/>
      <c r="BE198" s="53"/>
      <c r="BF198" s="53"/>
      <c r="BG198" s="53"/>
      <c r="BH198" s="53"/>
      <c r="BI198" s="53"/>
      <c r="BJ198" s="53"/>
      <c r="BK198" s="53"/>
      <c r="BL198" s="53"/>
      <c r="BM198" s="53"/>
      <c r="BN198" s="53"/>
      <c r="BO198" s="53"/>
      <c r="BP198" s="53"/>
      <c r="BQ198" s="53"/>
    </row>
    <row r="199" spans="1:69" x14ac:dyDescent="0.2">
      <c r="A199" s="53"/>
      <c r="B199" s="280"/>
      <c r="C199" s="53"/>
      <c r="D199" s="304"/>
      <c r="E199" s="304"/>
      <c r="F199" s="304"/>
      <c r="G199" s="304"/>
      <c r="H199" s="304"/>
      <c r="I199" s="304"/>
      <c r="J199" s="304"/>
      <c r="K199" s="304"/>
      <c r="L199" s="304"/>
      <c r="M199" s="304"/>
      <c r="N199" s="304"/>
      <c r="O199" s="304"/>
      <c r="P199" s="304"/>
      <c r="Q199" s="304"/>
      <c r="R199" s="304"/>
      <c r="S199" s="304"/>
      <c r="T199" s="304"/>
      <c r="U199" s="304"/>
      <c r="V199" s="304"/>
      <c r="W199" s="304"/>
      <c r="X199" s="304"/>
      <c r="Y199" s="304"/>
      <c r="Z199" s="304"/>
      <c r="AA199" s="304"/>
      <c r="AB199" s="304"/>
      <c r="AC199" s="304"/>
      <c r="AD199" s="304"/>
      <c r="AE199" s="304"/>
      <c r="AF199" s="53"/>
      <c r="AG199" s="53"/>
      <c r="AH199" s="53"/>
      <c r="AI199" s="53"/>
      <c r="AJ199" s="53"/>
      <c r="AK199" s="280"/>
      <c r="AL199" s="280"/>
      <c r="AM199" s="280"/>
      <c r="AN199" s="280"/>
      <c r="AO199" s="280"/>
      <c r="AP199" s="53"/>
      <c r="AQ199" s="53"/>
      <c r="AR199" s="53"/>
      <c r="AS199" s="53"/>
      <c r="AT199" s="53"/>
      <c r="AU199" s="53"/>
      <c r="AV199" s="53"/>
      <c r="AW199" s="53"/>
      <c r="AX199" s="53"/>
      <c r="AY199" s="53"/>
      <c r="AZ199" s="53"/>
      <c r="BA199" s="53"/>
      <c r="BB199" s="53"/>
      <c r="BC199" s="53"/>
      <c r="BD199" s="53"/>
      <c r="BE199" s="53"/>
      <c r="BF199" s="53"/>
      <c r="BG199" s="53"/>
      <c r="BH199" s="53"/>
      <c r="BI199" s="53"/>
      <c r="BJ199" s="53"/>
      <c r="BK199" s="53"/>
      <c r="BL199" s="53"/>
      <c r="BM199" s="53"/>
      <c r="BN199" s="53"/>
      <c r="BO199" s="53"/>
      <c r="BP199" s="53"/>
      <c r="BQ199" s="53"/>
    </row>
    <row r="200" spans="1:69" x14ac:dyDescent="0.2">
      <c r="A200" s="53"/>
      <c r="B200" s="280"/>
      <c r="C200" s="53"/>
      <c r="D200" s="304"/>
      <c r="E200" s="304"/>
      <c r="F200" s="304"/>
      <c r="G200" s="304"/>
      <c r="H200" s="304"/>
      <c r="I200" s="304"/>
      <c r="J200" s="304"/>
      <c r="K200" s="304"/>
      <c r="L200" s="304"/>
      <c r="M200" s="304"/>
      <c r="N200" s="304"/>
      <c r="O200" s="304"/>
      <c r="P200" s="304"/>
      <c r="Q200" s="304"/>
      <c r="R200" s="304"/>
      <c r="S200" s="304"/>
      <c r="T200" s="304"/>
      <c r="U200" s="304"/>
      <c r="V200" s="304"/>
      <c r="W200" s="304"/>
      <c r="X200" s="304"/>
      <c r="Y200" s="304"/>
      <c r="Z200" s="304"/>
      <c r="AA200" s="304"/>
      <c r="AB200" s="304"/>
      <c r="AC200" s="304"/>
      <c r="AD200" s="304"/>
      <c r="AE200" s="304"/>
      <c r="AF200" s="53"/>
      <c r="AG200" s="53"/>
      <c r="AH200" s="53"/>
      <c r="AI200" s="53"/>
      <c r="AJ200" s="53"/>
      <c r="AK200" s="280"/>
      <c r="AL200" s="280"/>
      <c r="AM200" s="280"/>
      <c r="AN200" s="280"/>
      <c r="AO200" s="280"/>
      <c r="AP200" s="53"/>
      <c r="AQ200" s="53"/>
      <c r="AR200" s="53"/>
      <c r="AS200" s="53"/>
      <c r="AT200" s="53"/>
      <c r="AU200" s="53"/>
      <c r="AV200" s="53"/>
      <c r="AW200" s="53"/>
      <c r="AX200" s="53"/>
      <c r="AY200" s="53"/>
      <c r="AZ200" s="53"/>
      <c r="BA200" s="53"/>
      <c r="BB200" s="53"/>
      <c r="BC200" s="53"/>
      <c r="BD200" s="53"/>
      <c r="BE200" s="53"/>
      <c r="BF200" s="53"/>
      <c r="BG200" s="53"/>
      <c r="BH200" s="53"/>
      <c r="BI200" s="53"/>
      <c r="BJ200" s="53"/>
      <c r="BK200" s="53"/>
      <c r="BL200" s="53"/>
      <c r="BM200" s="53"/>
      <c r="BN200" s="53"/>
      <c r="BO200" s="53"/>
      <c r="BP200" s="53"/>
      <c r="BQ200" s="53"/>
    </row>
    <row r="201" spans="1:69" x14ac:dyDescent="0.2">
      <c r="A201" s="53"/>
      <c r="B201" s="280"/>
      <c r="C201" s="53"/>
      <c r="D201" s="304"/>
      <c r="E201" s="304"/>
      <c r="F201" s="304"/>
      <c r="G201" s="304"/>
      <c r="H201" s="304"/>
      <c r="I201" s="304"/>
      <c r="J201" s="304"/>
      <c r="K201" s="304"/>
      <c r="L201" s="304"/>
      <c r="M201" s="304"/>
      <c r="N201" s="304"/>
      <c r="O201" s="304"/>
      <c r="P201" s="304"/>
      <c r="Q201" s="304"/>
      <c r="R201" s="304"/>
      <c r="S201" s="304"/>
      <c r="T201" s="304"/>
      <c r="U201" s="304"/>
      <c r="V201" s="304"/>
      <c r="W201" s="304"/>
      <c r="X201" s="304"/>
      <c r="Y201" s="304"/>
      <c r="Z201" s="304"/>
      <c r="AA201" s="304"/>
      <c r="AB201" s="304"/>
      <c r="AC201" s="304"/>
      <c r="AD201" s="304"/>
      <c r="AE201" s="304"/>
      <c r="AF201" s="53"/>
      <c r="AG201" s="53"/>
      <c r="AH201" s="53"/>
      <c r="AI201" s="53"/>
      <c r="AJ201" s="53"/>
      <c r="AK201" s="280"/>
      <c r="AL201" s="280"/>
      <c r="AM201" s="280"/>
      <c r="AN201" s="280"/>
      <c r="AO201" s="280"/>
      <c r="AP201" s="53"/>
      <c r="AQ201" s="53"/>
      <c r="AR201" s="53"/>
      <c r="AS201" s="53"/>
      <c r="AT201" s="53"/>
      <c r="AU201" s="53"/>
      <c r="AV201" s="53"/>
      <c r="AW201" s="53"/>
      <c r="AX201" s="53"/>
      <c r="AY201" s="53"/>
      <c r="AZ201" s="53"/>
      <c r="BA201" s="53"/>
      <c r="BB201" s="53"/>
      <c r="BC201" s="53"/>
      <c r="BD201" s="53"/>
      <c r="BE201" s="53"/>
      <c r="BF201" s="53"/>
      <c r="BG201" s="53"/>
      <c r="BH201" s="53"/>
      <c r="BI201" s="53"/>
      <c r="BJ201" s="53"/>
      <c r="BK201" s="53"/>
      <c r="BL201" s="53"/>
      <c r="BM201" s="53"/>
      <c r="BN201" s="53"/>
      <c r="BO201" s="53"/>
      <c r="BP201" s="53"/>
      <c r="BQ201" s="53"/>
    </row>
    <row r="202" spans="1:69" x14ac:dyDescent="0.2">
      <c r="A202" s="53"/>
      <c r="B202" s="280"/>
      <c r="C202" s="53"/>
      <c r="D202" s="304"/>
      <c r="E202" s="304"/>
      <c r="F202" s="304"/>
      <c r="G202" s="304"/>
      <c r="H202" s="304"/>
      <c r="I202" s="304"/>
      <c r="J202" s="304"/>
      <c r="K202" s="304"/>
      <c r="L202" s="304"/>
      <c r="M202" s="304"/>
      <c r="N202" s="304"/>
      <c r="O202" s="304"/>
      <c r="P202" s="304"/>
      <c r="Q202" s="304"/>
      <c r="R202" s="304"/>
      <c r="S202" s="304"/>
      <c r="T202" s="304"/>
      <c r="U202" s="304"/>
      <c r="V202" s="304"/>
      <c r="W202" s="304"/>
      <c r="X202" s="304"/>
      <c r="Y202" s="304"/>
      <c r="Z202" s="304"/>
      <c r="AA202" s="304"/>
      <c r="AB202" s="304"/>
      <c r="AC202" s="304"/>
      <c r="AD202" s="304"/>
      <c r="AE202" s="304"/>
      <c r="AF202" s="53"/>
      <c r="AG202" s="53"/>
      <c r="AH202" s="53"/>
      <c r="AI202" s="53"/>
      <c r="AJ202" s="53"/>
      <c r="AK202" s="280"/>
      <c r="AL202" s="280"/>
      <c r="AM202" s="280"/>
      <c r="AN202" s="280"/>
      <c r="AO202" s="280"/>
      <c r="AP202" s="53"/>
      <c r="AQ202" s="53"/>
      <c r="AR202" s="53"/>
      <c r="AS202" s="53"/>
      <c r="AT202" s="53"/>
      <c r="AU202" s="53"/>
      <c r="AV202" s="53"/>
      <c r="AW202" s="53"/>
      <c r="AX202" s="53"/>
      <c r="AY202" s="53"/>
      <c r="AZ202" s="53"/>
      <c r="BA202" s="53"/>
      <c r="BB202" s="53"/>
      <c r="BC202" s="53"/>
      <c r="BD202" s="53"/>
      <c r="BE202" s="53"/>
      <c r="BF202" s="53"/>
      <c r="BG202" s="53"/>
      <c r="BH202" s="53"/>
      <c r="BI202" s="53"/>
      <c r="BJ202" s="53"/>
      <c r="BK202" s="53"/>
      <c r="BL202" s="53"/>
      <c r="BM202" s="53"/>
      <c r="BN202" s="53"/>
      <c r="BO202" s="53"/>
      <c r="BP202" s="53"/>
      <c r="BQ202" s="53"/>
    </row>
    <row r="203" spans="1:69" x14ac:dyDescent="0.2">
      <c r="A203" s="53"/>
      <c r="B203" s="280"/>
      <c r="C203" s="53"/>
      <c r="D203" s="304"/>
      <c r="E203" s="304"/>
      <c r="F203" s="304"/>
      <c r="G203" s="304"/>
      <c r="H203" s="304"/>
      <c r="I203" s="304"/>
      <c r="J203" s="304"/>
      <c r="K203" s="304"/>
      <c r="L203" s="304"/>
      <c r="M203" s="304"/>
      <c r="N203" s="304"/>
      <c r="O203" s="304"/>
      <c r="P203" s="304"/>
      <c r="Q203" s="304"/>
      <c r="R203" s="304"/>
      <c r="S203" s="304"/>
      <c r="T203" s="304"/>
      <c r="U203" s="304"/>
      <c r="V203" s="304"/>
      <c r="W203" s="304"/>
      <c r="X203" s="304"/>
      <c r="Y203" s="304"/>
      <c r="Z203" s="304"/>
      <c r="AA203" s="304"/>
      <c r="AB203" s="304"/>
      <c r="AC203" s="304"/>
      <c r="AD203" s="304"/>
      <c r="AE203" s="304"/>
      <c r="AF203" s="53"/>
      <c r="AG203" s="53"/>
      <c r="AH203" s="53"/>
      <c r="AI203" s="53"/>
      <c r="AJ203" s="53"/>
      <c r="AK203" s="280"/>
      <c r="AL203" s="280"/>
      <c r="AM203" s="280"/>
      <c r="AN203" s="280"/>
      <c r="AO203" s="280"/>
      <c r="AP203" s="53"/>
      <c r="AQ203" s="53"/>
      <c r="AR203" s="53"/>
      <c r="AS203" s="53"/>
      <c r="AT203" s="53"/>
      <c r="AU203" s="53"/>
      <c r="AV203" s="53"/>
      <c r="AW203" s="53"/>
      <c r="AX203" s="53"/>
      <c r="AY203" s="53"/>
      <c r="AZ203" s="53"/>
      <c r="BA203" s="53"/>
      <c r="BB203" s="53"/>
      <c r="BC203" s="53"/>
      <c r="BD203" s="53"/>
      <c r="BE203" s="53"/>
      <c r="BF203" s="53"/>
      <c r="BG203" s="53"/>
      <c r="BH203" s="53"/>
      <c r="BI203" s="53"/>
      <c r="BJ203" s="53"/>
      <c r="BK203" s="53"/>
      <c r="BL203" s="53"/>
      <c r="BM203" s="53"/>
      <c r="BN203" s="53"/>
      <c r="BO203" s="53"/>
      <c r="BP203" s="53"/>
      <c r="BQ203" s="53"/>
    </row>
    <row r="204" spans="1:69" x14ac:dyDescent="0.2">
      <c r="A204" s="53"/>
      <c r="B204" s="280"/>
      <c r="C204" s="53"/>
      <c r="D204" s="304"/>
      <c r="E204" s="304"/>
      <c r="F204" s="304"/>
      <c r="G204" s="304"/>
      <c r="H204" s="304"/>
      <c r="I204" s="304"/>
      <c r="J204" s="304"/>
      <c r="K204" s="304"/>
      <c r="L204" s="304"/>
      <c r="M204" s="304"/>
      <c r="N204" s="304"/>
      <c r="O204" s="304"/>
      <c r="P204" s="304"/>
      <c r="Q204" s="304"/>
      <c r="R204" s="304"/>
      <c r="S204" s="304"/>
      <c r="T204" s="304"/>
      <c r="U204" s="304"/>
      <c r="V204" s="304"/>
      <c r="W204" s="304"/>
      <c r="X204" s="304"/>
      <c r="Y204" s="304"/>
      <c r="Z204" s="304"/>
      <c r="AA204" s="304"/>
      <c r="AB204" s="304"/>
      <c r="AC204" s="304"/>
      <c r="AD204" s="304"/>
      <c r="AE204" s="304"/>
      <c r="AF204" s="53"/>
      <c r="AG204" s="53"/>
      <c r="AH204" s="53"/>
      <c r="AI204" s="53"/>
      <c r="AJ204" s="53"/>
      <c r="AK204" s="280"/>
      <c r="AL204" s="280"/>
      <c r="AM204" s="280"/>
      <c r="AN204" s="280"/>
      <c r="AO204" s="280"/>
      <c r="AP204" s="53"/>
      <c r="AQ204" s="53"/>
      <c r="AR204" s="53"/>
      <c r="AS204" s="53"/>
      <c r="AT204" s="53"/>
      <c r="AU204" s="53"/>
      <c r="AV204" s="53"/>
      <c r="AW204" s="53"/>
      <c r="AX204" s="53"/>
      <c r="AY204" s="53"/>
      <c r="AZ204" s="53"/>
      <c r="BA204" s="53"/>
      <c r="BB204" s="53"/>
      <c r="BC204" s="53"/>
      <c r="BD204" s="53"/>
      <c r="BE204" s="53"/>
      <c r="BF204" s="53"/>
      <c r="BG204" s="53"/>
      <c r="BH204" s="53"/>
      <c r="BI204" s="53"/>
      <c r="BJ204" s="53"/>
      <c r="BK204" s="53"/>
      <c r="BL204" s="53"/>
      <c r="BM204" s="53"/>
      <c r="BN204" s="53"/>
      <c r="BO204" s="53"/>
      <c r="BP204" s="53"/>
      <c r="BQ204" s="53"/>
    </row>
    <row r="205" spans="1:69" x14ac:dyDescent="0.2">
      <c r="A205" s="53"/>
      <c r="B205" s="280"/>
      <c r="C205" s="53"/>
      <c r="D205" s="304"/>
      <c r="E205" s="304"/>
      <c r="F205" s="304"/>
      <c r="G205" s="304"/>
      <c r="H205" s="304"/>
      <c r="I205" s="304"/>
      <c r="J205" s="304"/>
      <c r="K205" s="304"/>
      <c r="L205" s="304"/>
      <c r="M205" s="304"/>
      <c r="N205" s="304"/>
      <c r="O205" s="304"/>
      <c r="P205" s="304"/>
      <c r="Q205" s="304"/>
      <c r="R205" s="304"/>
      <c r="S205" s="304"/>
      <c r="T205" s="304"/>
      <c r="U205" s="304"/>
      <c r="V205" s="304"/>
      <c r="W205" s="304"/>
      <c r="X205" s="304"/>
      <c r="Y205" s="304"/>
      <c r="Z205" s="304"/>
      <c r="AA205" s="304"/>
      <c r="AB205" s="304"/>
      <c r="AC205" s="304"/>
      <c r="AD205" s="304"/>
      <c r="AE205" s="304"/>
      <c r="AF205" s="53"/>
      <c r="AG205" s="53"/>
      <c r="AH205" s="53"/>
      <c r="AI205" s="53"/>
      <c r="AJ205" s="53"/>
      <c r="AK205" s="280"/>
      <c r="AL205" s="280"/>
      <c r="AM205" s="280"/>
      <c r="AN205" s="280"/>
      <c r="AO205" s="280"/>
      <c r="AP205" s="53"/>
      <c r="AQ205" s="53"/>
      <c r="AR205" s="53"/>
      <c r="AS205" s="53"/>
      <c r="AT205" s="53"/>
      <c r="AU205" s="53"/>
      <c r="AV205" s="53"/>
      <c r="AW205" s="53"/>
      <c r="AX205" s="53"/>
      <c r="AY205" s="53"/>
      <c r="AZ205" s="53"/>
      <c r="BA205" s="53"/>
      <c r="BB205" s="53"/>
      <c r="BC205" s="53"/>
      <c r="BD205" s="53"/>
      <c r="BE205" s="53"/>
      <c r="BF205" s="53"/>
      <c r="BG205" s="53"/>
      <c r="BH205" s="53"/>
      <c r="BI205" s="53"/>
      <c r="BJ205" s="53"/>
      <c r="BK205" s="53"/>
      <c r="BL205" s="53"/>
      <c r="BM205" s="53"/>
      <c r="BN205" s="53"/>
      <c r="BO205" s="53"/>
      <c r="BP205" s="53"/>
      <c r="BQ205" s="53"/>
    </row>
    <row r="206" spans="1:69" x14ac:dyDescent="0.2">
      <c r="A206" s="53"/>
      <c r="B206" s="280"/>
      <c r="C206" s="53"/>
      <c r="D206" s="304"/>
      <c r="E206" s="304"/>
      <c r="F206" s="304"/>
      <c r="G206" s="304"/>
      <c r="H206" s="304"/>
      <c r="I206" s="304"/>
      <c r="J206" s="304"/>
      <c r="K206" s="304"/>
      <c r="L206" s="304"/>
      <c r="M206" s="304"/>
      <c r="N206" s="304"/>
      <c r="O206" s="304"/>
      <c r="P206" s="304"/>
      <c r="Q206" s="304"/>
      <c r="R206" s="304"/>
      <c r="S206" s="304"/>
      <c r="T206" s="304"/>
      <c r="U206" s="304"/>
      <c r="V206" s="304"/>
      <c r="W206" s="304"/>
      <c r="X206" s="304"/>
      <c r="Y206" s="304"/>
      <c r="Z206" s="304"/>
      <c r="AA206" s="304"/>
      <c r="AB206" s="304"/>
      <c r="AC206" s="304"/>
      <c r="AD206" s="304"/>
      <c r="AE206" s="304"/>
      <c r="AF206" s="53"/>
      <c r="AG206" s="53"/>
      <c r="AH206" s="53"/>
      <c r="AI206" s="53"/>
      <c r="AJ206" s="53"/>
      <c r="AK206" s="280"/>
      <c r="AL206" s="280"/>
      <c r="AM206" s="280"/>
      <c r="AN206" s="280"/>
      <c r="AO206" s="280"/>
      <c r="AP206" s="53"/>
      <c r="AQ206" s="53"/>
      <c r="AR206" s="53"/>
      <c r="AS206" s="53"/>
      <c r="AT206" s="53"/>
      <c r="AU206" s="53"/>
      <c r="AV206" s="53"/>
      <c r="AW206" s="53"/>
      <c r="AX206" s="53"/>
      <c r="AY206" s="53"/>
      <c r="AZ206" s="53"/>
      <c r="BA206" s="53"/>
      <c r="BB206" s="53"/>
      <c r="BC206" s="53"/>
      <c r="BD206" s="53"/>
      <c r="BE206" s="53"/>
      <c r="BF206" s="53"/>
      <c r="BG206" s="53"/>
      <c r="BH206" s="53"/>
      <c r="BI206" s="53"/>
      <c r="BJ206" s="53"/>
      <c r="BK206" s="53"/>
      <c r="BL206" s="53"/>
      <c r="BM206" s="53"/>
      <c r="BN206" s="53"/>
      <c r="BO206" s="53"/>
      <c r="BP206" s="53"/>
      <c r="BQ206" s="53"/>
    </row>
    <row r="207" spans="1:69" x14ac:dyDescent="0.2">
      <c r="A207" s="53"/>
      <c r="B207" s="280"/>
      <c r="C207" s="53"/>
      <c r="D207" s="304"/>
      <c r="E207" s="304"/>
      <c r="F207" s="304"/>
      <c r="G207" s="304"/>
      <c r="H207" s="304"/>
      <c r="I207" s="304"/>
      <c r="J207" s="304"/>
      <c r="K207" s="304"/>
      <c r="L207" s="304"/>
      <c r="M207" s="304"/>
      <c r="N207" s="304"/>
      <c r="O207" s="304"/>
      <c r="P207" s="304"/>
      <c r="Q207" s="304"/>
      <c r="R207" s="304"/>
      <c r="S207" s="304"/>
      <c r="T207" s="304"/>
      <c r="U207" s="304"/>
      <c r="V207" s="304"/>
      <c r="W207" s="304"/>
      <c r="X207" s="304"/>
      <c r="Y207" s="304"/>
      <c r="Z207" s="304"/>
      <c r="AA207" s="304"/>
      <c r="AB207" s="304"/>
      <c r="AC207" s="304"/>
      <c r="AD207" s="304"/>
      <c r="AE207" s="304"/>
      <c r="AF207" s="53"/>
      <c r="AG207" s="53"/>
      <c r="AH207" s="53"/>
      <c r="AI207" s="53"/>
      <c r="AJ207" s="53"/>
      <c r="AK207" s="280"/>
      <c r="AL207" s="280"/>
      <c r="AM207" s="280"/>
      <c r="AN207" s="280"/>
      <c r="AO207" s="280"/>
      <c r="AP207" s="53"/>
      <c r="AQ207" s="53"/>
      <c r="AR207" s="53"/>
      <c r="AS207" s="53"/>
      <c r="AT207" s="53"/>
      <c r="AU207" s="53"/>
      <c r="AV207" s="53"/>
      <c r="AW207" s="53"/>
      <c r="AX207" s="53"/>
      <c r="AY207" s="53"/>
      <c r="AZ207" s="53"/>
      <c r="BA207" s="53"/>
      <c r="BB207" s="53"/>
      <c r="BC207" s="53"/>
      <c r="BD207" s="53"/>
      <c r="BE207" s="53"/>
      <c r="BF207" s="53"/>
      <c r="BG207" s="53"/>
      <c r="BH207" s="53"/>
      <c r="BI207" s="53"/>
      <c r="BJ207" s="53"/>
      <c r="BK207" s="53"/>
      <c r="BL207" s="53"/>
      <c r="BM207" s="53"/>
      <c r="BN207" s="53"/>
      <c r="BO207" s="53"/>
      <c r="BP207" s="53"/>
      <c r="BQ207" s="53"/>
    </row>
    <row r="208" spans="1:69" x14ac:dyDescent="0.2">
      <c r="A208" s="53"/>
      <c r="B208" s="280"/>
      <c r="C208" s="53"/>
      <c r="D208" s="304"/>
      <c r="E208" s="304"/>
      <c r="F208" s="304"/>
      <c r="G208" s="304"/>
      <c r="H208" s="304"/>
      <c r="I208" s="304"/>
      <c r="J208" s="304"/>
      <c r="K208" s="304"/>
      <c r="L208" s="304"/>
      <c r="M208" s="304"/>
      <c r="N208" s="304"/>
      <c r="O208" s="304"/>
      <c r="P208" s="304"/>
      <c r="Q208" s="304"/>
      <c r="R208" s="304"/>
      <c r="S208" s="304"/>
      <c r="T208" s="304"/>
      <c r="U208" s="304"/>
      <c r="V208" s="304"/>
      <c r="W208" s="304"/>
      <c r="X208" s="304"/>
      <c r="Y208" s="304"/>
      <c r="Z208" s="304"/>
      <c r="AA208" s="304"/>
      <c r="AB208" s="304"/>
      <c r="AC208" s="304"/>
      <c r="AD208" s="304"/>
      <c r="AE208" s="304"/>
      <c r="AF208" s="53"/>
      <c r="AG208" s="53"/>
      <c r="AH208" s="53"/>
      <c r="AI208" s="53"/>
      <c r="AJ208" s="53"/>
      <c r="AK208" s="280"/>
      <c r="AL208" s="280"/>
      <c r="AM208" s="280"/>
      <c r="AN208" s="280"/>
      <c r="AO208" s="280"/>
      <c r="AP208" s="53"/>
      <c r="AQ208" s="53"/>
      <c r="AR208" s="53"/>
      <c r="AS208" s="53"/>
      <c r="AT208" s="53"/>
      <c r="AU208" s="53"/>
      <c r="AV208" s="53"/>
      <c r="AW208" s="53"/>
      <c r="AX208" s="53"/>
      <c r="AY208" s="53"/>
      <c r="AZ208" s="53"/>
      <c r="BA208" s="53"/>
      <c r="BB208" s="53"/>
      <c r="BC208" s="53"/>
      <c r="BD208" s="53"/>
      <c r="BE208" s="53"/>
      <c r="BF208" s="53"/>
      <c r="BG208" s="53"/>
      <c r="BH208" s="53"/>
      <c r="BI208" s="53"/>
      <c r="BJ208" s="53"/>
      <c r="BK208" s="53"/>
      <c r="BL208" s="53"/>
      <c r="BM208" s="53"/>
      <c r="BN208" s="53"/>
      <c r="BO208" s="53"/>
      <c r="BP208" s="53"/>
      <c r="BQ208" s="53"/>
    </row>
    <row r="209" spans="1:69" x14ac:dyDescent="0.2">
      <c r="A209" s="53"/>
      <c r="B209" s="280"/>
      <c r="C209" s="53"/>
      <c r="D209" s="304"/>
      <c r="E209" s="304"/>
      <c r="F209" s="304"/>
      <c r="G209" s="304"/>
      <c r="H209" s="304"/>
      <c r="I209" s="304"/>
      <c r="J209" s="304"/>
      <c r="K209" s="304"/>
      <c r="L209" s="304"/>
      <c r="M209" s="304"/>
      <c r="N209" s="304"/>
      <c r="O209" s="304"/>
      <c r="P209" s="304"/>
      <c r="Q209" s="304"/>
      <c r="R209" s="304"/>
      <c r="S209" s="304"/>
      <c r="T209" s="304"/>
      <c r="U209" s="304"/>
      <c r="V209" s="304"/>
      <c r="W209" s="304"/>
      <c r="X209" s="304"/>
      <c r="Y209" s="304"/>
      <c r="Z209" s="304"/>
      <c r="AA209" s="304"/>
      <c r="AB209" s="304"/>
      <c r="AC209" s="304"/>
      <c r="AD209" s="304"/>
      <c r="AE209" s="304"/>
      <c r="AF209" s="53"/>
      <c r="AG209" s="53"/>
      <c r="AH209" s="53"/>
      <c r="AI209" s="53"/>
      <c r="AJ209" s="53"/>
      <c r="AK209" s="280"/>
      <c r="AL209" s="280"/>
      <c r="AM209" s="280"/>
      <c r="AN209" s="280"/>
      <c r="AO209" s="280"/>
      <c r="AP209" s="53"/>
      <c r="AQ209" s="53"/>
      <c r="AR209" s="53"/>
      <c r="AS209" s="53"/>
      <c r="AT209" s="53"/>
      <c r="AU209" s="53"/>
      <c r="AV209" s="53"/>
      <c r="AW209" s="53"/>
      <c r="AX209" s="53"/>
      <c r="AY209" s="53"/>
      <c r="AZ209" s="53"/>
      <c r="BA209" s="53"/>
      <c r="BB209" s="53"/>
      <c r="BC209" s="53"/>
      <c r="BD209" s="53"/>
      <c r="BE209" s="53"/>
      <c r="BF209" s="53"/>
      <c r="BG209" s="53"/>
      <c r="BH209" s="53"/>
      <c r="BI209" s="53"/>
      <c r="BJ209" s="53"/>
      <c r="BK209" s="53"/>
      <c r="BL209" s="53"/>
      <c r="BM209" s="53"/>
      <c r="BN209" s="53"/>
      <c r="BO209" s="53"/>
      <c r="BP209" s="53"/>
      <c r="BQ209" s="53"/>
    </row>
    <row r="210" spans="1:69" x14ac:dyDescent="0.2">
      <c r="A210" s="53"/>
      <c r="B210" s="280"/>
      <c r="C210" s="53"/>
      <c r="D210" s="304"/>
      <c r="E210" s="304"/>
      <c r="F210" s="304"/>
      <c r="G210" s="304"/>
      <c r="H210" s="304"/>
      <c r="I210" s="304"/>
      <c r="J210" s="304"/>
      <c r="K210" s="304"/>
      <c r="L210" s="304"/>
      <c r="M210" s="304"/>
      <c r="N210" s="304"/>
      <c r="O210" s="304"/>
      <c r="P210" s="304"/>
      <c r="Q210" s="304"/>
      <c r="R210" s="304"/>
      <c r="S210" s="304"/>
      <c r="T210" s="304"/>
      <c r="U210" s="304"/>
      <c r="V210" s="304"/>
      <c r="W210" s="304"/>
      <c r="X210" s="304"/>
      <c r="Y210" s="304"/>
      <c r="Z210" s="304"/>
      <c r="AA210" s="304"/>
      <c r="AB210" s="304"/>
      <c r="AC210" s="304"/>
      <c r="AD210" s="304"/>
      <c r="AE210" s="304"/>
      <c r="AF210" s="53"/>
      <c r="AG210" s="53"/>
      <c r="AH210" s="53"/>
      <c r="AI210" s="53"/>
      <c r="AJ210" s="53"/>
      <c r="AK210" s="280"/>
      <c r="AL210" s="280"/>
      <c r="AM210" s="280"/>
      <c r="AN210" s="280"/>
      <c r="AO210" s="280"/>
      <c r="AP210" s="53"/>
      <c r="AQ210" s="53"/>
      <c r="AR210" s="53"/>
      <c r="AS210" s="53"/>
      <c r="AT210" s="53"/>
      <c r="AU210" s="53"/>
      <c r="AV210" s="53"/>
      <c r="AW210" s="53"/>
      <c r="AX210" s="53"/>
      <c r="AY210" s="53"/>
      <c r="AZ210" s="53"/>
      <c r="BA210" s="53"/>
      <c r="BB210" s="53"/>
      <c r="BC210" s="53"/>
      <c r="BD210" s="53"/>
      <c r="BE210" s="53"/>
      <c r="BF210" s="53"/>
      <c r="BG210" s="53"/>
      <c r="BH210" s="53"/>
      <c r="BI210" s="53"/>
      <c r="BJ210" s="53"/>
      <c r="BK210" s="53"/>
      <c r="BL210" s="53"/>
      <c r="BM210" s="53"/>
      <c r="BN210" s="53"/>
      <c r="BO210" s="53"/>
      <c r="BP210" s="53"/>
      <c r="BQ210" s="53"/>
    </row>
    <row r="211" spans="1:69" x14ac:dyDescent="0.2">
      <c r="A211" s="53"/>
      <c r="B211" s="280"/>
      <c r="C211" s="53"/>
      <c r="D211" s="304"/>
      <c r="E211" s="304"/>
      <c r="F211" s="304"/>
      <c r="G211" s="304"/>
      <c r="H211" s="304"/>
      <c r="I211" s="304"/>
      <c r="J211" s="304"/>
      <c r="K211" s="304"/>
      <c r="L211" s="304"/>
      <c r="M211" s="304"/>
      <c r="N211" s="304"/>
      <c r="O211" s="304"/>
      <c r="P211" s="304"/>
      <c r="Q211" s="304"/>
      <c r="R211" s="304"/>
      <c r="S211" s="304"/>
      <c r="T211" s="304"/>
      <c r="U211" s="304"/>
      <c r="V211" s="304"/>
      <c r="W211" s="304"/>
      <c r="X211" s="304"/>
      <c r="Y211" s="304"/>
      <c r="Z211" s="304"/>
      <c r="AA211" s="304"/>
      <c r="AB211" s="304"/>
      <c r="AC211" s="304"/>
      <c r="AD211" s="304"/>
      <c r="AE211" s="304"/>
      <c r="AF211" s="53"/>
      <c r="AG211" s="53"/>
      <c r="AH211" s="53"/>
      <c r="AI211" s="53"/>
      <c r="AJ211" s="53"/>
      <c r="AK211" s="280"/>
      <c r="AL211" s="280"/>
      <c r="AM211" s="280"/>
      <c r="AN211" s="280"/>
      <c r="AO211" s="280"/>
      <c r="AP211" s="53"/>
      <c r="AQ211" s="53"/>
      <c r="AR211" s="53"/>
      <c r="AS211" s="53"/>
      <c r="AT211" s="53"/>
      <c r="AU211" s="53"/>
      <c r="AV211" s="53"/>
      <c r="AW211" s="53"/>
      <c r="AX211" s="53"/>
      <c r="AY211" s="53"/>
      <c r="AZ211" s="53"/>
      <c r="BA211" s="53"/>
      <c r="BB211" s="53"/>
      <c r="BC211" s="53"/>
      <c r="BD211" s="53"/>
      <c r="BE211" s="53"/>
      <c r="BF211" s="53"/>
      <c r="BG211" s="53"/>
      <c r="BH211" s="53"/>
      <c r="BI211" s="53"/>
      <c r="BJ211" s="53"/>
      <c r="BK211" s="53"/>
      <c r="BL211" s="53"/>
      <c r="BM211" s="53"/>
      <c r="BN211" s="53"/>
      <c r="BO211" s="53"/>
      <c r="BP211" s="53"/>
      <c r="BQ211" s="53"/>
    </row>
    <row r="212" spans="1:69" x14ac:dyDescent="0.2">
      <c r="A212" s="53"/>
      <c r="B212" s="280"/>
      <c r="C212" s="53"/>
      <c r="D212" s="304"/>
      <c r="E212" s="304"/>
      <c r="F212" s="304"/>
      <c r="G212" s="304"/>
      <c r="H212" s="304"/>
      <c r="I212" s="304"/>
      <c r="J212" s="304"/>
      <c r="K212" s="304"/>
      <c r="L212" s="304"/>
      <c r="M212" s="304"/>
      <c r="N212" s="304"/>
      <c r="O212" s="304"/>
      <c r="P212" s="304"/>
      <c r="Q212" s="304"/>
      <c r="R212" s="304"/>
      <c r="S212" s="304"/>
      <c r="T212" s="304"/>
      <c r="U212" s="304"/>
      <c r="V212" s="304"/>
      <c r="W212" s="304"/>
      <c r="X212" s="304"/>
      <c r="Y212" s="304"/>
      <c r="Z212" s="304"/>
      <c r="AA212" s="304"/>
      <c r="AB212" s="304"/>
      <c r="AC212" s="304"/>
      <c r="AD212" s="304"/>
      <c r="AE212" s="304"/>
      <c r="AF212" s="53"/>
      <c r="AG212" s="53"/>
      <c r="AH212" s="53"/>
      <c r="AI212" s="53"/>
      <c r="AJ212" s="53"/>
      <c r="AK212" s="280"/>
      <c r="AL212" s="280"/>
      <c r="AM212" s="280"/>
      <c r="AN212" s="280"/>
      <c r="AO212" s="280"/>
      <c r="AP212" s="53"/>
      <c r="AQ212" s="53"/>
      <c r="AR212" s="53"/>
      <c r="AS212" s="53"/>
      <c r="AT212" s="53"/>
      <c r="AU212" s="53"/>
      <c r="AV212" s="53"/>
      <c r="AW212" s="53"/>
      <c r="AX212" s="53"/>
      <c r="AY212" s="53"/>
      <c r="AZ212" s="53"/>
      <c r="BA212" s="53"/>
      <c r="BB212" s="53"/>
      <c r="BC212" s="53"/>
      <c r="BD212" s="53"/>
      <c r="BE212" s="53"/>
      <c r="BF212" s="53"/>
      <c r="BG212" s="53"/>
      <c r="BH212" s="53"/>
      <c r="BI212" s="53"/>
      <c r="BJ212" s="53"/>
      <c r="BK212" s="53"/>
      <c r="BL212" s="53"/>
      <c r="BM212" s="53"/>
      <c r="BN212" s="53"/>
      <c r="BO212" s="53"/>
      <c r="BP212" s="53"/>
      <c r="BQ212" s="53"/>
    </row>
    <row r="213" spans="1:69" x14ac:dyDescent="0.2">
      <c r="A213" s="53"/>
      <c r="B213" s="280"/>
      <c r="C213" s="53"/>
      <c r="D213" s="304"/>
      <c r="E213" s="304"/>
      <c r="F213" s="304"/>
      <c r="G213" s="304"/>
      <c r="H213" s="304"/>
      <c r="I213" s="304"/>
      <c r="J213" s="304"/>
      <c r="K213" s="304"/>
      <c r="L213" s="304"/>
      <c r="M213" s="304"/>
      <c r="N213" s="304"/>
      <c r="O213" s="304"/>
      <c r="P213" s="304"/>
      <c r="Q213" s="304"/>
      <c r="R213" s="304"/>
      <c r="S213" s="304"/>
      <c r="T213" s="304"/>
      <c r="U213" s="304"/>
      <c r="V213" s="304"/>
      <c r="W213" s="304"/>
      <c r="X213" s="304"/>
      <c r="Y213" s="304"/>
      <c r="Z213" s="304"/>
      <c r="AA213" s="304"/>
      <c r="AB213" s="304"/>
      <c r="AC213" s="304"/>
      <c r="AD213" s="304"/>
      <c r="AE213" s="304"/>
      <c r="AF213" s="53"/>
      <c r="AG213" s="53"/>
      <c r="AH213" s="53"/>
      <c r="AI213" s="53"/>
      <c r="AJ213" s="53"/>
      <c r="AK213" s="280"/>
      <c r="AL213" s="280"/>
      <c r="AM213" s="280"/>
      <c r="AN213" s="280"/>
      <c r="AO213" s="280"/>
      <c r="AP213" s="53"/>
      <c r="AQ213" s="53"/>
      <c r="AR213" s="53"/>
      <c r="AS213" s="53"/>
      <c r="AT213" s="53"/>
      <c r="AU213" s="53"/>
      <c r="AV213" s="53"/>
      <c r="AW213" s="53"/>
      <c r="AX213" s="53"/>
      <c r="AY213" s="53"/>
      <c r="AZ213" s="53"/>
      <c r="BA213" s="53"/>
      <c r="BB213" s="53"/>
      <c r="BC213" s="53"/>
      <c r="BD213" s="53"/>
      <c r="BE213" s="53"/>
      <c r="BF213" s="53"/>
      <c r="BG213" s="53"/>
      <c r="BH213" s="53"/>
      <c r="BI213" s="53"/>
      <c r="BJ213" s="53"/>
      <c r="BK213" s="53"/>
      <c r="BL213" s="53"/>
      <c r="BM213" s="53"/>
      <c r="BN213" s="53"/>
      <c r="BO213" s="53"/>
      <c r="BP213" s="53"/>
      <c r="BQ213" s="53"/>
    </row>
    <row r="214" spans="1:69" x14ac:dyDescent="0.2">
      <c r="A214" s="53"/>
      <c r="B214" s="280"/>
      <c r="C214" s="53"/>
      <c r="D214" s="304"/>
      <c r="E214" s="304"/>
      <c r="F214" s="304"/>
      <c r="G214" s="304"/>
      <c r="H214" s="304"/>
      <c r="I214" s="304"/>
      <c r="J214" s="304"/>
      <c r="K214" s="304"/>
      <c r="L214" s="304"/>
      <c r="M214" s="304"/>
      <c r="N214" s="304"/>
      <c r="O214" s="304"/>
      <c r="P214" s="304"/>
      <c r="Q214" s="304"/>
      <c r="R214" s="304"/>
      <c r="S214" s="304"/>
      <c r="T214" s="304"/>
      <c r="U214" s="304"/>
      <c r="V214" s="304"/>
      <c r="W214" s="304"/>
      <c r="X214" s="304"/>
      <c r="Y214" s="304"/>
      <c r="Z214" s="304"/>
      <c r="AA214" s="304"/>
      <c r="AB214" s="304"/>
      <c r="AC214" s="304"/>
      <c r="AD214" s="304"/>
      <c r="AE214" s="304"/>
      <c r="AF214" s="53"/>
      <c r="AG214" s="53"/>
      <c r="AH214" s="53"/>
      <c r="AI214" s="53"/>
      <c r="AJ214" s="53"/>
      <c r="AK214" s="280"/>
      <c r="AL214" s="280"/>
      <c r="AM214" s="280"/>
      <c r="AN214" s="280"/>
      <c r="AO214" s="280"/>
      <c r="AP214" s="53"/>
      <c r="AQ214" s="53"/>
      <c r="AR214" s="53"/>
      <c r="AS214" s="53"/>
      <c r="AT214" s="53"/>
      <c r="AU214" s="53"/>
      <c r="AV214" s="53"/>
      <c r="AW214" s="53"/>
      <c r="AX214" s="53"/>
      <c r="AY214" s="53"/>
      <c r="AZ214" s="53"/>
      <c r="BA214" s="53"/>
      <c r="BB214" s="53"/>
      <c r="BC214" s="53"/>
      <c r="BD214" s="53"/>
      <c r="BE214" s="53"/>
      <c r="BF214" s="53"/>
      <c r="BG214" s="53"/>
      <c r="BH214" s="53"/>
      <c r="BI214" s="53"/>
      <c r="BJ214" s="53"/>
      <c r="BK214" s="53"/>
      <c r="BL214" s="53"/>
      <c r="BM214" s="53"/>
      <c r="BN214" s="53"/>
      <c r="BO214" s="53"/>
      <c r="BP214" s="53"/>
      <c r="BQ214" s="53"/>
    </row>
    <row r="215" spans="1:69" x14ac:dyDescent="0.2">
      <c r="A215" s="53"/>
      <c r="B215" s="280"/>
      <c r="C215" s="53"/>
      <c r="D215" s="304"/>
      <c r="E215" s="304"/>
      <c r="F215" s="304"/>
      <c r="G215" s="304"/>
      <c r="H215" s="304"/>
      <c r="I215" s="304"/>
      <c r="J215" s="304"/>
      <c r="K215" s="304"/>
      <c r="L215" s="304"/>
      <c r="M215" s="304"/>
      <c r="N215" s="304"/>
      <c r="O215" s="304"/>
      <c r="P215" s="304"/>
      <c r="Q215" s="304"/>
      <c r="R215" s="304"/>
      <c r="S215" s="304"/>
      <c r="T215" s="304"/>
      <c r="U215" s="304"/>
      <c r="V215" s="304"/>
      <c r="W215" s="304"/>
      <c r="X215" s="304"/>
      <c r="Y215" s="304"/>
      <c r="Z215" s="304"/>
      <c r="AA215" s="304"/>
      <c r="AB215" s="304"/>
      <c r="AC215" s="304"/>
      <c r="AD215" s="304"/>
      <c r="AE215" s="304"/>
      <c r="AF215" s="53"/>
      <c r="AG215" s="53"/>
      <c r="AH215" s="53"/>
      <c r="AI215" s="53"/>
      <c r="AJ215" s="53"/>
      <c r="AK215" s="280"/>
      <c r="AL215" s="280"/>
      <c r="AM215" s="280"/>
      <c r="AN215" s="280"/>
      <c r="AO215" s="280"/>
      <c r="AP215" s="53"/>
      <c r="AQ215" s="53"/>
      <c r="AR215" s="53"/>
      <c r="AS215" s="53"/>
      <c r="AT215" s="53"/>
      <c r="AU215" s="53"/>
      <c r="AV215" s="53"/>
      <c r="AW215" s="53"/>
      <c r="AX215" s="53"/>
      <c r="AY215" s="53"/>
      <c r="AZ215" s="53"/>
      <c r="BA215" s="53"/>
      <c r="BB215" s="53"/>
      <c r="BC215" s="53"/>
      <c r="BD215" s="53"/>
      <c r="BE215" s="53"/>
      <c r="BF215" s="53"/>
      <c r="BG215" s="53"/>
      <c r="BH215" s="53"/>
      <c r="BI215" s="53"/>
      <c r="BJ215" s="53"/>
      <c r="BK215" s="53"/>
      <c r="BL215" s="53"/>
      <c r="BM215" s="53"/>
      <c r="BN215" s="53"/>
      <c r="BO215" s="53"/>
      <c r="BP215" s="53"/>
      <c r="BQ215" s="53"/>
    </row>
    <row r="216" spans="1:69" x14ac:dyDescent="0.2">
      <c r="A216" s="53"/>
      <c r="B216" s="280"/>
      <c r="C216" s="53"/>
      <c r="D216" s="304"/>
      <c r="E216" s="304"/>
      <c r="F216" s="304"/>
      <c r="G216" s="304"/>
      <c r="H216" s="304"/>
      <c r="I216" s="304"/>
      <c r="J216" s="304"/>
      <c r="K216" s="304"/>
      <c r="L216" s="304"/>
      <c r="M216" s="304"/>
      <c r="N216" s="304"/>
      <c r="O216" s="304"/>
      <c r="P216" s="304"/>
      <c r="Q216" s="304"/>
      <c r="R216" s="304"/>
      <c r="S216" s="304"/>
      <c r="T216" s="304"/>
      <c r="U216" s="304"/>
      <c r="V216" s="304"/>
      <c r="W216" s="304"/>
      <c r="X216" s="304"/>
      <c r="Y216" s="304"/>
      <c r="Z216" s="304"/>
      <c r="AA216" s="304"/>
      <c r="AB216" s="304"/>
      <c r="AC216" s="304"/>
      <c r="AD216" s="304"/>
      <c r="AE216" s="304"/>
      <c r="AF216" s="53"/>
      <c r="AG216" s="53"/>
      <c r="AH216" s="53"/>
      <c r="AI216" s="53"/>
      <c r="AJ216" s="53"/>
      <c r="AK216" s="280"/>
      <c r="AL216" s="280"/>
      <c r="AM216" s="280"/>
      <c r="AN216" s="280"/>
      <c r="AO216" s="280"/>
      <c r="AP216" s="53"/>
      <c r="AQ216" s="53"/>
      <c r="AR216" s="53"/>
      <c r="AS216" s="53"/>
      <c r="AT216" s="53"/>
      <c r="AU216" s="53"/>
      <c r="AV216" s="53"/>
      <c r="AW216" s="53"/>
      <c r="AX216" s="53"/>
      <c r="AY216" s="53"/>
      <c r="AZ216" s="53"/>
      <c r="BA216" s="53"/>
      <c r="BB216" s="53"/>
      <c r="BC216" s="53"/>
      <c r="BD216" s="53"/>
      <c r="BE216" s="53"/>
      <c r="BF216" s="53"/>
      <c r="BG216" s="53"/>
      <c r="BH216" s="53"/>
      <c r="BI216" s="53"/>
      <c r="BJ216" s="53"/>
      <c r="BK216" s="53"/>
      <c r="BL216" s="53"/>
      <c r="BM216" s="53"/>
      <c r="BN216" s="53"/>
      <c r="BO216" s="53"/>
      <c r="BP216" s="53"/>
      <c r="BQ216" s="53"/>
    </row>
    <row r="217" spans="1:69" x14ac:dyDescent="0.2">
      <c r="A217" s="53"/>
      <c r="B217" s="280"/>
      <c r="C217" s="53"/>
      <c r="D217" s="304"/>
      <c r="E217" s="304"/>
      <c r="F217" s="304"/>
      <c r="G217" s="304"/>
      <c r="H217" s="304"/>
      <c r="I217" s="304"/>
      <c r="J217" s="304"/>
      <c r="K217" s="304"/>
      <c r="L217" s="304"/>
      <c r="M217" s="304"/>
      <c r="N217" s="304"/>
      <c r="O217" s="304"/>
      <c r="P217" s="304"/>
      <c r="Q217" s="304"/>
      <c r="R217" s="304"/>
      <c r="S217" s="304"/>
      <c r="T217" s="304"/>
      <c r="U217" s="304"/>
      <c r="V217" s="304"/>
      <c r="W217" s="304"/>
      <c r="X217" s="304"/>
      <c r="Y217" s="304"/>
      <c r="Z217" s="304"/>
      <c r="AA217" s="304"/>
      <c r="AB217" s="304"/>
      <c r="AC217" s="304"/>
      <c r="AD217" s="304"/>
      <c r="AE217" s="304"/>
      <c r="AF217" s="53"/>
      <c r="AG217" s="53"/>
      <c r="AH217" s="53"/>
      <c r="AI217" s="53"/>
      <c r="AJ217" s="53"/>
      <c r="AK217" s="280"/>
      <c r="AL217" s="280"/>
      <c r="AM217" s="280"/>
      <c r="AN217" s="280"/>
      <c r="AO217" s="280"/>
      <c r="AP217" s="53"/>
      <c r="AQ217" s="53"/>
      <c r="AR217" s="53"/>
      <c r="AS217" s="53"/>
      <c r="AT217" s="53"/>
      <c r="AU217" s="53"/>
      <c r="AV217" s="53"/>
      <c r="AW217" s="53"/>
      <c r="AX217" s="53"/>
      <c r="AY217" s="53"/>
      <c r="AZ217" s="53"/>
      <c r="BA217" s="53"/>
      <c r="BB217" s="53"/>
      <c r="BC217" s="53"/>
      <c r="BD217" s="53"/>
      <c r="BE217" s="53"/>
      <c r="BF217" s="53"/>
      <c r="BG217" s="53"/>
      <c r="BH217" s="53"/>
      <c r="BI217" s="53"/>
      <c r="BJ217" s="53"/>
      <c r="BK217" s="53"/>
      <c r="BL217" s="53"/>
      <c r="BM217" s="53"/>
      <c r="BN217" s="53"/>
      <c r="BO217" s="53"/>
      <c r="BP217" s="53"/>
      <c r="BQ217" s="53"/>
    </row>
    <row r="218" spans="1:69" x14ac:dyDescent="0.2">
      <c r="A218" s="53"/>
      <c r="B218" s="280"/>
      <c r="C218" s="53"/>
      <c r="D218" s="304"/>
      <c r="E218" s="304"/>
      <c r="F218" s="304"/>
      <c r="G218" s="304"/>
      <c r="H218" s="304"/>
      <c r="I218" s="304"/>
      <c r="J218" s="304"/>
      <c r="K218" s="304"/>
      <c r="L218" s="304"/>
      <c r="M218" s="304"/>
      <c r="N218" s="304"/>
      <c r="O218" s="304"/>
      <c r="P218" s="304"/>
      <c r="Q218" s="304"/>
      <c r="R218" s="304"/>
      <c r="S218" s="304"/>
      <c r="T218" s="304"/>
      <c r="U218" s="304"/>
      <c r="V218" s="304"/>
      <c r="W218" s="304"/>
      <c r="X218" s="304"/>
      <c r="Y218" s="304"/>
      <c r="Z218" s="304"/>
      <c r="AA218" s="304"/>
      <c r="AB218" s="304"/>
      <c r="AC218" s="304"/>
      <c r="AD218" s="304"/>
      <c r="AE218" s="304"/>
      <c r="AF218" s="53"/>
      <c r="AG218" s="53"/>
      <c r="AH218" s="53"/>
      <c r="AI218" s="53"/>
      <c r="AJ218" s="53"/>
      <c r="AK218" s="280"/>
      <c r="AL218" s="280"/>
      <c r="AM218" s="280"/>
      <c r="AN218" s="280"/>
      <c r="AO218" s="280"/>
      <c r="AP218" s="53"/>
      <c r="AQ218" s="53"/>
      <c r="AR218" s="53"/>
      <c r="AS218" s="53"/>
      <c r="AT218" s="53"/>
      <c r="AU218" s="53"/>
      <c r="AV218" s="53"/>
      <c r="AW218" s="53"/>
      <c r="AX218" s="53"/>
      <c r="AY218" s="53"/>
      <c r="AZ218" s="53"/>
      <c r="BA218" s="53"/>
      <c r="BB218" s="53"/>
      <c r="BC218" s="53"/>
      <c r="BD218" s="53"/>
      <c r="BE218" s="53"/>
      <c r="BF218" s="53"/>
      <c r="BG218" s="53"/>
      <c r="BH218" s="53"/>
      <c r="BI218" s="53"/>
      <c r="BJ218" s="53"/>
      <c r="BK218" s="53"/>
      <c r="BL218" s="53"/>
      <c r="BM218" s="53"/>
      <c r="BN218" s="53"/>
      <c r="BO218" s="53"/>
      <c r="BP218" s="53"/>
      <c r="BQ218" s="53"/>
    </row>
    <row r="219" spans="1:69" x14ac:dyDescent="0.2">
      <c r="A219" s="53"/>
      <c r="B219" s="280"/>
      <c r="C219" s="53"/>
      <c r="D219" s="304"/>
      <c r="E219" s="304"/>
      <c r="F219" s="304"/>
      <c r="G219" s="304"/>
      <c r="H219" s="304"/>
      <c r="I219" s="304"/>
      <c r="J219" s="304"/>
      <c r="K219" s="304"/>
      <c r="L219" s="304"/>
      <c r="M219" s="304"/>
      <c r="N219" s="304"/>
      <c r="O219" s="304"/>
      <c r="P219" s="304"/>
      <c r="Q219" s="304"/>
      <c r="R219" s="304"/>
      <c r="S219" s="304"/>
      <c r="T219" s="304"/>
      <c r="U219" s="304"/>
      <c r="V219" s="304"/>
      <c r="W219" s="304"/>
      <c r="X219" s="304"/>
      <c r="Y219" s="304"/>
      <c r="Z219" s="304"/>
      <c r="AA219" s="304"/>
      <c r="AB219" s="304"/>
      <c r="AC219" s="304"/>
      <c r="AD219" s="304"/>
      <c r="AE219" s="304"/>
      <c r="AF219" s="53"/>
      <c r="AG219" s="53"/>
      <c r="AH219" s="53"/>
      <c r="AI219" s="53"/>
      <c r="AJ219" s="53"/>
      <c r="AK219" s="280"/>
      <c r="AL219" s="280"/>
      <c r="AM219" s="280"/>
      <c r="AN219" s="280"/>
      <c r="AO219" s="280"/>
      <c r="AP219" s="53"/>
      <c r="AQ219" s="53"/>
      <c r="AR219" s="53"/>
      <c r="AS219" s="53"/>
      <c r="AT219" s="53"/>
      <c r="AU219" s="53"/>
      <c r="AV219" s="53"/>
      <c r="AW219" s="53"/>
      <c r="AX219" s="53"/>
      <c r="AY219" s="53"/>
      <c r="AZ219" s="53"/>
      <c r="BA219" s="53"/>
      <c r="BB219" s="53"/>
      <c r="BC219" s="53"/>
      <c r="BD219" s="53"/>
      <c r="BE219" s="53"/>
      <c r="BF219" s="53"/>
      <c r="BG219" s="53"/>
      <c r="BH219" s="53"/>
      <c r="BI219" s="53"/>
      <c r="BJ219" s="53"/>
      <c r="BK219" s="53"/>
      <c r="BL219" s="53"/>
      <c r="BM219" s="53"/>
      <c r="BN219" s="53"/>
      <c r="BO219" s="53"/>
      <c r="BP219" s="53"/>
      <c r="BQ219" s="53"/>
    </row>
    <row r="220" spans="1:69" x14ac:dyDescent="0.2">
      <c r="A220" s="53"/>
      <c r="B220" s="280"/>
      <c r="C220" s="53"/>
      <c r="D220" s="304"/>
      <c r="E220" s="304"/>
      <c r="F220" s="304"/>
      <c r="G220" s="304"/>
      <c r="H220" s="304"/>
      <c r="I220" s="304"/>
      <c r="J220" s="304"/>
      <c r="K220" s="304"/>
      <c r="L220" s="304"/>
      <c r="M220" s="304"/>
      <c r="N220" s="304"/>
      <c r="O220" s="304"/>
      <c r="P220" s="304"/>
      <c r="Q220" s="304"/>
      <c r="R220" s="304"/>
      <c r="S220" s="304"/>
      <c r="T220" s="304"/>
      <c r="U220" s="304"/>
      <c r="V220" s="304"/>
      <c r="W220" s="304"/>
      <c r="X220" s="304"/>
      <c r="Y220" s="304"/>
      <c r="Z220" s="304"/>
      <c r="AA220" s="304"/>
      <c r="AB220" s="304"/>
      <c r="AC220" s="304"/>
      <c r="AD220" s="304"/>
      <c r="AE220" s="304"/>
      <c r="AF220" s="53"/>
      <c r="AG220" s="53"/>
      <c r="AH220" s="53"/>
      <c r="AI220" s="53"/>
      <c r="AJ220" s="53"/>
      <c r="AK220" s="280"/>
      <c r="AL220" s="280"/>
      <c r="AM220" s="280"/>
      <c r="AN220" s="280"/>
      <c r="AO220" s="280"/>
      <c r="AP220" s="53"/>
      <c r="AQ220" s="53"/>
      <c r="AR220" s="53"/>
      <c r="AS220" s="53"/>
      <c r="AT220" s="53"/>
      <c r="AU220" s="53"/>
      <c r="AV220" s="53"/>
      <c r="AW220" s="53"/>
      <c r="AX220" s="53"/>
      <c r="AY220" s="53"/>
      <c r="AZ220" s="53"/>
      <c r="BA220" s="53"/>
      <c r="BB220" s="53"/>
      <c r="BC220" s="53"/>
      <c r="BD220" s="53"/>
      <c r="BE220" s="53"/>
      <c r="BF220" s="53"/>
      <c r="BG220" s="53"/>
      <c r="BH220" s="53"/>
      <c r="BI220" s="53"/>
      <c r="BJ220" s="53"/>
      <c r="BK220" s="53"/>
      <c r="BL220" s="53"/>
      <c r="BM220" s="53"/>
      <c r="BN220" s="53"/>
      <c r="BO220" s="53"/>
      <c r="BP220" s="53"/>
      <c r="BQ220" s="53"/>
    </row>
    <row r="221" spans="1:69" x14ac:dyDescent="0.2">
      <c r="A221" s="53"/>
      <c r="B221" s="280"/>
      <c r="C221" s="53"/>
      <c r="D221" s="304"/>
      <c r="E221" s="304"/>
      <c r="F221" s="304"/>
      <c r="G221" s="304"/>
      <c r="H221" s="304"/>
      <c r="I221" s="304"/>
      <c r="J221" s="304"/>
      <c r="K221" s="304"/>
      <c r="L221" s="304"/>
      <c r="M221" s="304"/>
      <c r="N221" s="304"/>
      <c r="O221" s="304"/>
      <c r="P221" s="304"/>
      <c r="Q221" s="304"/>
      <c r="R221" s="304"/>
      <c r="S221" s="304"/>
      <c r="T221" s="304"/>
      <c r="U221" s="304"/>
      <c r="V221" s="304"/>
      <c r="W221" s="304"/>
      <c r="X221" s="304"/>
      <c r="Y221" s="304"/>
      <c r="Z221" s="304"/>
      <c r="AA221" s="304"/>
      <c r="AB221" s="304"/>
      <c r="AC221" s="304"/>
      <c r="AD221" s="304"/>
      <c r="AE221" s="304"/>
      <c r="AF221" s="53"/>
      <c r="AG221" s="53"/>
      <c r="AH221" s="53"/>
      <c r="AI221" s="53"/>
      <c r="AJ221" s="53"/>
      <c r="AK221" s="280"/>
      <c r="AL221" s="280"/>
      <c r="AM221" s="280"/>
      <c r="AN221" s="280"/>
      <c r="AO221" s="280"/>
      <c r="AP221" s="53"/>
      <c r="AQ221" s="53"/>
      <c r="AR221" s="53"/>
      <c r="AS221" s="53"/>
      <c r="AT221" s="53"/>
      <c r="AU221" s="53"/>
      <c r="AV221" s="53"/>
      <c r="AW221" s="53"/>
      <c r="AX221" s="53"/>
      <c r="AY221" s="53"/>
      <c r="AZ221" s="53"/>
      <c r="BA221" s="53"/>
      <c r="BB221" s="53"/>
      <c r="BC221" s="53"/>
      <c r="BD221" s="53"/>
      <c r="BE221" s="53"/>
      <c r="BF221" s="53"/>
      <c r="BG221" s="53"/>
      <c r="BH221" s="53"/>
      <c r="BI221" s="53"/>
      <c r="BJ221" s="53"/>
      <c r="BK221" s="53"/>
      <c r="BL221" s="53"/>
      <c r="BM221" s="53"/>
      <c r="BN221" s="53"/>
      <c r="BO221" s="53"/>
      <c r="BP221" s="53"/>
      <c r="BQ221" s="53"/>
    </row>
    <row r="222" spans="1:69" x14ac:dyDescent="0.2">
      <c r="A222" s="53"/>
      <c r="B222" s="280"/>
      <c r="C222" s="53"/>
      <c r="D222" s="304"/>
      <c r="E222" s="304"/>
      <c r="F222" s="304"/>
      <c r="G222" s="304"/>
      <c r="H222" s="304"/>
      <c r="I222" s="304"/>
      <c r="J222" s="304"/>
      <c r="K222" s="304"/>
      <c r="L222" s="304"/>
      <c r="M222" s="304"/>
      <c r="N222" s="304"/>
      <c r="O222" s="304"/>
      <c r="P222" s="304"/>
      <c r="Q222" s="304"/>
      <c r="R222" s="304"/>
      <c r="S222" s="304"/>
      <c r="T222" s="304"/>
      <c r="U222" s="304"/>
      <c r="V222" s="304"/>
      <c r="W222" s="304"/>
      <c r="X222" s="304"/>
      <c r="Y222" s="304"/>
      <c r="Z222" s="304"/>
      <c r="AA222" s="304"/>
      <c r="AB222" s="304"/>
      <c r="AC222" s="304"/>
      <c r="AD222" s="304"/>
      <c r="AE222" s="304"/>
      <c r="AF222" s="53"/>
      <c r="AG222" s="53"/>
      <c r="AH222" s="53"/>
      <c r="AI222" s="53"/>
      <c r="AJ222" s="53"/>
      <c r="AK222" s="280"/>
      <c r="AL222" s="280"/>
      <c r="AM222" s="280"/>
      <c r="AN222" s="280"/>
      <c r="AO222" s="280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  <c r="AZ222" s="53"/>
      <c r="BA222" s="53"/>
      <c r="BB222" s="53"/>
      <c r="BC222" s="53"/>
      <c r="BD222" s="53"/>
      <c r="BE222" s="53"/>
      <c r="BF222" s="53"/>
      <c r="BG222" s="53"/>
      <c r="BH222" s="53"/>
      <c r="BI222" s="53"/>
      <c r="BJ222" s="53"/>
      <c r="BK222" s="53"/>
      <c r="BL222" s="53"/>
      <c r="BM222" s="53"/>
      <c r="BN222" s="53"/>
      <c r="BO222" s="53"/>
      <c r="BP222" s="53"/>
      <c r="BQ222" s="53"/>
    </row>
    <row r="223" spans="1:69" x14ac:dyDescent="0.2">
      <c r="A223" s="53"/>
      <c r="B223" s="280"/>
      <c r="C223" s="53"/>
      <c r="D223" s="304"/>
      <c r="E223" s="304"/>
      <c r="F223" s="304"/>
      <c r="G223" s="304"/>
      <c r="H223" s="304"/>
      <c r="I223" s="304"/>
      <c r="J223" s="304"/>
      <c r="K223" s="304"/>
      <c r="L223" s="304"/>
      <c r="M223" s="304"/>
      <c r="N223" s="304"/>
      <c r="O223" s="304"/>
      <c r="P223" s="304"/>
      <c r="Q223" s="304"/>
      <c r="R223" s="304"/>
      <c r="S223" s="304"/>
      <c r="T223" s="304"/>
      <c r="U223" s="304"/>
      <c r="V223" s="304"/>
      <c r="W223" s="304"/>
      <c r="X223" s="304"/>
      <c r="Y223" s="304"/>
      <c r="Z223" s="304"/>
      <c r="AA223" s="304"/>
      <c r="AB223" s="304"/>
      <c r="AC223" s="304"/>
      <c r="AD223" s="304"/>
      <c r="AE223" s="304"/>
      <c r="AF223" s="53"/>
      <c r="AG223" s="53"/>
      <c r="AH223" s="53"/>
      <c r="AI223" s="53"/>
      <c r="AJ223" s="53"/>
      <c r="AK223" s="280"/>
      <c r="AL223" s="280"/>
      <c r="AM223" s="280"/>
      <c r="AN223" s="280"/>
      <c r="AO223" s="280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  <c r="BG223" s="53"/>
      <c r="BH223" s="53"/>
      <c r="BI223" s="53"/>
      <c r="BJ223" s="53"/>
      <c r="BK223" s="53"/>
      <c r="BL223" s="53"/>
      <c r="BM223" s="53"/>
      <c r="BN223" s="53"/>
      <c r="BO223" s="53"/>
      <c r="BP223" s="53"/>
      <c r="BQ223" s="53"/>
    </row>
    <row r="224" spans="1:69" x14ac:dyDescent="0.2">
      <c r="A224" s="53"/>
      <c r="B224" s="280"/>
      <c r="C224" s="53"/>
      <c r="D224" s="304"/>
      <c r="E224" s="304"/>
      <c r="F224" s="304"/>
      <c r="G224" s="304"/>
      <c r="H224" s="304"/>
      <c r="I224" s="304"/>
      <c r="J224" s="304"/>
      <c r="K224" s="304"/>
      <c r="L224" s="304"/>
      <c r="M224" s="304"/>
      <c r="N224" s="304"/>
      <c r="O224" s="304"/>
      <c r="P224" s="304"/>
      <c r="Q224" s="304"/>
      <c r="R224" s="304"/>
      <c r="S224" s="304"/>
      <c r="T224" s="304"/>
      <c r="U224" s="304"/>
      <c r="V224" s="304"/>
      <c r="W224" s="304"/>
      <c r="X224" s="304"/>
      <c r="Y224" s="304"/>
      <c r="Z224" s="304"/>
      <c r="AA224" s="304"/>
      <c r="AB224" s="304"/>
      <c r="AC224" s="304"/>
      <c r="AD224" s="304"/>
      <c r="AE224" s="304"/>
      <c r="AF224" s="53"/>
      <c r="AG224" s="53"/>
      <c r="AH224" s="53"/>
      <c r="AI224" s="53"/>
      <c r="AJ224" s="53"/>
      <c r="AK224" s="280"/>
      <c r="AL224" s="280"/>
      <c r="AM224" s="280"/>
      <c r="AN224" s="280"/>
      <c r="AO224" s="280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  <c r="BG224" s="53"/>
      <c r="BH224" s="53"/>
      <c r="BI224" s="53"/>
      <c r="BJ224" s="53"/>
      <c r="BK224" s="53"/>
      <c r="BL224" s="53"/>
      <c r="BM224" s="53"/>
      <c r="BN224" s="53"/>
      <c r="BO224" s="53"/>
      <c r="BP224" s="53"/>
      <c r="BQ224" s="53"/>
    </row>
    <row r="225" spans="1:69" x14ac:dyDescent="0.2">
      <c r="A225" s="53"/>
      <c r="B225" s="280"/>
      <c r="C225" s="53"/>
      <c r="D225" s="304"/>
      <c r="E225" s="304"/>
      <c r="F225" s="304"/>
      <c r="G225" s="304"/>
      <c r="H225" s="304"/>
      <c r="I225" s="304"/>
      <c r="J225" s="304"/>
      <c r="K225" s="304"/>
      <c r="L225" s="304"/>
      <c r="M225" s="304"/>
      <c r="N225" s="304"/>
      <c r="O225" s="304"/>
      <c r="P225" s="304"/>
      <c r="Q225" s="304"/>
      <c r="R225" s="304"/>
      <c r="S225" s="304"/>
      <c r="T225" s="304"/>
      <c r="U225" s="304"/>
      <c r="V225" s="304"/>
      <c r="W225" s="304"/>
      <c r="X225" s="304"/>
      <c r="Y225" s="304"/>
      <c r="Z225" s="304"/>
      <c r="AA225" s="304"/>
      <c r="AB225" s="304"/>
      <c r="AC225" s="304"/>
      <c r="AD225" s="304"/>
      <c r="AE225" s="304"/>
      <c r="AF225" s="53"/>
      <c r="AG225" s="53"/>
      <c r="AH225" s="53"/>
      <c r="AI225" s="53"/>
      <c r="AJ225" s="53"/>
      <c r="AK225" s="280"/>
      <c r="AL225" s="280"/>
      <c r="AM225" s="280"/>
      <c r="AN225" s="280"/>
      <c r="AO225" s="280"/>
      <c r="AP225" s="53"/>
      <c r="AQ225" s="53"/>
      <c r="AR225" s="53"/>
      <c r="AS225" s="53"/>
      <c r="AT225" s="53"/>
      <c r="AU225" s="53"/>
      <c r="AV225" s="53"/>
      <c r="AW225" s="53"/>
      <c r="AX225" s="53"/>
      <c r="AY225" s="53"/>
      <c r="AZ225" s="53"/>
      <c r="BA225" s="53"/>
      <c r="BB225" s="53"/>
      <c r="BC225" s="53"/>
      <c r="BD225" s="53"/>
      <c r="BE225" s="53"/>
      <c r="BF225" s="53"/>
      <c r="BG225" s="53"/>
      <c r="BH225" s="53"/>
      <c r="BI225" s="53"/>
      <c r="BJ225" s="53"/>
      <c r="BK225" s="53"/>
      <c r="BL225" s="53"/>
      <c r="BM225" s="53"/>
      <c r="BN225" s="53"/>
      <c r="BO225" s="53"/>
      <c r="BP225" s="53"/>
      <c r="BQ225" s="53"/>
    </row>
    <row r="226" spans="1:69" x14ac:dyDescent="0.2">
      <c r="A226" s="53"/>
      <c r="B226" s="280"/>
      <c r="C226" s="53"/>
      <c r="D226" s="304"/>
      <c r="E226" s="304"/>
      <c r="F226" s="304"/>
      <c r="G226" s="304"/>
      <c r="H226" s="304"/>
      <c r="I226" s="304"/>
      <c r="J226" s="304"/>
      <c r="K226" s="304"/>
      <c r="L226" s="304"/>
      <c r="M226" s="304"/>
      <c r="N226" s="304"/>
      <c r="O226" s="304"/>
      <c r="P226" s="304"/>
      <c r="Q226" s="304"/>
      <c r="R226" s="304"/>
      <c r="S226" s="304"/>
      <c r="T226" s="304"/>
      <c r="U226" s="304"/>
      <c r="V226" s="304"/>
      <c r="W226" s="304"/>
      <c r="X226" s="304"/>
      <c r="Y226" s="304"/>
      <c r="Z226" s="304"/>
      <c r="AA226" s="304"/>
      <c r="AB226" s="304"/>
      <c r="AC226" s="304"/>
      <c r="AD226" s="304"/>
      <c r="AE226" s="304"/>
      <c r="AF226" s="53"/>
      <c r="AG226" s="53"/>
      <c r="AH226" s="53"/>
      <c r="AI226" s="53"/>
      <c r="AJ226" s="53"/>
      <c r="AK226" s="280"/>
      <c r="AL226" s="280"/>
      <c r="AM226" s="280"/>
      <c r="AN226" s="280"/>
      <c r="AO226" s="280"/>
      <c r="AP226" s="53"/>
      <c r="AQ226" s="53"/>
      <c r="AR226" s="53"/>
      <c r="AS226" s="53"/>
      <c r="AT226" s="53"/>
      <c r="AU226" s="53"/>
      <c r="AV226" s="53"/>
      <c r="AW226" s="53"/>
      <c r="AX226" s="53"/>
      <c r="AY226" s="53"/>
      <c r="AZ226" s="53"/>
      <c r="BA226" s="53"/>
      <c r="BB226" s="53"/>
      <c r="BC226" s="53"/>
      <c r="BD226" s="53"/>
      <c r="BE226" s="53"/>
      <c r="BF226" s="53"/>
      <c r="BG226" s="53"/>
      <c r="BH226" s="53"/>
      <c r="BI226" s="53"/>
      <c r="BJ226" s="53"/>
      <c r="BK226" s="53"/>
      <c r="BL226" s="53"/>
      <c r="BM226" s="53"/>
      <c r="BN226" s="53"/>
      <c r="BO226" s="53"/>
      <c r="BP226" s="53"/>
      <c r="BQ226" s="53"/>
    </row>
    <row r="227" spans="1:69" x14ac:dyDescent="0.2">
      <c r="A227" s="53"/>
      <c r="B227" s="280"/>
      <c r="C227" s="53"/>
      <c r="D227" s="304"/>
      <c r="E227" s="304"/>
      <c r="F227" s="304"/>
      <c r="G227" s="304"/>
      <c r="H227" s="304"/>
      <c r="I227" s="304"/>
      <c r="J227" s="304"/>
      <c r="K227" s="304"/>
      <c r="L227" s="304"/>
      <c r="M227" s="304"/>
      <c r="N227" s="304"/>
      <c r="O227" s="304"/>
      <c r="P227" s="304"/>
      <c r="Q227" s="304"/>
      <c r="R227" s="304"/>
      <c r="S227" s="304"/>
      <c r="T227" s="304"/>
      <c r="U227" s="304"/>
      <c r="V227" s="304"/>
      <c r="W227" s="304"/>
      <c r="X227" s="304"/>
      <c r="Y227" s="304"/>
      <c r="Z227" s="304"/>
      <c r="AA227" s="304"/>
      <c r="AB227" s="304"/>
      <c r="AC227" s="304"/>
      <c r="AD227" s="304"/>
      <c r="AE227" s="304"/>
      <c r="AF227" s="53"/>
      <c r="AG227" s="53"/>
      <c r="AH227" s="53"/>
      <c r="AI227" s="53"/>
      <c r="AJ227" s="53"/>
      <c r="AK227" s="280"/>
      <c r="AL227" s="280"/>
      <c r="AM227" s="280"/>
      <c r="AN227" s="280"/>
      <c r="AO227" s="280"/>
      <c r="AP227" s="53"/>
      <c r="AQ227" s="53"/>
      <c r="AR227" s="53"/>
      <c r="AS227" s="53"/>
      <c r="AT227" s="53"/>
      <c r="AU227" s="53"/>
      <c r="AV227" s="53"/>
      <c r="AW227" s="53"/>
      <c r="AX227" s="53"/>
      <c r="AY227" s="53"/>
      <c r="AZ227" s="53"/>
      <c r="BA227" s="53"/>
      <c r="BB227" s="53"/>
      <c r="BC227" s="53"/>
      <c r="BD227" s="53"/>
      <c r="BE227" s="53"/>
      <c r="BF227" s="53"/>
      <c r="BG227" s="53"/>
      <c r="BH227" s="53"/>
      <c r="BI227" s="53"/>
      <c r="BJ227" s="53"/>
      <c r="BK227" s="53"/>
      <c r="BL227" s="53"/>
      <c r="BM227" s="53"/>
      <c r="BN227" s="53"/>
      <c r="BO227" s="53"/>
      <c r="BP227" s="53"/>
      <c r="BQ227" s="53"/>
    </row>
    <row r="228" spans="1:69" x14ac:dyDescent="0.2">
      <c r="A228" s="53"/>
      <c r="B228" s="280"/>
      <c r="C228" s="53"/>
      <c r="D228" s="304"/>
      <c r="E228" s="304"/>
      <c r="F228" s="304"/>
      <c r="G228" s="304"/>
      <c r="H228" s="304"/>
      <c r="I228" s="304"/>
      <c r="J228" s="304"/>
      <c r="K228" s="304"/>
      <c r="L228" s="304"/>
      <c r="M228" s="304"/>
      <c r="N228" s="304"/>
      <c r="O228" s="304"/>
      <c r="P228" s="304"/>
      <c r="Q228" s="304"/>
      <c r="R228" s="304"/>
      <c r="S228" s="304"/>
      <c r="T228" s="304"/>
      <c r="U228" s="304"/>
      <c r="V228" s="304"/>
      <c r="W228" s="304"/>
      <c r="X228" s="304"/>
      <c r="Y228" s="304"/>
      <c r="Z228" s="304"/>
      <c r="AA228" s="304"/>
      <c r="AB228" s="304"/>
      <c r="AC228" s="304"/>
      <c r="AD228" s="304"/>
      <c r="AE228" s="304"/>
      <c r="AF228" s="53"/>
      <c r="AG228" s="53"/>
      <c r="AH228" s="53"/>
      <c r="AI228" s="53"/>
      <c r="AJ228" s="53"/>
      <c r="AK228" s="280"/>
      <c r="AL228" s="280"/>
      <c r="AM228" s="280"/>
      <c r="AN228" s="280"/>
      <c r="AO228" s="280"/>
      <c r="AP228" s="53"/>
      <c r="AQ228" s="53"/>
      <c r="AR228" s="53"/>
      <c r="AS228" s="53"/>
      <c r="AT228" s="53"/>
      <c r="AU228" s="53"/>
      <c r="AV228" s="53"/>
      <c r="AW228" s="53"/>
      <c r="AX228" s="53"/>
      <c r="AY228" s="53"/>
      <c r="AZ228" s="53"/>
      <c r="BA228" s="53"/>
      <c r="BB228" s="53"/>
      <c r="BC228" s="53"/>
      <c r="BD228" s="53"/>
      <c r="BE228" s="53"/>
      <c r="BF228" s="53"/>
      <c r="BG228" s="53"/>
      <c r="BH228" s="53"/>
      <c r="BI228" s="53"/>
      <c r="BJ228" s="53"/>
      <c r="BK228" s="53"/>
      <c r="BL228" s="53"/>
      <c r="BM228" s="53"/>
      <c r="BN228" s="53"/>
      <c r="BO228" s="53"/>
      <c r="BP228" s="53"/>
      <c r="BQ228" s="53"/>
    </row>
    <row r="229" spans="1:69" x14ac:dyDescent="0.2">
      <c r="A229" s="53"/>
      <c r="B229" s="280"/>
      <c r="C229" s="53"/>
      <c r="D229" s="304"/>
      <c r="E229" s="304"/>
      <c r="F229" s="304"/>
      <c r="G229" s="304"/>
      <c r="H229" s="304"/>
      <c r="I229" s="304"/>
      <c r="J229" s="304"/>
      <c r="K229" s="304"/>
      <c r="L229" s="304"/>
      <c r="M229" s="304"/>
      <c r="N229" s="304"/>
      <c r="O229" s="304"/>
      <c r="P229" s="304"/>
      <c r="Q229" s="304"/>
      <c r="R229" s="304"/>
      <c r="S229" s="304"/>
      <c r="T229" s="304"/>
      <c r="U229" s="304"/>
      <c r="V229" s="304"/>
      <c r="W229" s="304"/>
      <c r="X229" s="304"/>
      <c r="Y229" s="304"/>
      <c r="Z229" s="304"/>
      <c r="AA229" s="304"/>
      <c r="AB229" s="304"/>
      <c r="AC229" s="304"/>
      <c r="AD229" s="304"/>
      <c r="AE229" s="304"/>
      <c r="AF229" s="53"/>
      <c r="AG229" s="53"/>
      <c r="AH229" s="53"/>
      <c r="AI229" s="53"/>
      <c r="AJ229" s="53"/>
      <c r="AK229" s="280"/>
      <c r="AL229" s="280"/>
      <c r="AM229" s="280"/>
      <c r="AN229" s="280"/>
      <c r="AO229" s="280"/>
      <c r="AP229" s="53"/>
      <c r="AQ229" s="53"/>
      <c r="AR229" s="53"/>
      <c r="AS229" s="53"/>
      <c r="AT229" s="53"/>
      <c r="AU229" s="53"/>
      <c r="AV229" s="53"/>
      <c r="AW229" s="53"/>
      <c r="AX229" s="53"/>
      <c r="AY229" s="53"/>
      <c r="AZ229" s="53"/>
      <c r="BA229" s="53"/>
      <c r="BB229" s="53"/>
      <c r="BC229" s="53"/>
      <c r="BD229" s="53"/>
      <c r="BE229" s="53"/>
      <c r="BF229" s="53"/>
      <c r="BG229" s="53"/>
      <c r="BH229" s="53"/>
      <c r="BI229" s="53"/>
      <c r="BJ229" s="53"/>
      <c r="BK229" s="53"/>
      <c r="BL229" s="53"/>
      <c r="BM229" s="53"/>
      <c r="BN229" s="53"/>
      <c r="BO229" s="53"/>
      <c r="BP229" s="53"/>
      <c r="BQ229" s="53"/>
    </row>
    <row r="230" spans="1:69" x14ac:dyDescent="0.2">
      <c r="A230" s="53"/>
      <c r="B230" s="280"/>
      <c r="C230" s="53"/>
      <c r="D230" s="304"/>
      <c r="E230" s="304"/>
      <c r="F230" s="304"/>
      <c r="G230" s="304"/>
      <c r="H230" s="304"/>
      <c r="I230" s="304"/>
      <c r="J230" s="304"/>
      <c r="K230" s="304"/>
      <c r="L230" s="304"/>
      <c r="M230" s="304"/>
      <c r="N230" s="304"/>
      <c r="O230" s="304"/>
      <c r="P230" s="304"/>
      <c r="Q230" s="304"/>
      <c r="R230" s="304"/>
      <c r="S230" s="304"/>
      <c r="T230" s="304"/>
      <c r="U230" s="304"/>
      <c r="V230" s="304"/>
      <c r="W230" s="304"/>
      <c r="X230" s="304"/>
      <c r="Y230" s="304"/>
      <c r="Z230" s="304"/>
      <c r="AA230" s="304"/>
      <c r="AB230" s="304"/>
      <c r="AC230" s="304"/>
      <c r="AD230" s="304"/>
      <c r="AE230" s="304"/>
      <c r="AF230" s="53"/>
      <c r="AG230" s="53"/>
      <c r="AH230" s="53"/>
      <c r="AI230" s="53"/>
      <c r="AJ230" s="53"/>
      <c r="AK230" s="280"/>
      <c r="AL230" s="280"/>
      <c r="AM230" s="280"/>
      <c r="AN230" s="280"/>
      <c r="AO230" s="280"/>
      <c r="AP230" s="53"/>
      <c r="AQ230" s="53"/>
      <c r="AR230" s="53"/>
      <c r="AS230" s="53"/>
      <c r="AT230" s="53"/>
      <c r="AU230" s="53"/>
      <c r="AV230" s="53"/>
      <c r="AW230" s="53"/>
      <c r="AX230" s="53"/>
      <c r="AY230" s="53"/>
      <c r="AZ230" s="53"/>
      <c r="BA230" s="53"/>
      <c r="BB230" s="53"/>
      <c r="BC230" s="53"/>
      <c r="BD230" s="53"/>
      <c r="BE230" s="53"/>
      <c r="BF230" s="53"/>
      <c r="BG230" s="53"/>
      <c r="BH230" s="53"/>
      <c r="BI230" s="53"/>
      <c r="BJ230" s="53"/>
      <c r="BK230" s="53"/>
      <c r="BL230" s="53"/>
      <c r="BM230" s="53"/>
      <c r="BN230" s="53"/>
      <c r="BO230" s="53"/>
      <c r="BP230" s="53"/>
      <c r="BQ230" s="53"/>
    </row>
    <row r="231" spans="1:69" x14ac:dyDescent="0.2">
      <c r="A231" s="53"/>
      <c r="B231" s="280"/>
      <c r="C231" s="53"/>
      <c r="D231" s="304"/>
      <c r="E231" s="304"/>
      <c r="F231" s="304"/>
      <c r="G231" s="304"/>
      <c r="H231" s="304"/>
      <c r="I231" s="304"/>
      <c r="J231" s="304"/>
      <c r="K231" s="304"/>
      <c r="L231" s="304"/>
      <c r="M231" s="304"/>
      <c r="N231" s="304"/>
      <c r="O231" s="304"/>
      <c r="P231" s="304"/>
      <c r="Q231" s="304"/>
      <c r="R231" s="304"/>
      <c r="S231" s="304"/>
      <c r="T231" s="304"/>
      <c r="U231" s="304"/>
      <c r="V231" s="304"/>
      <c r="W231" s="304"/>
      <c r="X231" s="304"/>
      <c r="Y231" s="304"/>
      <c r="Z231" s="304"/>
      <c r="AA231" s="304"/>
      <c r="AB231" s="304"/>
      <c r="AC231" s="304"/>
      <c r="AD231" s="304"/>
      <c r="AE231" s="304"/>
      <c r="AF231" s="53"/>
      <c r="AG231" s="53"/>
      <c r="AH231" s="53"/>
      <c r="AI231" s="53"/>
      <c r="AJ231" s="53"/>
      <c r="AK231" s="280"/>
      <c r="AL231" s="280"/>
      <c r="AM231" s="280"/>
      <c r="AN231" s="280"/>
      <c r="AO231" s="280"/>
      <c r="AP231" s="53"/>
      <c r="AQ231" s="53"/>
      <c r="AR231" s="53"/>
      <c r="AS231" s="53"/>
      <c r="AT231" s="53"/>
      <c r="AU231" s="53"/>
      <c r="AV231" s="53"/>
      <c r="AW231" s="53"/>
      <c r="AX231" s="53"/>
      <c r="AY231" s="53"/>
      <c r="AZ231" s="53"/>
      <c r="BA231" s="53"/>
      <c r="BB231" s="53"/>
      <c r="BC231" s="53"/>
      <c r="BD231" s="53"/>
      <c r="BE231" s="53"/>
      <c r="BF231" s="53"/>
      <c r="BG231" s="53"/>
      <c r="BH231" s="53"/>
      <c r="BI231" s="53"/>
      <c r="BJ231" s="53"/>
      <c r="BK231" s="53"/>
      <c r="BL231" s="53"/>
      <c r="BM231" s="53"/>
      <c r="BN231" s="53"/>
      <c r="BO231" s="53"/>
      <c r="BP231" s="53"/>
      <c r="BQ231" s="53"/>
    </row>
    <row r="232" spans="1:69" x14ac:dyDescent="0.2">
      <c r="A232" s="53"/>
      <c r="B232" s="280"/>
      <c r="C232" s="53"/>
      <c r="D232" s="304"/>
      <c r="E232" s="304"/>
      <c r="F232" s="304"/>
      <c r="G232" s="304"/>
      <c r="H232" s="304"/>
      <c r="I232" s="304"/>
      <c r="J232" s="304"/>
      <c r="K232" s="304"/>
      <c r="L232" s="304"/>
      <c r="M232" s="304"/>
      <c r="N232" s="304"/>
      <c r="O232" s="304"/>
      <c r="P232" s="304"/>
      <c r="Q232" s="304"/>
      <c r="R232" s="304"/>
      <c r="S232" s="304"/>
      <c r="T232" s="304"/>
      <c r="U232" s="304"/>
      <c r="V232" s="304"/>
      <c r="W232" s="304"/>
      <c r="X232" s="304"/>
      <c r="Y232" s="304"/>
      <c r="Z232" s="304"/>
      <c r="AA232" s="304"/>
      <c r="AB232" s="304"/>
      <c r="AC232" s="304"/>
      <c r="AD232" s="304"/>
      <c r="AE232" s="304"/>
      <c r="AF232" s="53"/>
      <c r="AG232" s="53"/>
      <c r="AH232" s="53"/>
      <c r="AI232" s="53"/>
      <c r="AJ232" s="53"/>
      <c r="AK232" s="280"/>
      <c r="AL232" s="280"/>
      <c r="AM232" s="280"/>
      <c r="AN232" s="280"/>
      <c r="AO232" s="280"/>
      <c r="AP232" s="53"/>
      <c r="AQ232" s="53"/>
      <c r="AR232" s="53"/>
      <c r="AS232" s="53"/>
      <c r="AT232" s="53"/>
      <c r="AU232" s="53"/>
      <c r="AV232" s="53"/>
      <c r="AW232" s="53"/>
      <c r="AX232" s="53"/>
      <c r="AY232" s="53"/>
      <c r="AZ232" s="53"/>
      <c r="BA232" s="53"/>
      <c r="BB232" s="53"/>
      <c r="BC232" s="53"/>
      <c r="BD232" s="53"/>
      <c r="BE232" s="53"/>
      <c r="BF232" s="53"/>
      <c r="BG232" s="53"/>
      <c r="BH232" s="53"/>
      <c r="BI232" s="53"/>
      <c r="BJ232" s="53"/>
      <c r="BK232" s="53"/>
      <c r="BL232" s="53"/>
      <c r="BM232" s="53"/>
      <c r="BN232" s="53"/>
      <c r="BO232" s="53"/>
      <c r="BP232" s="53"/>
      <c r="BQ232" s="53"/>
    </row>
  </sheetData>
  <mergeCells count="36">
    <mergeCell ref="D6:G6"/>
    <mergeCell ref="P6:S6"/>
    <mergeCell ref="L4:O4"/>
    <mergeCell ref="L5:O5"/>
    <mergeCell ref="H3:K3"/>
    <mergeCell ref="H6:K6"/>
    <mergeCell ref="P4:S4"/>
    <mergeCell ref="P5:S5"/>
    <mergeCell ref="D2:G2"/>
    <mergeCell ref="D3:G3"/>
    <mergeCell ref="D4:G4"/>
    <mergeCell ref="D5:G5"/>
    <mergeCell ref="H2:K2"/>
    <mergeCell ref="H4:K4"/>
    <mergeCell ref="H5:K5"/>
    <mergeCell ref="P74:R74"/>
    <mergeCell ref="L6:O6"/>
    <mergeCell ref="AB4:AE4"/>
    <mergeCell ref="T4:W4"/>
    <mergeCell ref="L2:O2"/>
    <mergeCell ref="L3:O3"/>
    <mergeCell ref="X4:AA4"/>
    <mergeCell ref="AB3:AE3"/>
    <mergeCell ref="P2:S2"/>
    <mergeCell ref="X6:AA6"/>
    <mergeCell ref="T6:W6"/>
    <mergeCell ref="P3:S3"/>
    <mergeCell ref="T2:W2"/>
    <mergeCell ref="X2:AA2"/>
    <mergeCell ref="T5:W5"/>
    <mergeCell ref="T3:W3"/>
    <mergeCell ref="X3:AA3"/>
    <mergeCell ref="X5:AA5"/>
    <mergeCell ref="AB6:AE6"/>
    <mergeCell ref="AB2:AE2"/>
    <mergeCell ref="AB5:AE5"/>
  </mergeCells>
  <phoneticPr fontId="0" type="noConversion"/>
  <pageMargins left="0.45" right="0.5" top="0.39" bottom="0.65" header="0.28000000000000003" footer="0.49"/>
  <pageSetup paperSize="9" scale="6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X231"/>
  <sheetViews>
    <sheetView zoomScale="85" workbookViewId="0">
      <pane ySplit="6" topLeftCell="A27" activePane="bottomLeft" state="frozen"/>
      <selection activeCell="B1" sqref="B1"/>
      <selection pane="bottomLeft" activeCell="AY64" sqref="AY64"/>
    </sheetView>
  </sheetViews>
  <sheetFormatPr baseColWidth="10" defaultRowHeight="12.75" x14ac:dyDescent="0.2"/>
  <cols>
    <col min="1" max="1" width="2" customWidth="1"/>
    <col min="2" max="2" width="2.85546875" style="447" customWidth="1"/>
    <col min="3" max="3" width="23" customWidth="1"/>
    <col min="4" max="6" width="4.28515625" style="412" customWidth="1"/>
    <col min="7" max="7" width="3.5703125" style="412" customWidth="1"/>
    <col min="8" max="8" width="4.28515625" style="412" customWidth="1"/>
    <col min="9" max="9" width="3.5703125" style="412" customWidth="1"/>
    <col min="10" max="10" width="4.28515625" style="412" customWidth="1"/>
    <col min="11" max="11" width="3" style="412" customWidth="1"/>
    <col min="12" max="12" width="5" style="412" customWidth="1"/>
    <col min="13" max="13" width="3.7109375" style="412" customWidth="1"/>
    <col min="14" max="14" width="5.140625" style="412" customWidth="1"/>
    <col min="15" max="15" width="2.7109375" style="412" customWidth="1"/>
    <col min="16" max="16" width="5.140625" style="412" customWidth="1"/>
    <col min="17" max="17" width="2.7109375" style="412" customWidth="1"/>
    <col min="18" max="18" width="4.28515625" style="412" customWidth="1"/>
    <col min="19" max="19" width="3" style="412" customWidth="1"/>
    <col min="20" max="20" width="4.28515625" style="412" customWidth="1"/>
    <col min="21" max="27" width="4.140625" style="412" customWidth="1"/>
    <col min="28" max="33" width="4.140625" style="465" customWidth="1"/>
    <col min="34" max="34" width="5.140625" style="465" customWidth="1"/>
    <col min="35" max="35" width="4.140625" style="465" customWidth="1"/>
    <col min="36" max="36" width="4.28515625" style="412" customWidth="1"/>
    <col min="37" max="37" width="4.140625" style="412" customWidth="1"/>
    <col min="38" max="38" width="3" style="1" customWidth="1"/>
    <col min="39" max="39" width="5.85546875" customWidth="1"/>
    <col min="40" max="41" width="3.28515625" customWidth="1"/>
    <col min="42" max="42" width="2.85546875" customWidth="1"/>
    <col min="43" max="43" width="4" customWidth="1"/>
    <col min="44" max="45" width="4.140625" style="325" customWidth="1"/>
    <col min="46" max="46" width="4.28515625" style="325" customWidth="1"/>
    <col min="47" max="47" width="4.85546875" style="325" customWidth="1"/>
    <col min="48" max="48" width="4" style="325" customWidth="1"/>
    <col min="49" max="49" width="4" style="127" customWidth="1"/>
  </cols>
  <sheetData>
    <row r="1" spans="1:50" x14ac:dyDescent="0.2">
      <c r="A1" s="2"/>
      <c r="B1" s="3"/>
      <c r="C1" s="2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J1" s="411"/>
      <c r="AK1" s="411"/>
      <c r="AL1" s="3"/>
      <c r="AM1" s="2"/>
      <c r="AN1" s="2"/>
      <c r="AO1" s="2"/>
      <c r="AP1" s="2"/>
      <c r="AQ1" s="2"/>
      <c r="AR1" s="123"/>
      <c r="AS1" s="123"/>
      <c r="AT1" s="123"/>
      <c r="AU1" s="123"/>
      <c r="AV1" s="123"/>
    </row>
    <row r="2" spans="1:50" x14ac:dyDescent="0.2">
      <c r="A2" s="2"/>
      <c r="B2" s="1558"/>
      <c r="C2" s="1559"/>
      <c r="D2" s="1452" t="s">
        <v>347</v>
      </c>
      <c r="E2" s="1443"/>
      <c r="F2" s="1452" t="s">
        <v>364</v>
      </c>
      <c r="G2" s="1484"/>
      <c r="H2" s="1452" t="s">
        <v>365</v>
      </c>
      <c r="I2" s="1484"/>
      <c r="J2" s="1452" t="s">
        <v>365</v>
      </c>
      <c r="K2" s="1484"/>
      <c r="L2" s="1437" t="s">
        <v>426</v>
      </c>
      <c r="M2" s="1560"/>
      <c r="N2" s="1437" t="s">
        <v>380</v>
      </c>
      <c r="O2" s="1560"/>
      <c r="P2" s="1452" t="s">
        <v>365</v>
      </c>
      <c r="Q2" s="1484"/>
      <c r="R2" s="1452" t="s">
        <v>365</v>
      </c>
      <c r="S2" s="1484"/>
      <c r="T2" s="1437" t="s">
        <v>368</v>
      </c>
      <c r="U2" s="1561"/>
      <c r="V2" s="1581" t="s">
        <v>449</v>
      </c>
      <c r="W2" s="1582"/>
      <c r="X2" s="1586" t="s">
        <v>456</v>
      </c>
      <c r="Y2" s="1541"/>
      <c r="Z2" s="1540" t="s">
        <v>471</v>
      </c>
      <c r="AA2" s="1541"/>
      <c r="AB2" s="1564" t="s">
        <v>472</v>
      </c>
      <c r="AC2" s="1565"/>
      <c r="AD2" s="1564" t="s">
        <v>472</v>
      </c>
      <c r="AE2" s="1565"/>
      <c r="AF2" s="1572" t="s">
        <v>481</v>
      </c>
      <c r="AG2" s="1573"/>
      <c r="AH2" s="1576" t="s">
        <v>491</v>
      </c>
      <c r="AI2" s="1577"/>
      <c r="AJ2" s="1570"/>
      <c r="AK2" s="1571"/>
      <c r="AL2" s="19"/>
      <c r="AM2" s="4"/>
      <c r="AN2" s="4"/>
      <c r="AO2" s="4"/>
      <c r="AP2" s="4"/>
      <c r="AQ2" s="4"/>
      <c r="AR2" s="323"/>
      <c r="AS2" s="323"/>
      <c r="AT2" s="323"/>
      <c r="AU2" s="323"/>
      <c r="AV2" s="323"/>
    </row>
    <row r="3" spans="1:50" ht="13.5" thickBot="1" x14ac:dyDescent="0.25">
      <c r="A3" s="2"/>
      <c r="B3" s="1558"/>
      <c r="C3" s="1559"/>
      <c r="D3" s="1423">
        <v>31</v>
      </c>
      <c r="E3" s="1440"/>
      <c r="F3" s="1423">
        <v>28</v>
      </c>
      <c r="G3" s="1426"/>
      <c r="H3" s="1423">
        <v>11</v>
      </c>
      <c r="I3" s="1426"/>
      <c r="J3" s="1423">
        <v>11</v>
      </c>
      <c r="K3" s="1426"/>
      <c r="L3" s="1439">
        <v>5</v>
      </c>
      <c r="M3" s="1548"/>
      <c r="N3" s="1439">
        <v>12</v>
      </c>
      <c r="O3" s="1548"/>
      <c r="P3" s="1439">
        <v>11</v>
      </c>
      <c r="Q3" s="1548"/>
      <c r="R3" s="1439">
        <v>17</v>
      </c>
      <c r="S3" s="1548"/>
      <c r="T3" s="1439">
        <v>24</v>
      </c>
      <c r="U3" s="1554"/>
      <c r="V3" s="1583">
        <v>31</v>
      </c>
      <c r="W3" s="1584"/>
      <c r="X3" s="1587">
        <v>7</v>
      </c>
      <c r="Y3" s="1543"/>
      <c r="Z3" s="1542">
        <v>5</v>
      </c>
      <c r="AA3" s="1543"/>
      <c r="AB3" s="1566">
        <v>21</v>
      </c>
      <c r="AC3" s="1567"/>
      <c r="AD3" s="1566">
        <v>26</v>
      </c>
      <c r="AE3" s="1567"/>
      <c r="AF3" s="1574">
        <v>1</v>
      </c>
      <c r="AG3" s="1575"/>
      <c r="AH3" s="1574">
        <v>16</v>
      </c>
      <c r="AI3" s="1578"/>
      <c r="AJ3" s="1562"/>
      <c r="AK3" s="1563"/>
      <c r="AL3" s="19"/>
      <c r="AM3" s="4"/>
      <c r="AN3" s="4"/>
      <c r="AO3" s="4"/>
      <c r="AP3" s="4"/>
      <c r="AQ3" s="4"/>
      <c r="AR3" s="323"/>
      <c r="AS3" s="323"/>
      <c r="AT3" s="323"/>
      <c r="AU3" s="323"/>
      <c r="AV3" s="323"/>
    </row>
    <row r="4" spans="1:50" x14ac:dyDescent="0.2">
      <c r="A4" s="2"/>
      <c r="B4" s="1558"/>
      <c r="C4" s="1559"/>
      <c r="D4" s="1423" t="s">
        <v>348</v>
      </c>
      <c r="E4" s="1440"/>
      <c r="F4" s="1423" t="s">
        <v>353</v>
      </c>
      <c r="G4" s="1426"/>
      <c r="H4" s="1423" t="s">
        <v>366</v>
      </c>
      <c r="I4" s="1426"/>
      <c r="J4" s="1423" t="s">
        <v>366</v>
      </c>
      <c r="K4" s="1426"/>
      <c r="L4" s="1439" t="s">
        <v>427</v>
      </c>
      <c r="M4" s="1548"/>
      <c r="N4" s="1439" t="s">
        <v>427</v>
      </c>
      <c r="O4" s="1548"/>
      <c r="P4" s="1439" t="s">
        <v>427</v>
      </c>
      <c r="Q4" s="1548"/>
      <c r="R4" s="1439" t="s">
        <v>438</v>
      </c>
      <c r="S4" s="1548"/>
      <c r="T4" s="1439" t="s">
        <v>438</v>
      </c>
      <c r="U4" s="1554"/>
      <c r="V4" s="1585" t="s">
        <v>438</v>
      </c>
      <c r="W4" s="1584"/>
      <c r="X4" s="1587" t="s">
        <v>452</v>
      </c>
      <c r="Y4" s="1543"/>
      <c r="Z4" s="1542" t="s">
        <v>466</v>
      </c>
      <c r="AA4" s="1543"/>
      <c r="AB4" s="1566" t="s">
        <v>452</v>
      </c>
      <c r="AC4" s="1567"/>
      <c r="AD4" s="1566" t="s">
        <v>466</v>
      </c>
      <c r="AE4" s="1567"/>
      <c r="AF4" s="1574" t="s">
        <v>348</v>
      </c>
      <c r="AG4" s="1575"/>
      <c r="AH4" s="1589" t="s">
        <v>492</v>
      </c>
      <c r="AI4" s="1590"/>
      <c r="AJ4" s="1562"/>
      <c r="AK4" s="1563"/>
      <c r="AL4" s="19" t="s">
        <v>0</v>
      </c>
      <c r="AM4" s="5" t="s">
        <v>1</v>
      </c>
      <c r="AN4" s="7" t="s">
        <v>2</v>
      </c>
      <c r="AO4" s="8"/>
      <c r="AP4" s="8"/>
      <c r="AQ4" s="9"/>
      <c r="AR4" s="281"/>
      <c r="AS4" s="355"/>
      <c r="AT4" s="355"/>
      <c r="AU4" s="355"/>
      <c r="AV4" s="355"/>
      <c r="AW4" s="356"/>
    </row>
    <row r="5" spans="1:50" x14ac:dyDescent="0.2">
      <c r="A5" s="2"/>
      <c r="B5" s="1558"/>
      <c r="C5" s="1559"/>
      <c r="D5" s="1423">
        <v>2014</v>
      </c>
      <c r="E5" s="1440"/>
      <c r="F5" s="1423">
        <v>2014</v>
      </c>
      <c r="G5" s="1426"/>
      <c r="H5" s="1423">
        <v>2014</v>
      </c>
      <c r="I5" s="1426"/>
      <c r="J5" s="1423">
        <v>2014</v>
      </c>
      <c r="K5" s="1426"/>
      <c r="L5" s="1439">
        <v>2015</v>
      </c>
      <c r="M5" s="1548"/>
      <c r="N5" s="1439">
        <v>2015</v>
      </c>
      <c r="O5" s="1548"/>
      <c r="P5" s="1439">
        <v>2015</v>
      </c>
      <c r="Q5" s="1548"/>
      <c r="R5" s="1439">
        <v>2015</v>
      </c>
      <c r="S5" s="1548"/>
      <c r="T5" s="1439">
        <v>2015</v>
      </c>
      <c r="U5" s="1554"/>
      <c r="V5" s="1583">
        <v>2015</v>
      </c>
      <c r="W5" s="1584"/>
      <c r="X5" s="1587">
        <v>2015</v>
      </c>
      <c r="Y5" s="1543"/>
      <c r="Z5" s="1542">
        <v>2015</v>
      </c>
      <c r="AA5" s="1543"/>
      <c r="AB5" s="1566">
        <v>2015</v>
      </c>
      <c r="AC5" s="1567"/>
      <c r="AD5" s="1566">
        <v>2015</v>
      </c>
      <c r="AE5" s="1567"/>
      <c r="AF5" s="1574">
        <v>2015</v>
      </c>
      <c r="AG5" s="1575"/>
      <c r="AH5" s="1574">
        <v>2015</v>
      </c>
      <c r="AI5" s="1578"/>
      <c r="AJ5" s="1562"/>
      <c r="AK5" s="1563"/>
      <c r="AL5" s="19"/>
      <c r="AM5" s="10" t="s">
        <v>4</v>
      </c>
      <c r="AN5" s="11" t="s">
        <v>5</v>
      </c>
      <c r="AO5" s="12" t="s">
        <v>6</v>
      </c>
      <c r="AP5" s="13" t="s">
        <v>7</v>
      </c>
      <c r="AQ5" s="14" t="s">
        <v>8</v>
      </c>
      <c r="AR5" s="357" t="s">
        <v>3</v>
      </c>
      <c r="AS5" s="358"/>
      <c r="AT5" s="358"/>
      <c r="AU5" s="358"/>
      <c r="AV5" s="359"/>
      <c r="AW5" s="360"/>
    </row>
    <row r="6" spans="1:50" ht="16.5" customHeight="1" thickBot="1" x14ac:dyDescent="0.25">
      <c r="A6" s="2"/>
      <c r="B6" s="1558"/>
      <c r="C6" s="1559"/>
      <c r="D6" s="1408"/>
      <c r="E6" s="1555"/>
      <c r="F6" s="868"/>
      <c r="G6" s="869"/>
      <c r="H6" s="1431"/>
      <c r="I6" s="1557"/>
      <c r="J6" s="1431"/>
      <c r="K6" s="1557"/>
      <c r="L6" s="1552"/>
      <c r="M6" s="1553"/>
      <c r="N6" s="1552"/>
      <c r="O6" s="1553"/>
      <c r="P6" s="1552"/>
      <c r="Q6" s="1553"/>
      <c r="R6" s="1408"/>
      <c r="S6" s="1556"/>
      <c r="T6" s="1550" t="s">
        <v>444</v>
      </c>
      <c r="U6" s="1551"/>
      <c r="V6" s="1579" t="s">
        <v>408</v>
      </c>
      <c r="W6" s="1580"/>
      <c r="X6" s="1588"/>
      <c r="Y6" s="1545"/>
      <c r="Z6" s="1544"/>
      <c r="AA6" s="1545"/>
      <c r="AB6" s="1568"/>
      <c r="AC6" s="1569"/>
      <c r="AD6" s="1568"/>
      <c r="AE6" s="1569"/>
      <c r="AF6" s="1332"/>
      <c r="AG6" s="1333"/>
      <c r="AH6" s="1591" t="s">
        <v>493</v>
      </c>
      <c r="AI6" s="1592"/>
      <c r="AJ6" s="1408"/>
      <c r="AK6" s="1556"/>
      <c r="AL6" s="19"/>
      <c r="AM6" s="19"/>
      <c r="AN6" s="20"/>
      <c r="AO6" s="18"/>
      <c r="AP6" s="18"/>
      <c r="AQ6" s="14"/>
      <c r="AR6" s="285"/>
      <c r="AS6" s="285"/>
      <c r="AT6" s="285"/>
      <c r="AU6" s="285"/>
      <c r="AV6" s="285"/>
      <c r="AW6" s="361"/>
    </row>
    <row r="7" spans="1:50" x14ac:dyDescent="0.2">
      <c r="A7" s="2"/>
      <c r="B7" s="449"/>
      <c r="C7" s="24" t="s">
        <v>56</v>
      </c>
      <c r="D7" s="362"/>
      <c r="E7" s="362"/>
      <c r="F7" s="362"/>
      <c r="G7" s="362"/>
      <c r="H7" s="440"/>
      <c r="I7" s="440"/>
      <c r="J7" s="334"/>
      <c r="K7" s="851"/>
      <c r="L7" s="334"/>
      <c r="M7" s="633"/>
      <c r="N7" s="334"/>
      <c r="O7" s="633"/>
      <c r="P7" s="334"/>
      <c r="Q7" s="633"/>
      <c r="R7" s="334"/>
      <c r="S7" s="633"/>
      <c r="T7" s="334"/>
      <c r="U7" s="633"/>
      <c r="W7" s="1253"/>
      <c r="X7" s="851"/>
      <c r="Y7" s="851"/>
      <c r="Z7" s="851"/>
      <c r="AA7" s="851"/>
      <c r="AB7" s="466"/>
      <c r="AC7" s="466"/>
      <c r="AD7" s="466"/>
      <c r="AE7" s="466"/>
      <c r="AF7" s="466"/>
      <c r="AG7" s="466"/>
      <c r="AH7" s="466"/>
      <c r="AI7" s="466"/>
      <c r="AJ7" s="334"/>
      <c r="AK7" s="633"/>
      <c r="AL7" s="19"/>
      <c r="AM7" s="25"/>
      <c r="AN7" s="17"/>
      <c r="AO7" s="17"/>
      <c r="AP7" s="17"/>
      <c r="AQ7" s="26"/>
      <c r="AR7" s="5">
        <v>180</v>
      </c>
      <c r="AS7" s="5">
        <v>270</v>
      </c>
      <c r="AT7" s="5">
        <v>365</v>
      </c>
      <c r="AU7" s="5">
        <v>450</v>
      </c>
      <c r="AV7" s="5">
        <v>510</v>
      </c>
      <c r="AW7" s="127">
        <v>610</v>
      </c>
      <c r="AX7" s="2"/>
    </row>
    <row r="8" spans="1:50" x14ac:dyDescent="0.2">
      <c r="A8" s="2"/>
      <c r="B8" s="446"/>
      <c r="C8" s="452"/>
      <c r="D8" s="341"/>
      <c r="E8" s="363"/>
      <c r="F8" s="334"/>
      <c r="G8" s="334"/>
      <c r="H8" s="341"/>
      <c r="I8" s="363"/>
      <c r="J8" s="330"/>
      <c r="K8" s="305"/>
      <c r="L8" s="333"/>
      <c r="M8" s="305"/>
      <c r="N8" s="333"/>
      <c r="O8" s="633"/>
      <c r="P8" s="341"/>
      <c r="Q8" s="338"/>
      <c r="R8" s="334"/>
      <c r="S8" s="634"/>
      <c r="T8" s="334"/>
      <c r="U8" s="634"/>
      <c r="V8" s="1266"/>
      <c r="W8" s="338"/>
      <c r="X8" s="851"/>
      <c r="Y8" s="851"/>
      <c r="Z8" s="791"/>
      <c r="AA8" s="338"/>
      <c r="AB8" s="467"/>
      <c r="AC8" s="468"/>
      <c r="AD8" s="467"/>
      <c r="AE8" s="468"/>
      <c r="AF8" s="467"/>
      <c r="AG8" s="468"/>
      <c r="AH8" s="467"/>
      <c r="AI8" s="468"/>
      <c r="AJ8" s="334"/>
      <c r="AK8" s="634"/>
      <c r="AL8" s="51">
        <f>COUNT(D8:AK8)</f>
        <v>0</v>
      </c>
      <c r="AM8" s="25" t="str">
        <f>IF(AL8&lt;3," ",(LARGE(D8:AK8,1)+LARGE(D8:AK8,2)+LARGE(D8:AK8,3))/3)</f>
        <v xml:space="preserve"> </v>
      </c>
      <c r="AN8" s="20">
        <f>COUNTIF(D8:U8,"(1)")</f>
        <v>0</v>
      </c>
      <c r="AO8" s="18">
        <f>COUNTIF(D8:U8,"(2)")</f>
        <v>0</v>
      </c>
      <c r="AP8" s="18">
        <f>COUNTIF(D8:U8,"(3)")</f>
        <v>0</v>
      </c>
      <c r="AQ8" s="14">
        <f>SUM(AN8:AP8)</f>
        <v>0</v>
      </c>
      <c r="AR8" s="30" t="e">
        <f>IF((LARGE($D8:$U8,1))&gt;=180,"15"," ")</f>
        <v>#NUM!</v>
      </c>
      <c r="AS8" s="30" t="e">
        <f>IF((LARGE($D8:$U8,1))&gt;=270,"15"," ")</f>
        <v>#NUM!</v>
      </c>
      <c r="AT8" s="30" t="e">
        <f>IF((LARGE($D8:$U8,1))&gt;=365,"15"," ")</f>
        <v>#NUM!</v>
      </c>
      <c r="AU8" s="30" t="e">
        <f>IF((LARGE($D8:$U8,1))&gt;=450,"15"," ")</f>
        <v>#NUM!</v>
      </c>
      <c r="AV8" s="30" t="e">
        <f>IF((LARGE($D8:$U8,1))&gt;=510,"15"," ")</f>
        <v>#NUM!</v>
      </c>
      <c r="AW8" s="30" t="e">
        <f>IF((LARGE($D8:$U8,1))&gt;=610,"15"," ")</f>
        <v>#NUM!</v>
      </c>
      <c r="AX8" s="2"/>
    </row>
    <row r="9" spans="1:50" x14ac:dyDescent="0.2">
      <c r="A9" s="2"/>
      <c r="B9" s="29"/>
      <c r="C9" s="24" t="s">
        <v>200</v>
      </c>
      <c r="D9" s="336"/>
      <c r="E9" s="336"/>
      <c r="F9" s="336"/>
      <c r="G9" s="336"/>
      <c r="H9" s="336"/>
      <c r="I9" s="336"/>
      <c r="J9" s="335"/>
      <c r="K9" s="867"/>
      <c r="L9" s="336"/>
      <c r="M9" s="301"/>
      <c r="N9" s="336"/>
      <c r="O9" s="632"/>
      <c r="P9" s="336"/>
      <c r="Q9" s="632"/>
      <c r="R9" s="336"/>
      <c r="S9" s="632"/>
      <c r="T9" s="336"/>
      <c r="U9" s="632"/>
      <c r="V9" s="1253"/>
      <c r="W9" s="1253"/>
      <c r="X9" s="1253"/>
      <c r="Y9" s="1253"/>
      <c r="Z9" s="1270"/>
      <c r="AA9" s="1270"/>
      <c r="AB9" s="1329"/>
      <c r="AC9" s="1329"/>
      <c r="AD9" s="593"/>
      <c r="AE9" s="593"/>
      <c r="AF9" s="1320"/>
      <c r="AG9" s="1320"/>
      <c r="AH9" s="1320"/>
      <c r="AI9" s="1320"/>
      <c r="AJ9" s="336"/>
      <c r="AK9" s="632"/>
      <c r="AL9" s="51"/>
      <c r="AM9" s="25"/>
      <c r="AN9" s="19"/>
      <c r="AO9" s="19"/>
      <c r="AP9" s="19"/>
      <c r="AQ9" s="99"/>
      <c r="AR9" s="19"/>
      <c r="AS9" s="19"/>
      <c r="AT9" s="19"/>
      <c r="AU9" s="19"/>
      <c r="AV9" s="19"/>
      <c r="AW9" s="19"/>
      <c r="AX9" s="2"/>
    </row>
    <row r="10" spans="1:50" x14ac:dyDescent="0.2">
      <c r="A10" s="2"/>
      <c r="B10" s="446"/>
      <c r="C10" s="36"/>
      <c r="D10" s="341"/>
      <c r="E10" s="363"/>
      <c r="F10" s="339"/>
      <c r="G10" s="339"/>
      <c r="H10" s="341"/>
      <c r="I10" s="364"/>
      <c r="J10" s="365"/>
      <c r="K10" s="340"/>
      <c r="L10" s="341"/>
      <c r="M10" s="319"/>
      <c r="N10" s="341"/>
      <c r="O10" s="340"/>
      <c r="P10" s="341"/>
      <c r="Q10" s="338"/>
      <c r="R10" s="339"/>
      <c r="S10" s="338"/>
      <c r="T10" s="339"/>
      <c r="U10" s="338"/>
      <c r="V10" s="791"/>
      <c r="W10" s="338"/>
      <c r="X10" s="340"/>
      <c r="Y10" s="340"/>
      <c r="Z10" s="791"/>
      <c r="AA10" s="338"/>
      <c r="AB10" s="467"/>
      <c r="AC10" s="468"/>
      <c r="AD10" s="467"/>
      <c r="AE10" s="468"/>
      <c r="AF10" s="469"/>
      <c r="AG10" s="469"/>
      <c r="AH10" s="467"/>
      <c r="AI10" s="468"/>
      <c r="AJ10" s="339"/>
      <c r="AK10" s="338"/>
      <c r="AL10" s="51">
        <f>COUNT(D10:AK10)</f>
        <v>0</v>
      </c>
      <c r="AM10" s="25" t="str">
        <f>IF(AL10&lt;3," ",(LARGE(D10:AK10,1)+LARGE(D10:AK10,2)+LARGE(D10:AK10,3))/3)</f>
        <v xml:space="preserve"> </v>
      </c>
      <c r="AN10" s="20">
        <f>COUNTIF(D10:U10,"(1)")</f>
        <v>0</v>
      </c>
      <c r="AO10" s="18">
        <f>COUNTIF(D10:U10,"(2)")</f>
        <v>0</v>
      </c>
      <c r="AP10" s="18">
        <f>COUNTIF(D10:U10,"(3)")</f>
        <v>0</v>
      </c>
      <c r="AQ10" s="14">
        <f>SUM(AN10:AP10)</f>
        <v>0</v>
      </c>
      <c r="AR10" s="30" t="e">
        <f>IF((LARGE($D10:$U10,1))&gt;=180,"15"," ")</f>
        <v>#NUM!</v>
      </c>
      <c r="AS10" s="30" t="e">
        <f>IF((LARGE($D10:$U10,1))&gt;=270,"15"," ")</f>
        <v>#NUM!</v>
      </c>
      <c r="AT10" s="30" t="e">
        <f>IF((LARGE($D10:$U10,1))&gt;=365,"15"," ")</f>
        <v>#NUM!</v>
      </c>
      <c r="AU10" s="30" t="e">
        <f>IF((LARGE($D10:$U10,1))&gt;=450,"15"," ")</f>
        <v>#NUM!</v>
      </c>
      <c r="AV10" s="30" t="e">
        <f>IF((LARGE($D10:$U10,1))&gt;=510,"15"," ")</f>
        <v>#NUM!</v>
      </c>
      <c r="AW10" s="30" t="e">
        <f>IF((LARGE($D10:$U10,1))&gt;=610,"15"," ")</f>
        <v>#NUM!</v>
      </c>
      <c r="AX10" s="2"/>
    </row>
    <row r="11" spans="1:50" x14ac:dyDescent="0.2">
      <c r="A11" s="2"/>
      <c r="B11" s="29"/>
      <c r="C11" s="24" t="s">
        <v>201</v>
      </c>
      <c r="D11" s="336"/>
      <c r="E11" s="336"/>
      <c r="F11" s="336"/>
      <c r="G11" s="336"/>
      <c r="H11" s="336"/>
      <c r="I11" s="336"/>
      <c r="J11" s="335"/>
      <c r="K11" s="867"/>
      <c r="L11" s="336"/>
      <c r="M11" s="301"/>
      <c r="N11" s="336"/>
      <c r="O11" s="632"/>
      <c r="P11" s="336"/>
      <c r="Q11" s="632"/>
      <c r="R11" s="336"/>
      <c r="S11" s="632"/>
      <c r="T11" s="336"/>
      <c r="U11" s="632"/>
      <c r="V11" s="1253"/>
      <c r="W11" s="1253"/>
      <c r="X11" s="1253"/>
      <c r="Y11" s="1253"/>
      <c r="Z11" s="1270"/>
      <c r="AA11" s="1270"/>
      <c r="AB11" s="1329"/>
      <c r="AC11" s="1329"/>
      <c r="AD11" s="593"/>
      <c r="AE11" s="593"/>
      <c r="AF11" s="1320"/>
      <c r="AG11" s="1320"/>
      <c r="AH11" s="1320"/>
      <c r="AI11" s="1320"/>
      <c r="AJ11" s="336"/>
      <c r="AK11" s="632"/>
      <c r="AL11" s="51"/>
      <c r="AM11" s="25"/>
      <c r="AN11" s="19"/>
      <c r="AO11" s="19"/>
      <c r="AP11" s="19"/>
      <c r="AQ11" s="99"/>
      <c r="AR11" s="19"/>
      <c r="AS11" s="19"/>
      <c r="AT11" s="19"/>
      <c r="AU11" s="19"/>
      <c r="AV11" s="19"/>
      <c r="AW11" s="19"/>
      <c r="AX11" s="2"/>
    </row>
    <row r="12" spans="1:50" x14ac:dyDescent="0.2">
      <c r="A12" s="2"/>
      <c r="B12" s="816"/>
      <c r="C12" s="38" t="s">
        <v>193</v>
      </c>
      <c r="D12" s="366"/>
      <c r="E12" s="367"/>
      <c r="F12" s="369"/>
      <c r="G12" s="369"/>
      <c r="H12" s="366"/>
      <c r="I12" s="1267"/>
      <c r="J12" s="818"/>
      <c r="K12" s="1254"/>
      <c r="L12" s="366"/>
      <c r="M12" s="321"/>
      <c r="N12" s="366"/>
      <c r="O12" s="1254"/>
      <c r="P12" s="366"/>
      <c r="Q12" s="1259"/>
      <c r="R12" s="369"/>
      <c r="S12" s="1259"/>
      <c r="T12" s="369"/>
      <c r="U12" s="1259"/>
      <c r="V12" s="1258"/>
      <c r="W12" s="1259"/>
      <c r="X12" s="1254"/>
      <c r="Y12" s="1254"/>
      <c r="Z12" s="1275"/>
      <c r="AA12" s="1276"/>
      <c r="AB12" s="1325"/>
      <c r="AC12" s="1327"/>
      <c r="AD12" s="1263"/>
      <c r="AE12" s="1264"/>
      <c r="AF12" s="1323"/>
      <c r="AG12" s="1323"/>
      <c r="AH12" s="1322"/>
      <c r="AI12" s="1324"/>
      <c r="AJ12" s="369"/>
      <c r="AK12" s="1259"/>
      <c r="AL12" s="51">
        <f>COUNT(D12:AK12)</f>
        <v>0</v>
      </c>
      <c r="AM12" s="25" t="str">
        <f>IF(AL12&lt;3," ",(LARGE(D12:AK12,1)+LARGE(D12:AK12,2)+LARGE(D12:AK12,3))/3)</f>
        <v xml:space="preserve"> </v>
      </c>
      <c r="AN12" s="20">
        <f>COUNTIF(D12:U12,"(1)")</f>
        <v>0</v>
      </c>
      <c r="AO12" s="18">
        <f>COUNTIF(D12:U12,"(2)")</f>
        <v>0</v>
      </c>
      <c r="AP12" s="18">
        <f>COUNTIF(D12:U12,"(3)")</f>
        <v>0</v>
      </c>
      <c r="AQ12" s="14">
        <f>SUM(AN12:AP12)</f>
        <v>0</v>
      </c>
      <c r="AR12" s="113" t="s">
        <v>199</v>
      </c>
      <c r="AS12" s="30" t="e">
        <f>IF((LARGE($D12:$U12,1))&gt;=270,"15"," ")</f>
        <v>#NUM!</v>
      </c>
      <c r="AT12" s="30" t="e">
        <f>IF((LARGE($D12:$U12,1))&gt;=365,"15"," ")</f>
        <v>#NUM!</v>
      </c>
      <c r="AU12" s="30" t="e">
        <f>IF((LARGE($D12:$U12,1))&gt;=450,"15"," ")</f>
        <v>#NUM!</v>
      </c>
      <c r="AV12" s="30" t="e">
        <f>IF((LARGE($D12:$U12,1))&gt;=510,"15"," ")</f>
        <v>#NUM!</v>
      </c>
      <c r="AW12" s="30" t="e">
        <f>IF((LARGE($D12:$U12,1))&gt;=610,"15"," ")</f>
        <v>#NUM!</v>
      </c>
      <c r="AX12" s="2"/>
    </row>
    <row r="13" spans="1:50" x14ac:dyDescent="0.2">
      <c r="A13" s="2"/>
      <c r="B13" s="445"/>
      <c r="C13" s="36"/>
      <c r="D13" s="333"/>
      <c r="E13" s="368"/>
      <c r="F13" s="334"/>
      <c r="G13" s="334"/>
      <c r="H13" s="333"/>
      <c r="I13" s="368"/>
      <c r="J13" s="330"/>
      <c r="K13" s="851"/>
      <c r="L13" s="333"/>
      <c r="M13" s="305"/>
      <c r="N13" s="333"/>
      <c r="O13" s="851"/>
      <c r="P13" s="333"/>
      <c r="Q13" s="1257"/>
      <c r="R13" s="334"/>
      <c r="S13" s="1257"/>
      <c r="T13" s="334"/>
      <c r="U13" s="1257"/>
      <c r="V13" s="1256"/>
      <c r="W13" s="1257"/>
      <c r="X13" s="851"/>
      <c r="Y13" s="851"/>
      <c r="Z13" s="1273"/>
      <c r="AA13" s="1274"/>
      <c r="AB13" s="472"/>
      <c r="AC13" s="1331"/>
      <c r="AD13" s="472"/>
      <c r="AE13" s="1265"/>
      <c r="AF13" s="466"/>
      <c r="AG13" s="466"/>
      <c r="AH13" s="472"/>
      <c r="AI13" s="1318"/>
      <c r="AJ13" s="334"/>
      <c r="AK13" s="1257"/>
      <c r="AL13" s="51">
        <f>COUNT(D13:AK13)</f>
        <v>0</v>
      </c>
      <c r="AM13" s="25" t="str">
        <f>IF(AL13&lt;3," ",(LARGE(D13:AK13,1)+LARGE(D13:AK13,2)+LARGE(D13:AK13,3))/3)</f>
        <v xml:space="preserve"> </v>
      </c>
      <c r="AN13" s="20">
        <f>COUNTIF(D13:U13,"(1)")</f>
        <v>0</v>
      </c>
      <c r="AO13" s="18">
        <f>COUNTIF(D13:U13,"(2)")</f>
        <v>0</v>
      </c>
      <c r="AP13" s="18">
        <f>COUNTIF(D13:U13,"(3)")</f>
        <v>0</v>
      </c>
      <c r="AQ13" s="14">
        <f>SUM(AN13:AP13)</f>
        <v>0</v>
      </c>
      <c r="AR13" s="30" t="e">
        <f>IF((LARGE($D13:$U13,1))&gt;=180,"15"," ")</f>
        <v>#NUM!</v>
      </c>
      <c r="AS13" s="30" t="e">
        <f>IF((LARGE($D13:$U13,1))&gt;=270,"15"," ")</f>
        <v>#NUM!</v>
      </c>
      <c r="AT13" s="30" t="e">
        <f>IF((LARGE($D13:$U13,1))&gt;=365,"15"," ")</f>
        <v>#NUM!</v>
      </c>
      <c r="AU13" s="30" t="e">
        <f>IF((LARGE($D13:$U13,1))&gt;=450,"15"," ")</f>
        <v>#NUM!</v>
      </c>
      <c r="AV13" s="30" t="e">
        <f>IF((LARGE($D13:$U13,1))&gt;=510,"15"," ")</f>
        <v>#NUM!</v>
      </c>
      <c r="AW13" s="30" t="e">
        <f>IF((LARGE($D13:$U13,1))&gt;=610,"15"," ")</f>
        <v>#NUM!</v>
      </c>
      <c r="AX13" s="2"/>
    </row>
    <row r="14" spans="1:50" x14ac:dyDescent="0.2">
      <c r="A14" s="2"/>
      <c r="B14" s="29"/>
      <c r="C14" s="24" t="s">
        <v>176</v>
      </c>
      <c r="D14" s="336"/>
      <c r="E14" s="336"/>
      <c r="F14" s="336"/>
      <c r="G14" s="336"/>
      <c r="H14" s="336"/>
      <c r="I14" s="336"/>
      <c r="J14" s="335"/>
      <c r="K14" s="867"/>
      <c r="L14" s="336"/>
      <c r="M14" s="632"/>
      <c r="N14" s="336"/>
      <c r="O14" s="632"/>
      <c r="P14" s="336"/>
      <c r="Q14" s="632"/>
      <c r="R14" s="336"/>
      <c r="S14" s="632"/>
      <c r="T14" s="336"/>
      <c r="U14" s="632"/>
      <c r="V14" s="1253"/>
      <c r="W14" s="1253"/>
      <c r="X14" s="1253"/>
      <c r="Y14" s="1253"/>
      <c r="Z14" s="1270"/>
      <c r="AA14" s="1270"/>
      <c r="AB14" s="1329"/>
      <c r="AC14" s="1329"/>
      <c r="AD14" s="593"/>
      <c r="AE14" s="593"/>
      <c r="AF14" s="1320"/>
      <c r="AG14" s="1320"/>
      <c r="AH14" s="1320"/>
      <c r="AI14" s="1320"/>
      <c r="AJ14" s="336"/>
      <c r="AK14" s="632"/>
      <c r="AL14" s="51"/>
      <c r="AM14" s="25"/>
      <c r="AN14" s="19"/>
      <c r="AO14" s="19"/>
      <c r="AP14" s="19"/>
      <c r="AQ14" s="99"/>
      <c r="AR14" s="5">
        <v>180</v>
      </c>
      <c r="AS14" s="5">
        <v>270</v>
      </c>
      <c r="AT14" s="5">
        <v>365</v>
      </c>
      <c r="AU14" s="5">
        <v>450</v>
      </c>
      <c r="AV14" s="5">
        <v>510</v>
      </c>
      <c r="AW14" s="127">
        <v>610</v>
      </c>
      <c r="AX14" s="2"/>
    </row>
    <row r="15" spans="1:50" x14ac:dyDescent="0.2">
      <c r="A15" s="2"/>
      <c r="B15" s="446"/>
      <c r="C15" s="132"/>
      <c r="D15" s="341"/>
      <c r="E15" s="363"/>
      <c r="F15" s="339"/>
      <c r="G15" s="339"/>
      <c r="H15" s="341"/>
      <c r="I15" s="364"/>
      <c r="J15" s="365"/>
      <c r="K15" s="340"/>
      <c r="L15" s="341"/>
      <c r="M15" s="319"/>
      <c r="N15" s="341"/>
      <c r="O15" s="340"/>
      <c r="P15" s="341"/>
      <c r="Q15" s="338"/>
      <c r="R15" s="339"/>
      <c r="S15" s="338"/>
      <c r="T15" s="339"/>
      <c r="U15" s="338"/>
      <c r="V15" s="791"/>
      <c r="W15" s="338"/>
      <c r="X15" s="340"/>
      <c r="Y15" s="340"/>
      <c r="Z15" s="791"/>
      <c r="AA15" s="338"/>
      <c r="AB15" s="467"/>
      <c r="AC15" s="468"/>
      <c r="AD15" s="467"/>
      <c r="AE15" s="468"/>
      <c r="AF15" s="469"/>
      <c r="AG15" s="469"/>
      <c r="AH15" s="467"/>
      <c r="AI15" s="468"/>
      <c r="AJ15" s="339"/>
      <c r="AK15" s="338"/>
      <c r="AL15" s="51">
        <f>COUNT(D15:AK15)</f>
        <v>0</v>
      </c>
      <c r="AM15" s="25" t="str">
        <f>IF(AL15&lt;3," ",(LARGE(D15:AK15,1)+LARGE(D15:AK15,2)+LARGE(D15:AK15,3))/3)</f>
        <v xml:space="preserve"> </v>
      </c>
      <c r="AN15" s="20">
        <f>COUNTIF(D15:U15,"(1)")</f>
        <v>0</v>
      </c>
      <c r="AO15" s="18">
        <f>COUNTIF(D15:U15,"(2)")</f>
        <v>0</v>
      </c>
      <c r="AP15" s="18">
        <f>COUNTIF(D15:U15,"(3)")</f>
        <v>0</v>
      </c>
      <c r="AQ15" s="14">
        <f>SUM(AN15:AP15)</f>
        <v>0</v>
      </c>
      <c r="AR15" s="30" t="e">
        <f>IF((LARGE($D15:$U15,1))&gt;=180,"15"," ")</f>
        <v>#NUM!</v>
      </c>
      <c r="AS15" s="30" t="e">
        <f>IF((LARGE($D15:$U15,1))&gt;=270,"15"," ")</f>
        <v>#NUM!</v>
      </c>
      <c r="AT15" s="30" t="e">
        <f>IF((LARGE($D15:$U15,1))&gt;=365,"15"," ")</f>
        <v>#NUM!</v>
      </c>
      <c r="AU15" s="30" t="e">
        <f>IF((LARGE($D15:$U15,1))&gt;=450,"15"," ")</f>
        <v>#NUM!</v>
      </c>
      <c r="AV15" s="30" t="e">
        <f>IF((LARGE($D15:$U15,1))&gt;=510,"15"," ")</f>
        <v>#NUM!</v>
      </c>
      <c r="AW15" s="30" t="e">
        <f>IF((LARGE($D15:$U15,1))&gt;=610,"15"," ")</f>
        <v>#NUM!</v>
      </c>
      <c r="AX15" s="2"/>
    </row>
    <row r="16" spans="1:50" x14ac:dyDescent="0.2">
      <c r="A16" s="2"/>
      <c r="B16" s="450"/>
      <c r="C16" s="21"/>
      <c r="D16" s="327"/>
      <c r="E16" s="327"/>
      <c r="F16" s="327"/>
      <c r="G16" s="327"/>
      <c r="H16" s="327"/>
      <c r="I16" s="327"/>
      <c r="J16" s="327"/>
      <c r="K16" s="327"/>
      <c r="L16" s="337"/>
      <c r="M16" s="327"/>
      <c r="N16" s="337"/>
      <c r="O16" s="327"/>
      <c r="P16" s="337"/>
      <c r="Q16" s="327"/>
      <c r="R16" s="337"/>
      <c r="S16" s="327"/>
      <c r="T16" s="337"/>
      <c r="U16" s="327"/>
      <c r="V16" s="327"/>
      <c r="W16" s="327"/>
      <c r="X16" s="327"/>
      <c r="Y16" s="327"/>
      <c r="Z16" s="327"/>
      <c r="AA16" s="327"/>
      <c r="AB16" s="470"/>
      <c r="AC16" s="470"/>
      <c r="AD16" s="470"/>
      <c r="AE16" s="470"/>
      <c r="AF16" s="470"/>
      <c r="AG16" s="470"/>
      <c r="AH16" s="470"/>
      <c r="AI16" s="470"/>
      <c r="AJ16" s="337"/>
      <c r="AK16" s="327"/>
      <c r="AL16" s="51"/>
      <c r="AM16" s="25" t="str">
        <f>IF(AL16&lt;3," ",(LARGE(D16:U16,1)+LARGE(D16:U16,2)+LARGE(D16:U16,3))/3)</f>
        <v xml:space="preserve"> </v>
      </c>
      <c r="AN16" s="19"/>
      <c r="AO16" s="19"/>
      <c r="AP16" s="19"/>
      <c r="AQ16" s="22"/>
      <c r="AR16" s="23"/>
      <c r="AS16" s="23"/>
      <c r="AT16" s="23"/>
      <c r="AU16" s="23"/>
      <c r="AV16" s="23"/>
      <c r="AX16" s="2"/>
    </row>
    <row r="17" spans="1:50" x14ac:dyDescent="0.2">
      <c r="A17" s="2"/>
      <c r="B17" s="443"/>
      <c r="C17" s="24" t="s">
        <v>57</v>
      </c>
      <c r="D17" s="362"/>
      <c r="E17" s="362"/>
      <c r="F17" s="362"/>
      <c r="G17" s="362"/>
      <c r="H17" s="440"/>
      <c r="I17" s="440"/>
      <c r="J17" s="334"/>
      <c r="K17" s="851"/>
      <c r="L17" s="334"/>
      <c r="M17" s="633"/>
      <c r="N17" s="334"/>
      <c r="O17" s="633"/>
      <c r="P17" s="334"/>
      <c r="Q17" s="633"/>
      <c r="R17" s="334"/>
      <c r="S17" s="633"/>
      <c r="T17" s="334"/>
      <c r="U17" s="633"/>
      <c r="V17" s="851"/>
      <c r="W17" s="851"/>
      <c r="X17" s="851"/>
      <c r="Y17" s="851"/>
      <c r="Z17" s="851"/>
      <c r="AA17" s="851"/>
      <c r="AB17" s="466"/>
      <c r="AC17" s="466"/>
      <c r="AD17" s="466"/>
      <c r="AE17" s="466"/>
      <c r="AF17" s="466"/>
      <c r="AG17" s="466"/>
      <c r="AH17" s="466"/>
      <c r="AI17" s="466"/>
      <c r="AJ17" s="334"/>
      <c r="AK17" s="633"/>
      <c r="AL17" s="51"/>
      <c r="AM17" s="25" t="str">
        <f>IF(AL17&lt;3," ",(LARGE(D17:U17,1)+LARGE(D17:U17,2)+LARGE(D17:U17,3))/3)</f>
        <v xml:space="preserve"> </v>
      </c>
      <c r="AN17" s="17"/>
      <c r="AO17" s="17"/>
      <c r="AP17" s="17"/>
      <c r="AQ17" s="26"/>
      <c r="AR17" s="5">
        <v>310</v>
      </c>
      <c r="AS17" s="5">
        <v>430</v>
      </c>
      <c r="AT17" s="5">
        <v>545</v>
      </c>
      <c r="AU17" s="5">
        <v>630</v>
      </c>
      <c r="AV17" s="5">
        <v>700</v>
      </c>
      <c r="AW17" s="127">
        <v>740</v>
      </c>
      <c r="AX17" s="2"/>
    </row>
    <row r="18" spans="1:50" x14ac:dyDescent="0.2">
      <c r="A18" s="2"/>
      <c r="B18" s="445"/>
      <c r="C18" s="36"/>
      <c r="D18" s="333"/>
      <c r="E18" s="334"/>
      <c r="F18" s="334"/>
      <c r="G18" s="334"/>
      <c r="H18" s="341"/>
      <c r="I18" s="363"/>
      <c r="J18" s="330"/>
      <c r="K18" s="851"/>
      <c r="L18" s="333"/>
      <c r="M18" s="305"/>
      <c r="N18" s="333"/>
      <c r="O18" s="633"/>
      <c r="P18" s="341"/>
      <c r="Q18" s="338"/>
      <c r="R18" s="334"/>
      <c r="S18" s="634"/>
      <c r="T18" s="334"/>
      <c r="U18" s="634"/>
      <c r="V18" s="791"/>
      <c r="W18" s="338"/>
      <c r="X18" s="851"/>
      <c r="Y18" s="851"/>
      <c r="Z18" s="791"/>
      <c r="AA18" s="338"/>
      <c r="AB18" s="467"/>
      <c r="AC18" s="468"/>
      <c r="AD18" s="467"/>
      <c r="AE18" s="468"/>
      <c r="AF18" s="466"/>
      <c r="AG18" s="466"/>
      <c r="AH18" s="467"/>
      <c r="AI18" s="468"/>
      <c r="AJ18" s="334"/>
      <c r="AK18" s="634"/>
      <c r="AL18" s="51">
        <f>COUNT(D18:AK18)</f>
        <v>0</v>
      </c>
      <c r="AM18" s="25" t="str">
        <f>IF(AL18&lt;3," ",(LARGE(D18:AK18,1)+LARGE(D18:AK18,2)+LARGE(D18:AK18,3))/3)</f>
        <v xml:space="preserve"> </v>
      </c>
      <c r="AN18" s="20">
        <f>COUNTIF(D18:U18,"(1)")</f>
        <v>0</v>
      </c>
      <c r="AO18" s="18">
        <f>COUNTIF(D18:U18,"(2)")</f>
        <v>0</v>
      </c>
      <c r="AP18" s="18">
        <f>COUNTIF(D18:U18,"(3)")</f>
        <v>0</v>
      </c>
      <c r="AQ18" s="14">
        <f>SUM(AN18:AP18)</f>
        <v>0</v>
      </c>
      <c r="AR18" s="126" t="e">
        <f>IF((LARGE($D18:$U18,1))&gt;=310,"15"," ")</f>
        <v>#NUM!</v>
      </c>
      <c r="AS18" s="520" t="e">
        <f>IF((LARGE($D18:$U18,1))&gt;=430,"15"," ")</f>
        <v>#NUM!</v>
      </c>
      <c r="AT18" s="31" t="e">
        <f>IF((LARGE($D18:$U18,1))&gt;=545,"15"," ")</f>
        <v>#NUM!</v>
      </c>
      <c r="AU18" s="31" t="e">
        <f>IF((LARGE($D18:$U18,1))&gt;=630,"15"," ")</f>
        <v>#NUM!</v>
      </c>
      <c r="AV18" s="31" t="e">
        <f>IF((LARGE($D18:$U18,1))&gt;=700,"15"," ")</f>
        <v>#NUM!</v>
      </c>
      <c r="AW18" s="31" t="e">
        <f>IF((LARGE($D18:$U18,1))&gt;=740,"15"," ")</f>
        <v>#NUM!</v>
      </c>
      <c r="AX18" s="2"/>
    </row>
    <row r="19" spans="1:50" x14ac:dyDescent="0.2">
      <c r="A19" s="2"/>
      <c r="B19" s="29"/>
      <c r="C19" s="97" t="s">
        <v>202</v>
      </c>
      <c r="D19" s="336"/>
      <c r="E19" s="336"/>
      <c r="F19" s="336"/>
      <c r="G19" s="336"/>
      <c r="H19" s="336"/>
      <c r="I19" s="336"/>
      <c r="J19" s="335"/>
      <c r="K19" s="867"/>
      <c r="L19" s="336"/>
      <c r="M19" s="632"/>
      <c r="N19" s="336"/>
      <c r="O19" s="632"/>
      <c r="P19" s="336"/>
      <c r="Q19" s="632"/>
      <c r="R19" s="336"/>
      <c r="S19" s="632"/>
      <c r="T19" s="336"/>
      <c r="U19" s="632"/>
      <c r="V19" s="1253"/>
      <c r="W19" s="1253"/>
      <c r="X19" s="1253"/>
      <c r="Y19" s="1253"/>
      <c r="Z19" s="1270"/>
      <c r="AA19" s="1270"/>
      <c r="AB19" s="1329"/>
      <c r="AC19" s="1329"/>
      <c r="AD19" s="593"/>
      <c r="AE19" s="593"/>
      <c r="AF19" s="1320"/>
      <c r="AG19" s="1320"/>
      <c r="AH19" s="1320"/>
      <c r="AI19" s="1320"/>
      <c r="AJ19" s="336"/>
      <c r="AK19" s="632"/>
      <c r="AL19" s="51"/>
      <c r="AM19" s="25" t="str">
        <f>IF(AL19&lt;3," ",(LARGE(D19:U19,1)+LARGE(D19:U19,2)+LARGE(D19:U19,3))/3)</f>
        <v xml:space="preserve"> </v>
      </c>
      <c r="AN19" s="19"/>
      <c r="AO19" s="19"/>
      <c r="AP19" s="19"/>
      <c r="AQ19" s="99"/>
      <c r="AR19" s="134">
        <v>140</v>
      </c>
      <c r="AS19" s="134">
        <v>230</v>
      </c>
      <c r="AT19" s="134">
        <v>325</v>
      </c>
      <c r="AU19" s="134">
        <v>410</v>
      </c>
      <c r="AV19" s="134">
        <v>470</v>
      </c>
      <c r="AW19" s="134">
        <v>585</v>
      </c>
      <c r="AX19" s="2"/>
    </row>
    <row r="20" spans="1:50" x14ac:dyDescent="0.2">
      <c r="A20" s="2"/>
      <c r="B20" s="446"/>
      <c r="C20" s="98"/>
      <c r="D20" s="341"/>
      <c r="E20" s="339"/>
      <c r="F20" s="341"/>
      <c r="G20" s="363"/>
      <c r="H20" s="341"/>
      <c r="I20" s="364"/>
      <c r="J20" s="365"/>
      <c r="K20" s="340"/>
      <c r="L20" s="341"/>
      <c r="M20" s="142"/>
      <c r="N20" s="339"/>
      <c r="O20" s="338"/>
      <c r="P20" s="339"/>
      <c r="Q20" s="338"/>
      <c r="R20" s="339"/>
      <c r="S20" s="338"/>
      <c r="T20" s="339"/>
      <c r="U20" s="338"/>
      <c r="V20" s="791"/>
      <c r="W20" s="338"/>
      <c r="X20" s="340"/>
      <c r="Y20" s="340"/>
      <c r="Z20" s="791"/>
      <c r="AA20" s="338"/>
      <c r="AB20" s="467"/>
      <c r="AC20" s="468"/>
      <c r="AD20" s="467"/>
      <c r="AE20" s="468"/>
      <c r="AF20" s="469"/>
      <c r="AG20" s="469"/>
      <c r="AH20" s="469"/>
      <c r="AI20" s="469"/>
      <c r="AJ20" s="339"/>
      <c r="AK20" s="338"/>
      <c r="AL20" s="51">
        <f>COUNT(D20:AK20)</f>
        <v>0</v>
      </c>
      <c r="AM20" s="25" t="str">
        <f>IF(AL20&lt;3," ",(LARGE(D20:AK20,1)+LARGE(D20:AK20,2)+LARGE(D20:AK20,3))/3)</f>
        <v xml:space="preserve"> </v>
      </c>
      <c r="AN20" s="30">
        <f>COUNTIF(D20:U20,"(1)")</f>
        <v>0</v>
      </c>
      <c r="AO20" s="31">
        <f>COUNTIF(D20:U20,"(2)")</f>
        <v>0</v>
      </c>
      <c r="AP20" s="31">
        <f>COUNTIF(D20:U20,"(3)")</f>
        <v>0</v>
      </c>
      <c r="AQ20" s="135">
        <f>SUM(AN20:AP20)</f>
        <v>0</v>
      </c>
      <c r="AR20" s="30" t="e">
        <f>IF((LARGE($D20:$U20,1))&gt;=140,"15"," ")</f>
        <v>#NUM!</v>
      </c>
      <c r="AS20" s="31" t="e">
        <f>IF((LARGE($D20:$U20,1))&gt;=230,"15"," ")</f>
        <v>#NUM!</v>
      </c>
      <c r="AT20" s="31" t="e">
        <f>IF((LARGE($D20:$U20,1))&gt;=325,"15"," ")</f>
        <v>#NUM!</v>
      </c>
      <c r="AU20" s="31" t="e">
        <f>IF((LARGE($D20:$U20,1))&gt;=410,"15"," ")</f>
        <v>#NUM!</v>
      </c>
      <c r="AV20" s="31" t="e">
        <f>IF((LARGE($D20:$U20,1))&gt;=470,"15"," ")</f>
        <v>#NUM!</v>
      </c>
      <c r="AW20" s="31" t="e">
        <f>IF((LARGE($D20:$U20,1))&gt;=585,"15"," ")</f>
        <v>#NUM!</v>
      </c>
      <c r="AX20" s="2"/>
    </row>
    <row r="21" spans="1:50" x14ac:dyDescent="0.2">
      <c r="A21" s="2"/>
      <c r="B21" s="29"/>
      <c r="C21" s="37"/>
      <c r="D21" s="336"/>
      <c r="E21" s="336"/>
      <c r="F21" s="336"/>
      <c r="G21" s="336"/>
      <c r="H21" s="336"/>
      <c r="I21" s="336"/>
      <c r="J21" s="335"/>
      <c r="K21" s="867"/>
      <c r="L21" s="336"/>
      <c r="M21" s="632"/>
      <c r="N21" s="336"/>
      <c r="O21" s="632"/>
      <c r="P21" s="336"/>
      <c r="Q21" s="632"/>
      <c r="R21" s="336"/>
      <c r="S21" s="632"/>
      <c r="T21" s="336"/>
      <c r="U21" s="632"/>
      <c r="V21" s="1253"/>
      <c r="W21" s="1253"/>
      <c r="X21" s="1253"/>
      <c r="Y21" s="1253"/>
      <c r="Z21" s="1270"/>
      <c r="AA21" s="1270"/>
      <c r="AB21" s="1329"/>
      <c r="AC21" s="1329"/>
      <c r="AD21" s="593"/>
      <c r="AE21" s="593"/>
      <c r="AF21" s="1320"/>
      <c r="AG21" s="1320"/>
      <c r="AH21" s="1320"/>
      <c r="AI21" s="1320"/>
      <c r="AJ21" s="336"/>
      <c r="AK21" s="632"/>
      <c r="AL21" s="51"/>
      <c r="AM21" s="25"/>
      <c r="AN21" s="19"/>
      <c r="AO21" s="19"/>
      <c r="AP21" s="19"/>
      <c r="AQ21" s="99"/>
      <c r="AR21" s="133"/>
      <c r="AS21" s="133"/>
      <c r="AT21" s="133"/>
      <c r="AU21" s="133"/>
      <c r="AV21" s="133"/>
      <c r="AW21" s="133"/>
      <c r="AX21" s="2"/>
    </row>
    <row r="22" spans="1:50" x14ac:dyDescent="0.2">
      <c r="A22" s="2"/>
      <c r="B22" s="29"/>
      <c r="C22" s="97" t="s">
        <v>121</v>
      </c>
      <c r="D22" s="336"/>
      <c r="E22" s="336"/>
      <c r="F22" s="336"/>
      <c r="G22" s="336"/>
      <c r="H22" s="336"/>
      <c r="I22" s="336"/>
      <c r="J22" s="335"/>
      <c r="K22" s="867"/>
      <c r="L22" s="336"/>
      <c r="M22" s="632"/>
      <c r="N22" s="336"/>
      <c r="O22" s="632"/>
      <c r="P22" s="336"/>
      <c r="Q22" s="632"/>
      <c r="R22" s="336"/>
      <c r="S22" s="632"/>
      <c r="T22" s="336"/>
      <c r="U22" s="632"/>
      <c r="V22" s="1253"/>
      <c r="W22" s="1253"/>
      <c r="X22" s="1253"/>
      <c r="Y22" s="1253"/>
      <c r="Z22" s="1270"/>
      <c r="AA22" s="1270"/>
      <c r="AB22" s="1329"/>
      <c r="AC22" s="1329"/>
      <c r="AD22" s="593"/>
      <c r="AE22" s="593"/>
      <c r="AF22" s="1320"/>
      <c r="AG22" s="1320"/>
      <c r="AH22" s="1320"/>
      <c r="AI22" s="1320"/>
      <c r="AJ22" s="336"/>
      <c r="AK22" s="632"/>
      <c r="AL22" s="51"/>
      <c r="AM22" s="25" t="str">
        <f>IF(AL22&lt;3," ",(LARGE(D22:U22,1)+LARGE(D22:U22,2)+LARGE(D22:U22,3))/3)</f>
        <v xml:space="preserve"> </v>
      </c>
      <c r="AN22" s="19"/>
      <c r="AO22" s="19"/>
      <c r="AP22" s="19"/>
      <c r="AQ22" s="99"/>
      <c r="AR22" s="19"/>
      <c r="AS22" s="19"/>
      <c r="AT22" s="19"/>
      <c r="AU22" s="19"/>
      <c r="AV22" s="19"/>
      <c r="AW22" s="19"/>
      <c r="AX22" s="2"/>
    </row>
    <row r="23" spans="1:50" x14ac:dyDescent="0.2">
      <c r="A23" s="2"/>
      <c r="B23" s="816"/>
      <c r="C23" s="817"/>
      <c r="D23" s="366"/>
      <c r="E23" s="367"/>
      <c r="F23" s="369"/>
      <c r="G23" s="369"/>
      <c r="H23" s="366"/>
      <c r="I23" s="367"/>
      <c r="J23" s="818"/>
      <c r="K23" s="321"/>
      <c r="L23" s="366"/>
      <c r="M23" s="1254"/>
      <c r="N23" s="366"/>
      <c r="O23" s="321"/>
      <c r="P23" s="366"/>
      <c r="Q23" s="146"/>
      <c r="R23" s="369"/>
      <c r="S23" s="1259"/>
      <c r="T23" s="369"/>
      <c r="U23" s="1259"/>
      <c r="V23" s="1258"/>
      <c r="W23" s="1259"/>
      <c r="X23" s="1254"/>
      <c r="Y23" s="1254"/>
      <c r="Z23" s="1275"/>
      <c r="AA23" s="1276"/>
      <c r="AB23" s="1325"/>
      <c r="AC23" s="1327"/>
      <c r="AD23" s="1263"/>
      <c r="AE23" s="1264"/>
      <c r="AF23" s="1323"/>
      <c r="AG23" s="1323"/>
      <c r="AH23" s="1322"/>
      <c r="AI23" s="1324"/>
      <c r="AJ23" s="369"/>
      <c r="AK23" s="1259"/>
      <c r="AL23" s="51">
        <f>COUNT(D23:AK23)</f>
        <v>0</v>
      </c>
      <c r="AN23" s="20">
        <f>COUNTIF(D23:U23,"(1)")</f>
        <v>0</v>
      </c>
      <c r="AO23" s="18">
        <f>COUNTIF(D23:U23,"(2)")</f>
        <v>0</v>
      </c>
      <c r="AP23" s="18">
        <f>COUNTIF(D23:U23,"(3)")</f>
        <v>0</v>
      </c>
      <c r="AQ23" s="14">
        <f>SUM(AN23:AP23)</f>
        <v>0</v>
      </c>
      <c r="AR23" s="126" t="e">
        <f>IF((LARGE($D23:$U23,1))&gt;=310,"15"," ")</f>
        <v>#NUM!</v>
      </c>
      <c r="AS23" s="520" t="e">
        <f>IF((LARGE($D23:$U23,1))&gt;=430,"15"," ")</f>
        <v>#NUM!</v>
      </c>
      <c r="AT23" s="31" t="e">
        <f>IF((LARGE($D23:$U23,1))&gt;=545,"15"," ")</f>
        <v>#NUM!</v>
      </c>
      <c r="AU23" s="31" t="e">
        <f>IF((LARGE($D23:$U23,1))&gt;=630,"15"," ")</f>
        <v>#NUM!</v>
      </c>
      <c r="AV23" s="31" t="e">
        <f>IF((LARGE($D23:$U23,1))&gt;=700,"15"," ")</f>
        <v>#NUM!</v>
      </c>
      <c r="AW23" s="31" t="e">
        <f>IF((LARGE($D23:$U23,1))&gt;=740,"15"," ")</f>
        <v>#NUM!</v>
      </c>
      <c r="AX23" s="2"/>
    </row>
    <row r="24" spans="1:50" x14ac:dyDescent="0.2">
      <c r="A24" s="2"/>
      <c r="B24" s="445"/>
      <c r="C24" s="36"/>
      <c r="D24" s="333"/>
      <c r="E24" s="368"/>
      <c r="F24" s="334"/>
      <c r="G24" s="334"/>
      <c r="H24" s="333"/>
      <c r="I24" s="368"/>
      <c r="J24" s="330"/>
      <c r="K24" s="305"/>
      <c r="L24" s="333"/>
      <c r="M24" s="851"/>
      <c r="N24" s="333"/>
      <c r="O24" s="305"/>
      <c r="P24" s="333"/>
      <c r="Q24" s="303"/>
      <c r="R24" s="334"/>
      <c r="S24" s="1257"/>
      <c r="T24" s="334"/>
      <c r="U24" s="1257"/>
      <c r="V24" s="1256"/>
      <c r="W24" s="1257"/>
      <c r="X24" s="851"/>
      <c r="Y24" s="851"/>
      <c r="Z24" s="1273"/>
      <c r="AA24" s="1274"/>
      <c r="AB24" s="472"/>
      <c r="AC24" s="1331"/>
      <c r="AD24" s="472"/>
      <c r="AE24" s="1265"/>
      <c r="AF24" s="466"/>
      <c r="AG24" s="466"/>
      <c r="AH24" s="472"/>
      <c r="AI24" s="1318"/>
      <c r="AJ24" s="334"/>
      <c r="AK24" s="1257"/>
      <c r="AL24" s="51">
        <f>COUNT(D24:AK24)</f>
        <v>0</v>
      </c>
      <c r="AM24" s="25" t="str">
        <f>IF(AL23&lt;3," ",(LARGE(D23:AK23,1)+LARGE(D23:AK23,2)+LARGE(D23:AK23,3))/3)</f>
        <v xml:space="preserve"> </v>
      </c>
      <c r="AN24" s="20">
        <f>COUNTIF(D24:U24,"(1)")</f>
        <v>0</v>
      </c>
      <c r="AO24" s="18">
        <f>COUNTIF(D24:U24,"(2)")</f>
        <v>0</v>
      </c>
      <c r="AP24" s="18">
        <f>COUNTIF(D24:U24,"(3)")</f>
        <v>0</v>
      </c>
      <c r="AQ24" s="14">
        <f>SUM(AN24:AP24)</f>
        <v>0</v>
      </c>
      <c r="AR24" s="30" t="e">
        <f>IF((LARGE($D24:$U24,1))&gt;=310,"15"," ")</f>
        <v>#NUM!</v>
      </c>
      <c r="AS24" s="30" t="e">
        <f>IF((LARGE($D24:$U24,1))&gt;=430,"15"," ")</f>
        <v>#NUM!</v>
      </c>
      <c r="AT24" s="31" t="e">
        <f>IF((LARGE($D24:$U24,1))&gt;=545,"15"," ")</f>
        <v>#NUM!</v>
      </c>
      <c r="AU24" s="31" t="e">
        <f>IF((LARGE($D24:$U24,1))&gt;=630,"15"," ")</f>
        <v>#NUM!</v>
      </c>
      <c r="AV24" s="31" t="e">
        <f>IF((LARGE($D24:$U24,1))&gt;=700,"15"," ")</f>
        <v>#NUM!</v>
      </c>
      <c r="AW24" s="31" t="e">
        <f>IF((LARGE($D24:$U24,1))&gt;=740,"15"," ")</f>
        <v>#NUM!</v>
      </c>
      <c r="AX24" s="2"/>
    </row>
    <row r="25" spans="1:50" x14ac:dyDescent="0.2">
      <c r="A25" s="2"/>
      <c r="B25" s="443"/>
      <c r="C25" s="40"/>
      <c r="D25" s="334"/>
      <c r="E25" s="334"/>
      <c r="F25" s="334"/>
      <c r="G25" s="334"/>
      <c r="H25" s="334"/>
      <c r="I25" s="334"/>
      <c r="J25" s="328"/>
      <c r="K25" s="305"/>
      <c r="L25" s="334"/>
      <c r="M25" s="633"/>
      <c r="N25" s="334"/>
      <c r="O25" s="305"/>
      <c r="P25" s="334"/>
      <c r="Q25" s="305"/>
      <c r="R25" s="334"/>
      <c r="S25" s="633"/>
      <c r="T25" s="334"/>
      <c r="U25" s="633"/>
      <c r="V25" s="851"/>
      <c r="W25" s="851"/>
      <c r="X25" s="851"/>
      <c r="Y25" s="851"/>
      <c r="Z25" s="851"/>
      <c r="AA25" s="851"/>
      <c r="AB25" s="466"/>
      <c r="AC25" s="466"/>
      <c r="AD25" s="466"/>
      <c r="AE25" s="466"/>
      <c r="AF25" s="466"/>
      <c r="AG25" s="466"/>
      <c r="AH25" s="466"/>
      <c r="AI25" s="466"/>
      <c r="AJ25" s="334"/>
      <c r="AK25" s="633"/>
      <c r="AL25" s="51"/>
      <c r="AM25" s="25" t="str">
        <f>IF(AL25&lt;3," ",(LARGE(D25:U25,1)+LARGE(D25:U25,2)+LARGE(D25:U25,3))/3)</f>
        <v xml:space="preserve"> </v>
      </c>
      <c r="AN25" s="17"/>
      <c r="AO25" s="17"/>
      <c r="AP25" s="17"/>
      <c r="AQ25" s="26"/>
      <c r="AR25" s="99"/>
      <c r="AS25" s="99"/>
      <c r="AT25" s="19"/>
      <c r="AU25" s="19"/>
      <c r="AV25" s="19"/>
      <c r="AW25" s="19"/>
      <c r="AX25" s="2"/>
    </row>
    <row r="26" spans="1:50" x14ac:dyDescent="0.2">
      <c r="A26" s="2"/>
      <c r="B26" s="443"/>
      <c r="C26" s="24" t="s">
        <v>58</v>
      </c>
      <c r="D26" s="362"/>
      <c r="E26" s="362"/>
      <c r="F26" s="362"/>
      <c r="G26" s="362"/>
      <c r="H26" s="440"/>
      <c r="I26" s="440"/>
      <c r="J26" s="334"/>
      <c r="K26" s="851"/>
      <c r="L26" s="334"/>
      <c r="M26" s="633"/>
      <c r="N26" s="334"/>
      <c r="O26" s="633"/>
      <c r="P26" s="334"/>
      <c r="Q26" s="633"/>
      <c r="R26" s="334"/>
      <c r="S26" s="633"/>
      <c r="T26" s="334"/>
      <c r="U26" s="633"/>
      <c r="V26" s="851"/>
      <c r="W26" s="851"/>
      <c r="X26" s="851"/>
      <c r="Y26" s="851"/>
      <c r="Z26" s="851"/>
      <c r="AA26" s="851"/>
      <c r="AB26" s="466"/>
      <c r="AC26" s="466"/>
      <c r="AD26" s="466"/>
      <c r="AE26" s="466"/>
      <c r="AF26" s="466"/>
      <c r="AG26" s="466"/>
      <c r="AH26" s="466"/>
      <c r="AI26" s="466"/>
      <c r="AJ26" s="334"/>
      <c r="AK26" s="633"/>
      <c r="AL26" s="51"/>
      <c r="AM26" s="25" t="str">
        <f>IF(AL26&lt;3," ",(LARGE(D26:U26,1)+LARGE(D26:U26,2)+LARGE(D26:U26,3))/3)</f>
        <v xml:space="preserve"> </v>
      </c>
      <c r="AN26" s="17"/>
      <c r="AO26" s="17"/>
      <c r="AP26" s="17"/>
      <c r="AQ26" s="26"/>
      <c r="AR26" s="5">
        <v>140</v>
      </c>
      <c r="AS26" s="5">
        <v>230</v>
      </c>
      <c r="AT26" s="5">
        <v>325</v>
      </c>
      <c r="AU26" s="5">
        <v>410</v>
      </c>
      <c r="AV26" s="5">
        <v>470</v>
      </c>
      <c r="AW26" s="127">
        <v>585</v>
      </c>
      <c r="AX26" s="2"/>
    </row>
    <row r="27" spans="1:50" x14ac:dyDescent="0.2">
      <c r="A27" s="2"/>
      <c r="B27" s="444">
        <v>1</v>
      </c>
      <c r="C27" s="38" t="s">
        <v>23</v>
      </c>
      <c r="D27" s="331"/>
      <c r="E27" s="373"/>
      <c r="F27" s="366"/>
      <c r="G27" s="399"/>
      <c r="H27" s="366"/>
      <c r="I27" s="399"/>
      <c r="J27" s="329"/>
      <c r="K27" s="300"/>
      <c r="L27" s="331"/>
      <c r="M27" s="416"/>
      <c r="N27" s="337">
        <v>594</v>
      </c>
      <c r="O27" s="1176" t="s">
        <v>322</v>
      </c>
      <c r="P27" s="337">
        <v>497</v>
      </c>
      <c r="Q27" s="295" t="s">
        <v>349</v>
      </c>
      <c r="R27" s="337"/>
      <c r="S27" s="295"/>
      <c r="T27" s="337">
        <v>555</v>
      </c>
      <c r="U27" s="1176" t="s">
        <v>322</v>
      </c>
      <c r="V27" s="145">
        <v>480</v>
      </c>
      <c r="W27" s="1037" t="s">
        <v>237</v>
      </c>
      <c r="X27" s="1268"/>
      <c r="Y27" s="1268"/>
      <c r="Z27" s="145">
        <v>571</v>
      </c>
      <c r="AA27" s="146" t="s">
        <v>349</v>
      </c>
      <c r="AB27" s="471">
        <v>572</v>
      </c>
      <c r="AC27" s="1335" t="s">
        <v>259</v>
      </c>
      <c r="AD27" s="471">
        <v>567</v>
      </c>
      <c r="AE27" s="1317" t="s">
        <v>322</v>
      </c>
      <c r="AF27" s="373">
        <v>493</v>
      </c>
      <c r="AG27" s="373" t="s">
        <v>349</v>
      </c>
      <c r="AH27" s="471">
        <v>475</v>
      </c>
      <c r="AI27" s="399" t="s">
        <v>462</v>
      </c>
      <c r="AJ27" s="337"/>
      <c r="AK27" s="295"/>
      <c r="AL27" s="51">
        <f>COUNT(D27:AK27)</f>
        <v>9</v>
      </c>
      <c r="AM27" s="25">
        <f>IF(AL27&lt;3," ",(LARGE(D27:AK27,1)+LARGE(D27:AK27,2)+LARGE(D27:AK27,3))/3)</f>
        <v>579</v>
      </c>
      <c r="AN27" s="20">
        <f>COUNTIF(D27:AK27,"(1)")</f>
        <v>1</v>
      </c>
      <c r="AO27" s="20">
        <f>COUNTIF(D27:AK27,"(2)")</f>
        <v>3</v>
      </c>
      <c r="AP27" s="20">
        <f>COUNTIF(F27:AK27,"(3)")</f>
        <v>1</v>
      </c>
      <c r="AQ27" s="14">
        <f>SUM(AN27:AP27)</f>
        <v>5</v>
      </c>
      <c r="AR27" s="129" t="s">
        <v>19</v>
      </c>
      <c r="AS27" s="35" t="s">
        <v>19</v>
      </c>
      <c r="AT27" s="35" t="s">
        <v>19</v>
      </c>
      <c r="AU27" s="35" t="s">
        <v>18</v>
      </c>
      <c r="AV27" s="35" t="s">
        <v>14</v>
      </c>
      <c r="AW27" s="114" t="s">
        <v>225</v>
      </c>
      <c r="AX27" s="2"/>
    </row>
    <row r="28" spans="1:50" s="599" customFormat="1" x14ac:dyDescent="0.2">
      <c r="A28" s="595"/>
      <c r="B28" s="600">
        <v>2</v>
      </c>
      <c r="C28" s="601" t="s">
        <v>332</v>
      </c>
      <c r="D28" s="333">
        <v>190</v>
      </c>
      <c r="E28" s="1022" t="s">
        <v>259</v>
      </c>
      <c r="F28" s="333"/>
      <c r="G28" s="368"/>
      <c r="H28" s="333"/>
      <c r="I28" s="448"/>
      <c r="J28" s="330">
        <v>148</v>
      </c>
      <c r="K28" s="305" t="s">
        <v>344</v>
      </c>
      <c r="L28" s="333">
        <v>232</v>
      </c>
      <c r="M28" s="1161" t="s">
        <v>237</v>
      </c>
      <c r="N28" s="334">
        <v>305</v>
      </c>
      <c r="O28" s="303" t="s">
        <v>349</v>
      </c>
      <c r="P28" s="334"/>
      <c r="Q28" s="303"/>
      <c r="R28" s="334"/>
      <c r="S28" s="634"/>
      <c r="T28" s="334">
        <v>191</v>
      </c>
      <c r="U28" s="303" t="s">
        <v>349</v>
      </c>
      <c r="V28" s="310">
        <v>282</v>
      </c>
      <c r="W28" s="1223" t="s">
        <v>322</v>
      </c>
      <c r="X28" s="305"/>
      <c r="Y28" s="305"/>
      <c r="Z28" s="310"/>
      <c r="AA28" s="303"/>
      <c r="AB28" s="472">
        <v>231</v>
      </c>
      <c r="AC28" s="448" t="s">
        <v>390</v>
      </c>
      <c r="AD28" s="472">
        <v>231</v>
      </c>
      <c r="AE28" s="448" t="s">
        <v>390</v>
      </c>
      <c r="AF28" s="819"/>
      <c r="AG28" s="819"/>
      <c r="AH28" s="477"/>
      <c r="AI28" s="448"/>
      <c r="AJ28" s="334"/>
      <c r="AK28" s="634"/>
      <c r="AL28" s="51">
        <f>COUNT(D28:AK28)</f>
        <v>8</v>
      </c>
      <c r="AM28" s="25">
        <f>IF(AL28&lt;3," ",(LARGE(D28:AK28,1)+LARGE(D28:AK28,2)+LARGE(D28:AK28,3))/3)</f>
        <v>273</v>
      </c>
      <c r="AN28" s="20">
        <f>COUNTIF(D28:AK28,"(1)")</f>
        <v>1</v>
      </c>
      <c r="AO28" s="20">
        <f>COUNTIF(D28:AK28,"(2)")</f>
        <v>1</v>
      </c>
      <c r="AP28" s="20">
        <f>COUNTIF(F28:AK28,"(3)")</f>
        <v>0</v>
      </c>
      <c r="AQ28" s="14">
        <f>SUM(AN28:AP28)</f>
        <v>2</v>
      </c>
      <c r="AR28" s="952">
        <v>15</v>
      </c>
      <c r="AS28" s="952" t="str">
        <f>IF((LARGE($D28:$U28,1))&gt;=230,"15"," ")</f>
        <v>15</v>
      </c>
      <c r="AT28" s="31" t="str">
        <f>IF((LARGE($D28:$U28,1))&gt;=325,"15"," ")</f>
        <v xml:space="preserve"> </v>
      </c>
      <c r="AU28" s="31" t="str">
        <f>IF((LARGE($D28:$U28,1))&gt;=410,"15"," ")</f>
        <v xml:space="preserve"> </v>
      </c>
      <c r="AV28" s="31" t="str">
        <f>IF((LARGE($D28:$U28,1))&gt;=470,"15"," ")</f>
        <v xml:space="preserve"> </v>
      </c>
      <c r="AW28" s="31" t="str">
        <f>IF((LARGE($D28:$U28,1))&gt;=585,"15"," ")</f>
        <v xml:space="preserve"> </v>
      </c>
      <c r="AX28" s="595"/>
    </row>
    <row r="29" spans="1:50" x14ac:dyDescent="0.2">
      <c r="A29" s="2"/>
      <c r="C29" s="37"/>
      <c r="D29" s="337"/>
      <c r="E29" s="337"/>
      <c r="F29" s="337"/>
      <c r="G29" s="337"/>
      <c r="H29" s="337"/>
      <c r="I29" s="337"/>
      <c r="J29" s="326"/>
      <c r="K29" s="872"/>
      <c r="L29" s="337"/>
      <c r="M29" s="636"/>
      <c r="N29" s="337"/>
      <c r="O29" s="636"/>
      <c r="P29" s="337"/>
      <c r="Q29" s="636"/>
      <c r="R29" s="337"/>
      <c r="S29" s="636"/>
      <c r="T29" s="337"/>
      <c r="U29" s="636"/>
      <c r="V29" s="1262"/>
      <c r="W29" s="1262"/>
      <c r="X29" s="1262"/>
      <c r="Y29" s="1262"/>
      <c r="Z29" s="1279"/>
      <c r="AA29" s="1279"/>
      <c r="AB29" s="470"/>
      <c r="AC29" s="470"/>
      <c r="AD29" s="470"/>
      <c r="AE29" s="470"/>
      <c r="AF29" s="470"/>
      <c r="AG29" s="470"/>
      <c r="AH29" s="470"/>
      <c r="AI29" s="470"/>
      <c r="AJ29" s="337"/>
      <c r="AK29" s="636"/>
      <c r="AL29" s="51"/>
      <c r="AM29" s="25" t="str">
        <f>IF(AL29&lt;3," ",(LARGE(D29:U29,1)+LARGE(D29:U29,2)+LARGE(D29:U29,3))/3)</f>
        <v xml:space="preserve"> </v>
      </c>
      <c r="AN29" s="5"/>
      <c r="AO29" s="5"/>
      <c r="AP29" s="5"/>
      <c r="AQ29" s="22"/>
      <c r="AR29" s="19"/>
      <c r="AS29" s="19"/>
      <c r="AT29" s="19"/>
      <c r="AU29" s="19"/>
      <c r="AV29" s="19"/>
      <c r="AX29" s="2"/>
    </row>
    <row r="30" spans="1:50" x14ac:dyDescent="0.2">
      <c r="A30" s="2"/>
      <c r="B30" s="443"/>
      <c r="C30" s="24" t="s">
        <v>59</v>
      </c>
      <c r="D30" s="362"/>
      <c r="E30" s="362"/>
      <c r="F30" s="362"/>
      <c r="G30" s="362"/>
      <c r="H30" s="440"/>
      <c r="I30" s="440"/>
      <c r="J30" s="334"/>
      <c r="K30" s="851"/>
      <c r="L30" s="334"/>
      <c r="M30" s="633"/>
      <c r="N30" s="334"/>
      <c r="O30" s="633"/>
      <c r="P30" s="334"/>
      <c r="Q30" s="633"/>
      <c r="R30" s="334"/>
      <c r="S30" s="633"/>
      <c r="T30" s="334"/>
      <c r="U30" s="633"/>
      <c r="V30" s="851"/>
      <c r="W30" s="851"/>
      <c r="X30" s="851"/>
      <c r="Y30" s="851"/>
      <c r="Z30" s="851"/>
      <c r="AA30" s="851"/>
      <c r="AB30" s="466"/>
      <c r="AC30" s="466"/>
      <c r="AD30" s="466"/>
      <c r="AE30" s="466"/>
      <c r="AF30" s="466"/>
      <c r="AG30" s="466"/>
      <c r="AH30" s="466"/>
      <c r="AI30" s="466"/>
      <c r="AJ30" s="334"/>
      <c r="AK30" s="633"/>
      <c r="AL30" s="51"/>
      <c r="AM30" s="25" t="str">
        <f>IF(AL30&lt;3," ",(LARGE(D30:U30,1)+LARGE(D30:U30,2)+LARGE(D30:U30,3))/3)</f>
        <v xml:space="preserve"> </v>
      </c>
      <c r="AN30" s="17"/>
      <c r="AO30" s="17"/>
      <c r="AP30" s="17"/>
      <c r="AQ30" s="26"/>
      <c r="AR30" s="17">
        <v>120</v>
      </c>
      <c r="AS30" s="17">
        <v>210</v>
      </c>
      <c r="AT30" s="17">
        <v>305</v>
      </c>
      <c r="AU30" s="17">
        <v>390</v>
      </c>
      <c r="AV30" s="17">
        <v>450</v>
      </c>
      <c r="AW30" s="127">
        <v>560</v>
      </c>
      <c r="AX30" s="2"/>
    </row>
    <row r="31" spans="1:50" x14ac:dyDescent="0.2">
      <c r="A31" s="2"/>
      <c r="B31" s="444"/>
      <c r="C31" s="401"/>
      <c r="D31" s="331"/>
      <c r="E31" s="336"/>
      <c r="F31" s="366"/>
      <c r="G31" s="367"/>
      <c r="H31" s="366"/>
      <c r="I31" s="399"/>
      <c r="J31" s="329"/>
      <c r="K31" s="300"/>
      <c r="L31" s="331"/>
      <c r="M31" s="636"/>
      <c r="N31" s="331"/>
      <c r="O31" s="636"/>
      <c r="P31" s="366"/>
      <c r="Q31" s="630"/>
      <c r="R31" s="337"/>
      <c r="S31" s="631"/>
      <c r="T31" s="337"/>
      <c r="U31" s="295"/>
      <c r="V31" s="145"/>
      <c r="W31" s="146"/>
      <c r="X31" s="1260"/>
      <c r="Y31" s="1260"/>
      <c r="Z31" s="145"/>
      <c r="AA31" s="146"/>
      <c r="AB31" s="471"/>
      <c r="AC31" s="399"/>
      <c r="AD31" s="471"/>
      <c r="AE31" s="399"/>
      <c r="AF31" s="373"/>
      <c r="AG31" s="373"/>
      <c r="AH31" s="471"/>
      <c r="AI31" s="399"/>
      <c r="AJ31" s="337"/>
      <c r="AK31" s="295"/>
      <c r="AL31" s="51">
        <f>COUNT(D31:AK31)</f>
        <v>0</v>
      </c>
      <c r="AM31" s="25" t="str">
        <f>IF(AL31&lt;3," ",(LARGE(D31:AK31,1)+LARGE(D31:AK31,2)+LARGE(D31:AK31,3))/3)</f>
        <v xml:space="preserve"> </v>
      </c>
      <c r="AN31" s="20">
        <f>COUNTIF(D31:AK31,"(1)")</f>
        <v>0</v>
      </c>
      <c r="AO31" s="20">
        <f>COUNTIF(D31:AL31,"(2)")</f>
        <v>0</v>
      </c>
      <c r="AP31" s="20">
        <f>COUNTIF(F31:AK31,"(3)")</f>
        <v>0</v>
      </c>
      <c r="AQ31" s="14">
        <f>SUM(AN31:AP31)</f>
        <v>0</v>
      </c>
      <c r="AR31" s="31" t="e">
        <f>IF((LARGE($D31:$U31,1))&gt;=120,"15"," ")</f>
        <v>#NUM!</v>
      </c>
      <c r="AS31" s="31" t="e">
        <f>IF((LARGE($D31:$U31,1))&gt;=210,"15"," ")</f>
        <v>#NUM!</v>
      </c>
      <c r="AT31" s="31" t="e">
        <f>IF((LARGE($D31:$U31,1))&gt;=305,"15"," ")</f>
        <v>#NUM!</v>
      </c>
      <c r="AU31" s="18" t="e">
        <f>IF((LARGE($D31:$U31,1))&gt;=390,"15"," ")</f>
        <v>#NUM!</v>
      </c>
      <c r="AV31" s="18" t="e">
        <f>IF((LARGE($D31:$U31,1))&gt;=450,"15"," ")</f>
        <v>#NUM!</v>
      </c>
      <c r="AW31" s="31" t="e">
        <f>IF((LARGE($D31:$U31,1))&gt;=560,"15"," ")</f>
        <v>#NUM!</v>
      </c>
      <c r="AX31" s="2"/>
    </row>
    <row r="32" spans="1:50" x14ac:dyDescent="0.2">
      <c r="A32" s="2"/>
      <c r="B32" s="445"/>
      <c r="C32" s="98" t="s">
        <v>23</v>
      </c>
      <c r="D32" s="333"/>
      <c r="E32" s="334"/>
      <c r="F32" s="333"/>
      <c r="G32" s="368"/>
      <c r="H32" s="333"/>
      <c r="I32" s="448"/>
      <c r="J32" s="330"/>
      <c r="K32" s="305"/>
      <c r="L32" s="333"/>
      <c r="M32" s="633"/>
      <c r="N32" s="333"/>
      <c r="O32" s="633"/>
      <c r="P32" s="333"/>
      <c r="Q32" s="634"/>
      <c r="R32" s="334"/>
      <c r="S32" s="634"/>
      <c r="T32" s="334"/>
      <c r="U32" s="303"/>
      <c r="V32" s="310"/>
      <c r="W32" s="303"/>
      <c r="X32" s="305"/>
      <c r="Y32" s="305"/>
      <c r="Z32" s="310"/>
      <c r="AA32" s="303"/>
      <c r="AB32" s="477"/>
      <c r="AC32" s="448"/>
      <c r="AD32" s="477"/>
      <c r="AE32" s="448"/>
      <c r="AF32" s="819"/>
      <c r="AG32" s="819"/>
      <c r="AH32" s="477"/>
      <c r="AI32" s="448"/>
      <c r="AJ32" s="334"/>
      <c r="AK32" s="303"/>
      <c r="AL32" s="51">
        <f>COUNT(D32:AK32)</f>
        <v>0</v>
      </c>
      <c r="AM32" s="25"/>
      <c r="AN32" s="20">
        <f>COUNTIF(D32:AK32,"(1)")</f>
        <v>0</v>
      </c>
      <c r="AO32" s="20">
        <f>COUNTIF(D32:AL32,"(2)")</f>
        <v>0</v>
      </c>
      <c r="AP32" s="20">
        <f>COUNTIF(F32:AK32,"(3)")</f>
        <v>0</v>
      </c>
      <c r="AQ32" s="14">
        <f>SUM(AN32:AP32)</f>
        <v>0</v>
      </c>
      <c r="AR32" s="530">
        <v>11</v>
      </c>
      <c r="AS32" s="530">
        <v>11</v>
      </c>
      <c r="AT32" s="530">
        <v>11</v>
      </c>
      <c r="AU32" s="18" t="e">
        <f>IF((LARGE($D32:$U32,1))&gt;=390,"15"," ")</f>
        <v>#NUM!</v>
      </c>
      <c r="AV32" s="18" t="e">
        <f>IF((LARGE($D32:$U32,1))&gt;=450,"15"," ")</f>
        <v>#NUM!</v>
      </c>
      <c r="AW32" s="31" t="e">
        <f>IF((LARGE($D32:$U32,1))&gt;=560,"15"," ")</f>
        <v>#NUM!</v>
      </c>
      <c r="AX32" s="2"/>
    </row>
    <row r="33" spans="1:50" x14ac:dyDescent="0.2">
      <c r="A33" s="2"/>
      <c r="B33" s="29"/>
      <c r="C33" s="37"/>
      <c r="D33" s="336"/>
      <c r="E33" s="336"/>
      <c r="F33" s="336"/>
      <c r="G33" s="336"/>
      <c r="H33" s="336"/>
      <c r="I33" s="336"/>
      <c r="J33" s="335"/>
      <c r="K33" s="872"/>
      <c r="L33" s="336"/>
      <c r="M33" s="636"/>
      <c r="N33" s="336"/>
      <c r="O33" s="636"/>
      <c r="P33" s="336"/>
      <c r="Q33" s="636"/>
      <c r="R33" s="337"/>
      <c r="S33" s="632"/>
      <c r="T33" s="337"/>
      <c r="U33" s="632"/>
      <c r="V33" s="1253"/>
      <c r="W33" s="1253"/>
      <c r="X33" s="1253"/>
      <c r="Y33" s="1253"/>
      <c r="Z33" s="1270"/>
      <c r="AA33" s="1270"/>
      <c r="AB33" s="1329"/>
      <c r="AC33" s="1329"/>
      <c r="AD33" s="593"/>
      <c r="AE33" s="593"/>
      <c r="AF33" s="1320"/>
      <c r="AG33" s="1320"/>
      <c r="AH33" s="1320"/>
      <c r="AI33" s="1320"/>
      <c r="AJ33" s="337"/>
      <c r="AK33" s="632"/>
      <c r="AL33" s="51"/>
      <c r="AM33" s="25"/>
      <c r="AN33" s="19"/>
      <c r="AO33" s="19"/>
      <c r="AP33" s="19"/>
      <c r="AQ33" s="99"/>
      <c r="AR33" s="19"/>
      <c r="AS33" s="105"/>
      <c r="AT33" s="105"/>
      <c r="AU33" s="19"/>
      <c r="AV33" s="19"/>
      <c r="AW33" s="19"/>
      <c r="AX33" s="2"/>
    </row>
    <row r="34" spans="1:50" x14ac:dyDescent="0.2">
      <c r="A34" s="2"/>
      <c r="B34" s="443"/>
      <c r="C34" s="97" t="s">
        <v>326</v>
      </c>
      <c r="D34" s="851"/>
      <c r="E34" s="851"/>
      <c r="F34" s="851"/>
      <c r="G34" s="851"/>
      <c r="H34" s="851"/>
      <c r="I34" s="851"/>
      <c r="J34" s="334"/>
      <c r="K34" s="851"/>
      <c r="L34" s="334"/>
      <c r="M34" s="633"/>
      <c r="N34" s="334"/>
      <c r="O34" s="633"/>
      <c r="P34" s="334"/>
      <c r="Q34" s="633"/>
      <c r="R34" s="334"/>
      <c r="S34" s="633"/>
      <c r="T34" s="334"/>
      <c r="U34" s="633"/>
      <c r="V34" s="851"/>
      <c r="W34" s="851"/>
      <c r="X34" s="851"/>
      <c r="Y34" s="851"/>
      <c r="Z34" s="851"/>
      <c r="AA34" s="851"/>
      <c r="AB34" s="466"/>
      <c r="AC34" s="466"/>
      <c r="AD34" s="466"/>
      <c r="AE34" s="466"/>
      <c r="AF34" s="466"/>
      <c r="AG34" s="466"/>
      <c r="AH34" s="466"/>
      <c r="AI34" s="466"/>
      <c r="AJ34" s="334"/>
      <c r="AK34" s="633"/>
      <c r="AL34" s="51"/>
      <c r="AM34" s="25" t="str">
        <f>IF(AL34&lt;3," ",(LARGE(D34:U34,1)+LARGE(D34:U34,2)+LARGE(D34:U34,3))/3)</f>
        <v xml:space="preserve"> </v>
      </c>
      <c r="AN34" s="17"/>
      <c r="AO34" s="17"/>
      <c r="AP34" s="17"/>
      <c r="AQ34" s="26"/>
      <c r="AR34" s="5">
        <v>180</v>
      </c>
      <c r="AS34" s="5">
        <v>270</v>
      </c>
      <c r="AT34" s="5">
        <v>365</v>
      </c>
      <c r="AU34" s="5">
        <v>450</v>
      </c>
      <c r="AV34" s="5">
        <v>510</v>
      </c>
      <c r="AW34" s="127">
        <v>610</v>
      </c>
      <c r="AX34" s="2"/>
    </row>
    <row r="35" spans="1:50" x14ac:dyDescent="0.2">
      <c r="A35" s="2"/>
      <c r="B35" s="521"/>
      <c r="C35" s="522"/>
      <c r="D35" s="369"/>
      <c r="E35" s="367"/>
      <c r="F35" s="369"/>
      <c r="G35" s="369"/>
      <c r="H35" s="366"/>
      <c r="I35" s="367"/>
      <c r="J35" s="329"/>
      <c r="K35" s="872"/>
      <c r="L35" s="331"/>
      <c r="M35" s="300"/>
      <c r="N35" s="331"/>
      <c r="O35" s="636"/>
      <c r="P35" s="366"/>
      <c r="Q35" s="630"/>
      <c r="R35" s="337"/>
      <c r="S35" s="631"/>
      <c r="T35" s="337"/>
      <c r="U35" s="631"/>
      <c r="V35" s="1258"/>
      <c r="W35" s="1259"/>
      <c r="X35" s="1253"/>
      <c r="Y35" s="1253"/>
      <c r="Z35" s="1275"/>
      <c r="AA35" s="1276"/>
      <c r="AB35" s="1325"/>
      <c r="AC35" s="1327"/>
      <c r="AD35" s="474"/>
      <c r="AE35" s="475"/>
      <c r="AF35" s="1322"/>
      <c r="AG35" s="1324"/>
      <c r="AH35" s="1322"/>
      <c r="AI35" s="1324"/>
      <c r="AJ35" s="337"/>
      <c r="AK35" s="631"/>
      <c r="AL35" s="51">
        <f>COUNT(D35:AK35)</f>
        <v>0</v>
      </c>
      <c r="AM35" s="25" t="str">
        <f>IF(AL35&lt;3," ",(LARGE(D35:AK35,1)+LARGE(D35:AK35,2)+LARGE(D35:AK35,3))/3)</f>
        <v xml:space="preserve"> </v>
      </c>
      <c r="AN35" s="20">
        <f>COUNTIF(D35:AK35,"(1)")</f>
        <v>0</v>
      </c>
      <c r="AO35" s="20">
        <f>COUNTIF(D35:AK35,"(2)")</f>
        <v>0</v>
      </c>
      <c r="AP35" s="20">
        <f>COUNTIF(F35:AK35,"(3)")</f>
        <v>0</v>
      </c>
      <c r="AQ35" s="14">
        <f>SUM(AN35:AP35)</f>
        <v>0</v>
      </c>
      <c r="AR35" s="30" t="e">
        <f>IF((LARGE($D35:$U35,1))&gt;=180,"15"," ")</f>
        <v>#NUM!</v>
      </c>
      <c r="AS35" s="30" t="e">
        <f>IF((LARGE($D35:$U35,1))&gt;=270,"15"," ")</f>
        <v>#NUM!</v>
      </c>
      <c r="AT35" s="30" t="e">
        <f>IF((LARGE($D35:$U35,1))&gt;=365,"15"," ")</f>
        <v>#NUM!</v>
      </c>
      <c r="AU35" s="30" t="e">
        <f>IF((LARGE($D35:$U35,1))&gt;=450,"15"," ")</f>
        <v>#NUM!</v>
      </c>
      <c r="AV35" s="30" t="e">
        <f>IF((LARGE($D35:$U35,1))&gt;=510,"15"," ")</f>
        <v>#NUM!</v>
      </c>
      <c r="AW35" s="30" t="e">
        <f>IF((LARGE($D35:$U35,1))&gt;=610,"15"," ")</f>
        <v>#NUM!</v>
      </c>
      <c r="AX35" s="2"/>
    </row>
    <row r="36" spans="1:50" x14ac:dyDescent="0.2">
      <c r="A36" s="2"/>
      <c r="B36" s="521"/>
      <c r="C36" s="523"/>
      <c r="D36" s="334"/>
      <c r="E36" s="368"/>
      <c r="F36" s="334"/>
      <c r="G36" s="334"/>
      <c r="H36" s="333"/>
      <c r="I36" s="368"/>
      <c r="J36" s="329"/>
      <c r="K36" s="872"/>
      <c r="L36" s="333"/>
      <c r="M36" s="636"/>
      <c r="N36" s="333"/>
      <c r="O36" s="636"/>
      <c r="P36" s="333"/>
      <c r="Q36" s="634"/>
      <c r="R36" s="337"/>
      <c r="S36" s="634"/>
      <c r="T36" s="337"/>
      <c r="U36" s="634"/>
      <c r="V36" s="1256"/>
      <c r="W36" s="1257"/>
      <c r="X36" s="851"/>
      <c r="Y36" s="851"/>
      <c r="Z36" s="1273"/>
      <c r="AA36" s="1274"/>
      <c r="AB36" s="472"/>
      <c r="AC36" s="1331"/>
      <c r="AD36" s="472"/>
      <c r="AE36" s="473"/>
      <c r="AF36" s="472"/>
      <c r="AG36" s="1318"/>
      <c r="AH36" s="472"/>
      <c r="AI36" s="1318"/>
      <c r="AJ36" s="337"/>
      <c r="AK36" s="634"/>
      <c r="AL36" s="51">
        <f>COUNT(D36:AK36)</f>
        <v>0</v>
      </c>
      <c r="AM36" s="25" t="str">
        <f>IF(AL36&lt;3," ",(LARGE(D36:AK36,1)+LARGE(D36:AK36,2)+LARGE(D36:AK36,3))/3)</f>
        <v xml:space="preserve"> </v>
      </c>
      <c r="AN36" s="20">
        <f>COUNTIF(D36:AK36,"(1)")</f>
        <v>0</v>
      </c>
      <c r="AO36" s="20">
        <f>COUNTIF(D36:AK36,"(2)")</f>
        <v>0</v>
      </c>
      <c r="AP36" s="20">
        <f>COUNTIF(F36:AK36,"(3)")</f>
        <v>0</v>
      </c>
      <c r="AQ36" s="14">
        <f>SUM(AN36:AP36)</f>
        <v>0</v>
      </c>
      <c r="AR36" s="30" t="e">
        <f>IF((LARGE($D36:$U36,1))&gt;=180,"15"," ")</f>
        <v>#NUM!</v>
      </c>
      <c r="AS36" s="30" t="e">
        <f>IF((LARGE($D36:$U36,1))&gt;=270,"15"," ")</f>
        <v>#NUM!</v>
      </c>
      <c r="AT36" s="30" t="e">
        <f>IF((LARGE($D36:$U36,1))&gt;=365,"15"," ")</f>
        <v>#NUM!</v>
      </c>
      <c r="AU36" s="30" t="e">
        <f>IF((LARGE($D36:$U36,1))&gt;=450,"15"," ")</f>
        <v>#NUM!</v>
      </c>
      <c r="AV36" s="30" t="e">
        <f>IF((LARGE($D36:$U36,1))&gt;=510,"15"," ")</f>
        <v>#NUM!</v>
      </c>
      <c r="AW36" s="30" t="e">
        <f>IF((LARGE($D36:$U36,1))&gt;=610,"15"," ")</f>
        <v>#NUM!</v>
      </c>
      <c r="AX36" s="2"/>
    </row>
    <row r="37" spans="1:50" x14ac:dyDescent="0.2">
      <c r="A37" s="2"/>
      <c r="B37" s="451"/>
      <c r="C37" s="42"/>
      <c r="D37" s="337"/>
      <c r="E37" s="337"/>
      <c r="F37" s="337"/>
      <c r="G37" s="337"/>
      <c r="H37" s="337"/>
      <c r="I37" s="337"/>
      <c r="J37" s="369"/>
      <c r="K37" s="863"/>
      <c r="L37" s="337"/>
      <c r="M37" s="635"/>
      <c r="N37" s="337"/>
      <c r="O37" s="635"/>
      <c r="P37" s="337"/>
      <c r="Q37" s="635"/>
      <c r="R37" s="369"/>
      <c r="S37" s="636"/>
      <c r="T37" s="369"/>
      <c r="U37" s="636"/>
      <c r="V37" s="1262"/>
      <c r="W37" s="1262"/>
      <c r="X37" s="1262"/>
      <c r="Y37" s="1262"/>
      <c r="Z37" s="1279"/>
      <c r="AA37" s="1279"/>
      <c r="AB37" s="470"/>
      <c r="AC37" s="470"/>
      <c r="AD37" s="470"/>
      <c r="AE37" s="470"/>
      <c r="AF37" s="470"/>
      <c r="AG37" s="470"/>
      <c r="AH37" s="470"/>
      <c r="AI37" s="470"/>
      <c r="AJ37" s="369"/>
      <c r="AK37" s="636"/>
      <c r="AL37" s="51"/>
      <c r="AM37" s="25" t="str">
        <f>IF(AL37&lt;3," ",(LARGE(D37:U37,1)+LARGE(D37:U37,2)+LARGE(D37:U37,3))/3)</f>
        <v xml:space="preserve"> </v>
      </c>
      <c r="AN37" s="19"/>
      <c r="AO37" s="19"/>
      <c r="AP37" s="19"/>
      <c r="AQ37" s="22"/>
      <c r="AR37" s="19"/>
      <c r="AS37" s="19"/>
      <c r="AT37" s="19"/>
      <c r="AU37" s="19"/>
      <c r="AV37" s="19"/>
      <c r="AX37" s="2"/>
    </row>
    <row r="38" spans="1:50" x14ac:dyDescent="0.2">
      <c r="A38" s="2"/>
      <c r="B38" s="443"/>
      <c r="C38" s="24" t="s">
        <v>327</v>
      </c>
      <c r="D38" s="851"/>
      <c r="E38" s="851"/>
      <c r="F38" s="851"/>
      <c r="G38" s="851"/>
      <c r="H38" s="851"/>
      <c r="I38" s="851"/>
      <c r="J38" s="334"/>
      <c r="K38" s="851"/>
      <c r="L38" s="334"/>
      <c r="M38" s="633"/>
      <c r="N38" s="334"/>
      <c r="O38" s="633"/>
      <c r="P38" s="334"/>
      <c r="Q38" s="633"/>
      <c r="R38" s="334"/>
      <c r="S38" s="633"/>
      <c r="T38" s="334"/>
      <c r="U38" s="633"/>
      <c r="V38" s="851"/>
      <c r="W38" s="851"/>
      <c r="X38" s="851"/>
      <c r="Y38" s="851"/>
      <c r="Z38" s="851"/>
      <c r="AA38" s="851"/>
      <c r="AB38" s="466"/>
      <c r="AC38" s="466"/>
      <c r="AD38" s="466"/>
      <c r="AE38" s="466"/>
      <c r="AF38" s="466"/>
      <c r="AG38" s="466"/>
      <c r="AH38" s="466"/>
      <c r="AI38" s="466"/>
      <c r="AJ38" s="334"/>
      <c r="AK38" s="633"/>
      <c r="AL38" s="51"/>
      <c r="AM38" s="25" t="str">
        <f>IF(AL38&lt;3," ",(LARGE(D38:U38,1)+LARGE(D38:U38,2)+LARGE(D38:U38,3))/3)</f>
        <v xml:space="preserve"> </v>
      </c>
      <c r="AN38" s="17"/>
      <c r="AO38" s="17"/>
      <c r="AP38" s="17"/>
      <c r="AQ38" s="26"/>
      <c r="AR38" s="5">
        <v>180</v>
      </c>
      <c r="AS38" s="5">
        <v>270</v>
      </c>
      <c r="AT38" s="5">
        <v>365</v>
      </c>
      <c r="AU38" s="5">
        <v>450</v>
      </c>
      <c r="AV38" s="5">
        <v>510</v>
      </c>
      <c r="AW38" s="127">
        <v>610</v>
      </c>
      <c r="AX38" s="2"/>
    </row>
    <row r="39" spans="1:50" x14ac:dyDescent="0.2">
      <c r="A39" s="2"/>
      <c r="B39" s="444"/>
      <c r="C39" s="38"/>
      <c r="D39" s="331"/>
      <c r="E39" s="371"/>
      <c r="F39" s="336"/>
      <c r="G39" s="400"/>
      <c r="H39" s="331"/>
      <c r="I39" s="372"/>
      <c r="J39" s="329"/>
      <c r="K39" s="872"/>
      <c r="L39" s="331"/>
      <c r="M39" s="300"/>
      <c r="N39" s="331"/>
      <c r="O39" s="300"/>
      <c r="P39" s="331"/>
      <c r="Q39" s="295"/>
      <c r="R39" s="337"/>
      <c r="S39" s="295"/>
      <c r="T39" s="337"/>
      <c r="U39" s="295"/>
      <c r="V39" s="145"/>
      <c r="W39" s="146"/>
      <c r="X39" s="1260"/>
      <c r="Y39" s="1260"/>
      <c r="Z39" s="145"/>
      <c r="AA39" s="146"/>
      <c r="AB39" s="476"/>
      <c r="AC39" s="402"/>
      <c r="AD39" s="476"/>
      <c r="AE39" s="402"/>
      <c r="AF39" s="373"/>
      <c r="AG39" s="373"/>
      <c r="AH39" s="471"/>
      <c r="AI39" s="399"/>
      <c r="AJ39" s="337"/>
      <c r="AK39" s="295"/>
      <c r="AL39" s="51"/>
      <c r="AM39" s="25" t="str">
        <f>IF(AL39&lt;3," ",(LARGE(D39:AK39,1)+LARGE(D39:AK39,2)+LARGE(D39:AK39,3))/3)</f>
        <v xml:space="preserve"> </v>
      </c>
      <c r="AN39" s="20">
        <v>0</v>
      </c>
      <c r="AO39" s="18">
        <f>COUNTIF(D39:AK39,"(2)")</f>
        <v>0</v>
      </c>
      <c r="AP39" s="18">
        <f>COUNTIF(D39:AK39,"(3)")</f>
        <v>0</v>
      </c>
      <c r="AQ39" s="14">
        <f>SUM(AN39:AP39)</f>
        <v>0</v>
      </c>
      <c r="AR39" s="30" t="e">
        <f>IF((LARGE($D39:$U39,1))&gt;=180,"15"," ")</f>
        <v>#NUM!</v>
      </c>
      <c r="AS39" s="30" t="e">
        <f>IF((LARGE($D39:$U39,1))&gt;=270,"15"," ")</f>
        <v>#NUM!</v>
      </c>
      <c r="AT39" s="30" t="e">
        <f>IF((LARGE($D39:$U39,1))&gt;=365,"15"," ")</f>
        <v>#NUM!</v>
      </c>
      <c r="AU39" s="30" t="e">
        <f>IF((LARGE($D39:$U39,1))&gt;=450,"15"," ")</f>
        <v>#NUM!</v>
      </c>
      <c r="AV39" s="30" t="e">
        <f>IF((LARGE($D39:$U39,1))&gt;=510,"15"," ")</f>
        <v>#NUM!</v>
      </c>
      <c r="AW39" s="30" t="e">
        <f>IF((LARGE($D39:$U39,1))&gt;=610,"15"," ")</f>
        <v>#NUM!</v>
      </c>
      <c r="AX39" s="2"/>
    </row>
    <row r="40" spans="1:50" x14ac:dyDescent="0.2">
      <c r="A40" s="2"/>
      <c r="B40" s="445"/>
      <c r="C40" s="36"/>
      <c r="D40" s="333"/>
      <c r="E40" s="368"/>
      <c r="F40" s="334"/>
      <c r="G40" s="334"/>
      <c r="H40" s="333"/>
      <c r="I40" s="370"/>
      <c r="J40" s="330"/>
      <c r="K40" s="851"/>
      <c r="L40" s="333"/>
      <c r="M40" s="633"/>
      <c r="N40" s="333"/>
      <c r="O40" s="633"/>
      <c r="P40" s="333"/>
      <c r="Q40" s="634"/>
      <c r="R40" s="334"/>
      <c r="S40" s="634"/>
      <c r="T40" s="334"/>
      <c r="U40" s="634"/>
      <c r="V40" s="1256"/>
      <c r="W40" s="1257"/>
      <c r="X40" s="851"/>
      <c r="Y40" s="851"/>
      <c r="Z40" s="1273"/>
      <c r="AA40" s="1274"/>
      <c r="AB40" s="472"/>
      <c r="AC40" s="1331"/>
      <c r="AD40" s="472"/>
      <c r="AE40" s="473"/>
      <c r="AF40" s="466"/>
      <c r="AG40" s="466"/>
      <c r="AH40" s="472"/>
      <c r="AI40" s="1318"/>
      <c r="AJ40" s="334"/>
      <c r="AK40" s="634"/>
      <c r="AL40" s="51">
        <f>COUNT(D40:AK40)</f>
        <v>0</v>
      </c>
      <c r="AM40" s="25" t="str">
        <f>IF(AL40&lt;3," ",(LARGE(D40:AK40,1)+LARGE(D40:AK40,2)+LARGE(D40:AK40,3))/3)</f>
        <v xml:space="preserve"> </v>
      </c>
      <c r="AN40" s="20">
        <f>COUNTIF(D40:AK40,"(1)")</f>
        <v>0</v>
      </c>
      <c r="AO40" s="18">
        <f>COUNTIF(D40:AK40,"(2)")</f>
        <v>0</v>
      </c>
      <c r="AP40" s="18">
        <f>COUNTIF(D40:AK40,"(3)")</f>
        <v>0</v>
      </c>
      <c r="AQ40" s="14">
        <f>SUM(AN40:AP40)</f>
        <v>0</v>
      </c>
      <c r="AR40" s="30" t="e">
        <f>IF((LARGE($D40:$U40,1))&gt;=180,"15"," ")</f>
        <v>#NUM!</v>
      </c>
      <c r="AS40" s="30" t="e">
        <f>IF((LARGE($D40:$U40,1))&gt;=270,"15"," ")</f>
        <v>#NUM!</v>
      </c>
      <c r="AT40" s="30" t="e">
        <f>IF((LARGE($D40:$U40,1))&gt;=365,"15"," ")</f>
        <v>#NUM!</v>
      </c>
      <c r="AU40" s="30" t="e">
        <f>IF((LARGE($D40:$U40,1))&gt;=450,"15"," ")</f>
        <v>#NUM!</v>
      </c>
      <c r="AV40" s="30" t="e">
        <f>IF((LARGE($D40:$U40,1))&gt;=510,"15"," ")</f>
        <v>#NUM!</v>
      </c>
      <c r="AW40" s="30" t="e">
        <f>IF((LARGE($D40:$U40,1))&gt;=610,"15"," ")</f>
        <v>#NUM!</v>
      </c>
      <c r="AX40" s="2"/>
    </row>
    <row r="41" spans="1:50" x14ac:dyDescent="0.2">
      <c r="A41" s="2"/>
      <c r="B41" s="29"/>
      <c r="C41" s="37"/>
      <c r="D41" s="336"/>
      <c r="E41" s="336"/>
      <c r="F41" s="336"/>
      <c r="G41" s="336"/>
      <c r="H41" s="336"/>
      <c r="I41" s="400"/>
      <c r="J41" s="335"/>
      <c r="K41" s="867"/>
      <c r="L41" s="336"/>
      <c r="M41" s="632"/>
      <c r="N41" s="336"/>
      <c r="O41" s="632"/>
      <c r="P41" s="336"/>
      <c r="Q41" s="632"/>
      <c r="R41" s="336"/>
      <c r="S41" s="632"/>
      <c r="T41" s="336"/>
      <c r="U41" s="632"/>
      <c r="V41" s="1253"/>
      <c r="W41" s="1253"/>
      <c r="X41" s="1253"/>
      <c r="Y41" s="1253"/>
      <c r="Z41" s="1270"/>
      <c r="AA41" s="1270"/>
      <c r="AB41" s="1329"/>
      <c r="AC41" s="1329"/>
      <c r="AD41" s="593"/>
      <c r="AE41" s="593"/>
      <c r="AF41" s="1320"/>
      <c r="AG41" s="1320"/>
      <c r="AH41" s="1320"/>
      <c r="AI41" s="1320"/>
      <c r="AJ41" s="336"/>
      <c r="AK41" s="632"/>
      <c r="AL41" s="65"/>
      <c r="AM41" s="606"/>
      <c r="AN41" s="19"/>
      <c r="AO41" s="279"/>
      <c r="AP41" s="279"/>
      <c r="AQ41" s="605"/>
      <c r="AR41" s="579"/>
      <c r="AS41" s="579"/>
      <c r="AT41" s="579"/>
      <c r="AU41" s="579"/>
      <c r="AV41" s="579"/>
      <c r="AW41" s="19"/>
      <c r="AX41" s="2"/>
    </row>
    <row r="42" spans="1:50" x14ac:dyDescent="0.2">
      <c r="A42" s="2"/>
      <c r="B42" s="443"/>
      <c r="C42" s="24" t="s">
        <v>273</v>
      </c>
      <c r="D42" s="362"/>
      <c r="E42" s="362"/>
      <c r="F42" s="362"/>
      <c r="G42" s="362"/>
      <c r="H42" s="440"/>
      <c r="I42" s="440"/>
      <c r="J42" s="334"/>
      <c r="K42" s="851"/>
      <c r="L42" s="334"/>
      <c r="M42" s="633"/>
      <c r="N42" s="334"/>
      <c r="O42" s="633"/>
      <c r="P42" s="334"/>
      <c r="Q42" s="633"/>
      <c r="R42" s="334"/>
      <c r="S42" s="633"/>
      <c r="T42" s="334"/>
      <c r="U42" s="633"/>
      <c r="V42" s="851"/>
      <c r="W42" s="851"/>
      <c r="X42" s="851"/>
      <c r="Y42" s="851"/>
      <c r="Z42" s="851"/>
      <c r="AA42" s="851"/>
      <c r="AB42" s="466"/>
      <c r="AC42" s="466"/>
      <c r="AD42" s="466"/>
      <c r="AE42" s="466"/>
      <c r="AF42" s="466"/>
      <c r="AG42" s="466"/>
      <c r="AH42" s="466"/>
      <c r="AI42" s="466"/>
      <c r="AJ42" s="334"/>
      <c r="AK42" s="633"/>
      <c r="AL42" s="51"/>
      <c r="AM42" s="25" t="str">
        <f>IF(AL42&lt;3," ",(LARGE(D42:U42,1)+LARGE(D42:U42,2)+LARGE(D42:U42,3))/3)</f>
        <v xml:space="preserve"> </v>
      </c>
      <c r="AN42" s="17"/>
      <c r="AO42" s="17"/>
      <c r="AP42" s="17"/>
      <c r="AQ42" s="26"/>
      <c r="AR42" s="5">
        <v>140</v>
      </c>
      <c r="AS42" s="5">
        <v>230</v>
      </c>
      <c r="AT42" s="5">
        <v>325</v>
      </c>
      <c r="AU42" s="5">
        <v>410</v>
      </c>
      <c r="AV42" s="5">
        <v>470</v>
      </c>
      <c r="AW42" s="127">
        <v>585</v>
      </c>
      <c r="AX42" s="2"/>
    </row>
    <row r="43" spans="1:50" s="599" customFormat="1" x14ac:dyDescent="0.2">
      <c r="A43" s="595"/>
      <c r="B43" s="596"/>
      <c r="C43" s="597"/>
      <c r="D43" s="331"/>
      <c r="E43" s="373"/>
      <c r="F43" s="366"/>
      <c r="G43" s="399"/>
      <c r="H43" s="366"/>
      <c r="I43" s="399"/>
      <c r="J43" s="329"/>
      <c r="K43" s="300"/>
      <c r="L43" s="331"/>
      <c r="M43" s="416"/>
      <c r="N43" s="337"/>
      <c r="O43" s="295"/>
      <c r="P43" s="337"/>
      <c r="Q43" s="295"/>
      <c r="R43" s="337"/>
      <c r="S43" s="295"/>
      <c r="T43" s="337"/>
      <c r="U43" s="295"/>
      <c r="V43" s="145"/>
      <c r="W43" s="146"/>
      <c r="X43" s="1260"/>
      <c r="Y43" s="1260"/>
      <c r="Z43" s="145"/>
      <c r="AA43" s="146"/>
      <c r="AB43" s="471"/>
      <c r="AC43" s="399"/>
      <c r="AD43" s="471"/>
      <c r="AE43" s="399"/>
      <c r="AF43" s="373"/>
      <c r="AG43" s="373"/>
      <c r="AH43" s="471"/>
      <c r="AI43" s="399"/>
      <c r="AJ43" s="337"/>
      <c r="AK43" s="295"/>
      <c r="AL43" s="591"/>
      <c r="AM43" s="598"/>
      <c r="AN43" s="20">
        <f>COUNTIF(D43:AK43,"(1)")</f>
        <v>0</v>
      </c>
      <c r="AO43" s="18">
        <f>COUNTIF(D43:AK43,"(2)")</f>
        <v>0</v>
      </c>
      <c r="AP43" s="18">
        <f>COUNTIF(D43:AK43,"(3)")</f>
        <v>0</v>
      </c>
      <c r="AQ43" s="14">
        <f>SUM(AN43:AP43)</f>
        <v>0</v>
      </c>
      <c r="AR43" s="31" t="e">
        <f>IF((LARGE($D43:$U43,1))&gt;=140,"15"," ")</f>
        <v>#NUM!</v>
      </c>
      <c r="AS43" s="31" t="e">
        <f>IF((LARGE($D43:$U43,1))&gt;=230,"15"," ")</f>
        <v>#NUM!</v>
      </c>
      <c r="AT43" s="31" t="e">
        <f>IF((LARGE($D43:$U43,1))&gt;=325,"15"," ")</f>
        <v>#NUM!</v>
      </c>
      <c r="AU43" s="31" t="e">
        <f>IF((LARGE($D43:$U43,1))&gt;=410,"15"," ")</f>
        <v>#NUM!</v>
      </c>
      <c r="AV43" s="31" t="e">
        <f>IF((LARGE($D43:$U43,1))&gt;=470,"15"," ")</f>
        <v>#NUM!</v>
      </c>
      <c r="AW43" s="31" t="e">
        <f>IF((LARGE($D43:$U43,1))&gt;=585,"15"," ")</f>
        <v>#NUM!</v>
      </c>
      <c r="AX43" s="595"/>
    </row>
    <row r="44" spans="1:50" x14ac:dyDescent="0.2">
      <c r="A44" s="2"/>
      <c r="B44" s="445">
        <v>1</v>
      </c>
      <c r="C44" s="452" t="s">
        <v>251</v>
      </c>
      <c r="D44" s="333"/>
      <c r="E44" s="819"/>
      <c r="F44" s="333"/>
      <c r="G44" s="368"/>
      <c r="H44" s="333"/>
      <c r="I44" s="448"/>
      <c r="J44" s="330"/>
      <c r="K44" s="305"/>
      <c r="L44" s="333">
        <v>339</v>
      </c>
      <c r="M44" s="1173" t="s">
        <v>259</v>
      </c>
      <c r="N44" s="334">
        <v>354</v>
      </c>
      <c r="O44" s="303" t="s">
        <v>375</v>
      </c>
      <c r="P44" s="334"/>
      <c r="Q44" s="303"/>
      <c r="R44" s="334"/>
      <c r="S44" s="303"/>
      <c r="T44" s="334"/>
      <c r="U44" s="303"/>
      <c r="V44" s="310">
        <v>336</v>
      </c>
      <c r="W44" s="1161" t="s">
        <v>237</v>
      </c>
      <c r="X44" s="305"/>
      <c r="Y44" s="305"/>
      <c r="Z44" s="310"/>
      <c r="AA44" s="303"/>
      <c r="AB44" s="472"/>
      <c r="AC44" s="448"/>
      <c r="AD44" s="472"/>
      <c r="AE44" s="448"/>
      <c r="AF44" s="819"/>
      <c r="AG44" s="819"/>
      <c r="AH44" s="477"/>
      <c r="AI44" s="448"/>
      <c r="AJ44" s="334"/>
      <c r="AK44" s="634"/>
      <c r="AL44" s="51">
        <f>COUNT(D44:AK44)</f>
        <v>3</v>
      </c>
      <c r="AM44" s="25">
        <f>IF(AL44&lt;3," ",(LARGE(D44:AK44,1)+LARGE(D44:AK44,2)+LARGE(D44:AK44,3))/3)</f>
        <v>343</v>
      </c>
      <c r="AN44" s="20">
        <f>COUNTIF(D44:AK44,"(1)")</f>
        <v>1</v>
      </c>
      <c r="AO44" s="20">
        <f>COUNTIF(D44:AK44,"(2)")</f>
        <v>0</v>
      </c>
      <c r="AP44" s="20">
        <f>COUNTIF(F44:AK44,"(3)")</f>
        <v>1</v>
      </c>
      <c r="AQ44" s="14">
        <f>SUM(AN44:AP44)</f>
        <v>2</v>
      </c>
      <c r="AR44" s="129">
        <v>11</v>
      </c>
      <c r="AS44" s="35">
        <v>11</v>
      </c>
      <c r="AT44" s="35">
        <v>11</v>
      </c>
      <c r="AU44" s="35">
        <v>13</v>
      </c>
      <c r="AV44" s="31" t="str">
        <f>IF((LARGE($D44:$U44,1))&gt;=470,"15"," ")</f>
        <v xml:space="preserve"> </v>
      </c>
      <c r="AW44" s="31" t="str">
        <f>IF((LARGE($D44:$U44,1))&gt;=585,"15"," ")</f>
        <v xml:space="preserve"> </v>
      </c>
      <c r="AX44" s="2"/>
    </row>
    <row r="45" spans="1:50" x14ac:dyDescent="0.2">
      <c r="A45" s="2"/>
      <c r="B45" s="451"/>
      <c r="C45" s="602"/>
      <c r="D45" s="369"/>
      <c r="E45" s="369"/>
      <c r="F45" s="369"/>
      <c r="G45" s="369"/>
      <c r="H45" s="369"/>
      <c r="I45" s="603"/>
      <c r="J45" s="604"/>
      <c r="K45" s="321"/>
      <c r="L45" s="369"/>
      <c r="M45" s="321"/>
      <c r="N45" s="369"/>
      <c r="O45" s="321"/>
      <c r="P45" s="369"/>
      <c r="Q45" s="321"/>
      <c r="R45" s="369"/>
      <c r="S45" s="635"/>
      <c r="T45" s="369"/>
      <c r="U45" s="635"/>
      <c r="V45" s="1254"/>
      <c r="W45" s="1254"/>
      <c r="X45" s="1254"/>
      <c r="Y45" s="1254"/>
      <c r="Z45" s="1271"/>
      <c r="AA45" s="1271"/>
      <c r="AB45" s="1326"/>
      <c r="AC45" s="603"/>
      <c r="AD45" s="592"/>
      <c r="AE45" s="603"/>
      <c r="AF45" s="603"/>
      <c r="AG45" s="603"/>
      <c r="AH45" s="603"/>
      <c r="AI45" s="603"/>
      <c r="AJ45" s="369"/>
      <c r="AK45" s="635"/>
      <c r="AL45" s="51"/>
      <c r="AM45" s="25"/>
      <c r="AN45" s="279"/>
      <c r="AO45" s="279"/>
      <c r="AP45" s="279"/>
      <c r="AQ45" s="605"/>
      <c r="AR45" s="605"/>
      <c r="AS45" s="605"/>
      <c r="AT45" s="605"/>
      <c r="AU45" s="279"/>
      <c r="AV45" s="279"/>
      <c r="AW45" s="19"/>
      <c r="AX45" s="2"/>
    </row>
    <row r="46" spans="1:50" x14ac:dyDescent="0.2">
      <c r="A46" s="2"/>
      <c r="B46" s="443"/>
      <c r="C46" s="24" t="s">
        <v>274</v>
      </c>
      <c r="D46" s="362"/>
      <c r="E46" s="362"/>
      <c r="F46" s="362"/>
      <c r="G46" s="362"/>
      <c r="H46" s="440"/>
      <c r="I46" s="440"/>
      <c r="J46" s="334"/>
      <c r="K46" s="851"/>
      <c r="L46" s="334"/>
      <c r="M46" s="633"/>
      <c r="N46" s="334"/>
      <c r="O46" s="633"/>
      <c r="P46" s="334"/>
      <c r="Q46" s="633"/>
      <c r="R46" s="334"/>
      <c r="S46" s="633"/>
      <c r="T46" s="334"/>
      <c r="U46" s="633"/>
      <c r="V46" s="851"/>
      <c r="W46" s="851"/>
      <c r="X46" s="851"/>
      <c r="Y46" s="851"/>
      <c r="Z46" s="851"/>
      <c r="AA46" s="851"/>
      <c r="AB46" s="466"/>
      <c r="AC46" s="466"/>
      <c r="AD46" s="466"/>
      <c r="AE46" s="466"/>
      <c r="AF46" s="466"/>
      <c r="AG46" s="466"/>
      <c r="AH46" s="466"/>
      <c r="AI46" s="466"/>
      <c r="AJ46" s="334"/>
      <c r="AK46" s="633"/>
      <c r="AL46" s="51"/>
      <c r="AM46" s="25" t="str">
        <f>IF(AL46&lt;3," ",(LARGE(D46:U46,1)+LARGE(D46:U46,2)+LARGE(D46:U46,3))/3)</f>
        <v xml:space="preserve"> </v>
      </c>
      <c r="AN46" s="17"/>
      <c r="AO46" s="17"/>
      <c r="AP46" s="17"/>
      <c r="AQ46" s="26"/>
      <c r="AR46" s="17">
        <v>120</v>
      </c>
      <c r="AS46" s="17">
        <v>210</v>
      </c>
      <c r="AT46" s="17">
        <v>305</v>
      </c>
      <c r="AU46" s="17">
        <v>390</v>
      </c>
      <c r="AV46" s="17">
        <v>450</v>
      </c>
      <c r="AW46" s="127">
        <v>560</v>
      </c>
      <c r="AX46" s="2"/>
    </row>
    <row r="47" spans="1:50" x14ac:dyDescent="0.2">
      <c r="A47" s="2"/>
      <c r="B47" s="444"/>
      <c r="C47" s="401" t="s">
        <v>196</v>
      </c>
      <c r="D47" s="331"/>
      <c r="E47" s="373"/>
      <c r="F47" s="366"/>
      <c r="G47" s="367"/>
      <c r="H47" s="366"/>
      <c r="I47" s="399"/>
      <c r="J47" s="329"/>
      <c r="K47" s="300"/>
      <c r="L47" s="331"/>
      <c r="M47" s="636"/>
      <c r="N47" s="331"/>
      <c r="O47" s="636"/>
      <c r="P47" s="366"/>
      <c r="Q47" s="630"/>
      <c r="R47" s="337"/>
      <c r="S47" s="631"/>
      <c r="T47" s="337"/>
      <c r="U47" s="295"/>
      <c r="V47" s="145"/>
      <c r="W47" s="146"/>
      <c r="X47" s="1260"/>
      <c r="Y47" s="1260"/>
      <c r="Z47" s="145"/>
      <c r="AA47" s="146"/>
      <c r="AB47" s="471"/>
      <c r="AC47" s="399"/>
      <c r="AD47" s="471"/>
      <c r="AE47" s="399"/>
      <c r="AF47" s="373"/>
      <c r="AG47" s="373"/>
      <c r="AH47" s="471"/>
      <c r="AI47" s="399"/>
      <c r="AJ47" s="337"/>
      <c r="AK47" s="295"/>
      <c r="AL47" s="51">
        <f>COUNT(D47:AK47)</f>
        <v>0</v>
      </c>
      <c r="AM47" s="25" t="str">
        <f>IF(AL47&lt;3," ",(LARGE(D47:AK47,1)+LARGE(D47:AK47,2)+LARGE(D47:AK47,3))/3)</f>
        <v xml:space="preserve"> </v>
      </c>
      <c r="AN47" s="20">
        <f>COUNTIF(D47:AK47,"(1)")</f>
        <v>0</v>
      </c>
      <c r="AO47" s="20">
        <f>COUNTIF(D47:AL47,"(2)")</f>
        <v>0</v>
      </c>
      <c r="AP47" s="20">
        <f>COUNTIF(F47:AK47,"(3)")</f>
        <v>0</v>
      </c>
      <c r="AQ47" s="14">
        <f>SUM(AN47:AP47)</f>
        <v>0</v>
      </c>
      <c r="AR47" s="113" t="s">
        <v>225</v>
      </c>
      <c r="AS47" s="119" t="s">
        <v>225</v>
      </c>
      <c r="AT47" s="530">
        <v>12</v>
      </c>
      <c r="AU47" s="18" t="e">
        <f>IF((LARGE($D47:$U47,1))&gt;=390,"15"," ")</f>
        <v>#NUM!</v>
      </c>
      <c r="AV47" s="18" t="e">
        <f>IF((LARGE($D47:$U47,1))&gt;=450,"15"," ")</f>
        <v>#NUM!</v>
      </c>
      <c r="AW47" s="31" t="e">
        <f>IF((LARGE($D47:$U47,1))&gt;=560,"15"," ")</f>
        <v>#NUM!</v>
      </c>
      <c r="AX47" s="2"/>
    </row>
    <row r="48" spans="1:50" x14ac:dyDescent="0.2">
      <c r="A48" s="2"/>
      <c r="B48" s="444">
        <v>1</v>
      </c>
      <c r="C48" s="401" t="s">
        <v>26</v>
      </c>
      <c r="D48" s="331"/>
      <c r="E48" s="373"/>
      <c r="F48" s="331"/>
      <c r="G48" s="371"/>
      <c r="H48" s="331"/>
      <c r="I48" s="402"/>
      <c r="J48" s="329">
        <v>316</v>
      </c>
      <c r="K48" s="300" t="s">
        <v>367</v>
      </c>
      <c r="L48" s="331">
        <v>260</v>
      </c>
      <c r="M48" s="300" t="s">
        <v>375</v>
      </c>
      <c r="N48" s="331">
        <v>380</v>
      </c>
      <c r="O48" s="300" t="s">
        <v>372</v>
      </c>
      <c r="P48" s="331"/>
      <c r="Q48" s="1061"/>
      <c r="R48" s="337"/>
      <c r="S48" s="295"/>
      <c r="T48" s="337">
        <v>270</v>
      </c>
      <c r="U48" s="1176" t="s">
        <v>322</v>
      </c>
      <c r="V48" s="1261">
        <v>305</v>
      </c>
      <c r="W48" s="1219" t="s">
        <v>237</v>
      </c>
      <c r="X48" s="1260"/>
      <c r="Y48" s="1260"/>
      <c r="Z48" s="1278"/>
      <c r="AA48" s="295"/>
      <c r="AB48" s="476">
        <v>341</v>
      </c>
      <c r="AC48" s="402" t="s">
        <v>390</v>
      </c>
      <c r="AD48" s="476">
        <v>341</v>
      </c>
      <c r="AE48" s="402" t="s">
        <v>390</v>
      </c>
      <c r="AF48" s="373"/>
      <c r="AG48" s="373"/>
      <c r="AH48" s="476"/>
      <c r="AI48" s="402"/>
      <c r="AJ48" s="337"/>
      <c r="AK48" s="295"/>
      <c r="AL48" s="51">
        <f>COUNT(D48:AK48)</f>
        <v>7</v>
      </c>
      <c r="AM48" s="25">
        <f>IF(AL48&lt;3," ",(LARGE(D48:AK48,1)+LARGE(D48:AK48,2)+LARGE(D48:AK48,3))/3)</f>
        <v>354</v>
      </c>
      <c r="AN48" s="20">
        <f>COUNTIF(D48:AK48,"(1)")</f>
        <v>1</v>
      </c>
      <c r="AO48" s="20">
        <f>COUNTIF(D48:AL48,"(2)")</f>
        <v>1</v>
      </c>
      <c r="AP48" s="20">
        <f>COUNTIF(F48:AK48,"(3)")</f>
        <v>0</v>
      </c>
      <c r="AQ48" s="14">
        <f>SUM(AN48:AP48)</f>
        <v>2</v>
      </c>
      <c r="AR48" s="35">
        <v>14</v>
      </c>
      <c r="AS48" s="35">
        <v>14</v>
      </c>
      <c r="AT48" s="35">
        <v>14</v>
      </c>
      <c r="AU48" s="18" t="str">
        <f>IF((LARGE($D48:$U48,1))&gt;=390,"15"," ")</f>
        <v xml:space="preserve"> </v>
      </c>
      <c r="AV48" s="18" t="str">
        <f>IF((LARGE($D48:$U48,1))&gt;=450,"15"," ")</f>
        <v xml:space="preserve"> </v>
      </c>
      <c r="AW48" s="31" t="str">
        <f>IF((LARGE($D48:$U48,1))&gt;=560,"15"," ")</f>
        <v xml:space="preserve"> </v>
      </c>
      <c r="AX48" s="2"/>
    </row>
    <row r="49" spans="1:50" x14ac:dyDescent="0.2">
      <c r="A49" s="2"/>
      <c r="B49" s="445">
        <v>2</v>
      </c>
      <c r="C49" s="452" t="s">
        <v>27</v>
      </c>
      <c r="D49" s="333">
        <v>277</v>
      </c>
      <c r="E49" s="819" t="s">
        <v>349</v>
      </c>
      <c r="F49" s="333"/>
      <c r="G49" s="448"/>
      <c r="H49" s="333">
        <v>236</v>
      </c>
      <c r="I49" s="448" t="s">
        <v>346</v>
      </c>
      <c r="J49" s="330"/>
      <c r="K49" s="305"/>
      <c r="L49" s="333">
        <v>253</v>
      </c>
      <c r="M49" s="305" t="s">
        <v>344</v>
      </c>
      <c r="N49" s="333"/>
      <c r="O49" s="305"/>
      <c r="P49" s="333"/>
      <c r="Q49" s="303"/>
      <c r="R49" s="334"/>
      <c r="S49" s="303"/>
      <c r="T49" s="334"/>
      <c r="U49" s="634"/>
      <c r="V49" s="1256"/>
      <c r="W49" s="1257"/>
      <c r="X49" s="851"/>
      <c r="Y49" s="851"/>
      <c r="Z49" s="1273"/>
      <c r="AA49" s="1274"/>
      <c r="AB49" s="472"/>
      <c r="AC49" s="448"/>
      <c r="AD49" s="472"/>
      <c r="AE49" s="448"/>
      <c r="AF49" s="819"/>
      <c r="AG49" s="819"/>
      <c r="AH49" s="477"/>
      <c r="AI49" s="448"/>
      <c r="AJ49" s="334"/>
      <c r="AK49" s="634"/>
      <c r="AL49" s="51">
        <f>COUNT(D49:AK49)</f>
        <v>3</v>
      </c>
      <c r="AM49" s="25">
        <f>IF(AL49&lt;3," ",(LARGE(D49:AK49,1)+LARGE(D49:AK49,2)+LARGE(D49:AK49,3))/3)</f>
        <v>255.33333333333334</v>
      </c>
      <c r="AN49" s="20">
        <f>COUNTIF(D49:AK49,"(1)")</f>
        <v>0</v>
      </c>
      <c r="AO49" s="20">
        <f>COUNTIF(D49:AK49,"(2)")</f>
        <v>0</v>
      </c>
      <c r="AP49" s="20">
        <f>COUNTIF(F49:AK49,"(3)")</f>
        <v>0</v>
      </c>
      <c r="AQ49" s="14">
        <f>SUM(AN49:AP49)</f>
        <v>0</v>
      </c>
      <c r="AR49" s="129">
        <v>10</v>
      </c>
      <c r="AS49" s="530">
        <v>11</v>
      </c>
      <c r="AT49" s="530">
        <v>11</v>
      </c>
      <c r="AU49" s="18" t="str">
        <f>IF((LARGE($D49:$U49,1))&gt;=390,"15"," ")</f>
        <v xml:space="preserve"> </v>
      </c>
      <c r="AV49" s="18" t="str">
        <f>IF((LARGE($D49:$U49,1))&gt;=450,"15"," ")</f>
        <v xml:space="preserve"> </v>
      </c>
      <c r="AW49" s="31" t="str">
        <f>IF((LARGE($D49:$U49,1))&gt;=560,"15"," ")</f>
        <v xml:space="preserve"> </v>
      </c>
      <c r="AX49" s="2"/>
    </row>
    <row r="50" spans="1:50" x14ac:dyDescent="0.2">
      <c r="A50" s="2"/>
      <c r="B50" s="451"/>
      <c r="C50" s="42"/>
      <c r="D50" s="337"/>
      <c r="E50" s="337"/>
      <c r="F50" s="337"/>
      <c r="G50" s="337"/>
      <c r="H50" s="337"/>
      <c r="I50" s="337"/>
      <c r="J50" s="369"/>
      <c r="K50" s="863"/>
      <c r="L50" s="337"/>
      <c r="M50" s="635"/>
      <c r="N50" s="337"/>
      <c r="O50" s="635"/>
      <c r="P50" s="337"/>
      <c r="Q50" s="635"/>
      <c r="R50" s="369"/>
      <c r="S50" s="636"/>
      <c r="T50" s="369"/>
      <c r="U50" s="636"/>
      <c r="V50" s="1262"/>
      <c r="W50" s="1262"/>
      <c r="X50" s="1262"/>
      <c r="Y50" s="1262"/>
      <c r="Z50" s="1279"/>
      <c r="AA50" s="1279"/>
      <c r="AB50" s="470"/>
      <c r="AC50" s="470"/>
      <c r="AD50" s="470"/>
      <c r="AE50" s="470"/>
      <c r="AF50" s="470"/>
      <c r="AG50" s="470"/>
      <c r="AH50" s="470"/>
      <c r="AI50" s="470"/>
      <c r="AJ50" s="369"/>
      <c r="AK50" s="636"/>
      <c r="AL50" s="51"/>
      <c r="AM50" s="25" t="str">
        <f>IF(AL50&lt;3," ",(LARGE(D50:U50,1)+LARGE(D50:U50,2)+LARGE(D50:U50,3))/3)</f>
        <v xml:space="preserve"> </v>
      </c>
      <c r="AN50" s="19"/>
      <c r="AO50" s="19"/>
      <c r="AP50" s="19"/>
      <c r="AQ50" s="22"/>
      <c r="AR50" s="19"/>
      <c r="AS50" s="19"/>
      <c r="AT50" s="19"/>
      <c r="AU50" s="19"/>
      <c r="AV50" s="19"/>
      <c r="AX50" s="2"/>
    </row>
    <row r="51" spans="1:50" x14ac:dyDescent="0.2">
      <c r="A51" s="2"/>
      <c r="B51" s="443"/>
      <c r="C51" s="24" t="s">
        <v>328</v>
      </c>
      <c r="D51" s="851"/>
      <c r="E51" s="851"/>
      <c r="F51" s="851"/>
      <c r="G51" s="851"/>
      <c r="H51" s="851"/>
      <c r="I51" s="851"/>
      <c r="J51" s="334"/>
      <c r="K51" s="851"/>
      <c r="L51" s="334"/>
      <c r="M51" s="633"/>
      <c r="N51" s="334"/>
      <c r="O51" s="633"/>
      <c r="P51" s="334"/>
      <c r="Q51" s="633"/>
      <c r="R51" s="334"/>
      <c r="S51" s="633"/>
      <c r="T51" s="334"/>
      <c r="U51" s="633"/>
      <c r="V51" s="851"/>
      <c r="W51" s="851"/>
      <c r="X51" s="851"/>
      <c r="Y51" s="851"/>
      <c r="Z51" s="851"/>
      <c r="AA51" s="851"/>
      <c r="AB51" s="466"/>
      <c r="AC51" s="466"/>
      <c r="AD51" s="466"/>
      <c r="AE51" s="466"/>
      <c r="AF51" s="466"/>
      <c r="AG51" s="466"/>
      <c r="AH51" s="466"/>
      <c r="AI51" s="466"/>
      <c r="AJ51" s="334"/>
      <c r="AK51" s="633"/>
      <c r="AL51" s="51"/>
      <c r="AM51" s="25" t="str">
        <f>IF(AL51&lt;3," ",(LARGE(D51:U51,1)+LARGE(D51:U51,2)+LARGE(D51:U51,3))/3)</f>
        <v xml:space="preserve"> </v>
      </c>
      <c r="AN51" s="17"/>
      <c r="AO51" s="17"/>
      <c r="AP51" s="17"/>
      <c r="AQ51" s="26"/>
      <c r="AR51" s="5">
        <v>180</v>
      </c>
      <c r="AS51" s="5">
        <v>270</v>
      </c>
      <c r="AT51" s="5">
        <v>365</v>
      </c>
      <c r="AU51" s="5">
        <v>450</v>
      </c>
      <c r="AV51" s="5">
        <v>510</v>
      </c>
      <c r="AW51" s="127">
        <v>610</v>
      </c>
      <c r="AX51" s="2"/>
    </row>
    <row r="52" spans="1:50" x14ac:dyDescent="0.2">
      <c r="A52" s="2"/>
      <c r="B52" s="444">
        <v>1</v>
      </c>
      <c r="C52" s="401" t="s">
        <v>26</v>
      </c>
      <c r="D52" s="331">
        <v>348</v>
      </c>
      <c r="E52" s="402" t="s">
        <v>344</v>
      </c>
      <c r="F52" s="336"/>
      <c r="G52" s="373"/>
      <c r="H52" s="331">
        <v>446</v>
      </c>
      <c r="I52" s="402" t="s">
        <v>367</v>
      </c>
      <c r="J52" s="329"/>
      <c r="K52" s="300"/>
      <c r="L52" s="331"/>
      <c r="M52" s="300"/>
      <c r="N52" s="331"/>
      <c r="O52" s="300"/>
      <c r="P52" s="366"/>
      <c r="Q52" s="146"/>
      <c r="R52" s="337"/>
      <c r="S52" s="295"/>
      <c r="T52" s="337"/>
      <c r="U52" s="295"/>
      <c r="V52" s="145"/>
      <c r="W52" s="146"/>
      <c r="X52" s="1260"/>
      <c r="Y52" s="1260"/>
      <c r="Z52" s="145"/>
      <c r="AA52" s="146"/>
      <c r="AB52" s="471"/>
      <c r="AC52" s="399"/>
      <c r="AD52" s="471"/>
      <c r="AE52" s="399"/>
      <c r="AF52" s="373"/>
      <c r="AG52" s="373"/>
      <c r="AH52" s="471"/>
      <c r="AI52" s="399"/>
      <c r="AJ52" s="337"/>
      <c r="AK52" s="295"/>
      <c r="AL52" s="51">
        <f>COUNT(D52:AK52)</f>
        <v>2</v>
      </c>
      <c r="AM52" s="25" t="str">
        <f>IF(AL52&lt;3," ",(LARGE(D52:AK52,1)+LARGE(D52:AK52,2)+LARGE(D52:AK52,3))/3)</f>
        <v xml:space="preserve"> </v>
      </c>
      <c r="AN52" s="20">
        <f>COUNTIF(D51:AK51,"(1)")</f>
        <v>0</v>
      </c>
      <c r="AO52" s="18">
        <f>COUNTIF(D52:AK52,"(2)")</f>
        <v>0</v>
      </c>
      <c r="AP52" s="18">
        <f>COUNTIF(D52:AK52,"(3)")</f>
        <v>0</v>
      </c>
      <c r="AQ52" s="14">
        <f>SUM(AN52:AP52)</f>
        <v>0</v>
      </c>
      <c r="AR52" s="113" t="s">
        <v>225</v>
      </c>
      <c r="AS52" s="113" t="s">
        <v>225</v>
      </c>
      <c r="AT52" s="113" t="s">
        <v>225</v>
      </c>
      <c r="AU52" s="129">
        <v>10</v>
      </c>
      <c r="AV52" s="129">
        <v>11</v>
      </c>
      <c r="AW52" s="30" t="str">
        <f>IF((LARGE($D52:$U52,1))&gt;=610,"15"," ")</f>
        <v xml:space="preserve"> </v>
      </c>
      <c r="AX52" s="2"/>
    </row>
    <row r="53" spans="1:50" x14ac:dyDescent="0.2">
      <c r="A53" s="2"/>
      <c r="B53" s="445"/>
      <c r="C53" s="36"/>
      <c r="D53" s="333"/>
      <c r="E53" s="368"/>
      <c r="F53" s="334"/>
      <c r="G53" s="406"/>
      <c r="H53" s="333"/>
      <c r="I53" s="370"/>
      <c r="J53" s="330"/>
      <c r="K53" s="851"/>
      <c r="L53" s="333"/>
      <c r="M53" s="305"/>
      <c r="N53" s="333"/>
      <c r="O53" s="305"/>
      <c r="P53" s="333"/>
      <c r="Q53" s="303"/>
      <c r="R53" s="334"/>
      <c r="S53" s="303"/>
      <c r="T53" s="334"/>
      <c r="U53" s="303"/>
      <c r="V53" s="310"/>
      <c r="W53" s="303"/>
      <c r="X53" s="305"/>
      <c r="Y53" s="305"/>
      <c r="Z53" s="310"/>
      <c r="AA53" s="303"/>
      <c r="AB53" s="477"/>
      <c r="AC53" s="448"/>
      <c r="AD53" s="477"/>
      <c r="AE53" s="448"/>
      <c r="AF53" s="819"/>
      <c r="AG53" s="819"/>
      <c r="AH53" s="477"/>
      <c r="AI53" s="448"/>
      <c r="AJ53" s="334"/>
      <c r="AK53" s="303"/>
      <c r="AL53" s="51">
        <f>COUNT(D53:AK53)</f>
        <v>0</v>
      </c>
      <c r="AM53" s="25" t="str">
        <f>IF(AL53&lt;3," ",(LARGE(D53:AK53,1)+LARGE(D53:AK53,2)+LARGE(D53:AK53,3))/3)</f>
        <v xml:space="preserve"> </v>
      </c>
      <c r="AN53" s="20">
        <f>COUNTIF(D52:AK52,"(1)")</f>
        <v>0</v>
      </c>
      <c r="AO53" s="18">
        <f>COUNTIF(D53:U53,"(2)")</f>
        <v>0</v>
      </c>
      <c r="AP53" s="18">
        <f>COUNTIF(D53:AK53,"(3)")</f>
        <v>0</v>
      </c>
      <c r="AQ53" s="14">
        <f>SUM(AN53:AP53)</f>
        <v>0</v>
      </c>
      <c r="AR53" s="30" t="e">
        <f>IF((LARGE($D53:$U53,1))&gt;=180,"15"," ")</f>
        <v>#NUM!</v>
      </c>
      <c r="AS53" s="30" t="e">
        <f>IF((LARGE($D53:$U53,1))&gt;=270,"15"," ")</f>
        <v>#NUM!</v>
      </c>
      <c r="AT53" s="30" t="e">
        <f>IF((LARGE($D53:$U53,1))&gt;=365,"15"," ")</f>
        <v>#NUM!</v>
      </c>
      <c r="AU53" s="30" t="e">
        <f>IF((LARGE($D53:$U53,1))&gt;=450,"15"," ")</f>
        <v>#NUM!</v>
      </c>
      <c r="AV53" s="30" t="e">
        <f>IF((LARGE($D53:$U53,1))&gt;=510,"15"," ")</f>
        <v>#NUM!</v>
      </c>
      <c r="AW53" s="30" t="e">
        <f>IF((LARGE($D53:$U53,1))&gt;=610,"15"," ")</f>
        <v>#NUM!</v>
      </c>
      <c r="AX53" s="2"/>
    </row>
    <row r="54" spans="1:50" x14ac:dyDescent="0.2">
      <c r="A54" s="2"/>
      <c r="C54" s="37"/>
      <c r="D54" s="337"/>
      <c r="E54" s="337"/>
      <c r="F54" s="337"/>
      <c r="G54" s="337"/>
      <c r="H54" s="337"/>
      <c r="I54" s="337"/>
      <c r="J54" s="326"/>
      <c r="K54" s="872"/>
      <c r="L54" s="337"/>
      <c r="M54" s="636"/>
      <c r="N54" s="337"/>
      <c r="O54" s="636"/>
      <c r="P54" s="337"/>
      <c r="Q54" s="636"/>
      <c r="R54" s="337"/>
      <c r="S54" s="636"/>
      <c r="T54" s="337"/>
      <c r="U54" s="636"/>
      <c r="V54" s="1262"/>
      <c r="W54" s="1262"/>
      <c r="X54" s="1262"/>
      <c r="Y54" s="1262"/>
      <c r="Z54" s="1279"/>
      <c r="AA54" s="1279"/>
      <c r="AB54" s="470"/>
      <c r="AC54" s="470"/>
      <c r="AD54" s="470"/>
      <c r="AE54" s="470"/>
      <c r="AF54" s="470"/>
      <c r="AG54" s="470"/>
      <c r="AH54" s="470"/>
      <c r="AI54" s="470"/>
      <c r="AJ54" s="337"/>
      <c r="AK54" s="636"/>
      <c r="AL54" s="51"/>
      <c r="AM54" s="25"/>
      <c r="AN54" s="19"/>
      <c r="AO54" s="19"/>
      <c r="AP54" s="19"/>
      <c r="AQ54" s="22"/>
      <c r="AR54" s="19"/>
      <c r="AS54" s="19"/>
      <c r="AT54" s="19"/>
      <c r="AU54" s="19"/>
      <c r="AV54" s="19"/>
      <c r="AW54" s="19"/>
      <c r="AX54" s="2"/>
    </row>
    <row r="55" spans="1:50" x14ac:dyDescent="0.2">
      <c r="A55" s="2"/>
      <c r="B55" s="443"/>
      <c r="C55" s="24" t="s">
        <v>61</v>
      </c>
      <c r="D55" s="362"/>
      <c r="E55" s="362"/>
      <c r="F55" s="362"/>
      <c r="G55" s="362"/>
      <c r="H55" s="440"/>
      <c r="I55" s="440"/>
      <c r="J55" s="334"/>
      <c r="K55" s="851"/>
      <c r="L55" s="334"/>
      <c r="M55" s="633"/>
      <c r="N55" s="334"/>
      <c r="O55" s="633"/>
      <c r="P55" s="334"/>
      <c r="Q55" s="633"/>
      <c r="R55" s="334"/>
      <c r="S55" s="633"/>
      <c r="T55" s="334"/>
      <c r="U55" s="633"/>
      <c r="V55" s="851"/>
      <c r="W55" s="851"/>
      <c r="X55" s="851"/>
      <c r="Y55" s="851"/>
      <c r="Z55" s="851"/>
      <c r="AA55" s="851"/>
      <c r="AB55" s="466"/>
      <c r="AC55" s="466"/>
      <c r="AD55" s="466"/>
      <c r="AE55" s="466"/>
      <c r="AF55" s="466"/>
      <c r="AG55" s="466"/>
      <c r="AH55" s="466"/>
      <c r="AI55" s="466"/>
      <c r="AJ55" s="334"/>
      <c r="AK55" s="633"/>
      <c r="AL55" s="51"/>
      <c r="AM55" s="25"/>
      <c r="AN55" s="17"/>
      <c r="AO55" s="17"/>
      <c r="AP55" s="17"/>
      <c r="AQ55" s="26"/>
      <c r="AR55" s="17">
        <v>310</v>
      </c>
      <c r="AS55" s="17">
        <v>430</v>
      </c>
      <c r="AT55" s="17">
        <v>545</v>
      </c>
      <c r="AU55" s="17">
        <v>630</v>
      </c>
      <c r="AV55" s="17">
        <v>700</v>
      </c>
      <c r="AW55" s="127">
        <v>740</v>
      </c>
      <c r="AX55" s="2"/>
    </row>
    <row r="56" spans="1:50" x14ac:dyDescent="0.2">
      <c r="A56" s="2"/>
      <c r="B56" s="445">
        <v>1</v>
      </c>
      <c r="C56" s="452" t="s">
        <v>354</v>
      </c>
      <c r="D56" s="334"/>
      <c r="E56" s="334"/>
      <c r="F56" s="333"/>
      <c r="G56" s="368"/>
      <c r="H56" s="333"/>
      <c r="I56" s="368"/>
      <c r="J56" s="330"/>
      <c r="K56" s="851"/>
      <c r="L56" s="333"/>
      <c r="M56" s="851"/>
      <c r="N56" s="333"/>
      <c r="O56" s="851"/>
      <c r="P56" s="333"/>
      <c r="Q56" s="1228"/>
      <c r="R56" s="334"/>
      <c r="S56" s="1228"/>
      <c r="T56" s="334">
        <v>633</v>
      </c>
      <c r="U56" s="303" t="s">
        <v>237</v>
      </c>
      <c r="V56" s="144"/>
      <c r="W56" s="142"/>
      <c r="X56" s="305">
        <v>640</v>
      </c>
      <c r="Y56" s="1186" t="s">
        <v>237</v>
      </c>
      <c r="Z56" s="144"/>
      <c r="AA56" s="142"/>
      <c r="AB56" s="472"/>
      <c r="AC56" s="1331"/>
      <c r="AD56" s="472"/>
      <c r="AE56" s="1229"/>
      <c r="AF56" s="466"/>
      <c r="AG56" s="466"/>
      <c r="AH56" s="467"/>
      <c r="AI56" s="468"/>
      <c r="AJ56" s="334"/>
      <c r="AK56" s="1228"/>
      <c r="AL56" s="51">
        <f>COUNT(D56:AK56)</f>
        <v>2</v>
      </c>
      <c r="AM56" s="25" t="str">
        <f>IF(AL56&lt;3," ",(LARGE(D56:AK56,1)+LARGE(D56:AK56,2)+LARGE(D56:AK56,3))/3)</f>
        <v xml:space="preserve"> </v>
      </c>
      <c r="AN56" s="20">
        <f>COUNTIF(D56:AK56,"(1)")</f>
        <v>2</v>
      </c>
      <c r="AO56" s="18">
        <f>COUNTIF(D56:AK56,"(2)")</f>
        <v>0</v>
      </c>
      <c r="AP56" s="18">
        <f>COUNTIF(D56:AK56,"(3)")</f>
        <v>0</v>
      </c>
      <c r="AQ56" s="14">
        <f>SUM(AN56:AP56)</f>
        <v>2</v>
      </c>
      <c r="AR56" s="129">
        <v>14</v>
      </c>
      <c r="AS56" s="129">
        <v>14</v>
      </c>
      <c r="AT56" s="35">
        <v>14</v>
      </c>
      <c r="AU56" s="952" t="str">
        <f>IF((LARGE($D56:$U56,1))&gt;=630,"15"," ")</f>
        <v>15</v>
      </c>
      <c r="AV56" s="31" t="str">
        <f>IF((LARGE($D56:$U56,1))&gt;=700,"15"," ")</f>
        <v xml:space="preserve"> </v>
      </c>
      <c r="AW56" s="30" t="str">
        <f>IF((LARGE($D56:$U56,1))&gt;=740,"15"," ")</f>
        <v xml:space="preserve"> </v>
      </c>
      <c r="AX56" s="2"/>
    </row>
    <row r="57" spans="1:50" x14ac:dyDescent="0.2">
      <c r="A57" s="2"/>
      <c r="C57" s="37"/>
      <c r="D57" s="337"/>
      <c r="E57" s="337"/>
      <c r="F57" s="337"/>
      <c r="G57" s="337"/>
      <c r="H57" s="337"/>
      <c r="I57" s="337"/>
      <c r="J57" s="326"/>
      <c r="K57" s="872"/>
      <c r="L57" s="337"/>
      <c r="M57" s="636"/>
      <c r="N57" s="337"/>
      <c r="O57" s="636"/>
      <c r="P57" s="337"/>
      <c r="Q57" s="636"/>
      <c r="R57" s="337"/>
      <c r="S57" s="636"/>
      <c r="T57" s="337"/>
      <c r="U57" s="636"/>
      <c r="V57" s="1262"/>
      <c r="W57" s="1262"/>
      <c r="X57" s="1262"/>
      <c r="Y57" s="1262"/>
      <c r="Z57" s="1279"/>
      <c r="AA57" s="1279"/>
      <c r="AB57" s="470"/>
      <c r="AC57" s="470"/>
      <c r="AD57" s="470"/>
      <c r="AE57" s="470"/>
      <c r="AF57" s="470"/>
      <c r="AG57" s="470"/>
      <c r="AH57" s="470"/>
      <c r="AI57" s="470"/>
      <c r="AJ57" s="337"/>
      <c r="AK57" s="636"/>
      <c r="AL57" s="51"/>
      <c r="AM57" s="25"/>
      <c r="AN57" s="19"/>
      <c r="AO57" s="19"/>
      <c r="AP57" s="19"/>
      <c r="AQ57" s="22"/>
      <c r="AR57" s="19"/>
      <c r="AS57" s="19"/>
      <c r="AT57" s="19"/>
      <c r="AU57" s="19"/>
      <c r="AV57" s="19"/>
      <c r="AW57" s="19"/>
      <c r="AX57" s="2"/>
    </row>
    <row r="58" spans="1:50" x14ac:dyDescent="0.2">
      <c r="A58" s="2"/>
      <c r="B58" s="443"/>
      <c r="C58" s="24" t="s">
        <v>62</v>
      </c>
      <c r="D58" s="362"/>
      <c r="E58" s="362"/>
      <c r="F58" s="362"/>
      <c r="G58" s="362"/>
      <c r="H58" s="440"/>
      <c r="I58" s="440"/>
      <c r="J58" s="334"/>
      <c r="K58" s="851"/>
      <c r="L58" s="334"/>
      <c r="M58" s="633"/>
      <c r="N58" s="334"/>
      <c r="O58" s="633"/>
      <c r="P58" s="334"/>
      <c r="Q58" s="633"/>
      <c r="R58" s="334"/>
      <c r="S58" s="633"/>
      <c r="T58" s="334"/>
      <c r="U58" s="633"/>
      <c r="V58" s="851"/>
      <c r="W58" s="851"/>
      <c r="X58" s="851"/>
      <c r="Y58" s="851"/>
      <c r="Z58" s="851"/>
      <c r="AA58" s="851"/>
      <c r="AB58" s="466"/>
      <c r="AC58" s="466"/>
      <c r="AD58" s="466"/>
      <c r="AE58" s="466"/>
      <c r="AF58" s="466"/>
      <c r="AG58" s="466"/>
      <c r="AH58" s="466"/>
      <c r="AI58" s="466"/>
      <c r="AJ58" s="334"/>
      <c r="AK58" s="633"/>
      <c r="AL58" s="51"/>
      <c r="AM58" s="25"/>
      <c r="AN58" s="17"/>
      <c r="AO58" s="17"/>
      <c r="AP58" s="17"/>
      <c r="AQ58" s="26"/>
      <c r="AR58" s="17">
        <v>310</v>
      </c>
      <c r="AS58" s="17">
        <v>430</v>
      </c>
      <c r="AT58" s="17">
        <v>545</v>
      </c>
      <c r="AU58" s="17">
        <v>630</v>
      </c>
      <c r="AV58" s="17">
        <v>700</v>
      </c>
      <c r="AW58" s="127">
        <v>740</v>
      </c>
      <c r="AX58" s="2"/>
    </row>
    <row r="59" spans="1:50" x14ac:dyDescent="0.2">
      <c r="A59" s="2"/>
      <c r="B59" s="444">
        <v>1</v>
      </c>
      <c r="C59" s="28" t="s">
        <v>22</v>
      </c>
      <c r="D59" s="337"/>
      <c r="E59" s="493"/>
      <c r="F59" s="331"/>
      <c r="G59" s="402"/>
      <c r="H59" s="331"/>
      <c r="I59" s="402"/>
      <c r="J59" s="329"/>
      <c r="K59" s="300"/>
      <c r="L59" s="331"/>
      <c r="M59" s="300"/>
      <c r="N59" s="331"/>
      <c r="O59" s="300"/>
      <c r="P59" s="331"/>
      <c r="Q59" s="295"/>
      <c r="R59" s="337"/>
      <c r="S59" s="295"/>
      <c r="T59" s="337">
        <v>820</v>
      </c>
      <c r="U59" s="1219" t="s">
        <v>237</v>
      </c>
      <c r="V59" s="145">
        <v>794</v>
      </c>
      <c r="W59" s="1037" t="s">
        <v>237</v>
      </c>
      <c r="X59" s="1260"/>
      <c r="Y59" s="1260"/>
      <c r="Z59" s="145"/>
      <c r="AA59" s="146"/>
      <c r="AB59" s="476"/>
      <c r="AC59" s="402"/>
      <c r="AD59" s="476"/>
      <c r="AE59" s="402"/>
      <c r="AF59" s="373"/>
      <c r="AG59" s="373"/>
      <c r="AH59" s="471"/>
      <c r="AI59" s="399"/>
      <c r="AJ59" s="337"/>
      <c r="AK59" s="295"/>
      <c r="AL59" s="51">
        <f>COUNT(D59:AK59)</f>
        <v>2</v>
      </c>
      <c r="AM59" s="25" t="str">
        <f>IF(AL59&lt;3," ",(LARGE(D59:AK59,1)+LARGE(D59:AK59,2)+LARGE(D59:AK59,3))/3)</f>
        <v xml:space="preserve"> </v>
      </c>
      <c r="AN59" s="20">
        <f>COUNTIF(D59:AK59,"(1)")</f>
        <v>2</v>
      </c>
      <c r="AO59" s="18">
        <f>COUNTIF(D59:AK59,"(2)")</f>
        <v>0</v>
      </c>
      <c r="AP59" s="18">
        <f>COUNTIF(D59:AK59,"(3)")</f>
        <v>0</v>
      </c>
      <c r="AQ59" s="14">
        <f>SUM(AN59:AP59)</f>
        <v>2</v>
      </c>
      <c r="AR59" s="117" t="s">
        <v>14</v>
      </c>
      <c r="AS59" s="109" t="s">
        <v>54</v>
      </c>
      <c r="AT59" s="109" t="s">
        <v>54</v>
      </c>
      <c r="AU59" s="109" t="s">
        <v>54</v>
      </c>
      <c r="AV59" s="114" t="s">
        <v>168</v>
      </c>
      <c r="AW59" s="113" t="s">
        <v>199</v>
      </c>
      <c r="AX59" s="2"/>
    </row>
    <row r="60" spans="1:50" x14ac:dyDescent="0.2">
      <c r="A60" s="2"/>
      <c r="B60" s="444"/>
      <c r="C60" s="401"/>
      <c r="D60" s="336"/>
      <c r="E60" s="373"/>
      <c r="F60" s="331"/>
      <c r="G60" s="371"/>
      <c r="H60" s="331"/>
      <c r="I60" s="371"/>
      <c r="J60" s="329"/>
      <c r="K60" s="940"/>
      <c r="L60" s="331"/>
      <c r="M60" s="940"/>
      <c r="N60" s="331"/>
      <c r="O60" s="940"/>
      <c r="P60" s="331"/>
      <c r="Q60" s="939"/>
      <c r="R60" s="336"/>
      <c r="S60" s="939"/>
      <c r="T60" s="336"/>
      <c r="U60" s="939"/>
      <c r="V60" s="1252"/>
      <c r="W60" s="1255"/>
      <c r="X60" s="1253"/>
      <c r="Y60" s="1253"/>
      <c r="Z60" s="1269"/>
      <c r="AA60" s="1272"/>
      <c r="AB60" s="1328"/>
      <c r="AC60" s="1330"/>
      <c r="AD60" s="942"/>
      <c r="AE60" s="943"/>
      <c r="AF60" s="1320"/>
      <c r="AG60" s="1320"/>
      <c r="AH60" s="1319"/>
      <c r="AI60" s="1321"/>
      <c r="AJ60" s="336"/>
      <c r="AK60" s="939"/>
      <c r="AL60" s="51">
        <f>COUNT(D60:AK60)</f>
        <v>0</v>
      </c>
      <c r="AM60" s="25" t="str">
        <f>IF(AL60&lt;3," ",(LARGE(D60:AK60,1)+LARGE(D60:AK60,2)+LARGE(D60:AK60,3))/3)</f>
        <v xml:space="preserve"> </v>
      </c>
      <c r="AN60" s="20">
        <f>COUNTIF(D60:AK60,"(1)")</f>
        <v>0</v>
      </c>
      <c r="AO60" s="18">
        <f>COUNTIF(D60:AK60,"(2)")</f>
        <v>0</v>
      </c>
      <c r="AP60" s="18">
        <f>COUNTIF(D60:AK60,"(3)")</f>
        <v>0</v>
      </c>
      <c r="AQ60" s="14">
        <f>SUM(AN60:AP60)</f>
        <v>0</v>
      </c>
      <c r="AR60" s="129" t="e">
        <f>IF((LARGE($D60:$U60,1))&gt;=310,"15"," ")</f>
        <v>#NUM!</v>
      </c>
      <c r="AS60" s="129" t="e">
        <f>IF((LARGE($D60:$U60,1))&gt;=430,"15"," ")</f>
        <v>#NUM!</v>
      </c>
      <c r="AT60" s="35" t="e">
        <f>IF((LARGE($D60:$U60,1))&gt;=545,"15"," ")</f>
        <v>#NUM!</v>
      </c>
      <c r="AU60" s="35" t="e">
        <f>IF((LARGE($D58:$U58,1))&gt;=630,"15"," ")</f>
        <v>#NUM!</v>
      </c>
      <c r="AV60" s="31" t="e">
        <f>IF((LARGE($D60:$U60,1))&gt;=700,"15"," ")</f>
        <v>#NUM!</v>
      </c>
      <c r="AW60" s="18" t="e">
        <f>IF((LARGE($D60:$U60,1))&gt;=740,"15"," ")</f>
        <v>#NUM!</v>
      </c>
      <c r="AX60" s="2"/>
    </row>
    <row r="61" spans="1:50" x14ac:dyDescent="0.2">
      <c r="A61" s="2"/>
      <c r="B61" s="444">
        <v>2</v>
      </c>
      <c r="C61" s="401" t="s">
        <v>276</v>
      </c>
      <c r="D61" s="336"/>
      <c r="E61" s="373"/>
      <c r="F61" s="331"/>
      <c r="G61" s="371"/>
      <c r="H61" s="331"/>
      <c r="I61" s="371"/>
      <c r="J61" s="329"/>
      <c r="K61" s="1169"/>
      <c r="L61" s="331"/>
      <c r="M61" s="1169"/>
      <c r="N61" s="331">
        <v>734</v>
      </c>
      <c r="O61" s="1174" t="s">
        <v>237</v>
      </c>
      <c r="P61" s="331"/>
      <c r="Q61" s="1170"/>
      <c r="R61" s="336"/>
      <c r="S61" s="1170"/>
      <c r="T61" s="336">
        <v>786</v>
      </c>
      <c r="U61" s="1176" t="s">
        <v>322</v>
      </c>
      <c r="V61" s="1261"/>
      <c r="W61" s="295"/>
      <c r="X61" s="1260">
        <v>749</v>
      </c>
      <c r="Y61" s="1175" t="s">
        <v>322</v>
      </c>
      <c r="Z61" s="1278"/>
      <c r="AA61" s="295"/>
      <c r="AB61" s="1328"/>
      <c r="AC61" s="1330"/>
      <c r="AD61" s="1171"/>
      <c r="AE61" s="1172"/>
      <c r="AF61" s="1320"/>
      <c r="AG61" s="1320"/>
      <c r="AH61" s="1319"/>
      <c r="AI61" s="1321"/>
      <c r="AJ61" s="336"/>
      <c r="AK61" s="1170"/>
      <c r="AL61" s="51">
        <f>COUNT(D61:AK61)</f>
        <v>3</v>
      </c>
      <c r="AN61" s="20">
        <f>COUNTIF(D61:AK61,"(1)")</f>
        <v>1</v>
      </c>
      <c r="AO61" s="18">
        <f>COUNTIF(D61:AK61,"(2)")</f>
        <v>2</v>
      </c>
      <c r="AP61" s="18">
        <f>COUNTIF(D61:AK61,"(3)")</f>
        <v>0</v>
      </c>
      <c r="AQ61" s="14">
        <f>SUM(AN61:AP61)</f>
        <v>3</v>
      </c>
      <c r="AR61" s="850" t="str">
        <f>IF((LARGE($D61:$U61,1))&gt;=310,"15"," ")</f>
        <v>15</v>
      </c>
      <c r="AS61" s="850" t="str">
        <f t="shared" ref="AS61:AS62" si="0">IF((LARGE($D61:$U61,1))&gt;=430,"15"," ")</f>
        <v>15</v>
      </c>
      <c r="AT61" s="952" t="str">
        <f t="shared" ref="AT61:AT62" si="1">IF((LARGE($D61:$U61,1))&gt;=545,"15"," ")</f>
        <v>15</v>
      </c>
      <c r="AU61" s="952">
        <v>15</v>
      </c>
      <c r="AV61" s="952" t="str">
        <f t="shared" ref="AV61:AV62" si="2">IF((LARGE($D61:$U61,1))&gt;=700,"15"," ")</f>
        <v>15</v>
      </c>
      <c r="AW61" s="1218" t="str">
        <f t="shared" ref="AW61:AW62" si="3">IF((LARGE($D61:$U61,1))&gt;=740,"15"," ")</f>
        <v>15</v>
      </c>
      <c r="AX61" s="2"/>
    </row>
    <row r="62" spans="1:50" x14ac:dyDescent="0.2">
      <c r="A62" s="2"/>
      <c r="B62" s="444">
        <v>3</v>
      </c>
      <c r="C62" s="401" t="s">
        <v>371</v>
      </c>
      <c r="D62" s="336"/>
      <c r="E62" s="373"/>
      <c r="F62" s="331"/>
      <c r="G62" s="371"/>
      <c r="H62" s="331"/>
      <c r="I62" s="371"/>
      <c r="J62" s="329"/>
      <c r="K62" s="1169"/>
      <c r="L62" s="331"/>
      <c r="M62" s="1169"/>
      <c r="N62" s="331">
        <v>717</v>
      </c>
      <c r="O62" s="1175" t="s">
        <v>322</v>
      </c>
      <c r="P62" s="331"/>
      <c r="Q62" s="1170"/>
      <c r="R62" s="336"/>
      <c r="S62" s="1170"/>
      <c r="T62" s="336">
        <v>673</v>
      </c>
      <c r="U62" s="295" t="s">
        <v>349</v>
      </c>
      <c r="V62" s="1261"/>
      <c r="W62" s="295"/>
      <c r="X62" s="1260">
        <v>668</v>
      </c>
      <c r="Y62" s="1280" t="s">
        <v>259</v>
      </c>
      <c r="Z62" s="1278"/>
      <c r="AA62" s="295"/>
      <c r="AB62" s="1328"/>
      <c r="AC62" s="1330"/>
      <c r="AD62" s="1171"/>
      <c r="AE62" s="1172"/>
      <c r="AF62" s="1320"/>
      <c r="AG62" s="1320"/>
      <c r="AH62" s="1319"/>
      <c r="AI62" s="1321"/>
      <c r="AJ62" s="336"/>
      <c r="AK62" s="1170"/>
      <c r="AL62" s="51">
        <f>COUNT(D62:AK62)</f>
        <v>3</v>
      </c>
      <c r="AM62" s="25"/>
      <c r="AN62" s="20">
        <f>COUNTIF(D62:AK62,"(1)")</f>
        <v>0</v>
      </c>
      <c r="AO62" s="18">
        <f>COUNTIF(D62:AK62,"(2)")</f>
        <v>1</v>
      </c>
      <c r="AP62" s="18">
        <f>COUNTIF(D62:AK62,"(3)")</f>
        <v>1</v>
      </c>
      <c r="AQ62" s="14">
        <f>SUM(AN62:AP62)</f>
        <v>2</v>
      </c>
      <c r="AR62" s="850" t="str">
        <f>IF((LARGE($D62:$U62,1))&gt;=310,"15"," ")</f>
        <v>15</v>
      </c>
      <c r="AS62" s="850" t="str">
        <f t="shared" si="0"/>
        <v>15</v>
      </c>
      <c r="AT62" s="952" t="str">
        <f t="shared" si="1"/>
        <v>15</v>
      </c>
      <c r="AU62" s="952">
        <v>15</v>
      </c>
      <c r="AV62" s="952" t="str">
        <f t="shared" si="2"/>
        <v>15</v>
      </c>
      <c r="AW62" s="18" t="str">
        <f t="shared" si="3"/>
        <v xml:space="preserve"> </v>
      </c>
      <c r="AX62" s="2"/>
    </row>
    <row r="63" spans="1:50" x14ac:dyDescent="0.2">
      <c r="A63" s="2"/>
      <c r="B63" s="444">
        <v>4</v>
      </c>
      <c r="C63" s="38" t="s">
        <v>23</v>
      </c>
      <c r="D63" s="336"/>
      <c r="E63" s="336"/>
      <c r="F63" s="331">
        <v>697</v>
      </c>
      <c r="G63" s="402" t="s">
        <v>349</v>
      </c>
      <c r="H63" s="331"/>
      <c r="I63" s="371"/>
      <c r="J63" s="329"/>
      <c r="K63" s="941"/>
      <c r="L63" s="331"/>
      <c r="M63" s="941"/>
      <c r="N63" s="331"/>
      <c r="O63" s="941"/>
      <c r="P63" s="331"/>
      <c r="Q63" s="295"/>
      <c r="R63" s="336"/>
      <c r="S63" s="295"/>
      <c r="T63" s="336"/>
      <c r="U63" s="295"/>
      <c r="V63" s="310"/>
      <c r="W63" s="303"/>
      <c r="X63" s="1260"/>
      <c r="Y63" s="1260"/>
      <c r="Z63" s="310"/>
      <c r="AA63" s="303"/>
      <c r="AB63" s="476"/>
      <c r="AC63" s="402"/>
      <c r="AD63" s="476"/>
      <c r="AE63" s="402"/>
      <c r="AF63" s="373"/>
      <c r="AG63" s="373"/>
      <c r="AH63" s="477"/>
      <c r="AI63" s="448"/>
      <c r="AJ63" s="336"/>
      <c r="AK63" s="295"/>
      <c r="AL63" s="51">
        <f>COUNT(D63:AK63)</f>
        <v>1</v>
      </c>
      <c r="AM63" s="25"/>
      <c r="AN63" s="287">
        <f>COUNTIF(D63:AK63,"(1)")</f>
        <v>0</v>
      </c>
      <c r="AO63" s="6">
        <f>COUNTIF(D63:AK63,"(2)")</f>
        <v>0</v>
      </c>
      <c r="AP63" s="6">
        <f>COUNTIF(D63:AK63,"(3)")</f>
        <v>0</v>
      </c>
      <c r="AQ63" s="820">
        <f>SUM(AN63:AP63)</f>
        <v>0</v>
      </c>
      <c r="AR63" s="821" t="s">
        <v>19</v>
      </c>
      <c r="AS63" s="821" t="s">
        <v>19</v>
      </c>
      <c r="AT63" s="821" t="s">
        <v>19</v>
      </c>
      <c r="AU63" s="821" t="s">
        <v>18</v>
      </c>
      <c r="AV63" s="822" t="s">
        <v>14</v>
      </c>
      <c r="AW63" s="823" t="s">
        <v>145</v>
      </c>
      <c r="AX63" s="2"/>
    </row>
    <row r="64" spans="1:50" x14ac:dyDescent="0.2">
      <c r="A64" s="2"/>
      <c r="B64" s="451"/>
      <c r="C64" s="42"/>
      <c r="D64" s="369"/>
      <c r="E64" s="369"/>
      <c r="F64" s="369"/>
      <c r="G64" s="369"/>
      <c r="H64" s="369"/>
      <c r="I64" s="369"/>
      <c r="J64" s="604"/>
      <c r="K64" s="321"/>
      <c r="L64" s="369"/>
      <c r="M64" s="321"/>
      <c r="N64" s="369"/>
      <c r="O64" s="321"/>
      <c r="P64" s="369"/>
      <c r="Q64" s="321"/>
      <c r="R64" s="369"/>
      <c r="S64" s="321"/>
      <c r="T64" s="369"/>
      <c r="U64" s="321"/>
      <c r="V64" s="321"/>
      <c r="W64" s="321"/>
      <c r="X64" s="321"/>
      <c r="Y64" s="321"/>
      <c r="Z64" s="321"/>
      <c r="AA64" s="321"/>
      <c r="AB64" s="603"/>
      <c r="AC64" s="603"/>
      <c r="AD64" s="603"/>
      <c r="AE64" s="603"/>
      <c r="AF64" s="603"/>
      <c r="AG64" s="603"/>
      <c r="AH64" s="603"/>
      <c r="AI64" s="603"/>
      <c r="AJ64" s="369"/>
      <c r="AK64" s="321"/>
      <c r="AL64" s="51"/>
      <c r="AM64" s="25"/>
      <c r="AN64" s="279"/>
      <c r="AO64" s="279"/>
      <c r="AP64" s="279"/>
      <c r="AQ64" s="605"/>
      <c r="AR64" s="824"/>
      <c r="AS64" s="824"/>
      <c r="AT64" s="824"/>
      <c r="AU64" s="824"/>
      <c r="AV64" s="824"/>
      <c r="AW64" s="824"/>
      <c r="AX64" s="2"/>
    </row>
    <row r="65" spans="1:50" x14ac:dyDescent="0.2">
      <c r="A65" s="2"/>
      <c r="B65" s="443"/>
      <c r="C65" s="24" t="s">
        <v>329</v>
      </c>
      <c r="D65" s="362"/>
      <c r="E65" s="362"/>
      <c r="F65" s="362"/>
      <c r="G65" s="362"/>
      <c r="H65" s="440"/>
      <c r="I65" s="440"/>
      <c r="J65" s="334"/>
      <c r="K65" s="851"/>
      <c r="L65" s="334"/>
      <c r="M65" s="851"/>
      <c r="N65" s="334"/>
      <c r="O65" s="851"/>
      <c r="P65" s="334"/>
      <c r="Q65" s="851"/>
      <c r="R65" s="334"/>
      <c r="S65" s="851"/>
      <c r="T65" s="334"/>
      <c r="U65" s="851"/>
      <c r="V65" s="851"/>
      <c r="W65" s="851"/>
      <c r="X65" s="851"/>
      <c r="Y65" s="851"/>
      <c r="Z65" s="851"/>
      <c r="AA65" s="851"/>
      <c r="AB65" s="466"/>
      <c r="AC65" s="466"/>
      <c r="AD65" s="466"/>
      <c r="AE65" s="466"/>
      <c r="AF65" s="466"/>
      <c r="AG65" s="466"/>
      <c r="AH65" s="466"/>
      <c r="AI65" s="466"/>
      <c r="AJ65" s="334"/>
      <c r="AK65" s="851"/>
      <c r="AL65" s="51"/>
      <c r="AM65" s="25"/>
      <c r="AN65" s="17"/>
      <c r="AO65" s="17"/>
      <c r="AP65" s="17"/>
      <c r="AQ65" s="26"/>
      <c r="AR65" s="17">
        <v>310</v>
      </c>
      <c r="AS65" s="17">
        <v>430</v>
      </c>
      <c r="AT65" s="17">
        <v>545</v>
      </c>
      <c r="AU65" s="17">
        <v>630</v>
      </c>
      <c r="AV65" s="17">
        <v>700</v>
      </c>
      <c r="AW65" s="127">
        <v>740</v>
      </c>
      <c r="AX65" s="2"/>
    </row>
    <row r="66" spans="1:50" x14ac:dyDescent="0.2">
      <c r="A66" s="2"/>
      <c r="B66" s="444">
        <v>1</v>
      </c>
      <c r="C66" s="401" t="s">
        <v>324</v>
      </c>
      <c r="D66" s="336"/>
      <c r="E66" s="373"/>
      <c r="F66" s="331"/>
      <c r="G66" s="371"/>
      <c r="H66" s="331"/>
      <c r="I66" s="371"/>
      <c r="J66" s="329"/>
      <c r="K66" s="944"/>
      <c r="L66" s="331"/>
      <c r="M66" s="944"/>
      <c r="N66" s="331">
        <v>804</v>
      </c>
      <c r="O66" s="1174" t="s">
        <v>237</v>
      </c>
      <c r="P66" s="331"/>
      <c r="Q66" s="945"/>
      <c r="R66" s="336">
        <v>760</v>
      </c>
      <c r="S66" s="1176" t="s">
        <v>322</v>
      </c>
      <c r="T66" s="336">
        <v>777</v>
      </c>
      <c r="U66" s="1219" t="s">
        <v>237</v>
      </c>
      <c r="V66" s="145">
        <v>793</v>
      </c>
      <c r="W66" s="1037" t="s">
        <v>237</v>
      </c>
      <c r="X66" s="1260">
        <v>814</v>
      </c>
      <c r="Y66" s="1174" t="s">
        <v>237</v>
      </c>
      <c r="Z66" s="145"/>
      <c r="AA66" s="146"/>
      <c r="AB66" s="1328">
        <v>794</v>
      </c>
      <c r="AC66" s="1334" t="s">
        <v>237</v>
      </c>
      <c r="AD66" s="948"/>
      <c r="AE66" s="402"/>
      <c r="AF66" s="1320"/>
      <c r="AG66" s="1320"/>
      <c r="AH66" s="1322">
        <v>774</v>
      </c>
      <c r="AI66" s="1335" t="s">
        <v>259</v>
      </c>
      <c r="AJ66" s="336"/>
      <c r="AK66" s="945"/>
      <c r="AL66" s="51">
        <f>COUNT(D66:AK66)</f>
        <v>7</v>
      </c>
      <c r="AM66" s="25">
        <f>IF(AL66&lt;3," ",(LARGE(D66:AK66,1)+LARGE(D66:AK66,2)+LARGE(D66:AK66,3))/3)</f>
        <v>804</v>
      </c>
      <c r="AN66" s="20">
        <f>COUNTIF(D66:AK66,"(1)")</f>
        <v>5</v>
      </c>
      <c r="AO66" s="18">
        <f>COUNTIF(D66:AK66,"(2)")</f>
        <v>1</v>
      </c>
      <c r="AP66" s="18">
        <f>COUNTIF(D66:AK66,"(3)")</f>
        <v>1</v>
      </c>
      <c r="AQ66" s="14">
        <f>SUM(AN66:AP66)</f>
        <v>7</v>
      </c>
      <c r="AR66" s="129">
        <v>14</v>
      </c>
      <c r="AS66" s="129">
        <v>14</v>
      </c>
      <c r="AT66" s="35">
        <v>14</v>
      </c>
      <c r="AU66" s="35">
        <v>14</v>
      </c>
      <c r="AV66" s="35">
        <v>14</v>
      </c>
      <c r="AW66" s="129">
        <v>14</v>
      </c>
      <c r="AX66" s="2"/>
    </row>
    <row r="67" spans="1:50" x14ac:dyDescent="0.2">
      <c r="A67" s="2"/>
      <c r="B67" s="445"/>
      <c r="C67" s="27"/>
      <c r="D67" s="334"/>
      <c r="E67" s="334"/>
      <c r="F67" s="333"/>
      <c r="G67" s="368"/>
      <c r="H67" s="333"/>
      <c r="I67" s="368"/>
      <c r="J67" s="330"/>
      <c r="K67" s="851"/>
      <c r="L67" s="333"/>
      <c r="M67" s="851"/>
      <c r="N67" s="333"/>
      <c r="O67" s="851"/>
      <c r="P67" s="333"/>
      <c r="Q67" s="946"/>
      <c r="R67" s="334"/>
      <c r="S67" s="946"/>
      <c r="T67" s="334"/>
      <c r="U67" s="946"/>
      <c r="V67" s="1256"/>
      <c r="W67" s="1257"/>
      <c r="X67" s="851"/>
      <c r="Y67" s="851"/>
      <c r="Z67" s="1273"/>
      <c r="AA67" s="1274"/>
      <c r="AB67" s="472"/>
      <c r="AC67" s="1331"/>
      <c r="AD67" s="472"/>
      <c r="AE67" s="949"/>
      <c r="AF67" s="466"/>
      <c r="AG67" s="466"/>
      <c r="AH67" s="472"/>
      <c r="AI67" s="1318"/>
      <c r="AJ67" s="334"/>
      <c r="AK67" s="946"/>
      <c r="AL67" s="51">
        <f>COUNT(D67:AK67)</f>
        <v>0</v>
      </c>
      <c r="AM67" s="25" t="str">
        <f>IF(AL67&lt;3," ",(LARGE(D67:AK67,1)+LARGE(D67:AK67,2)+LARGE(D67:AK67,3))/3)</f>
        <v xml:space="preserve"> </v>
      </c>
      <c r="AN67" s="20">
        <f>COUNTIF(D67:AK67,"(1)")</f>
        <v>0</v>
      </c>
      <c r="AO67" s="18">
        <f>COUNTIF(D67:AK67,"(2)")</f>
        <v>0</v>
      </c>
      <c r="AP67" s="18">
        <f>COUNTIF(D67:AK67,"(3)")</f>
        <v>0</v>
      </c>
      <c r="AQ67" s="14">
        <f>SUM(AN67:AP67)</f>
        <v>0</v>
      </c>
      <c r="AR67" s="30" t="e">
        <f>IF((LARGE($D67:$U67,1))&gt;=310,"15"," ")</f>
        <v>#NUM!</v>
      </c>
      <c r="AS67" s="30" t="e">
        <f>IF((LARGE($D67:$U67,1))&gt;=430,"15"," ")</f>
        <v>#NUM!</v>
      </c>
      <c r="AT67" s="31" t="e">
        <f>IF((LARGE($D67:$U67,1))&gt;=545,"15"," ")</f>
        <v>#NUM!</v>
      </c>
      <c r="AU67" s="31" t="e">
        <f>IF((LARGE($D67:$U67,1))&gt;=630,"15"," ")</f>
        <v>#NUM!</v>
      </c>
      <c r="AV67" s="31" t="e">
        <f>IF((LARGE($D67:$U67,1))&gt;=700,"15"," ")</f>
        <v>#NUM!</v>
      </c>
      <c r="AW67" s="18" t="e">
        <f>IF((LARGE($D67:$U67,1))&gt;=740,"15"," ")</f>
        <v>#NUM!</v>
      </c>
      <c r="AX67" s="2"/>
    </row>
    <row r="68" spans="1:50" x14ac:dyDescent="0.2">
      <c r="A68" s="2"/>
      <c r="B68" s="29"/>
      <c r="C68" s="37"/>
      <c r="D68" s="336"/>
      <c r="E68" s="336"/>
      <c r="F68" s="336"/>
      <c r="G68" s="336"/>
      <c r="H68" s="336"/>
      <c r="I68" s="336"/>
      <c r="J68" s="335"/>
      <c r="K68" s="947"/>
      <c r="L68" s="336"/>
      <c r="M68" s="947"/>
      <c r="N68" s="336"/>
      <c r="O68" s="947"/>
      <c r="P68" s="336"/>
      <c r="Q68" s="947"/>
      <c r="R68" s="336"/>
      <c r="S68" s="947"/>
      <c r="T68" s="336"/>
      <c r="U68" s="947"/>
      <c r="V68" s="1260"/>
      <c r="W68" s="1260"/>
      <c r="X68" s="1260"/>
      <c r="Y68" s="1260"/>
      <c r="Z68" s="1277"/>
      <c r="AA68" s="1277"/>
      <c r="AB68" s="373"/>
      <c r="AC68" s="373"/>
      <c r="AD68" s="373"/>
      <c r="AE68" s="373"/>
      <c r="AF68" s="373"/>
      <c r="AG68" s="373"/>
      <c r="AH68" s="373"/>
      <c r="AI68" s="373"/>
      <c r="AJ68" s="336"/>
      <c r="AK68" s="947"/>
      <c r="AL68" s="51"/>
      <c r="AM68" s="25"/>
      <c r="AN68" s="19"/>
      <c r="AO68" s="19"/>
      <c r="AP68" s="19"/>
      <c r="AQ68" s="99"/>
      <c r="AR68" s="610"/>
      <c r="AS68" s="610"/>
      <c r="AT68" s="610"/>
      <c r="AU68" s="610"/>
      <c r="AV68" s="610"/>
      <c r="AW68" s="610"/>
      <c r="AX68" s="2"/>
    </row>
    <row r="69" spans="1:50" x14ac:dyDescent="0.2">
      <c r="A69" s="2"/>
      <c r="B69" s="443"/>
      <c r="C69" s="24" t="s">
        <v>171</v>
      </c>
      <c r="D69" s="334"/>
      <c r="E69" s="334"/>
      <c r="F69" s="334"/>
      <c r="G69" s="334"/>
      <c r="H69" s="334"/>
      <c r="I69" s="334"/>
      <c r="J69" s="328"/>
      <c r="K69" s="305"/>
      <c r="L69" s="334"/>
      <c r="M69" s="305"/>
      <c r="N69" s="334"/>
      <c r="O69" s="305"/>
      <c r="P69" s="334"/>
      <c r="Q69" s="305"/>
      <c r="R69" s="334"/>
      <c r="S69" s="305"/>
      <c r="T69" s="334"/>
      <c r="U69" s="305"/>
      <c r="V69" s="305"/>
      <c r="W69" s="305"/>
      <c r="X69" s="305"/>
      <c r="Y69" s="305"/>
      <c r="Z69" s="305"/>
      <c r="AA69" s="305"/>
      <c r="AB69" s="819"/>
      <c r="AC69" s="819"/>
      <c r="AD69" s="819"/>
      <c r="AE69" s="819"/>
      <c r="AF69" s="819"/>
      <c r="AG69" s="819"/>
      <c r="AH69" s="819"/>
      <c r="AI69" s="819"/>
      <c r="AJ69" s="334"/>
      <c r="AK69" s="305"/>
      <c r="AL69" s="51"/>
      <c r="AM69" s="25"/>
      <c r="AN69" s="17"/>
      <c r="AO69" s="17"/>
      <c r="AP69" s="17"/>
      <c r="AQ69" s="26"/>
      <c r="AR69" s="792"/>
      <c r="AS69" s="792"/>
      <c r="AT69" s="792"/>
      <c r="AU69" s="792"/>
      <c r="AV69" s="792"/>
      <c r="AW69" s="792"/>
      <c r="AX69" s="2"/>
    </row>
    <row r="70" spans="1:50" x14ac:dyDescent="0.2">
      <c r="A70" s="2"/>
      <c r="B70" s="816"/>
      <c r="C70" s="951"/>
      <c r="D70" s="369"/>
      <c r="E70" s="603"/>
      <c r="F70" s="366"/>
      <c r="G70" s="399"/>
      <c r="H70" s="366"/>
      <c r="I70" s="399"/>
      <c r="J70" s="818"/>
      <c r="K70" s="321"/>
      <c r="L70" s="366"/>
      <c r="M70" s="321"/>
      <c r="N70" s="366"/>
      <c r="O70" s="321"/>
      <c r="P70" s="366"/>
      <c r="Q70" s="146"/>
      <c r="R70" s="369"/>
      <c r="S70" s="146"/>
      <c r="T70" s="369"/>
      <c r="U70" s="146"/>
      <c r="V70" s="145"/>
      <c r="W70" s="146"/>
      <c r="X70" s="321"/>
      <c r="Y70" s="321"/>
      <c r="Z70" s="145"/>
      <c r="AA70" s="146"/>
      <c r="AB70" s="471"/>
      <c r="AC70" s="399"/>
      <c r="AD70" s="471"/>
      <c r="AE70" s="399"/>
      <c r="AF70" s="603"/>
      <c r="AG70" s="603"/>
      <c r="AH70" s="471"/>
      <c r="AI70" s="399"/>
      <c r="AJ70" s="369"/>
      <c r="AK70" s="146"/>
      <c r="AL70" s="51"/>
      <c r="AM70" s="25"/>
      <c r="AN70" s="20"/>
      <c r="AO70" s="18"/>
      <c r="AP70" s="18"/>
      <c r="AQ70" s="14"/>
      <c r="AR70" s="117"/>
      <c r="AS70" s="108"/>
      <c r="AT70" s="108"/>
      <c r="AU70" s="108"/>
      <c r="AV70" s="111"/>
      <c r="AW70" s="110"/>
      <c r="AX70" s="2"/>
    </row>
    <row r="71" spans="1:50" x14ac:dyDescent="0.2">
      <c r="A71" s="2"/>
      <c r="B71" s="445"/>
      <c r="C71" s="36" t="s">
        <v>23</v>
      </c>
      <c r="D71" s="334"/>
      <c r="E71" s="819"/>
      <c r="F71" s="333"/>
      <c r="G71" s="448"/>
      <c r="H71" s="333"/>
      <c r="I71" s="368"/>
      <c r="J71" s="330"/>
      <c r="K71" s="305"/>
      <c r="L71" s="333"/>
      <c r="M71" s="305"/>
      <c r="N71" s="333"/>
      <c r="O71" s="305"/>
      <c r="P71" s="333"/>
      <c r="Q71" s="303"/>
      <c r="R71" s="334"/>
      <c r="S71" s="303"/>
      <c r="T71" s="334"/>
      <c r="U71" s="303"/>
      <c r="V71" s="310"/>
      <c r="W71" s="303"/>
      <c r="X71" s="305"/>
      <c r="Y71" s="305"/>
      <c r="Z71" s="310"/>
      <c r="AA71" s="303"/>
      <c r="AB71" s="477"/>
      <c r="AC71" s="448"/>
      <c r="AD71" s="477"/>
      <c r="AE71" s="448"/>
      <c r="AF71" s="819"/>
      <c r="AG71" s="819"/>
      <c r="AH71" s="477"/>
      <c r="AI71" s="448"/>
      <c r="AJ71" s="334"/>
      <c r="AK71" s="303"/>
      <c r="AL71" s="51">
        <f>COUNT(D71:AK71)</f>
        <v>0</v>
      </c>
      <c r="AM71" s="25" t="str">
        <f>IF(AL71&lt;3," ",(LARGE(D71:AK71,1)+LARGE(D71:AK71,2)+LARGE(D71:AK71,3))/3)</f>
        <v xml:space="preserve"> </v>
      </c>
      <c r="AN71" s="20">
        <f>COUNTIF(D71:AK71,"(1)")</f>
        <v>0</v>
      </c>
      <c r="AO71" s="18">
        <f>COUNTIF(D71:AK71,"(2)")</f>
        <v>0</v>
      </c>
      <c r="AP71" s="18">
        <f>COUNTIF(D71:AK71,"(3)")</f>
        <v>0</v>
      </c>
      <c r="AQ71" s="14">
        <f>SUM(AN71:AP71)</f>
        <v>0</v>
      </c>
      <c r="AR71" s="108" t="s">
        <v>19</v>
      </c>
      <c r="AS71" s="108" t="s">
        <v>19</v>
      </c>
      <c r="AT71" s="108" t="s">
        <v>19</v>
      </c>
      <c r="AU71" s="108" t="s">
        <v>18</v>
      </c>
      <c r="AV71" s="130" t="s">
        <v>14</v>
      </c>
      <c r="AW71" s="119" t="s">
        <v>145</v>
      </c>
      <c r="AX71" s="2"/>
    </row>
    <row r="72" spans="1:50" x14ac:dyDescent="0.2">
      <c r="A72" s="4"/>
      <c r="B72" s="29"/>
      <c r="C72" s="4"/>
      <c r="D72" s="326"/>
      <c r="E72" s="326"/>
      <c r="F72" s="326"/>
      <c r="G72" s="326"/>
      <c r="H72" s="326"/>
      <c r="I72" s="326"/>
      <c r="J72" s="326"/>
      <c r="K72" s="411"/>
      <c r="L72" s="326"/>
      <c r="M72" s="411"/>
      <c r="N72" s="326"/>
      <c r="O72" s="410"/>
      <c r="P72" s="326"/>
      <c r="Q72" s="410"/>
      <c r="R72" s="410"/>
      <c r="S72" s="410"/>
      <c r="T72" s="410"/>
      <c r="U72" s="410"/>
      <c r="V72" s="410"/>
      <c r="W72" s="410"/>
      <c r="X72" s="410"/>
      <c r="Y72" s="410"/>
      <c r="Z72" s="410"/>
      <c r="AA72" s="410"/>
      <c r="AB72" s="480"/>
      <c r="AC72" s="480"/>
      <c r="AD72" s="480"/>
      <c r="AE72" s="480"/>
      <c r="AF72" s="480"/>
      <c r="AG72" s="480"/>
      <c r="AH72" s="480"/>
      <c r="AI72" s="480"/>
      <c r="AJ72" s="410"/>
      <c r="AK72" s="410"/>
      <c r="AL72" s="2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X72" s="2"/>
    </row>
    <row r="73" spans="1:50" ht="15.75" x14ac:dyDescent="0.25">
      <c r="A73" s="4"/>
      <c r="B73" s="29"/>
      <c r="C73" s="4" t="s">
        <v>35</v>
      </c>
      <c r="D73" s="417"/>
      <c r="E73" s="417"/>
      <c r="F73" s="417"/>
      <c r="G73" s="417"/>
      <c r="H73" s="410"/>
      <c r="I73" s="410"/>
      <c r="J73" s="417"/>
      <c r="K73" s="417"/>
      <c r="L73" s="418"/>
      <c r="M73" s="411"/>
      <c r="N73" s="1546">
        <f>COUNT(B8:B71)</f>
        <v>12</v>
      </c>
      <c r="O73" s="1547"/>
      <c r="P73" s="1549"/>
      <c r="Q73" s="1549"/>
      <c r="R73" s="410"/>
      <c r="S73" s="410"/>
      <c r="T73" s="410"/>
      <c r="U73" s="410"/>
      <c r="V73" s="410"/>
      <c r="W73" s="410"/>
      <c r="X73" s="410"/>
      <c r="Y73" s="410"/>
      <c r="Z73" s="410"/>
      <c r="AA73" s="410"/>
      <c r="AB73" s="480"/>
      <c r="AC73" s="480"/>
      <c r="AD73" s="480"/>
      <c r="AE73" s="480"/>
      <c r="AF73" s="480"/>
      <c r="AG73" s="480"/>
      <c r="AH73" s="480"/>
      <c r="AI73" s="480"/>
      <c r="AJ73" s="410"/>
      <c r="AK73" s="410"/>
      <c r="AL73" s="1341">
        <f>SUM(AL8:AL63)</f>
        <v>43</v>
      </c>
      <c r="AM73" s="5"/>
      <c r="AN73" s="1340">
        <f>SUM(AN8:AN71)</f>
        <v>14</v>
      </c>
      <c r="AO73" s="1340">
        <f t="shared" ref="AO73:AQ73" si="4">SUM(AO8:AO71)</f>
        <v>9</v>
      </c>
      <c r="AP73" s="1340">
        <f t="shared" si="4"/>
        <v>4</v>
      </c>
      <c r="AQ73" s="1340">
        <f t="shared" si="4"/>
        <v>27</v>
      </c>
      <c r="AR73" s="324">
        <f ca="1">TODAY()</f>
        <v>42372</v>
      </c>
      <c r="AS73" s="324"/>
      <c r="AT73" s="324"/>
      <c r="AU73" s="324"/>
      <c r="AV73" s="324"/>
      <c r="AX73" s="2"/>
    </row>
    <row r="74" spans="1:50" x14ac:dyDescent="0.2">
      <c r="A74" s="4"/>
      <c r="B74" s="29"/>
      <c r="C74" s="4"/>
      <c r="D74" s="326"/>
      <c r="E74" s="326"/>
      <c r="F74" s="326"/>
      <c r="G74" s="326"/>
      <c r="H74" s="326"/>
      <c r="I74" s="326"/>
      <c r="J74" s="410"/>
      <c r="K74" s="410"/>
      <c r="L74" s="326"/>
      <c r="M74" s="411"/>
      <c r="N74" s="326"/>
      <c r="O74" s="410"/>
      <c r="P74" s="326"/>
      <c r="Q74" s="410"/>
      <c r="R74" s="410"/>
      <c r="S74" s="410"/>
      <c r="T74" s="410"/>
      <c r="U74" s="410"/>
      <c r="V74" s="410"/>
      <c r="W74" s="410"/>
      <c r="X74" s="410"/>
      <c r="Y74" s="410"/>
      <c r="Z74" s="410"/>
      <c r="AA74" s="410"/>
      <c r="AB74" s="480"/>
      <c r="AC74" s="480"/>
      <c r="AD74" s="480"/>
      <c r="AE74" s="480"/>
      <c r="AF74" s="480"/>
      <c r="AG74" s="480"/>
      <c r="AH74" s="480"/>
      <c r="AI74" s="480"/>
      <c r="AJ74" s="410"/>
      <c r="AK74" s="410"/>
      <c r="AL74" s="29"/>
      <c r="AM74" s="4"/>
      <c r="AN74" s="4"/>
      <c r="AO74" s="4"/>
      <c r="AP74" s="4"/>
      <c r="AQ74" s="4"/>
      <c r="AR74" s="323"/>
      <c r="AS74" s="323"/>
      <c r="AT74" s="323"/>
      <c r="AU74" s="323"/>
      <c r="AV74" s="323"/>
      <c r="AX74" s="2"/>
    </row>
    <row r="75" spans="1:50" x14ac:dyDescent="0.2">
      <c r="A75" s="4"/>
      <c r="B75" s="29"/>
      <c r="C75" s="4"/>
      <c r="D75" s="326"/>
      <c r="E75" s="326"/>
      <c r="F75" s="326"/>
      <c r="G75" s="326"/>
      <c r="H75" s="326"/>
      <c r="I75" s="326"/>
      <c r="J75" s="410"/>
      <c r="K75" s="410"/>
      <c r="L75" s="326"/>
      <c r="M75" s="411"/>
      <c r="N75" s="326"/>
      <c r="O75" s="410"/>
      <c r="P75" s="326"/>
      <c r="Q75" s="410"/>
      <c r="R75" s="410"/>
      <c r="S75" s="410"/>
      <c r="T75" s="410"/>
      <c r="U75" s="410"/>
      <c r="V75" s="410"/>
      <c r="W75" s="410"/>
      <c r="X75" s="410"/>
      <c r="Y75" s="410"/>
      <c r="Z75" s="410"/>
      <c r="AA75" s="410"/>
      <c r="AB75" s="480"/>
      <c r="AC75" s="480"/>
      <c r="AD75" s="480"/>
      <c r="AE75" s="480"/>
      <c r="AF75" s="480"/>
      <c r="AG75" s="480"/>
      <c r="AH75" s="480"/>
      <c r="AI75" s="480"/>
      <c r="AJ75" s="410"/>
      <c r="AK75" s="410"/>
      <c r="AL75" s="29"/>
      <c r="AM75" s="4"/>
      <c r="AN75" s="4"/>
      <c r="AO75" s="4"/>
      <c r="AP75" s="4"/>
      <c r="AQ75" s="4"/>
      <c r="AR75" s="323"/>
      <c r="AS75" s="323"/>
      <c r="AT75" s="323"/>
      <c r="AU75" s="323"/>
      <c r="AV75" s="323"/>
      <c r="AX75" s="2"/>
    </row>
    <row r="76" spans="1:50" x14ac:dyDescent="0.2">
      <c r="A76" s="4"/>
      <c r="B76" s="29"/>
      <c r="C76" s="4"/>
      <c r="D76" s="326"/>
      <c r="E76" s="326"/>
      <c r="F76" s="326"/>
      <c r="G76" s="326"/>
      <c r="H76" s="326"/>
      <c r="I76" s="326"/>
      <c r="J76" s="410"/>
      <c r="K76" s="410"/>
      <c r="L76" s="326"/>
      <c r="M76" s="411"/>
      <c r="N76" s="326"/>
      <c r="O76" s="410"/>
      <c r="P76" s="326"/>
      <c r="Q76" s="410"/>
      <c r="R76" s="410"/>
      <c r="S76" s="410"/>
      <c r="T76" s="410"/>
      <c r="U76" s="410"/>
      <c r="V76" s="410"/>
      <c r="W76" s="410"/>
      <c r="X76" s="410"/>
      <c r="Y76" s="410"/>
      <c r="Z76" s="410"/>
      <c r="AA76" s="410"/>
      <c r="AB76" s="480"/>
      <c r="AC76" s="480"/>
      <c r="AD76" s="480"/>
      <c r="AE76" s="480"/>
      <c r="AF76" s="480"/>
      <c r="AG76" s="480"/>
      <c r="AH76" s="480"/>
      <c r="AI76" s="480"/>
      <c r="AJ76" s="410"/>
      <c r="AK76" s="410"/>
      <c r="AL76" s="29"/>
      <c r="AM76" s="4"/>
      <c r="AN76" s="4"/>
      <c r="AO76" s="4"/>
      <c r="AP76" s="4"/>
      <c r="AQ76" s="4"/>
      <c r="AR76" s="323"/>
      <c r="AS76" s="323"/>
      <c r="AT76" s="323"/>
      <c r="AU76" s="323"/>
      <c r="AV76" s="323"/>
      <c r="AX76" s="2"/>
    </row>
    <row r="77" spans="1:50" x14ac:dyDescent="0.2">
      <c r="A77" s="4"/>
      <c r="B77" s="29"/>
      <c r="C77" s="4"/>
      <c r="D77" s="326"/>
      <c r="E77" s="326"/>
      <c r="F77" s="326"/>
      <c r="G77" s="326"/>
      <c r="H77" s="326"/>
      <c r="I77" s="326"/>
      <c r="J77" s="410"/>
      <c r="K77" s="410"/>
      <c r="L77" s="410"/>
      <c r="M77" s="410"/>
      <c r="N77" s="410"/>
      <c r="O77" s="410"/>
      <c r="P77" s="410"/>
      <c r="Q77" s="410"/>
      <c r="R77" s="410"/>
      <c r="S77" s="410"/>
      <c r="T77" s="410"/>
      <c r="U77" s="410"/>
      <c r="V77" s="410"/>
      <c r="W77" s="410"/>
      <c r="X77" s="410"/>
      <c r="Y77" s="410"/>
      <c r="Z77" s="410"/>
      <c r="AA77" s="410"/>
      <c r="AB77" s="480"/>
      <c r="AC77" s="480"/>
      <c r="AD77" s="480"/>
      <c r="AE77" s="480"/>
      <c r="AF77" s="480"/>
      <c r="AG77" s="480"/>
      <c r="AH77" s="480"/>
      <c r="AI77" s="480"/>
      <c r="AJ77" s="410"/>
      <c r="AK77" s="410"/>
      <c r="AL77" s="29"/>
      <c r="AM77" s="41"/>
      <c r="AN77" s="4"/>
      <c r="AO77" s="4"/>
      <c r="AP77" s="4"/>
      <c r="AQ77" s="4"/>
      <c r="AR77" s="323"/>
      <c r="AS77" s="323"/>
      <c r="AT77" s="323"/>
      <c r="AU77" s="323"/>
      <c r="AV77" s="323"/>
      <c r="AX77" s="2"/>
    </row>
    <row r="78" spans="1:50" x14ac:dyDescent="0.2">
      <c r="A78" s="4"/>
      <c r="B78" s="29"/>
      <c r="C78" s="4"/>
      <c r="D78" s="410"/>
      <c r="E78" s="410"/>
      <c r="F78" s="410"/>
      <c r="G78" s="410"/>
      <c r="H78" s="410"/>
      <c r="I78" s="410"/>
      <c r="J78" s="410"/>
      <c r="K78" s="410"/>
      <c r="L78" s="410"/>
      <c r="M78" s="410"/>
      <c r="N78" s="410"/>
      <c r="O78" s="410"/>
      <c r="P78" s="410"/>
      <c r="Q78" s="410"/>
      <c r="R78" s="410"/>
      <c r="S78" s="410"/>
      <c r="T78" s="410"/>
      <c r="U78" s="410"/>
      <c r="V78" s="410"/>
      <c r="W78" s="410"/>
      <c r="X78" s="410"/>
      <c r="Y78" s="410"/>
      <c r="Z78" s="410"/>
      <c r="AA78" s="410"/>
      <c r="AB78" s="480"/>
      <c r="AC78" s="480"/>
      <c r="AD78" s="480"/>
      <c r="AE78" s="480"/>
      <c r="AF78" s="480"/>
      <c r="AG78" s="480"/>
      <c r="AH78" s="480"/>
      <c r="AI78" s="480"/>
      <c r="AJ78" s="410"/>
      <c r="AK78" s="410"/>
      <c r="AL78" s="29"/>
      <c r="AM78" s="4"/>
      <c r="AN78" s="4"/>
      <c r="AO78" s="39"/>
      <c r="AP78" s="39"/>
      <c r="AQ78" s="39"/>
      <c r="AR78" s="323"/>
      <c r="AS78" s="323"/>
      <c r="AT78" s="323"/>
      <c r="AU78" s="323"/>
      <c r="AV78" s="323"/>
      <c r="AX78" s="2"/>
    </row>
    <row r="79" spans="1:50" x14ac:dyDescent="0.2">
      <c r="A79" s="4"/>
      <c r="B79" s="29"/>
      <c r="C79" s="4"/>
      <c r="D79" s="410"/>
      <c r="E79" s="410"/>
      <c r="F79" s="410"/>
      <c r="G79" s="410"/>
      <c r="H79" s="410"/>
      <c r="I79" s="410"/>
      <c r="J79" s="410"/>
      <c r="K79" s="410"/>
      <c r="L79" s="410"/>
      <c r="M79" s="410"/>
      <c r="N79" s="410"/>
      <c r="O79" s="410"/>
      <c r="P79" s="410"/>
      <c r="Q79" s="410"/>
      <c r="R79" s="410"/>
      <c r="S79" s="410"/>
      <c r="T79" s="410"/>
      <c r="U79" s="410"/>
      <c r="V79" s="410"/>
      <c r="W79" s="410"/>
      <c r="X79" s="410"/>
      <c r="Y79" s="410"/>
      <c r="Z79" s="410"/>
      <c r="AA79" s="410"/>
      <c r="AB79" s="480"/>
      <c r="AC79" s="480"/>
      <c r="AD79" s="480"/>
      <c r="AE79" s="480"/>
      <c r="AF79" s="480"/>
      <c r="AG79" s="480"/>
      <c r="AH79" s="480"/>
      <c r="AI79" s="480"/>
      <c r="AJ79" s="410"/>
      <c r="AK79" s="410"/>
      <c r="AL79" s="29"/>
      <c r="AM79" s="4"/>
      <c r="AN79" s="4"/>
      <c r="AO79" s="4"/>
      <c r="AP79" s="4"/>
      <c r="AQ79" s="4"/>
      <c r="AR79" s="323"/>
      <c r="AS79" s="323"/>
      <c r="AT79" s="323"/>
      <c r="AU79" s="323"/>
      <c r="AV79" s="323"/>
      <c r="AX79" s="2"/>
    </row>
    <row r="80" spans="1:50" x14ac:dyDescent="0.2">
      <c r="A80" s="4"/>
      <c r="B80" s="29"/>
      <c r="C80" s="4"/>
      <c r="D80" s="410"/>
      <c r="E80" s="410"/>
      <c r="F80" s="410"/>
      <c r="G80" s="410"/>
      <c r="H80" s="410"/>
      <c r="I80" s="410"/>
      <c r="J80" s="410"/>
      <c r="K80" s="410"/>
      <c r="L80" s="410"/>
      <c r="M80" s="410"/>
      <c r="N80" s="410"/>
      <c r="O80" s="410"/>
      <c r="P80" s="410"/>
      <c r="Q80" s="410"/>
      <c r="R80" s="410"/>
      <c r="S80" s="410"/>
      <c r="T80" s="410"/>
      <c r="U80" s="410"/>
      <c r="V80" s="410"/>
      <c r="W80" s="410"/>
      <c r="X80" s="410"/>
      <c r="Y80" s="410"/>
      <c r="Z80" s="410"/>
      <c r="AA80" s="410"/>
      <c r="AB80" s="480"/>
      <c r="AC80" s="480"/>
      <c r="AD80" s="480"/>
      <c r="AE80" s="480"/>
      <c r="AF80" s="480"/>
      <c r="AG80" s="480"/>
      <c r="AH80" s="480"/>
      <c r="AI80" s="480"/>
      <c r="AJ80" s="410"/>
      <c r="AK80" s="410"/>
      <c r="AL80" s="29"/>
      <c r="AM80" s="4"/>
      <c r="AN80" s="4"/>
      <c r="AO80" s="4"/>
      <c r="AP80" s="4"/>
      <c r="AQ80" s="4"/>
      <c r="AR80" s="323"/>
      <c r="AS80" s="323"/>
      <c r="AT80" s="323"/>
      <c r="AU80" s="323"/>
      <c r="AV80" s="323"/>
      <c r="AX80" s="2"/>
    </row>
    <row r="81" spans="1:50" x14ac:dyDescent="0.2">
      <c r="A81" s="4"/>
      <c r="B81" s="29"/>
      <c r="C81" s="4"/>
      <c r="D81" s="410"/>
      <c r="E81" s="410"/>
      <c r="F81" s="410"/>
      <c r="G81" s="410"/>
      <c r="H81" s="410"/>
      <c r="I81" s="410"/>
      <c r="J81" s="410"/>
      <c r="K81" s="410"/>
      <c r="L81" s="410"/>
      <c r="M81" s="410"/>
      <c r="N81" s="410"/>
      <c r="O81" s="410"/>
      <c r="P81" s="410"/>
      <c r="Q81" s="410"/>
      <c r="R81" s="410"/>
      <c r="S81" s="410"/>
      <c r="T81" s="410"/>
      <c r="U81" s="410"/>
      <c r="V81" s="410"/>
      <c r="W81" s="410"/>
      <c r="X81" s="410"/>
      <c r="Y81" s="410"/>
      <c r="Z81" s="410"/>
      <c r="AA81" s="410"/>
      <c r="AB81" s="480"/>
      <c r="AC81" s="480"/>
      <c r="AD81" s="480"/>
      <c r="AE81" s="480"/>
      <c r="AF81" s="480"/>
      <c r="AG81" s="480"/>
      <c r="AH81" s="480"/>
      <c r="AI81" s="480"/>
      <c r="AJ81" s="410"/>
      <c r="AK81" s="410"/>
      <c r="AL81" s="29"/>
      <c r="AM81" s="4"/>
      <c r="AN81" s="4"/>
      <c r="AO81" s="4"/>
      <c r="AP81" s="4"/>
      <c r="AQ81" s="4"/>
      <c r="AR81" s="323"/>
      <c r="AS81" s="323"/>
      <c r="AT81" s="323"/>
      <c r="AU81" s="323"/>
      <c r="AV81" s="323"/>
      <c r="AX81" s="2"/>
    </row>
    <row r="82" spans="1:50" x14ac:dyDescent="0.2">
      <c r="A82" s="4"/>
      <c r="B82" s="29"/>
      <c r="C82" s="4"/>
      <c r="D82" s="410"/>
      <c r="E82" s="410"/>
      <c r="F82" s="410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410"/>
      <c r="R82" s="410"/>
      <c r="S82" s="410"/>
      <c r="T82" s="410"/>
      <c r="U82" s="410"/>
      <c r="V82" s="410"/>
      <c r="W82" s="410"/>
      <c r="X82" s="410"/>
      <c r="Y82" s="410"/>
      <c r="Z82" s="410"/>
      <c r="AA82" s="410"/>
      <c r="AB82" s="480"/>
      <c r="AC82" s="480"/>
      <c r="AD82" s="480"/>
      <c r="AE82" s="480"/>
      <c r="AF82" s="480"/>
      <c r="AG82" s="480"/>
      <c r="AH82" s="480"/>
      <c r="AI82" s="480"/>
      <c r="AJ82" s="410"/>
      <c r="AK82" s="410"/>
      <c r="AL82" s="29"/>
      <c r="AM82" s="4"/>
      <c r="AN82" s="4"/>
      <c r="AO82" s="4"/>
      <c r="AP82" s="4"/>
      <c r="AQ82" s="4"/>
      <c r="AR82" s="323"/>
      <c r="AS82" s="323"/>
      <c r="AT82" s="323"/>
      <c r="AU82" s="323"/>
      <c r="AV82" s="323"/>
      <c r="AX82" s="2"/>
    </row>
    <row r="83" spans="1:50" x14ac:dyDescent="0.2">
      <c r="A83" s="4"/>
      <c r="B83" s="29"/>
      <c r="C83" s="4"/>
      <c r="D83" s="410"/>
      <c r="E83" s="410"/>
      <c r="F83" s="410"/>
      <c r="G83" s="410"/>
      <c r="H83" s="410"/>
      <c r="I83" s="410"/>
      <c r="J83" s="410"/>
      <c r="K83" s="410"/>
      <c r="L83" s="410"/>
      <c r="M83" s="410"/>
      <c r="N83" s="410"/>
      <c r="O83" s="410"/>
      <c r="P83" s="410"/>
      <c r="Q83" s="410"/>
      <c r="R83" s="410"/>
      <c r="S83" s="410"/>
      <c r="T83" s="410"/>
      <c r="U83" s="410"/>
      <c r="V83" s="410"/>
      <c r="W83" s="410"/>
      <c r="X83" s="410"/>
      <c r="Y83" s="410"/>
      <c r="Z83" s="410"/>
      <c r="AA83" s="410"/>
      <c r="AB83" s="480"/>
      <c r="AC83" s="480"/>
      <c r="AD83" s="480"/>
      <c r="AE83" s="480"/>
      <c r="AF83" s="480"/>
      <c r="AG83" s="480"/>
      <c r="AH83" s="480"/>
      <c r="AI83" s="480"/>
      <c r="AJ83" s="410"/>
      <c r="AK83" s="410"/>
      <c r="AL83" s="29"/>
      <c r="AM83" s="4"/>
      <c r="AN83" s="4"/>
      <c r="AO83" s="4"/>
      <c r="AP83" s="4"/>
      <c r="AQ83" s="4"/>
      <c r="AR83" s="323"/>
      <c r="AS83" s="323"/>
      <c r="AT83" s="323"/>
      <c r="AU83" s="323"/>
      <c r="AV83" s="323"/>
      <c r="AX83" s="2"/>
    </row>
    <row r="84" spans="1:50" x14ac:dyDescent="0.2">
      <c r="A84" s="4"/>
      <c r="B84" s="29"/>
      <c r="C84" s="4"/>
      <c r="D84" s="410"/>
      <c r="E84" s="410"/>
      <c r="F84" s="410"/>
      <c r="G84" s="410"/>
      <c r="H84" s="410"/>
      <c r="I84" s="410"/>
      <c r="J84" s="410"/>
      <c r="K84" s="410"/>
      <c r="L84" s="410"/>
      <c r="M84" s="410"/>
      <c r="N84" s="410"/>
      <c r="O84" s="410"/>
      <c r="P84" s="410"/>
      <c r="Q84" s="410"/>
      <c r="R84" s="410"/>
      <c r="S84" s="410"/>
      <c r="T84" s="410"/>
      <c r="U84" s="410"/>
      <c r="V84" s="410"/>
      <c r="W84" s="410"/>
      <c r="X84" s="410"/>
      <c r="Y84" s="410"/>
      <c r="Z84" s="410"/>
      <c r="AA84" s="410"/>
      <c r="AB84" s="480"/>
      <c r="AC84" s="480"/>
      <c r="AD84" s="480"/>
      <c r="AE84" s="480"/>
      <c r="AF84" s="480"/>
      <c r="AG84" s="480"/>
      <c r="AH84" s="480"/>
      <c r="AI84" s="480"/>
      <c r="AJ84" s="410"/>
      <c r="AK84" s="410"/>
      <c r="AL84" s="29"/>
      <c r="AM84" s="4"/>
      <c r="AN84" s="4"/>
      <c r="AO84" s="4"/>
      <c r="AP84" s="4"/>
      <c r="AQ84" s="4"/>
      <c r="AR84" s="323"/>
      <c r="AS84" s="323"/>
      <c r="AT84" s="323"/>
      <c r="AU84" s="323"/>
      <c r="AV84" s="323"/>
      <c r="AX84" s="2"/>
    </row>
    <row r="85" spans="1:50" x14ac:dyDescent="0.2">
      <c r="A85" s="4"/>
      <c r="B85" s="29"/>
      <c r="C85" s="4"/>
      <c r="D85" s="410"/>
      <c r="E85" s="410"/>
      <c r="F85" s="410"/>
      <c r="G85" s="410"/>
      <c r="H85" s="410"/>
      <c r="I85" s="410"/>
      <c r="J85" s="410"/>
      <c r="K85" s="410"/>
      <c r="L85" s="410"/>
      <c r="M85" s="410"/>
      <c r="N85" s="410"/>
      <c r="O85" s="410"/>
      <c r="P85" s="410"/>
      <c r="Q85" s="410"/>
      <c r="R85" s="410"/>
      <c r="S85" s="410"/>
      <c r="T85" s="410"/>
      <c r="U85" s="410"/>
      <c r="V85" s="410"/>
      <c r="W85" s="410"/>
      <c r="X85" s="410"/>
      <c r="Y85" s="410"/>
      <c r="Z85" s="410"/>
      <c r="AA85" s="410"/>
      <c r="AB85" s="480"/>
      <c r="AC85" s="480"/>
      <c r="AD85" s="480"/>
      <c r="AE85" s="480"/>
      <c r="AF85" s="480"/>
      <c r="AG85" s="480"/>
      <c r="AH85" s="480"/>
      <c r="AI85" s="480"/>
      <c r="AJ85" s="410"/>
      <c r="AK85" s="410"/>
      <c r="AL85" s="29"/>
      <c r="AM85" s="4"/>
      <c r="AN85" s="4"/>
      <c r="AO85" s="4"/>
      <c r="AP85" s="4"/>
      <c r="AQ85" s="4"/>
      <c r="AR85" s="323"/>
      <c r="AS85" s="323"/>
      <c r="AT85" s="323"/>
      <c r="AU85" s="323"/>
      <c r="AV85" s="323"/>
      <c r="AX85" s="2"/>
    </row>
    <row r="86" spans="1:50" x14ac:dyDescent="0.2">
      <c r="A86" s="4"/>
      <c r="B86" s="29"/>
      <c r="C86" s="4"/>
      <c r="D86" s="410"/>
      <c r="E86" s="410"/>
      <c r="F86" s="410"/>
      <c r="G86" s="410"/>
      <c r="H86" s="410"/>
      <c r="I86" s="410"/>
      <c r="J86" s="410"/>
      <c r="K86" s="410"/>
      <c r="L86" s="410"/>
      <c r="M86" s="410"/>
      <c r="N86" s="410"/>
      <c r="O86" s="410"/>
      <c r="P86" s="410"/>
      <c r="Q86" s="410"/>
      <c r="R86" s="410"/>
      <c r="S86" s="410"/>
      <c r="T86" s="410"/>
      <c r="U86" s="410"/>
      <c r="V86" s="410"/>
      <c r="W86" s="410"/>
      <c r="X86" s="410"/>
      <c r="Y86" s="410"/>
      <c r="Z86" s="410"/>
      <c r="AA86" s="410"/>
      <c r="AB86" s="480"/>
      <c r="AC86" s="480"/>
      <c r="AD86" s="480"/>
      <c r="AE86" s="480"/>
      <c r="AF86" s="480"/>
      <c r="AG86" s="480"/>
      <c r="AH86" s="480"/>
      <c r="AI86" s="480"/>
      <c r="AJ86" s="410"/>
      <c r="AK86" s="410"/>
      <c r="AL86" s="29"/>
      <c r="AM86" s="4"/>
      <c r="AN86" s="4"/>
      <c r="AO86" s="4"/>
      <c r="AP86" s="4"/>
      <c r="AQ86" s="4"/>
      <c r="AR86" s="323"/>
      <c r="AS86" s="323"/>
      <c r="AT86" s="323"/>
      <c r="AU86" s="323"/>
      <c r="AV86" s="323"/>
      <c r="AX86" s="2"/>
    </row>
    <row r="87" spans="1:50" x14ac:dyDescent="0.2">
      <c r="A87" s="4"/>
      <c r="B87" s="29"/>
      <c r="C87" s="4"/>
      <c r="D87" s="410"/>
      <c r="E87" s="410"/>
      <c r="F87" s="410"/>
      <c r="G87" s="410"/>
      <c r="H87" s="410"/>
      <c r="I87" s="410"/>
      <c r="J87" s="410"/>
      <c r="K87" s="410"/>
      <c r="L87" s="410"/>
      <c r="M87" s="410"/>
      <c r="N87" s="410"/>
      <c r="O87" s="410"/>
      <c r="P87" s="410"/>
      <c r="Q87" s="410"/>
      <c r="R87" s="410"/>
      <c r="S87" s="410"/>
      <c r="T87" s="410"/>
      <c r="U87" s="410"/>
      <c r="V87" s="410"/>
      <c r="W87" s="410"/>
      <c r="X87" s="410"/>
      <c r="Y87" s="410"/>
      <c r="Z87" s="410"/>
      <c r="AA87" s="410"/>
      <c r="AB87" s="480"/>
      <c r="AC87" s="480"/>
      <c r="AD87" s="480"/>
      <c r="AE87" s="480"/>
      <c r="AF87" s="480"/>
      <c r="AG87" s="480"/>
      <c r="AH87" s="480"/>
      <c r="AI87" s="480"/>
      <c r="AJ87" s="410"/>
      <c r="AK87" s="410"/>
      <c r="AL87" s="29"/>
      <c r="AM87" s="4"/>
      <c r="AN87" s="4"/>
      <c r="AO87" s="4"/>
      <c r="AP87" s="4"/>
      <c r="AQ87" s="4"/>
      <c r="AR87" s="323"/>
      <c r="AS87" s="323"/>
      <c r="AT87" s="323"/>
      <c r="AU87" s="323"/>
      <c r="AV87" s="323"/>
      <c r="AX87" s="2"/>
    </row>
    <row r="88" spans="1:50" x14ac:dyDescent="0.2">
      <c r="A88" s="4"/>
      <c r="B88" s="29"/>
      <c r="C88" s="4"/>
      <c r="D88" s="410"/>
      <c r="E88" s="410"/>
      <c r="F88" s="410"/>
      <c r="G88" s="410"/>
      <c r="H88" s="410"/>
      <c r="I88" s="410"/>
      <c r="J88" s="410"/>
      <c r="K88" s="410"/>
      <c r="L88" s="410"/>
      <c r="M88" s="410"/>
      <c r="N88" s="410"/>
      <c r="O88" s="410"/>
      <c r="P88" s="410"/>
      <c r="Q88" s="410"/>
      <c r="R88" s="410"/>
      <c r="S88" s="410"/>
      <c r="T88" s="410"/>
      <c r="U88" s="410"/>
      <c r="V88" s="410"/>
      <c r="W88" s="410"/>
      <c r="X88" s="410"/>
      <c r="Y88" s="410"/>
      <c r="Z88" s="410"/>
      <c r="AA88" s="410"/>
      <c r="AB88" s="480"/>
      <c r="AC88" s="480"/>
      <c r="AD88" s="480"/>
      <c r="AE88" s="480"/>
      <c r="AF88" s="480"/>
      <c r="AG88" s="480"/>
      <c r="AH88" s="480"/>
      <c r="AI88" s="480"/>
      <c r="AJ88" s="410"/>
      <c r="AK88" s="410"/>
      <c r="AL88" s="29"/>
      <c r="AM88" s="4"/>
      <c r="AN88" s="4"/>
      <c r="AO88" s="4"/>
      <c r="AP88" s="4"/>
      <c r="AQ88" s="4"/>
      <c r="AR88" s="323"/>
      <c r="AS88" s="323"/>
      <c r="AT88" s="323"/>
      <c r="AU88" s="323"/>
      <c r="AV88" s="323"/>
      <c r="AX88" s="2"/>
    </row>
    <row r="89" spans="1:50" x14ac:dyDescent="0.2">
      <c r="A89" s="4"/>
      <c r="B89" s="29"/>
      <c r="C89" s="4"/>
      <c r="D89" s="410"/>
      <c r="E89" s="410"/>
      <c r="F89" s="410"/>
      <c r="G89" s="410"/>
      <c r="H89" s="410"/>
      <c r="I89" s="410"/>
      <c r="J89" s="410"/>
      <c r="K89" s="410"/>
      <c r="L89" s="410"/>
      <c r="M89" s="410"/>
      <c r="N89" s="410"/>
      <c r="O89" s="410"/>
      <c r="P89" s="410"/>
      <c r="Q89" s="410"/>
      <c r="R89" s="410"/>
      <c r="S89" s="410"/>
      <c r="T89" s="410"/>
      <c r="U89" s="410"/>
      <c r="V89" s="410"/>
      <c r="W89" s="410"/>
      <c r="X89" s="410"/>
      <c r="Y89" s="410"/>
      <c r="Z89" s="410"/>
      <c r="AA89" s="410"/>
      <c r="AB89" s="480"/>
      <c r="AC89" s="480"/>
      <c r="AD89" s="480"/>
      <c r="AE89" s="480"/>
      <c r="AF89" s="480"/>
      <c r="AG89" s="480"/>
      <c r="AH89" s="480"/>
      <c r="AI89" s="480"/>
      <c r="AJ89" s="410"/>
      <c r="AK89" s="410"/>
      <c r="AL89" s="29"/>
      <c r="AM89" s="4"/>
      <c r="AN89" s="4"/>
      <c r="AO89" s="4"/>
      <c r="AP89" s="4"/>
      <c r="AQ89" s="4"/>
      <c r="AR89" s="323"/>
      <c r="AS89" s="323"/>
      <c r="AT89" s="323"/>
      <c r="AU89" s="323"/>
      <c r="AV89" s="323"/>
      <c r="AX89" s="2"/>
    </row>
    <row r="90" spans="1:50" x14ac:dyDescent="0.2">
      <c r="A90" s="4"/>
      <c r="B90" s="29"/>
      <c r="C90" s="4"/>
      <c r="D90" s="410"/>
      <c r="E90" s="410"/>
      <c r="F90" s="410"/>
      <c r="G90" s="410"/>
      <c r="H90" s="410"/>
      <c r="I90" s="410"/>
      <c r="J90" s="410"/>
      <c r="K90" s="410"/>
      <c r="L90" s="410"/>
      <c r="M90" s="410"/>
      <c r="N90" s="410"/>
      <c r="O90" s="410"/>
      <c r="P90" s="410"/>
      <c r="Q90" s="410"/>
      <c r="R90" s="410"/>
      <c r="S90" s="410"/>
      <c r="T90" s="410"/>
      <c r="U90" s="410"/>
      <c r="V90" s="410"/>
      <c r="W90" s="410"/>
      <c r="X90" s="410"/>
      <c r="Y90" s="410"/>
      <c r="Z90" s="410"/>
      <c r="AA90" s="410"/>
      <c r="AB90" s="480"/>
      <c r="AC90" s="480"/>
      <c r="AD90" s="480"/>
      <c r="AE90" s="480"/>
      <c r="AF90" s="480"/>
      <c r="AG90" s="480"/>
      <c r="AH90" s="480"/>
      <c r="AI90" s="480"/>
      <c r="AJ90" s="410"/>
      <c r="AK90" s="410"/>
      <c r="AL90" s="29"/>
      <c r="AM90" s="4"/>
      <c r="AN90" s="4"/>
      <c r="AO90" s="4"/>
      <c r="AP90" s="4"/>
      <c r="AQ90" s="4"/>
      <c r="AR90" s="323"/>
      <c r="AS90" s="323"/>
      <c r="AT90" s="323"/>
      <c r="AU90" s="323"/>
      <c r="AV90" s="323"/>
      <c r="AX90" s="2"/>
    </row>
    <row r="91" spans="1:50" x14ac:dyDescent="0.2">
      <c r="A91" s="4"/>
      <c r="B91" s="29"/>
      <c r="C91" s="4"/>
      <c r="D91" s="410"/>
      <c r="E91" s="410"/>
      <c r="F91" s="410"/>
      <c r="G91" s="410"/>
      <c r="H91" s="410"/>
      <c r="I91" s="410"/>
      <c r="J91" s="410"/>
      <c r="K91" s="410"/>
      <c r="L91" s="410"/>
      <c r="M91" s="410"/>
      <c r="N91" s="410"/>
      <c r="O91" s="410"/>
      <c r="P91" s="410"/>
      <c r="Q91" s="410"/>
      <c r="R91" s="410"/>
      <c r="S91" s="410"/>
      <c r="T91" s="410"/>
      <c r="U91" s="410"/>
      <c r="V91" s="410"/>
      <c r="W91" s="410"/>
      <c r="X91" s="410"/>
      <c r="Y91" s="410"/>
      <c r="Z91" s="410"/>
      <c r="AA91" s="410"/>
      <c r="AB91" s="480"/>
      <c r="AC91" s="480"/>
      <c r="AD91" s="480"/>
      <c r="AE91" s="480"/>
      <c r="AF91" s="480"/>
      <c r="AG91" s="480"/>
      <c r="AH91" s="480"/>
      <c r="AI91" s="480"/>
      <c r="AJ91" s="410"/>
      <c r="AK91" s="410"/>
      <c r="AL91" s="29"/>
      <c r="AM91" s="4"/>
      <c r="AN91" s="4"/>
      <c r="AO91" s="4"/>
      <c r="AP91" s="4"/>
      <c r="AQ91" s="4"/>
      <c r="AR91" s="323"/>
      <c r="AS91" s="323"/>
      <c r="AT91" s="323"/>
      <c r="AU91" s="323"/>
      <c r="AV91" s="323"/>
      <c r="AX91" s="2"/>
    </row>
    <row r="92" spans="1:50" x14ac:dyDescent="0.2">
      <c r="A92" s="4"/>
      <c r="B92" s="29"/>
      <c r="C92" s="4"/>
      <c r="D92" s="410"/>
      <c r="E92" s="410"/>
      <c r="F92" s="410"/>
      <c r="G92" s="410"/>
      <c r="H92" s="410"/>
      <c r="I92" s="410"/>
      <c r="J92" s="410"/>
      <c r="K92" s="410"/>
      <c r="L92" s="410"/>
      <c r="M92" s="410"/>
      <c r="N92" s="410"/>
      <c r="O92" s="410"/>
      <c r="P92" s="410"/>
      <c r="Q92" s="410"/>
      <c r="R92" s="410"/>
      <c r="S92" s="410"/>
      <c r="T92" s="410"/>
      <c r="U92" s="410"/>
      <c r="V92" s="410"/>
      <c r="W92" s="410"/>
      <c r="X92" s="410"/>
      <c r="Y92" s="410"/>
      <c r="Z92" s="410"/>
      <c r="AA92" s="410"/>
      <c r="AB92" s="480"/>
      <c r="AC92" s="480"/>
      <c r="AD92" s="480"/>
      <c r="AE92" s="480"/>
      <c r="AF92" s="480"/>
      <c r="AG92" s="480"/>
      <c r="AH92" s="480"/>
      <c r="AI92" s="480"/>
      <c r="AJ92" s="410"/>
      <c r="AK92" s="410"/>
      <c r="AL92" s="29"/>
      <c r="AM92" s="4"/>
      <c r="AN92" s="4"/>
      <c r="AO92" s="4"/>
      <c r="AP92" s="4"/>
      <c r="AQ92" s="4"/>
      <c r="AR92" s="323"/>
      <c r="AS92" s="323"/>
      <c r="AT92" s="323"/>
      <c r="AU92" s="323"/>
      <c r="AV92" s="323"/>
      <c r="AX92" s="2"/>
    </row>
    <row r="93" spans="1:50" x14ac:dyDescent="0.2">
      <c r="A93" s="4"/>
      <c r="B93" s="29"/>
      <c r="C93" s="4"/>
      <c r="D93" s="410"/>
      <c r="E93" s="410"/>
      <c r="F93" s="410"/>
      <c r="G93" s="410"/>
      <c r="H93" s="410"/>
      <c r="I93" s="410"/>
      <c r="J93" s="410"/>
      <c r="K93" s="410"/>
      <c r="L93" s="410"/>
      <c r="M93" s="410"/>
      <c r="N93" s="410"/>
      <c r="O93" s="410"/>
      <c r="P93" s="410"/>
      <c r="Q93" s="410"/>
      <c r="R93" s="410"/>
      <c r="S93" s="410"/>
      <c r="T93" s="410"/>
      <c r="U93" s="410"/>
      <c r="V93" s="410"/>
      <c r="W93" s="410"/>
      <c r="X93" s="410"/>
      <c r="Y93" s="410"/>
      <c r="Z93" s="410"/>
      <c r="AA93" s="410"/>
      <c r="AB93" s="480"/>
      <c r="AC93" s="480"/>
      <c r="AD93" s="480"/>
      <c r="AE93" s="480"/>
      <c r="AF93" s="480"/>
      <c r="AG93" s="480"/>
      <c r="AH93" s="480"/>
      <c r="AI93" s="480"/>
      <c r="AJ93" s="410"/>
      <c r="AK93" s="410"/>
      <c r="AL93" s="29"/>
      <c r="AM93" s="4"/>
      <c r="AN93" s="4"/>
      <c r="AO93" s="4"/>
      <c r="AP93" s="4"/>
      <c r="AQ93" s="4"/>
      <c r="AR93" s="323"/>
      <c r="AS93" s="323"/>
      <c r="AT93" s="323"/>
      <c r="AU93" s="323"/>
      <c r="AV93" s="323"/>
      <c r="AX93" s="2"/>
    </row>
    <row r="94" spans="1:50" x14ac:dyDescent="0.2">
      <c r="A94" s="4"/>
      <c r="B94" s="29"/>
      <c r="C94" s="4"/>
      <c r="D94" s="410"/>
      <c r="E94" s="410"/>
      <c r="F94" s="410"/>
      <c r="G94" s="410"/>
      <c r="H94" s="410"/>
      <c r="I94" s="410"/>
      <c r="J94" s="410"/>
      <c r="K94" s="410"/>
      <c r="L94" s="410"/>
      <c r="M94" s="410"/>
      <c r="N94" s="410"/>
      <c r="O94" s="410"/>
      <c r="P94" s="410"/>
      <c r="Q94" s="410"/>
      <c r="R94" s="410"/>
      <c r="S94" s="410"/>
      <c r="T94" s="410"/>
      <c r="U94" s="410"/>
      <c r="V94" s="410"/>
      <c r="W94" s="410"/>
      <c r="X94" s="410"/>
      <c r="Y94" s="410"/>
      <c r="Z94" s="410"/>
      <c r="AA94" s="410"/>
      <c r="AB94" s="480"/>
      <c r="AC94" s="480"/>
      <c r="AD94" s="480"/>
      <c r="AE94" s="480"/>
      <c r="AF94" s="480"/>
      <c r="AG94" s="480"/>
      <c r="AH94" s="480"/>
      <c r="AI94" s="480"/>
      <c r="AJ94" s="410"/>
      <c r="AK94" s="410"/>
      <c r="AL94" s="29"/>
      <c r="AM94" s="4"/>
      <c r="AN94" s="4"/>
      <c r="AO94" s="4"/>
      <c r="AP94" s="4"/>
      <c r="AQ94" s="4"/>
      <c r="AR94" s="323"/>
      <c r="AS94" s="323"/>
      <c r="AT94" s="323"/>
      <c r="AU94" s="323"/>
      <c r="AV94" s="323"/>
      <c r="AX94" s="2"/>
    </row>
    <row r="95" spans="1:50" x14ac:dyDescent="0.2">
      <c r="A95" s="4"/>
      <c r="B95" s="29"/>
      <c r="C95" s="4"/>
      <c r="D95" s="410"/>
      <c r="E95" s="410"/>
      <c r="F95" s="410"/>
      <c r="G95" s="410"/>
      <c r="H95" s="410"/>
      <c r="I95" s="410"/>
      <c r="J95" s="410"/>
      <c r="K95" s="410"/>
      <c r="L95" s="410"/>
      <c r="M95" s="410"/>
      <c r="N95" s="410"/>
      <c r="O95" s="410"/>
      <c r="P95" s="410"/>
      <c r="Q95" s="410"/>
      <c r="R95" s="410"/>
      <c r="S95" s="410"/>
      <c r="T95" s="410"/>
      <c r="U95" s="410"/>
      <c r="V95" s="410"/>
      <c r="W95" s="410"/>
      <c r="X95" s="410"/>
      <c r="Y95" s="410"/>
      <c r="Z95" s="410"/>
      <c r="AA95" s="410"/>
      <c r="AB95" s="480"/>
      <c r="AC95" s="480"/>
      <c r="AD95" s="480"/>
      <c r="AE95" s="480"/>
      <c r="AF95" s="480"/>
      <c r="AG95" s="480"/>
      <c r="AH95" s="480"/>
      <c r="AI95" s="480"/>
      <c r="AJ95" s="410"/>
      <c r="AK95" s="410"/>
      <c r="AL95" s="29"/>
      <c r="AM95" s="4"/>
      <c r="AN95" s="4"/>
      <c r="AO95" s="4"/>
      <c r="AP95" s="4"/>
      <c r="AQ95" s="4"/>
      <c r="AR95" s="323"/>
      <c r="AS95" s="323"/>
      <c r="AT95" s="323"/>
      <c r="AU95" s="323"/>
      <c r="AV95" s="323"/>
      <c r="AX95" s="2"/>
    </row>
    <row r="96" spans="1:50" x14ac:dyDescent="0.2">
      <c r="A96" s="4"/>
      <c r="B96" s="29"/>
      <c r="C96" s="4"/>
      <c r="D96" s="410"/>
      <c r="E96" s="410"/>
      <c r="F96" s="410"/>
      <c r="G96" s="410"/>
      <c r="H96" s="410"/>
      <c r="I96" s="410"/>
      <c r="J96" s="410"/>
      <c r="K96" s="410"/>
      <c r="L96" s="410"/>
      <c r="M96" s="410"/>
      <c r="N96" s="410"/>
      <c r="O96" s="410"/>
      <c r="P96" s="410"/>
      <c r="Q96" s="410"/>
      <c r="R96" s="410"/>
      <c r="S96" s="410"/>
      <c r="T96" s="410"/>
      <c r="U96" s="410"/>
      <c r="V96" s="410"/>
      <c r="W96" s="410"/>
      <c r="X96" s="410"/>
      <c r="Y96" s="410"/>
      <c r="Z96" s="410"/>
      <c r="AA96" s="410"/>
      <c r="AB96" s="480"/>
      <c r="AC96" s="480"/>
      <c r="AD96" s="480"/>
      <c r="AE96" s="480"/>
      <c r="AF96" s="480"/>
      <c r="AG96" s="480"/>
      <c r="AH96" s="480"/>
      <c r="AI96" s="480"/>
      <c r="AJ96" s="410"/>
      <c r="AK96" s="410"/>
      <c r="AL96" s="29"/>
      <c r="AM96" s="4"/>
      <c r="AN96" s="4"/>
      <c r="AO96" s="4"/>
      <c r="AP96" s="4"/>
      <c r="AQ96" s="4"/>
      <c r="AR96" s="323"/>
      <c r="AS96" s="323"/>
      <c r="AT96" s="323"/>
      <c r="AU96" s="323"/>
      <c r="AV96" s="323"/>
      <c r="AX96" s="2"/>
    </row>
    <row r="97" spans="1:50" x14ac:dyDescent="0.2">
      <c r="A97" s="4"/>
      <c r="B97" s="29"/>
      <c r="C97" s="4"/>
      <c r="D97" s="410"/>
      <c r="E97" s="410"/>
      <c r="F97" s="410"/>
      <c r="G97" s="410"/>
      <c r="H97" s="410"/>
      <c r="I97" s="410"/>
      <c r="J97" s="410"/>
      <c r="K97" s="410"/>
      <c r="L97" s="410"/>
      <c r="M97" s="410"/>
      <c r="N97" s="410"/>
      <c r="O97" s="410"/>
      <c r="P97" s="410"/>
      <c r="Q97" s="410"/>
      <c r="R97" s="410"/>
      <c r="S97" s="410"/>
      <c r="T97" s="410"/>
      <c r="U97" s="410"/>
      <c r="V97" s="410"/>
      <c r="W97" s="410"/>
      <c r="X97" s="410"/>
      <c r="Y97" s="410"/>
      <c r="Z97" s="410"/>
      <c r="AA97" s="410"/>
      <c r="AB97" s="480"/>
      <c r="AC97" s="480"/>
      <c r="AD97" s="480"/>
      <c r="AE97" s="480"/>
      <c r="AF97" s="480"/>
      <c r="AG97" s="480"/>
      <c r="AH97" s="480"/>
      <c r="AI97" s="480"/>
      <c r="AJ97" s="410"/>
      <c r="AK97" s="410"/>
      <c r="AL97" s="29"/>
      <c r="AM97" s="4"/>
      <c r="AN97" s="4"/>
      <c r="AO97" s="4"/>
      <c r="AP97" s="4"/>
      <c r="AQ97" s="4"/>
      <c r="AR97" s="323"/>
      <c r="AS97" s="323"/>
      <c r="AT97" s="323"/>
      <c r="AU97" s="323"/>
      <c r="AV97" s="323"/>
      <c r="AX97" s="2"/>
    </row>
    <row r="98" spans="1:50" x14ac:dyDescent="0.2">
      <c r="A98" s="4"/>
      <c r="B98" s="29"/>
      <c r="C98" s="4"/>
      <c r="D98" s="410"/>
      <c r="E98" s="410"/>
      <c r="F98" s="410"/>
      <c r="G98" s="410"/>
      <c r="H98" s="410"/>
      <c r="I98" s="410"/>
      <c r="J98" s="410"/>
      <c r="K98" s="410"/>
      <c r="L98" s="410"/>
      <c r="M98" s="410"/>
      <c r="N98" s="410"/>
      <c r="O98" s="410"/>
      <c r="P98" s="410"/>
      <c r="Q98" s="410"/>
      <c r="R98" s="410"/>
      <c r="S98" s="410"/>
      <c r="T98" s="410"/>
      <c r="U98" s="410"/>
      <c r="V98" s="410"/>
      <c r="W98" s="410"/>
      <c r="X98" s="410"/>
      <c r="Y98" s="410"/>
      <c r="Z98" s="410"/>
      <c r="AA98" s="410"/>
      <c r="AB98" s="480"/>
      <c r="AC98" s="480"/>
      <c r="AD98" s="480"/>
      <c r="AE98" s="480"/>
      <c r="AF98" s="480"/>
      <c r="AG98" s="480"/>
      <c r="AH98" s="480"/>
      <c r="AI98" s="480"/>
      <c r="AJ98" s="410"/>
      <c r="AK98" s="410"/>
      <c r="AL98" s="29"/>
      <c r="AM98" s="4"/>
      <c r="AN98" s="4"/>
      <c r="AO98" s="4"/>
      <c r="AP98" s="4"/>
      <c r="AQ98" s="4"/>
      <c r="AR98" s="323"/>
      <c r="AS98" s="323"/>
      <c r="AT98" s="323"/>
      <c r="AU98" s="323"/>
      <c r="AV98" s="323"/>
      <c r="AX98" s="2"/>
    </row>
    <row r="99" spans="1:50" x14ac:dyDescent="0.2">
      <c r="A99" s="4"/>
      <c r="B99" s="29"/>
      <c r="C99" s="4"/>
      <c r="D99" s="410"/>
      <c r="E99" s="410"/>
      <c r="F99" s="410"/>
      <c r="G99" s="410"/>
      <c r="H99" s="410"/>
      <c r="I99" s="410"/>
      <c r="J99" s="410"/>
      <c r="K99" s="410"/>
      <c r="L99" s="410"/>
      <c r="M99" s="410"/>
      <c r="N99" s="410"/>
      <c r="O99" s="410"/>
      <c r="P99" s="410"/>
      <c r="Q99" s="410"/>
      <c r="R99" s="410"/>
      <c r="S99" s="410"/>
      <c r="T99" s="410"/>
      <c r="U99" s="410"/>
      <c r="V99" s="410"/>
      <c r="W99" s="410"/>
      <c r="X99" s="410"/>
      <c r="Y99" s="410"/>
      <c r="Z99" s="410"/>
      <c r="AA99" s="410"/>
      <c r="AB99" s="480"/>
      <c r="AC99" s="480"/>
      <c r="AD99" s="480"/>
      <c r="AE99" s="480"/>
      <c r="AF99" s="480"/>
      <c r="AG99" s="480"/>
      <c r="AH99" s="480"/>
      <c r="AI99" s="480"/>
      <c r="AJ99" s="410"/>
      <c r="AK99" s="410"/>
      <c r="AL99" s="29"/>
      <c r="AM99" s="4"/>
      <c r="AN99" s="4"/>
      <c r="AO99" s="4"/>
      <c r="AP99" s="4"/>
      <c r="AQ99" s="4"/>
      <c r="AR99" s="323"/>
      <c r="AS99" s="323"/>
      <c r="AT99" s="323"/>
      <c r="AU99" s="323"/>
      <c r="AV99" s="323"/>
      <c r="AX99" s="2"/>
    </row>
    <row r="100" spans="1:50" x14ac:dyDescent="0.2">
      <c r="A100" s="4"/>
      <c r="B100" s="29"/>
      <c r="C100" s="4"/>
      <c r="D100" s="410"/>
      <c r="E100" s="410"/>
      <c r="F100" s="410"/>
      <c r="G100" s="410"/>
      <c r="H100" s="410"/>
      <c r="I100" s="410"/>
      <c r="J100" s="410"/>
      <c r="K100" s="410"/>
      <c r="L100" s="410"/>
      <c r="M100" s="410"/>
      <c r="N100" s="410"/>
      <c r="O100" s="410"/>
      <c r="P100" s="410"/>
      <c r="Q100" s="410"/>
      <c r="R100" s="410"/>
      <c r="S100" s="410"/>
      <c r="T100" s="410"/>
      <c r="U100" s="410"/>
      <c r="V100" s="410"/>
      <c r="W100" s="410"/>
      <c r="X100" s="410"/>
      <c r="Y100" s="410"/>
      <c r="Z100" s="410"/>
      <c r="AA100" s="410"/>
      <c r="AB100" s="480"/>
      <c r="AC100" s="480"/>
      <c r="AD100" s="480"/>
      <c r="AE100" s="480"/>
      <c r="AF100" s="480"/>
      <c r="AG100" s="480"/>
      <c r="AH100" s="480"/>
      <c r="AI100" s="480"/>
      <c r="AJ100" s="410"/>
      <c r="AK100" s="410"/>
      <c r="AL100" s="29"/>
      <c r="AM100" s="4"/>
      <c r="AN100" s="4"/>
      <c r="AO100" s="4"/>
      <c r="AP100" s="4"/>
      <c r="AQ100" s="4"/>
      <c r="AR100" s="323"/>
      <c r="AS100" s="323"/>
      <c r="AT100" s="323"/>
      <c r="AU100" s="323"/>
      <c r="AV100" s="323"/>
      <c r="AX100" s="2"/>
    </row>
    <row r="101" spans="1:50" x14ac:dyDescent="0.2">
      <c r="A101" s="4"/>
      <c r="B101" s="29"/>
      <c r="C101" s="4"/>
      <c r="D101" s="410"/>
      <c r="E101" s="410"/>
      <c r="F101" s="410"/>
      <c r="G101" s="410"/>
      <c r="H101" s="410"/>
      <c r="I101" s="410"/>
      <c r="J101" s="410"/>
      <c r="K101" s="410"/>
      <c r="L101" s="410"/>
      <c r="M101" s="410"/>
      <c r="N101" s="410"/>
      <c r="O101" s="410"/>
      <c r="P101" s="410"/>
      <c r="Q101" s="410"/>
      <c r="R101" s="410"/>
      <c r="S101" s="410"/>
      <c r="T101" s="410"/>
      <c r="U101" s="410"/>
      <c r="V101" s="410"/>
      <c r="W101" s="410"/>
      <c r="X101" s="410"/>
      <c r="Y101" s="410"/>
      <c r="Z101" s="410"/>
      <c r="AA101" s="410"/>
      <c r="AB101" s="480"/>
      <c r="AC101" s="480"/>
      <c r="AD101" s="480"/>
      <c r="AE101" s="480"/>
      <c r="AF101" s="480"/>
      <c r="AG101" s="480"/>
      <c r="AH101" s="480"/>
      <c r="AI101" s="480"/>
      <c r="AJ101" s="410"/>
      <c r="AK101" s="410"/>
      <c r="AL101" s="29"/>
      <c r="AM101" s="4"/>
      <c r="AN101" s="4"/>
      <c r="AO101" s="4"/>
      <c r="AP101" s="4"/>
      <c r="AQ101" s="4"/>
      <c r="AR101" s="323"/>
      <c r="AS101" s="323"/>
      <c r="AT101" s="323"/>
      <c r="AU101" s="323"/>
      <c r="AV101" s="323"/>
      <c r="AX101" s="2"/>
    </row>
    <row r="102" spans="1:50" x14ac:dyDescent="0.2">
      <c r="A102" s="4"/>
      <c r="B102" s="29"/>
      <c r="C102" s="4"/>
      <c r="D102" s="410"/>
      <c r="E102" s="410"/>
      <c r="F102" s="410"/>
      <c r="G102" s="410"/>
      <c r="H102" s="410"/>
      <c r="I102" s="410"/>
      <c r="J102" s="410"/>
      <c r="K102" s="410"/>
      <c r="L102" s="410"/>
      <c r="M102" s="410"/>
      <c r="N102" s="410"/>
      <c r="O102" s="410"/>
      <c r="P102" s="410"/>
      <c r="Q102" s="410"/>
      <c r="R102" s="410"/>
      <c r="S102" s="410"/>
      <c r="T102" s="410"/>
      <c r="U102" s="410"/>
      <c r="V102" s="410"/>
      <c r="W102" s="410"/>
      <c r="X102" s="410"/>
      <c r="Y102" s="410"/>
      <c r="Z102" s="410"/>
      <c r="AA102" s="410"/>
      <c r="AB102" s="480"/>
      <c r="AC102" s="480"/>
      <c r="AD102" s="480"/>
      <c r="AE102" s="480"/>
      <c r="AF102" s="480"/>
      <c r="AG102" s="480"/>
      <c r="AH102" s="480"/>
      <c r="AI102" s="480"/>
      <c r="AJ102" s="410"/>
      <c r="AK102" s="410"/>
      <c r="AL102" s="29"/>
      <c r="AM102" s="4"/>
      <c r="AN102" s="4"/>
      <c r="AO102" s="4"/>
      <c r="AP102" s="4"/>
      <c r="AQ102" s="4"/>
      <c r="AR102" s="323"/>
      <c r="AS102" s="323"/>
      <c r="AT102" s="323"/>
      <c r="AU102" s="323"/>
      <c r="AV102" s="323"/>
      <c r="AX102" s="2"/>
    </row>
    <row r="103" spans="1:50" x14ac:dyDescent="0.2">
      <c r="A103" s="4"/>
      <c r="B103" s="29"/>
      <c r="C103" s="4"/>
      <c r="D103" s="410"/>
      <c r="E103" s="410"/>
      <c r="F103" s="410"/>
      <c r="G103" s="410"/>
      <c r="H103" s="410"/>
      <c r="I103" s="410"/>
      <c r="J103" s="410"/>
      <c r="K103" s="410"/>
      <c r="L103" s="410"/>
      <c r="M103" s="410"/>
      <c r="N103" s="410"/>
      <c r="O103" s="410"/>
      <c r="P103" s="410"/>
      <c r="Q103" s="410"/>
      <c r="R103" s="410"/>
      <c r="S103" s="410"/>
      <c r="T103" s="410"/>
      <c r="U103" s="410"/>
      <c r="V103" s="410"/>
      <c r="W103" s="410"/>
      <c r="X103" s="410"/>
      <c r="Y103" s="410"/>
      <c r="Z103" s="410"/>
      <c r="AA103" s="410"/>
      <c r="AB103" s="480"/>
      <c r="AC103" s="480"/>
      <c r="AD103" s="480"/>
      <c r="AE103" s="480"/>
      <c r="AF103" s="480"/>
      <c r="AG103" s="480"/>
      <c r="AH103" s="480"/>
      <c r="AI103" s="480"/>
      <c r="AJ103" s="410"/>
      <c r="AK103" s="410"/>
      <c r="AL103" s="29"/>
      <c r="AM103" s="4"/>
      <c r="AN103" s="4"/>
      <c r="AO103" s="4"/>
      <c r="AP103" s="4"/>
      <c r="AQ103" s="4"/>
      <c r="AR103" s="323"/>
      <c r="AS103" s="323"/>
      <c r="AT103" s="323"/>
      <c r="AU103" s="323"/>
      <c r="AV103" s="323"/>
      <c r="AX103" s="2"/>
    </row>
    <row r="104" spans="1:50" x14ac:dyDescent="0.2">
      <c r="A104" s="4"/>
      <c r="B104" s="29"/>
      <c r="C104" s="4"/>
      <c r="D104" s="410"/>
      <c r="E104" s="410"/>
      <c r="F104" s="410"/>
      <c r="G104" s="410"/>
      <c r="H104" s="410"/>
      <c r="I104" s="410"/>
      <c r="J104" s="410"/>
      <c r="K104" s="410"/>
      <c r="L104" s="410"/>
      <c r="M104" s="410"/>
      <c r="N104" s="410"/>
      <c r="O104" s="410"/>
      <c r="P104" s="410"/>
      <c r="Q104" s="410"/>
      <c r="R104" s="410"/>
      <c r="S104" s="410"/>
      <c r="T104" s="410"/>
      <c r="U104" s="410"/>
      <c r="V104" s="410"/>
      <c r="W104" s="410"/>
      <c r="X104" s="410"/>
      <c r="Y104" s="410"/>
      <c r="Z104" s="410"/>
      <c r="AA104" s="410"/>
      <c r="AB104" s="480"/>
      <c r="AC104" s="480"/>
      <c r="AD104" s="480"/>
      <c r="AE104" s="480"/>
      <c r="AF104" s="480"/>
      <c r="AG104" s="480"/>
      <c r="AH104" s="480"/>
      <c r="AI104" s="480"/>
      <c r="AJ104" s="410"/>
      <c r="AK104" s="410"/>
      <c r="AL104" s="29"/>
      <c r="AM104" s="4"/>
      <c r="AN104" s="4"/>
      <c r="AO104" s="4"/>
      <c r="AP104" s="4"/>
      <c r="AQ104" s="4"/>
      <c r="AR104" s="323"/>
      <c r="AS104" s="323"/>
      <c r="AT104" s="323"/>
      <c r="AU104" s="323"/>
      <c r="AV104" s="323"/>
      <c r="AX104" s="2"/>
    </row>
    <row r="105" spans="1:50" x14ac:dyDescent="0.2">
      <c r="A105" s="4"/>
      <c r="B105" s="29"/>
      <c r="C105" s="4"/>
      <c r="D105" s="410"/>
      <c r="E105" s="410"/>
      <c r="F105" s="410"/>
      <c r="G105" s="410"/>
      <c r="H105" s="410"/>
      <c r="I105" s="410"/>
      <c r="J105" s="410"/>
      <c r="K105" s="410"/>
      <c r="L105" s="410"/>
      <c r="M105" s="410"/>
      <c r="N105" s="410"/>
      <c r="O105" s="410"/>
      <c r="P105" s="410"/>
      <c r="Q105" s="410"/>
      <c r="R105" s="410"/>
      <c r="S105" s="410"/>
      <c r="T105" s="410"/>
      <c r="U105" s="410"/>
      <c r="V105" s="410"/>
      <c r="W105" s="410"/>
      <c r="X105" s="410"/>
      <c r="Y105" s="410"/>
      <c r="Z105" s="410"/>
      <c r="AA105" s="410"/>
      <c r="AB105" s="480"/>
      <c r="AC105" s="480"/>
      <c r="AD105" s="480"/>
      <c r="AE105" s="480"/>
      <c r="AF105" s="480"/>
      <c r="AG105" s="480"/>
      <c r="AH105" s="480"/>
      <c r="AI105" s="480"/>
      <c r="AJ105" s="410"/>
      <c r="AK105" s="410"/>
      <c r="AL105" s="29"/>
      <c r="AM105" s="4"/>
      <c r="AN105" s="4"/>
      <c r="AO105" s="4"/>
      <c r="AP105" s="4"/>
      <c r="AQ105" s="4"/>
      <c r="AR105" s="323"/>
      <c r="AS105" s="323"/>
      <c r="AT105" s="323"/>
      <c r="AU105" s="323"/>
      <c r="AV105" s="323"/>
      <c r="AX105" s="2"/>
    </row>
    <row r="106" spans="1:50" x14ac:dyDescent="0.2">
      <c r="A106" s="4"/>
      <c r="B106" s="29"/>
      <c r="C106" s="4"/>
      <c r="D106" s="410"/>
      <c r="E106" s="410"/>
      <c r="F106" s="410"/>
      <c r="G106" s="410"/>
      <c r="H106" s="410"/>
      <c r="I106" s="410"/>
      <c r="J106" s="410"/>
      <c r="K106" s="410"/>
      <c r="L106" s="410"/>
      <c r="M106" s="410"/>
      <c r="N106" s="410"/>
      <c r="O106" s="410"/>
      <c r="P106" s="410"/>
      <c r="Q106" s="410"/>
      <c r="R106" s="410"/>
      <c r="S106" s="410"/>
      <c r="T106" s="410"/>
      <c r="U106" s="410"/>
      <c r="V106" s="410"/>
      <c r="W106" s="410"/>
      <c r="X106" s="410"/>
      <c r="Y106" s="410"/>
      <c r="Z106" s="410"/>
      <c r="AA106" s="410"/>
      <c r="AB106" s="480"/>
      <c r="AC106" s="480"/>
      <c r="AD106" s="480"/>
      <c r="AE106" s="480"/>
      <c r="AF106" s="480"/>
      <c r="AG106" s="480"/>
      <c r="AH106" s="480"/>
      <c r="AI106" s="480"/>
      <c r="AJ106" s="410"/>
      <c r="AK106" s="410"/>
      <c r="AL106" s="29"/>
      <c r="AM106" s="4"/>
      <c r="AN106" s="4"/>
      <c r="AO106" s="4"/>
      <c r="AP106" s="4"/>
      <c r="AQ106" s="4"/>
      <c r="AR106" s="323"/>
      <c r="AS106" s="323"/>
      <c r="AT106" s="323"/>
      <c r="AU106" s="323"/>
      <c r="AV106" s="323"/>
      <c r="AX106" s="2"/>
    </row>
    <row r="107" spans="1:50" x14ac:dyDescent="0.2">
      <c r="A107" s="4"/>
      <c r="B107" s="29"/>
      <c r="C107" s="4"/>
      <c r="D107" s="410"/>
      <c r="E107" s="410"/>
      <c r="F107" s="410"/>
      <c r="G107" s="410"/>
      <c r="H107" s="410"/>
      <c r="I107" s="410"/>
      <c r="J107" s="410"/>
      <c r="K107" s="410"/>
      <c r="L107" s="410"/>
      <c r="M107" s="410"/>
      <c r="N107" s="410"/>
      <c r="O107" s="410"/>
      <c r="P107" s="410"/>
      <c r="Q107" s="410"/>
      <c r="R107" s="410"/>
      <c r="S107" s="410"/>
      <c r="T107" s="410"/>
      <c r="U107" s="410"/>
      <c r="V107" s="410"/>
      <c r="W107" s="410"/>
      <c r="X107" s="410"/>
      <c r="Y107" s="410"/>
      <c r="Z107" s="410"/>
      <c r="AA107" s="410"/>
      <c r="AB107" s="480"/>
      <c r="AC107" s="480"/>
      <c r="AD107" s="480"/>
      <c r="AE107" s="480"/>
      <c r="AF107" s="480"/>
      <c r="AG107" s="480"/>
      <c r="AH107" s="480"/>
      <c r="AI107" s="480"/>
      <c r="AJ107" s="410"/>
      <c r="AK107" s="410"/>
      <c r="AL107" s="29"/>
      <c r="AM107" s="4"/>
      <c r="AN107" s="4"/>
      <c r="AO107" s="4"/>
      <c r="AP107" s="4"/>
      <c r="AQ107" s="4"/>
      <c r="AR107" s="323"/>
      <c r="AS107" s="323"/>
      <c r="AT107" s="323"/>
      <c r="AU107" s="323"/>
      <c r="AV107" s="323"/>
      <c r="AX107" s="2"/>
    </row>
    <row r="108" spans="1:50" x14ac:dyDescent="0.2">
      <c r="A108" s="4"/>
      <c r="B108" s="29"/>
      <c r="C108" s="4"/>
      <c r="D108" s="410"/>
      <c r="E108" s="410"/>
      <c r="F108" s="410"/>
      <c r="G108" s="410"/>
      <c r="H108" s="410"/>
      <c r="I108" s="410"/>
      <c r="J108" s="410"/>
      <c r="K108" s="410"/>
      <c r="L108" s="410"/>
      <c r="M108" s="410"/>
      <c r="N108" s="410"/>
      <c r="O108" s="410"/>
      <c r="P108" s="410"/>
      <c r="Q108" s="410"/>
      <c r="R108" s="410"/>
      <c r="S108" s="410"/>
      <c r="T108" s="410"/>
      <c r="U108" s="410"/>
      <c r="V108" s="410"/>
      <c r="W108" s="410"/>
      <c r="X108" s="410"/>
      <c r="Y108" s="410"/>
      <c r="Z108" s="410"/>
      <c r="AA108" s="410"/>
      <c r="AB108" s="480"/>
      <c r="AC108" s="480"/>
      <c r="AD108" s="480"/>
      <c r="AE108" s="480"/>
      <c r="AF108" s="480"/>
      <c r="AG108" s="480"/>
      <c r="AH108" s="480"/>
      <c r="AI108" s="480"/>
      <c r="AJ108" s="410"/>
      <c r="AK108" s="410"/>
      <c r="AL108" s="29"/>
      <c r="AM108" s="4"/>
      <c r="AN108" s="4"/>
      <c r="AO108" s="4"/>
      <c r="AP108" s="4"/>
      <c r="AQ108" s="4"/>
      <c r="AR108" s="323"/>
      <c r="AS108" s="323"/>
      <c r="AT108" s="323"/>
      <c r="AU108" s="323"/>
      <c r="AV108" s="323"/>
      <c r="AX108" s="2"/>
    </row>
    <row r="109" spans="1:50" x14ac:dyDescent="0.2">
      <c r="A109" s="4"/>
      <c r="B109" s="29"/>
      <c r="C109" s="4"/>
      <c r="D109" s="410"/>
      <c r="E109" s="410"/>
      <c r="F109" s="410"/>
      <c r="G109" s="410"/>
      <c r="H109" s="410"/>
      <c r="I109" s="410"/>
      <c r="J109" s="410"/>
      <c r="K109" s="410"/>
      <c r="L109" s="410"/>
      <c r="M109" s="410"/>
      <c r="N109" s="410"/>
      <c r="O109" s="410"/>
      <c r="P109" s="410"/>
      <c r="Q109" s="410"/>
      <c r="R109" s="410"/>
      <c r="S109" s="410"/>
      <c r="T109" s="410"/>
      <c r="U109" s="410"/>
      <c r="V109" s="410"/>
      <c r="W109" s="410"/>
      <c r="X109" s="410"/>
      <c r="Y109" s="410"/>
      <c r="Z109" s="410"/>
      <c r="AA109" s="410"/>
      <c r="AB109" s="480"/>
      <c r="AC109" s="480"/>
      <c r="AD109" s="480"/>
      <c r="AE109" s="480"/>
      <c r="AF109" s="480"/>
      <c r="AG109" s="480"/>
      <c r="AH109" s="480"/>
      <c r="AI109" s="480"/>
      <c r="AJ109" s="410"/>
      <c r="AK109" s="410"/>
      <c r="AL109" s="29"/>
      <c r="AM109" s="4"/>
      <c r="AN109" s="4"/>
      <c r="AO109" s="4"/>
      <c r="AP109" s="4"/>
      <c r="AQ109" s="4"/>
      <c r="AR109" s="323"/>
      <c r="AS109" s="323"/>
      <c r="AT109" s="323"/>
      <c r="AU109" s="323"/>
      <c r="AV109" s="323"/>
      <c r="AX109" s="2"/>
    </row>
    <row r="110" spans="1:50" x14ac:dyDescent="0.2">
      <c r="A110" s="4"/>
      <c r="B110" s="29"/>
      <c r="C110" s="4"/>
      <c r="D110" s="410"/>
      <c r="E110" s="410"/>
      <c r="F110" s="410"/>
      <c r="G110" s="410"/>
      <c r="H110" s="410"/>
      <c r="I110" s="410"/>
      <c r="J110" s="410"/>
      <c r="K110" s="410"/>
      <c r="L110" s="410"/>
      <c r="M110" s="410"/>
      <c r="N110" s="410"/>
      <c r="O110" s="410"/>
      <c r="P110" s="410"/>
      <c r="Q110" s="410"/>
      <c r="R110" s="410"/>
      <c r="S110" s="410"/>
      <c r="T110" s="410"/>
      <c r="U110" s="410"/>
      <c r="V110" s="410"/>
      <c r="W110" s="410"/>
      <c r="X110" s="410"/>
      <c r="Y110" s="410"/>
      <c r="Z110" s="410"/>
      <c r="AA110" s="410"/>
      <c r="AB110" s="480"/>
      <c r="AC110" s="480"/>
      <c r="AD110" s="480"/>
      <c r="AE110" s="480"/>
      <c r="AF110" s="480"/>
      <c r="AG110" s="480"/>
      <c r="AH110" s="480"/>
      <c r="AI110" s="480"/>
      <c r="AJ110" s="410"/>
      <c r="AK110" s="410"/>
      <c r="AL110" s="29"/>
      <c r="AM110" s="4"/>
      <c r="AN110" s="4"/>
      <c r="AO110" s="4"/>
      <c r="AP110" s="4"/>
      <c r="AQ110" s="4"/>
      <c r="AR110" s="323"/>
      <c r="AS110" s="323"/>
      <c r="AT110" s="323"/>
      <c r="AU110" s="323"/>
      <c r="AV110" s="323"/>
      <c r="AX110" s="2"/>
    </row>
    <row r="111" spans="1:50" x14ac:dyDescent="0.2">
      <c r="A111" s="4"/>
      <c r="B111" s="29"/>
      <c r="C111" s="4"/>
      <c r="D111" s="410"/>
      <c r="E111" s="410"/>
      <c r="F111" s="410"/>
      <c r="G111" s="410"/>
      <c r="H111" s="410"/>
      <c r="I111" s="410"/>
      <c r="J111" s="410"/>
      <c r="K111" s="410"/>
      <c r="L111" s="410"/>
      <c r="M111" s="410"/>
      <c r="N111" s="410"/>
      <c r="O111" s="410"/>
      <c r="P111" s="410"/>
      <c r="Q111" s="410"/>
      <c r="R111" s="410"/>
      <c r="S111" s="410"/>
      <c r="T111" s="410"/>
      <c r="U111" s="410"/>
      <c r="V111" s="410"/>
      <c r="W111" s="410"/>
      <c r="X111" s="410"/>
      <c r="Y111" s="410"/>
      <c r="Z111" s="410"/>
      <c r="AA111" s="410"/>
      <c r="AB111" s="480"/>
      <c r="AC111" s="480"/>
      <c r="AD111" s="480"/>
      <c r="AE111" s="480"/>
      <c r="AF111" s="480"/>
      <c r="AG111" s="480"/>
      <c r="AH111" s="480"/>
      <c r="AI111" s="480"/>
      <c r="AJ111" s="410"/>
      <c r="AK111" s="410"/>
      <c r="AL111" s="29"/>
      <c r="AM111" s="4"/>
      <c r="AN111" s="4"/>
      <c r="AO111" s="4"/>
      <c r="AP111" s="4"/>
      <c r="AQ111" s="4"/>
      <c r="AR111" s="323"/>
      <c r="AS111" s="323"/>
      <c r="AT111" s="323"/>
      <c r="AU111" s="323"/>
      <c r="AV111" s="323"/>
      <c r="AX111" s="2"/>
    </row>
    <row r="112" spans="1:50" x14ac:dyDescent="0.2">
      <c r="A112" s="4"/>
      <c r="B112" s="29"/>
      <c r="C112" s="4"/>
      <c r="D112" s="410"/>
      <c r="E112" s="410"/>
      <c r="F112" s="410"/>
      <c r="G112" s="410"/>
      <c r="H112" s="410"/>
      <c r="I112" s="410"/>
      <c r="J112" s="410"/>
      <c r="K112" s="410"/>
      <c r="L112" s="410"/>
      <c r="M112" s="410"/>
      <c r="N112" s="410"/>
      <c r="O112" s="410"/>
      <c r="P112" s="410"/>
      <c r="Q112" s="410"/>
      <c r="R112" s="410"/>
      <c r="S112" s="410"/>
      <c r="T112" s="410"/>
      <c r="U112" s="410"/>
      <c r="V112" s="410"/>
      <c r="W112" s="410"/>
      <c r="X112" s="410"/>
      <c r="Y112" s="410"/>
      <c r="Z112" s="410"/>
      <c r="AA112" s="410"/>
      <c r="AB112" s="480"/>
      <c r="AC112" s="480"/>
      <c r="AD112" s="480"/>
      <c r="AE112" s="480"/>
      <c r="AF112" s="480"/>
      <c r="AG112" s="480"/>
      <c r="AH112" s="480"/>
      <c r="AI112" s="480"/>
      <c r="AJ112" s="410"/>
      <c r="AK112" s="410"/>
      <c r="AL112" s="29"/>
      <c r="AM112" s="4"/>
      <c r="AN112" s="4"/>
      <c r="AO112" s="4"/>
      <c r="AP112" s="4"/>
      <c r="AQ112" s="4"/>
      <c r="AR112" s="323"/>
      <c r="AS112" s="323"/>
      <c r="AT112" s="323"/>
      <c r="AU112" s="323"/>
      <c r="AV112" s="323"/>
      <c r="AX112" s="2"/>
    </row>
    <row r="113" spans="1:50" x14ac:dyDescent="0.2">
      <c r="A113" s="4"/>
      <c r="B113" s="29"/>
      <c r="C113" s="4"/>
      <c r="D113" s="410"/>
      <c r="E113" s="410"/>
      <c r="F113" s="410"/>
      <c r="G113" s="410"/>
      <c r="H113" s="410"/>
      <c r="I113" s="410"/>
      <c r="J113" s="410"/>
      <c r="K113" s="410"/>
      <c r="L113" s="410"/>
      <c r="M113" s="410"/>
      <c r="N113" s="410"/>
      <c r="O113" s="410"/>
      <c r="P113" s="410"/>
      <c r="Q113" s="410"/>
      <c r="R113" s="410"/>
      <c r="S113" s="410"/>
      <c r="T113" s="410"/>
      <c r="U113" s="410"/>
      <c r="V113" s="410"/>
      <c r="W113" s="410"/>
      <c r="X113" s="410"/>
      <c r="Y113" s="410"/>
      <c r="Z113" s="410"/>
      <c r="AA113" s="410"/>
      <c r="AB113" s="480"/>
      <c r="AC113" s="480"/>
      <c r="AD113" s="480"/>
      <c r="AE113" s="480"/>
      <c r="AF113" s="480"/>
      <c r="AG113" s="480"/>
      <c r="AH113" s="480"/>
      <c r="AI113" s="480"/>
      <c r="AJ113" s="410"/>
      <c r="AK113" s="410"/>
      <c r="AL113" s="29"/>
      <c r="AM113" s="4"/>
      <c r="AN113" s="4"/>
      <c r="AO113" s="4"/>
      <c r="AP113" s="4"/>
      <c r="AQ113" s="4"/>
      <c r="AR113" s="323"/>
      <c r="AS113" s="323"/>
      <c r="AT113" s="323"/>
      <c r="AU113" s="323"/>
      <c r="AV113" s="323"/>
      <c r="AX113" s="2"/>
    </row>
    <row r="114" spans="1:50" x14ac:dyDescent="0.2">
      <c r="A114" s="4"/>
      <c r="B114" s="29"/>
      <c r="C114" s="4"/>
      <c r="D114" s="410"/>
      <c r="E114" s="410"/>
      <c r="F114" s="410"/>
      <c r="G114" s="410"/>
      <c r="H114" s="410"/>
      <c r="I114" s="410"/>
      <c r="J114" s="410"/>
      <c r="K114" s="410"/>
      <c r="L114" s="410"/>
      <c r="M114" s="410"/>
      <c r="N114" s="410"/>
      <c r="O114" s="410"/>
      <c r="P114" s="410"/>
      <c r="Q114" s="410"/>
      <c r="R114" s="410"/>
      <c r="S114" s="410"/>
      <c r="T114" s="410"/>
      <c r="U114" s="410"/>
      <c r="V114" s="410"/>
      <c r="W114" s="410"/>
      <c r="X114" s="410"/>
      <c r="Y114" s="410"/>
      <c r="Z114" s="410"/>
      <c r="AA114" s="410"/>
      <c r="AB114" s="480"/>
      <c r="AC114" s="480"/>
      <c r="AD114" s="480"/>
      <c r="AE114" s="480"/>
      <c r="AF114" s="480"/>
      <c r="AG114" s="480"/>
      <c r="AH114" s="480"/>
      <c r="AI114" s="480"/>
      <c r="AJ114" s="410"/>
      <c r="AK114" s="410"/>
      <c r="AL114" s="29"/>
      <c r="AM114" s="4"/>
      <c r="AN114" s="4"/>
      <c r="AO114" s="4"/>
      <c r="AP114" s="4"/>
      <c r="AQ114" s="4"/>
      <c r="AR114" s="323"/>
      <c r="AS114" s="323"/>
      <c r="AT114" s="323"/>
      <c r="AU114" s="323"/>
      <c r="AV114" s="323"/>
      <c r="AX114" s="2"/>
    </row>
    <row r="115" spans="1:50" x14ac:dyDescent="0.2">
      <c r="A115" s="4"/>
      <c r="B115" s="29"/>
      <c r="C115" s="4"/>
      <c r="D115" s="410"/>
      <c r="E115" s="410"/>
      <c r="F115" s="410"/>
      <c r="G115" s="410"/>
      <c r="H115" s="410"/>
      <c r="I115" s="410"/>
      <c r="J115" s="410"/>
      <c r="K115" s="410"/>
      <c r="L115" s="410"/>
      <c r="M115" s="410"/>
      <c r="N115" s="410"/>
      <c r="O115" s="410"/>
      <c r="P115" s="410"/>
      <c r="Q115" s="410"/>
      <c r="R115" s="410"/>
      <c r="S115" s="410"/>
      <c r="T115" s="410"/>
      <c r="U115" s="410"/>
      <c r="V115" s="410"/>
      <c r="W115" s="410"/>
      <c r="X115" s="410"/>
      <c r="Y115" s="410"/>
      <c r="Z115" s="410"/>
      <c r="AA115" s="410"/>
      <c r="AB115" s="480"/>
      <c r="AC115" s="480"/>
      <c r="AD115" s="480"/>
      <c r="AE115" s="480"/>
      <c r="AF115" s="480"/>
      <c r="AG115" s="480"/>
      <c r="AH115" s="480"/>
      <c r="AI115" s="480"/>
      <c r="AJ115" s="410"/>
      <c r="AK115" s="410"/>
      <c r="AL115" s="29"/>
      <c r="AM115" s="4"/>
      <c r="AN115" s="4"/>
      <c r="AO115" s="4"/>
      <c r="AP115" s="4"/>
      <c r="AQ115" s="4"/>
      <c r="AR115" s="323"/>
      <c r="AS115" s="323"/>
      <c r="AT115" s="323"/>
      <c r="AU115" s="323"/>
      <c r="AV115" s="323"/>
      <c r="AX115" s="2"/>
    </row>
    <row r="116" spans="1:50" x14ac:dyDescent="0.2">
      <c r="A116" s="4"/>
      <c r="B116" s="29"/>
      <c r="C116" s="4"/>
      <c r="D116" s="410"/>
      <c r="E116" s="410"/>
      <c r="F116" s="410"/>
      <c r="G116" s="410"/>
      <c r="H116" s="410"/>
      <c r="I116" s="410"/>
      <c r="J116" s="410"/>
      <c r="K116" s="410"/>
      <c r="L116" s="410"/>
      <c r="M116" s="410"/>
      <c r="N116" s="410"/>
      <c r="O116" s="410"/>
      <c r="P116" s="410"/>
      <c r="Q116" s="410"/>
      <c r="R116" s="410"/>
      <c r="S116" s="410"/>
      <c r="T116" s="410"/>
      <c r="U116" s="410"/>
      <c r="V116" s="410"/>
      <c r="W116" s="410"/>
      <c r="X116" s="410"/>
      <c r="Y116" s="410"/>
      <c r="Z116" s="410"/>
      <c r="AA116" s="410"/>
      <c r="AB116" s="480"/>
      <c r="AC116" s="480"/>
      <c r="AD116" s="480"/>
      <c r="AE116" s="480"/>
      <c r="AF116" s="480"/>
      <c r="AG116" s="480"/>
      <c r="AH116" s="480"/>
      <c r="AI116" s="480"/>
      <c r="AJ116" s="410"/>
      <c r="AK116" s="410"/>
      <c r="AL116" s="29"/>
      <c r="AM116" s="4"/>
      <c r="AN116" s="4"/>
      <c r="AO116" s="4"/>
      <c r="AP116" s="4"/>
      <c r="AQ116" s="4"/>
      <c r="AR116" s="323"/>
      <c r="AS116" s="323"/>
      <c r="AT116" s="323"/>
      <c r="AU116" s="323"/>
      <c r="AV116" s="323"/>
      <c r="AX116" s="2"/>
    </row>
    <row r="117" spans="1:50" x14ac:dyDescent="0.2">
      <c r="A117" s="4"/>
      <c r="B117" s="29"/>
      <c r="C117" s="4"/>
      <c r="D117" s="410"/>
      <c r="E117" s="410"/>
      <c r="F117" s="410"/>
      <c r="G117" s="410"/>
      <c r="H117" s="410"/>
      <c r="I117" s="410"/>
      <c r="J117" s="410"/>
      <c r="K117" s="410"/>
      <c r="L117" s="410"/>
      <c r="M117" s="410"/>
      <c r="N117" s="410"/>
      <c r="O117" s="410"/>
      <c r="P117" s="410"/>
      <c r="Q117" s="410"/>
      <c r="R117" s="410"/>
      <c r="S117" s="410"/>
      <c r="T117" s="410"/>
      <c r="U117" s="410"/>
      <c r="V117" s="410"/>
      <c r="W117" s="410"/>
      <c r="X117" s="410"/>
      <c r="Y117" s="410"/>
      <c r="Z117" s="410"/>
      <c r="AA117" s="410"/>
      <c r="AB117" s="480"/>
      <c r="AC117" s="480"/>
      <c r="AD117" s="480"/>
      <c r="AE117" s="480"/>
      <c r="AF117" s="480"/>
      <c r="AG117" s="480"/>
      <c r="AH117" s="480"/>
      <c r="AI117" s="480"/>
      <c r="AJ117" s="410"/>
      <c r="AK117" s="410"/>
      <c r="AL117" s="29"/>
      <c r="AM117" s="4"/>
      <c r="AN117" s="4"/>
      <c r="AO117" s="4"/>
      <c r="AP117" s="4"/>
      <c r="AQ117" s="4"/>
      <c r="AR117" s="323"/>
      <c r="AS117" s="323"/>
      <c r="AT117" s="323"/>
      <c r="AU117" s="323"/>
      <c r="AV117" s="323"/>
      <c r="AX117" s="2"/>
    </row>
    <row r="118" spans="1:50" x14ac:dyDescent="0.2">
      <c r="A118" s="4"/>
      <c r="B118" s="29"/>
      <c r="C118" s="4"/>
      <c r="D118" s="410"/>
      <c r="E118" s="410"/>
      <c r="F118" s="410"/>
      <c r="G118" s="410"/>
      <c r="H118" s="410"/>
      <c r="I118" s="410"/>
      <c r="J118" s="410"/>
      <c r="K118" s="410"/>
      <c r="L118" s="410"/>
      <c r="M118" s="410"/>
      <c r="N118" s="410"/>
      <c r="O118" s="410"/>
      <c r="P118" s="410"/>
      <c r="Q118" s="410"/>
      <c r="R118" s="410"/>
      <c r="S118" s="410"/>
      <c r="T118" s="410"/>
      <c r="U118" s="410"/>
      <c r="V118" s="410"/>
      <c r="W118" s="410"/>
      <c r="X118" s="410"/>
      <c r="Y118" s="410"/>
      <c r="Z118" s="410"/>
      <c r="AA118" s="410"/>
      <c r="AB118" s="480"/>
      <c r="AC118" s="480"/>
      <c r="AD118" s="480"/>
      <c r="AE118" s="480"/>
      <c r="AF118" s="480"/>
      <c r="AG118" s="480"/>
      <c r="AH118" s="480"/>
      <c r="AI118" s="480"/>
      <c r="AJ118" s="410"/>
      <c r="AK118" s="410"/>
      <c r="AL118" s="29"/>
      <c r="AM118" s="4"/>
      <c r="AN118" s="4"/>
      <c r="AO118" s="4"/>
      <c r="AP118" s="4"/>
      <c r="AQ118" s="4"/>
      <c r="AR118" s="323"/>
      <c r="AS118" s="323"/>
      <c r="AT118" s="323"/>
      <c r="AU118" s="323"/>
      <c r="AV118" s="323"/>
      <c r="AX118" s="2"/>
    </row>
    <row r="119" spans="1:50" x14ac:dyDescent="0.2">
      <c r="A119" s="4"/>
      <c r="B119" s="29"/>
      <c r="C119" s="4"/>
      <c r="D119" s="410"/>
      <c r="E119" s="410"/>
      <c r="F119" s="410"/>
      <c r="G119" s="410"/>
      <c r="H119" s="410"/>
      <c r="I119" s="410"/>
      <c r="J119" s="410"/>
      <c r="K119" s="410"/>
      <c r="L119" s="410"/>
      <c r="M119" s="410"/>
      <c r="N119" s="410"/>
      <c r="O119" s="410"/>
      <c r="P119" s="410"/>
      <c r="Q119" s="410"/>
      <c r="R119" s="410"/>
      <c r="S119" s="410"/>
      <c r="T119" s="410"/>
      <c r="U119" s="410"/>
      <c r="V119" s="410"/>
      <c r="W119" s="410"/>
      <c r="X119" s="410"/>
      <c r="Y119" s="410"/>
      <c r="Z119" s="410"/>
      <c r="AA119" s="410"/>
      <c r="AB119" s="480"/>
      <c r="AC119" s="480"/>
      <c r="AD119" s="480"/>
      <c r="AE119" s="480"/>
      <c r="AF119" s="480"/>
      <c r="AG119" s="480"/>
      <c r="AH119" s="480"/>
      <c r="AI119" s="480"/>
      <c r="AJ119" s="410"/>
      <c r="AK119" s="410"/>
      <c r="AL119" s="29"/>
      <c r="AM119" s="4"/>
      <c r="AN119" s="4"/>
      <c r="AO119" s="4"/>
      <c r="AP119" s="4"/>
      <c r="AQ119" s="4"/>
      <c r="AR119" s="323"/>
      <c r="AS119" s="323"/>
      <c r="AT119" s="323"/>
      <c r="AU119" s="323"/>
      <c r="AV119" s="323"/>
      <c r="AX119" s="2"/>
    </row>
    <row r="120" spans="1:50" x14ac:dyDescent="0.2">
      <c r="A120" s="4"/>
      <c r="B120" s="29"/>
      <c r="C120" s="4"/>
      <c r="D120" s="410"/>
      <c r="E120" s="410"/>
      <c r="F120" s="410"/>
      <c r="G120" s="410"/>
      <c r="H120" s="410"/>
      <c r="I120" s="410"/>
      <c r="J120" s="410"/>
      <c r="K120" s="410"/>
      <c r="L120" s="410"/>
      <c r="M120" s="410"/>
      <c r="N120" s="410"/>
      <c r="O120" s="410"/>
      <c r="P120" s="410"/>
      <c r="Q120" s="410"/>
      <c r="R120" s="410"/>
      <c r="S120" s="410"/>
      <c r="T120" s="410"/>
      <c r="U120" s="410"/>
      <c r="V120" s="410"/>
      <c r="W120" s="410"/>
      <c r="X120" s="410"/>
      <c r="Y120" s="410"/>
      <c r="Z120" s="410"/>
      <c r="AA120" s="410"/>
      <c r="AB120" s="480"/>
      <c r="AC120" s="480"/>
      <c r="AD120" s="480"/>
      <c r="AE120" s="480"/>
      <c r="AF120" s="480"/>
      <c r="AG120" s="480"/>
      <c r="AH120" s="480"/>
      <c r="AI120" s="480"/>
      <c r="AJ120" s="410"/>
      <c r="AK120" s="410"/>
      <c r="AL120" s="29"/>
      <c r="AM120" s="4"/>
      <c r="AN120" s="4"/>
      <c r="AO120" s="4"/>
      <c r="AP120" s="4"/>
      <c r="AQ120" s="4"/>
      <c r="AR120" s="323"/>
      <c r="AS120" s="323"/>
      <c r="AT120" s="323"/>
      <c r="AU120" s="323"/>
      <c r="AV120" s="323"/>
      <c r="AX120" s="2"/>
    </row>
    <row r="121" spans="1:50" x14ac:dyDescent="0.2">
      <c r="A121" s="4"/>
      <c r="B121" s="29"/>
      <c r="C121" s="4"/>
      <c r="D121" s="410"/>
      <c r="E121" s="410"/>
      <c r="F121" s="410"/>
      <c r="G121" s="410"/>
      <c r="H121" s="410"/>
      <c r="I121" s="410"/>
      <c r="J121" s="410"/>
      <c r="K121" s="410"/>
      <c r="L121" s="410"/>
      <c r="M121" s="410"/>
      <c r="N121" s="410"/>
      <c r="O121" s="410"/>
      <c r="P121" s="410"/>
      <c r="Q121" s="410"/>
      <c r="R121" s="410"/>
      <c r="S121" s="410"/>
      <c r="T121" s="410"/>
      <c r="U121" s="410"/>
      <c r="V121" s="410"/>
      <c r="W121" s="410"/>
      <c r="X121" s="410"/>
      <c r="Y121" s="410"/>
      <c r="Z121" s="410"/>
      <c r="AA121" s="410"/>
      <c r="AB121" s="480"/>
      <c r="AC121" s="480"/>
      <c r="AD121" s="480"/>
      <c r="AE121" s="480"/>
      <c r="AF121" s="480"/>
      <c r="AG121" s="480"/>
      <c r="AH121" s="480"/>
      <c r="AI121" s="480"/>
      <c r="AJ121" s="410"/>
      <c r="AK121" s="410"/>
      <c r="AL121" s="29"/>
      <c r="AM121" s="4"/>
      <c r="AN121" s="4"/>
      <c r="AO121" s="4"/>
      <c r="AP121" s="4"/>
      <c r="AQ121" s="4"/>
      <c r="AR121" s="323"/>
      <c r="AS121" s="323"/>
      <c r="AT121" s="323"/>
      <c r="AU121" s="323"/>
      <c r="AV121" s="323"/>
      <c r="AX121" s="2"/>
    </row>
    <row r="122" spans="1:50" x14ac:dyDescent="0.2">
      <c r="A122" s="4"/>
      <c r="B122" s="29"/>
      <c r="C122" s="4"/>
      <c r="D122" s="410"/>
      <c r="E122" s="410"/>
      <c r="F122" s="410"/>
      <c r="G122" s="410"/>
      <c r="H122" s="410"/>
      <c r="I122" s="410"/>
      <c r="J122" s="410"/>
      <c r="K122" s="410"/>
      <c r="L122" s="410"/>
      <c r="M122" s="410"/>
      <c r="N122" s="410"/>
      <c r="O122" s="410"/>
      <c r="P122" s="410"/>
      <c r="Q122" s="410"/>
      <c r="R122" s="410"/>
      <c r="S122" s="410"/>
      <c r="T122" s="410"/>
      <c r="U122" s="410"/>
      <c r="V122" s="410"/>
      <c r="W122" s="410"/>
      <c r="X122" s="410"/>
      <c r="Y122" s="410"/>
      <c r="Z122" s="410"/>
      <c r="AA122" s="410"/>
      <c r="AB122" s="480"/>
      <c r="AC122" s="480"/>
      <c r="AD122" s="480"/>
      <c r="AE122" s="480"/>
      <c r="AF122" s="480"/>
      <c r="AG122" s="480"/>
      <c r="AH122" s="480"/>
      <c r="AI122" s="480"/>
      <c r="AJ122" s="410"/>
      <c r="AK122" s="410"/>
      <c r="AL122" s="29"/>
      <c r="AM122" s="4"/>
      <c r="AN122" s="4"/>
      <c r="AO122" s="4"/>
      <c r="AP122" s="4"/>
      <c r="AQ122" s="4"/>
      <c r="AR122" s="323"/>
      <c r="AS122" s="323"/>
      <c r="AT122" s="323"/>
      <c r="AU122" s="323"/>
      <c r="AV122" s="323"/>
      <c r="AX122" s="2"/>
    </row>
    <row r="123" spans="1:50" x14ac:dyDescent="0.2">
      <c r="A123" s="4"/>
      <c r="B123" s="29"/>
      <c r="C123" s="4"/>
      <c r="D123" s="410"/>
      <c r="E123" s="410"/>
      <c r="F123" s="410"/>
      <c r="G123" s="410"/>
      <c r="H123" s="410"/>
      <c r="I123" s="410"/>
      <c r="J123" s="410"/>
      <c r="K123" s="410"/>
      <c r="L123" s="410"/>
      <c r="M123" s="410"/>
      <c r="N123" s="410"/>
      <c r="O123" s="410"/>
      <c r="P123" s="410"/>
      <c r="Q123" s="410"/>
      <c r="R123" s="410"/>
      <c r="S123" s="410"/>
      <c r="T123" s="410"/>
      <c r="U123" s="410"/>
      <c r="V123" s="410"/>
      <c r="W123" s="410"/>
      <c r="X123" s="410"/>
      <c r="Y123" s="410"/>
      <c r="Z123" s="410"/>
      <c r="AA123" s="410"/>
      <c r="AB123" s="480"/>
      <c r="AC123" s="480"/>
      <c r="AD123" s="480"/>
      <c r="AE123" s="480"/>
      <c r="AF123" s="480"/>
      <c r="AG123" s="480"/>
      <c r="AH123" s="480"/>
      <c r="AI123" s="480"/>
      <c r="AJ123" s="410"/>
      <c r="AK123" s="410"/>
      <c r="AL123" s="29"/>
      <c r="AM123" s="4"/>
      <c r="AN123" s="4"/>
      <c r="AO123" s="4"/>
      <c r="AP123" s="4"/>
      <c r="AQ123" s="4"/>
      <c r="AR123" s="323"/>
      <c r="AS123" s="323"/>
      <c r="AT123" s="323"/>
      <c r="AU123" s="323"/>
      <c r="AV123" s="323"/>
      <c r="AX123" s="2"/>
    </row>
    <row r="124" spans="1:50" x14ac:dyDescent="0.2">
      <c r="A124" s="4"/>
      <c r="B124" s="29"/>
      <c r="C124" s="4"/>
      <c r="D124" s="410"/>
      <c r="E124" s="410"/>
      <c r="F124" s="410"/>
      <c r="G124" s="410"/>
      <c r="H124" s="410"/>
      <c r="I124" s="410"/>
      <c r="J124" s="410"/>
      <c r="K124" s="410"/>
      <c r="L124" s="410"/>
      <c r="M124" s="410"/>
      <c r="N124" s="410"/>
      <c r="O124" s="410"/>
      <c r="P124" s="410"/>
      <c r="Q124" s="410"/>
      <c r="R124" s="410"/>
      <c r="S124" s="410"/>
      <c r="T124" s="410"/>
      <c r="U124" s="410"/>
      <c r="V124" s="410"/>
      <c r="W124" s="410"/>
      <c r="X124" s="410"/>
      <c r="Y124" s="410"/>
      <c r="Z124" s="410"/>
      <c r="AA124" s="410"/>
      <c r="AB124" s="480"/>
      <c r="AC124" s="480"/>
      <c r="AD124" s="480"/>
      <c r="AE124" s="480"/>
      <c r="AF124" s="480"/>
      <c r="AG124" s="480"/>
      <c r="AH124" s="480"/>
      <c r="AI124" s="480"/>
      <c r="AJ124" s="410"/>
      <c r="AK124" s="410"/>
      <c r="AL124" s="29"/>
      <c r="AM124" s="4"/>
      <c r="AN124" s="4"/>
      <c r="AO124" s="4"/>
      <c r="AP124" s="4"/>
      <c r="AQ124" s="4"/>
      <c r="AR124" s="323"/>
      <c r="AS124" s="323"/>
      <c r="AT124" s="323"/>
      <c r="AU124" s="323"/>
      <c r="AV124" s="323"/>
      <c r="AX124" s="2"/>
    </row>
    <row r="125" spans="1:50" x14ac:dyDescent="0.2">
      <c r="A125" s="4"/>
      <c r="B125" s="29"/>
      <c r="C125" s="4"/>
      <c r="D125" s="410"/>
      <c r="E125" s="410"/>
      <c r="F125" s="410"/>
      <c r="G125" s="410"/>
      <c r="H125" s="410"/>
      <c r="I125" s="410"/>
      <c r="J125" s="410"/>
      <c r="K125" s="410"/>
      <c r="L125" s="410"/>
      <c r="M125" s="410"/>
      <c r="N125" s="410"/>
      <c r="O125" s="410"/>
      <c r="P125" s="410"/>
      <c r="Q125" s="410"/>
      <c r="R125" s="410"/>
      <c r="S125" s="410"/>
      <c r="T125" s="410"/>
      <c r="U125" s="410"/>
      <c r="V125" s="410"/>
      <c r="W125" s="410"/>
      <c r="X125" s="410"/>
      <c r="Y125" s="410"/>
      <c r="Z125" s="410"/>
      <c r="AA125" s="410"/>
      <c r="AB125" s="480"/>
      <c r="AC125" s="480"/>
      <c r="AD125" s="480"/>
      <c r="AE125" s="480"/>
      <c r="AF125" s="480"/>
      <c r="AG125" s="480"/>
      <c r="AH125" s="480"/>
      <c r="AI125" s="480"/>
      <c r="AJ125" s="410"/>
      <c r="AK125" s="410"/>
      <c r="AL125" s="29"/>
      <c r="AM125" s="4"/>
      <c r="AN125" s="4"/>
      <c r="AO125" s="4"/>
      <c r="AP125" s="4"/>
      <c r="AQ125" s="4"/>
      <c r="AR125" s="323"/>
      <c r="AS125" s="323"/>
      <c r="AT125" s="323"/>
      <c r="AU125" s="323"/>
      <c r="AV125" s="323"/>
      <c r="AX125" s="2"/>
    </row>
    <row r="126" spans="1:50" x14ac:dyDescent="0.2">
      <c r="A126" s="4"/>
      <c r="B126" s="29"/>
      <c r="C126" s="4"/>
      <c r="D126" s="410"/>
      <c r="E126" s="410"/>
      <c r="F126" s="410"/>
      <c r="G126" s="410"/>
      <c r="H126" s="410"/>
      <c r="I126" s="410"/>
      <c r="J126" s="410"/>
      <c r="K126" s="410"/>
      <c r="L126" s="410"/>
      <c r="M126" s="410"/>
      <c r="N126" s="410"/>
      <c r="O126" s="410"/>
      <c r="P126" s="410"/>
      <c r="Q126" s="410"/>
      <c r="R126" s="410"/>
      <c r="S126" s="410"/>
      <c r="T126" s="410"/>
      <c r="U126" s="410"/>
      <c r="V126" s="410"/>
      <c r="W126" s="410"/>
      <c r="X126" s="410"/>
      <c r="Y126" s="410"/>
      <c r="Z126" s="410"/>
      <c r="AA126" s="410"/>
      <c r="AB126" s="480"/>
      <c r="AC126" s="480"/>
      <c r="AD126" s="480"/>
      <c r="AE126" s="480"/>
      <c r="AF126" s="480"/>
      <c r="AG126" s="480"/>
      <c r="AH126" s="480"/>
      <c r="AI126" s="480"/>
      <c r="AJ126" s="410"/>
      <c r="AK126" s="410"/>
      <c r="AL126" s="29"/>
      <c r="AM126" s="4"/>
      <c r="AN126" s="4"/>
      <c r="AO126" s="4"/>
      <c r="AP126" s="4"/>
      <c r="AQ126" s="4"/>
      <c r="AR126" s="323"/>
      <c r="AS126" s="323"/>
      <c r="AT126" s="323"/>
      <c r="AU126" s="323"/>
      <c r="AV126" s="323"/>
      <c r="AX126" s="2"/>
    </row>
    <row r="127" spans="1:50" x14ac:dyDescent="0.2">
      <c r="A127" s="4"/>
      <c r="B127" s="29"/>
      <c r="C127" s="4"/>
      <c r="D127" s="410"/>
      <c r="E127" s="410"/>
      <c r="F127" s="410"/>
      <c r="G127" s="410"/>
      <c r="H127" s="410"/>
      <c r="I127" s="410"/>
      <c r="J127" s="410"/>
      <c r="K127" s="410"/>
      <c r="L127" s="410"/>
      <c r="M127" s="410"/>
      <c r="N127" s="410"/>
      <c r="O127" s="410"/>
      <c r="P127" s="410"/>
      <c r="Q127" s="410"/>
      <c r="R127" s="410"/>
      <c r="S127" s="410"/>
      <c r="T127" s="410"/>
      <c r="U127" s="410"/>
      <c r="V127" s="410"/>
      <c r="W127" s="410"/>
      <c r="X127" s="410"/>
      <c r="Y127" s="410"/>
      <c r="Z127" s="410"/>
      <c r="AA127" s="410"/>
      <c r="AB127" s="480"/>
      <c r="AC127" s="480"/>
      <c r="AD127" s="480"/>
      <c r="AE127" s="480"/>
      <c r="AF127" s="480"/>
      <c r="AG127" s="480"/>
      <c r="AH127" s="480"/>
      <c r="AI127" s="480"/>
      <c r="AJ127" s="410"/>
      <c r="AK127" s="410"/>
      <c r="AL127" s="29"/>
      <c r="AM127" s="4"/>
      <c r="AN127" s="4"/>
      <c r="AO127" s="4"/>
      <c r="AP127" s="4"/>
      <c r="AQ127" s="4"/>
      <c r="AR127" s="323"/>
      <c r="AS127" s="323"/>
      <c r="AT127" s="323"/>
      <c r="AU127" s="323"/>
      <c r="AV127" s="323"/>
      <c r="AX127" s="2"/>
    </row>
    <row r="128" spans="1:50" x14ac:dyDescent="0.2">
      <c r="A128" s="4"/>
      <c r="B128" s="29"/>
      <c r="C128" s="4"/>
      <c r="D128" s="410"/>
      <c r="E128" s="410"/>
      <c r="F128" s="410"/>
      <c r="G128" s="410"/>
      <c r="H128" s="410"/>
      <c r="I128" s="410"/>
      <c r="J128" s="410"/>
      <c r="K128" s="410"/>
      <c r="L128" s="410"/>
      <c r="M128" s="410"/>
      <c r="N128" s="410"/>
      <c r="O128" s="410"/>
      <c r="P128" s="410"/>
      <c r="Q128" s="410"/>
      <c r="R128" s="410"/>
      <c r="S128" s="410"/>
      <c r="T128" s="410"/>
      <c r="U128" s="410"/>
      <c r="V128" s="410"/>
      <c r="W128" s="410"/>
      <c r="X128" s="410"/>
      <c r="Y128" s="410"/>
      <c r="Z128" s="410"/>
      <c r="AA128" s="410"/>
      <c r="AB128" s="480"/>
      <c r="AC128" s="480"/>
      <c r="AD128" s="480"/>
      <c r="AE128" s="480"/>
      <c r="AF128" s="480"/>
      <c r="AG128" s="480"/>
      <c r="AH128" s="480"/>
      <c r="AI128" s="480"/>
      <c r="AJ128" s="410"/>
      <c r="AK128" s="410"/>
      <c r="AL128" s="29"/>
      <c r="AM128" s="4"/>
      <c r="AN128" s="4"/>
      <c r="AO128" s="4"/>
      <c r="AP128" s="4"/>
      <c r="AQ128" s="4"/>
      <c r="AR128" s="323"/>
      <c r="AS128" s="323"/>
      <c r="AT128" s="323"/>
      <c r="AU128" s="323"/>
      <c r="AV128" s="323"/>
      <c r="AX128" s="2"/>
    </row>
    <row r="129" spans="1:50" x14ac:dyDescent="0.2">
      <c r="A129" s="4"/>
      <c r="B129" s="29"/>
      <c r="C129" s="4"/>
      <c r="D129" s="410"/>
      <c r="E129" s="410"/>
      <c r="F129" s="410"/>
      <c r="G129" s="410"/>
      <c r="H129" s="410"/>
      <c r="I129" s="410"/>
      <c r="J129" s="410"/>
      <c r="K129" s="410"/>
      <c r="L129" s="410"/>
      <c r="M129" s="410"/>
      <c r="N129" s="410"/>
      <c r="O129" s="410"/>
      <c r="P129" s="410"/>
      <c r="Q129" s="410"/>
      <c r="R129" s="410"/>
      <c r="S129" s="410"/>
      <c r="T129" s="410"/>
      <c r="U129" s="410"/>
      <c r="V129" s="410"/>
      <c r="W129" s="410"/>
      <c r="X129" s="410"/>
      <c r="Y129" s="410"/>
      <c r="Z129" s="410"/>
      <c r="AA129" s="410"/>
      <c r="AB129" s="480"/>
      <c r="AC129" s="480"/>
      <c r="AD129" s="480"/>
      <c r="AE129" s="480"/>
      <c r="AF129" s="480"/>
      <c r="AG129" s="480"/>
      <c r="AH129" s="480"/>
      <c r="AI129" s="480"/>
      <c r="AJ129" s="410"/>
      <c r="AK129" s="410"/>
      <c r="AL129" s="29"/>
      <c r="AM129" s="4"/>
      <c r="AN129" s="4"/>
      <c r="AO129" s="4"/>
      <c r="AP129" s="4"/>
      <c r="AQ129" s="4"/>
      <c r="AR129" s="323"/>
      <c r="AS129" s="323"/>
      <c r="AT129" s="323"/>
      <c r="AU129" s="323"/>
      <c r="AV129" s="323"/>
      <c r="AX129" s="2"/>
    </row>
    <row r="130" spans="1:50" x14ac:dyDescent="0.2">
      <c r="A130" s="4"/>
      <c r="B130" s="29"/>
      <c r="C130" s="4"/>
      <c r="D130" s="410"/>
      <c r="E130" s="410"/>
      <c r="F130" s="410"/>
      <c r="G130" s="410"/>
      <c r="H130" s="410"/>
      <c r="I130" s="410"/>
      <c r="J130" s="410"/>
      <c r="K130" s="410"/>
      <c r="L130" s="410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0"/>
      <c r="AB130" s="480"/>
      <c r="AC130" s="480"/>
      <c r="AD130" s="480"/>
      <c r="AE130" s="480"/>
      <c r="AF130" s="480"/>
      <c r="AG130" s="480"/>
      <c r="AH130" s="480"/>
      <c r="AI130" s="480"/>
      <c r="AJ130" s="410"/>
      <c r="AK130" s="410"/>
      <c r="AL130" s="29"/>
      <c r="AM130" s="4"/>
      <c r="AN130" s="4"/>
      <c r="AO130" s="4"/>
      <c r="AP130" s="4"/>
      <c r="AQ130" s="4"/>
      <c r="AR130" s="323"/>
      <c r="AS130" s="323"/>
      <c r="AT130" s="323"/>
      <c r="AU130" s="323"/>
      <c r="AV130" s="323"/>
      <c r="AX130" s="2"/>
    </row>
    <row r="131" spans="1:50" x14ac:dyDescent="0.2">
      <c r="A131" s="4"/>
      <c r="B131" s="29"/>
      <c r="C131" s="4"/>
      <c r="D131" s="410"/>
      <c r="E131" s="410"/>
      <c r="F131" s="410"/>
      <c r="G131" s="410"/>
      <c r="H131" s="410"/>
      <c r="I131" s="410"/>
      <c r="J131" s="410"/>
      <c r="K131" s="410"/>
      <c r="L131" s="410"/>
      <c r="M131" s="410"/>
      <c r="N131" s="410"/>
      <c r="O131" s="410"/>
      <c r="P131" s="410"/>
      <c r="Q131" s="410"/>
      <c r="R131" s="410"/>
      <c r="S131" s="410"/>
      <c r="T131" s="410"/>
      <c r="U131" s="410"/>
      <c r="V131" s="410"/>
      <c r="W131" s="410"/>
      <c r="X131" s="410"/>
      <c r="Y131" s="410"/>
      <c r="Z131" s="410"/>
      <c r="AA131" s="410"/>
      <c r="AB131" s="480"/>
      <c r="AC131" s="480"/>
      <c r="AD131" s="480"/>
      <c r="AE131" s="480"/>
      <c r="AF131" s="480"/>
      <c r="AG131" s="480"/>
      <c r="AH131" s="480"/>
      <c r="AI131" s="480"/>
      <c r="AJ131" s="410"/>
      <c r="AK131" s="410"/>
      <c r="AL131" s="29"/>
      <c r="AM131" s="4"/>
      <c r="AN131" s="4"/>
      <c r="AO131" s="4"/>
      <c r="AP131" s="4"/>
      <c r="AQ131" s="4"/>
      <c r="AR131" s="323"/>
      <c r="AS131" s="323"/>
      <c r="AT131" s="323"/>
      <c r="AU131" s="323"/>
      <c r="AV131" s="323"/>
      <c r="AX131" s="2"/>
    </row>
    <row r="132" spans="1:50" x14ac:dyDescent="0.2">
      <c r="A132" s="4"/>
      <c r="B132" s="29"/>
      <c r="C132" s="4"/>
      <c r="D132" s="410"/>
      <c r="E132" s="410"/>
      <c r="F132" s="410"/>
      <c r="G132" s="410"/>
      <c r="H132" s="410"/>
      <c r="I132" s="410"/>
      <c r="J132" s="410"/>
      <c r="K132" s="410"/>
      <c r="L132" s="410"/>
      <c r="M132" s="410"/>
      <c r="N132" s="410"/>
      <c r="O132" s="410"/>
      <c r="P132" s="410"/>
      <c r="Q132" s="410"/>
      <c r="R132" s="410"/>
      <c r="S132" s="410"/>
      <c r="T132" s="410"/>
      <c r="U132" s="410"/>
      <c r="V132" s="410"/>
      <c r="W132" s="410"/>
      <c r="X132" s="410"/>
      <c r="Y132" s="410"/>
      <c r="Z132" s="410"/>
      <c r="AA132" s="410"/>
      <c r="AB132" s="480"/>
      <c r="AC132" s="480"/>
      <c r="AD132" s="480"/>
      <c r="AE132" s="480"/>
      <c r="AF132" s="480"/>
      <c r="AG132" s="480"/>
      <c r="AH132" s="480"/>
      <c r="AI132" s="480"/>
      <c r="AJ132" s="410"/>
      <c r="AK132" s="410"/>
      <c r="AL132" s="29"/>
      <c r="AM132" s="4"/>
      <c r="AN132" s="4"/>
      <c r="AO132" s="4"/>
      <c r="AP132" s="4"/>
      <c r="AQ132" s="4"/>
      <c r="AR132" s="323"/>
      <c r="AS132" s="323"/>
      <c r="AT132" s="323"/>
      <c r="AU132" s="323"/>
      <c r="AV132" s="323"/>
      <c r="AX132" s="2"/>
    </row>
    <row r="133" spans="1:50" x14ac:dyDescent="0.2">
      <c r="A133" s="4"/>
      <c r="B133" s="29"/>
      <c r="C133" s="4"/>
      <c r="D133" s="410"/>
      <c r="E133" s="410"/>
      <c r="F133" s="410"/>
      <c r="G133" s="410"/>
      <c r="H133" s="410"/>
      <c r="I133" s="410"/>
      <c r="J133" s="410"/>
      <c r="K133" s="410"/>
      <c r="L133" s="410"/>
      <c r="M133" s="410"/>
      <c r="N133" s="410"/>
      <c r="O133" s="410"/>
      <c r="P133" s="410"/>
      <c r="Q133" s="410"/>
      <c r="R133" s="410"/>
      <c r="S133" s="410"/>
      <c r="T133" s="410"/>
      <c r="U133" s="410"/>
      <c r="V133" s="410"/>
      <c r="W133" s="410"/>
      <c r="X133" s="410"/>
      <c r="Y133" s="410"/>
      <c r="Z133" s="410"/>
      <c r="AA133" s="410"/>
      <c r="AB133" s="480"/>
      <c r="AC133" s="480"/>
      <c r="AD133" s="480"/>
      <c r="AE133" s="480"/>
      <c r="AF133" s="480"/>
      <c r="AG133" s="480"/>
      <c r="AH133" s="480"/>
      <c r="AI133" s="480"/>
      <c r="AJ133" s="410"/>
      <c r="AK133" s="410"/>
      <c r="AL133" s="29"/>
      <c r="AM133" s="4"/>
      <c r="AN133" s="4"/>
      <c r="AO133" s="4"/>
      <c r="AP133" s="4"/>
      <c r="AQ133" s="4"/>
      <c r="AR133" s="323"/>
      <c r="AS133" s="323"/>
      <c r="AT133" s="323"/>
      <c r="AU133" s="323"/>
      <c r="AV133" s="323"/>
      <c r="AX133" s="2"/>
    </row>
    <row r="134" spans="1:50" x14ac:dyDescent="0.2">
      <c r="A134" s="4"/>
      <c r="B134" s="29"/>
      <c r="C134" s="4"/>
      <c r="D134" s="410"/>
      <c r="E134" s="410"/>
      <c r="F134" s="410"/>
      <c r="G134" s="410"/>
      <c r="H134" s="410"/>
      <c r="I134" s="410"/>
      <c r="J134" s="410"/>
      <c r="K134" s="410"/>
      <c r="L134" s="410"/>
      <c r="M134" s="410"/>
      <c r="N134" s="410"/>
      <c r="O134" s="410"/>
      <c r="P134" s="410"/>
      <c r="Q134" s="410"/>
      <c r="R134" s="410"/>
      <c r="S134" s="410"/>
      <c r="T134" s="410"/>
      <c r="U134" s="410"/>
      <c r="V134" s="410"/>
      <c r="W134" s="410"/>
      <c r="X134" s="410"/>
      <c r="Y134" s="410"/>
      <c r="Z134" s="410"/>
      <c r="AA134" s="410"/>
      <c r="AB134" s="480"/>
      <c r="AC134" s="480"/>
      <c r="AD134" s="480"/>
      <c r="AE134" s="480"/>
      <c r="AF134" s="480"/>
      <c r="AG134" s="480"/>
      <c r="AH134" s="480"/>
      <c r="AI134" s="480"/>
      <c r="AJ134" s="410"/>
      <c r="AK134" s="410"/>
      <c r="AL134" s="29"/>
      <c r="AM134" s="4"/>
      <c r="AN134" s="4"/>
      <c r="AO134" s="4"/>
      <c r="AP134" s="4"/>
      <c r="AQ134" s="4"/>
      <c r="AR134" s="323"/>
      <c r="AS134" s="323"/>
      <c r="AT134" s="323"/>
      <c r="AU134" s="323"/>
      <c r="AV134" s="323"/>
      <c r="AX134" s="2"/>
    </row>
    <row r="135" spans="1:50" x14ac:dyDescent="0.2">
      <c r="A135" s="4"/>
      <c r="B135" s="29"/>
      <c r="C135" s="4"/>
      <c r="D135" s="410"/>
      <c r="E135" s="410"/>
      <c r="F135" s="410"/>
      <c r="G135" s="410"/>
      <c r="H135" s="410"/>
      <c r="I135" s="410"/>
      <c r="J135" s="410"/>
      <c r="K135" s="410"/>
      <c r="L135" s="410"/>
      <c r="M135" s="410"/>
      <c r="N135" s="410"/>
      <c r="O135" s="410"/>
      <c r="P135" s="410"/>
      <c r="Q135" s="410"/>
      <c r="R135" s="410"/>
      <c r="S135" s="410"/>
      <c r="T135" s="410"/>
      <c r="U135" s="410"/>
      <c r="V135" s="410"/>
      <c r="W135" s="410"/>
      <c r="X135" s="410"/>
      <c r="Y135" s="410"/>
      <c r="Z135" s="410"/>
      <c r="AA135" s="410"/>
      <c r="AB135" s="480"/>
      <c r="AC135" s="480"/>
      <c r="AD135" s="480"/>
      <c r="AE135" s="480"/>
      <c r="AF135" s="480"/>
      <c r="AG135" s="480"/>
      <c r="AH135" s="480"/>
      <c r="AI135" s="480"/>
      <c r="AJ135" s="410"/>
      <c r="AK135" s="410"/>
      <c r="AL135" s="29"/>
      <c r="AM135" s="4"/>
      <c r="AN135" s="4"/>
      <c r="AO135" s="4"/>
      <c r="AP135" s="4"/>
      <c r="AQ135" s="4"/>
      <c r="AR135" s="323"/>
      <c r="AS135" s="323"/>
      <c r="AT135" s="323"/>
      <c r="AU135" s="323"/>
      <c r="AV135" s="323"/>
      <c r="AX135" s="2"/>
    </row>
    <row r="136" spans="1:50" x14ac:dyDescent="0.2">
      <c r="A136" s="4"/>
      <c r="B136" s="29"/>
      <c r="C136" s="4"/>
      <c r="D136" s="410"/>
      <c r="E136" s="410"/>
      <c r="F136" s="410"/>
      <c r="G136" s="410"/>
      <c r="H136" s="410"/>
      <c r="I136" s="410"/>
      <c r="J136" s="410"/>
      <c r="K136" s="410"/>
      <c r="L136" s="410"/>
      <c r="M136" s="410"/>
      <c r="N136" s="410"/>
      <c r="O136" s="410"/>
      <c r="P136" s="410"/>
      <c r="Q136" s="410"/>
      <c r="R136" s="410"/>
      <c r="S136" s="410"/>
      <c r="T136" s="410"/>
      <c r="U136" s="410"/>
      <c r="V136" s="410"/>
      <c r="W136" s="410"/>
      <c r="X136" s="410"/>
      <c r="Y136" s="410"/>
      <c r="Z136" s="410"/>
      <c r="AA136" s="410"/>
      <c r="AB136" s="480"/>
      <c r="AC136" s="480"/>
      <c r="AD136" s="480"/>
      <c r="AE136" s="480"/>
      <c r="AF136" s="480"/>
      <c r="AG136" s="480"/>
      <c r="AH136" s="480"/>
      <c r="AI136" s="480"/>
      <c r="AJ136" s="410"/>
      <c r="AK136" s="410"/>
      <c r="AL136" s="29"/>
      <c r="AM136" s="4"/>
      <c r="AN136" s="4"/>
      <c r="AO136" s="4"/>
      <c r="AP136" s="4"/>
      <c r="AQ136" s="4"/>
      <c r="AR136" s="323"/>
      <c r="AS136" s="323"/>
      <c r="AT136" s="323"/>
      <c r="AU136" s="323"/>
      <c r="AV136" s="323"/>
      <c r="AX136" s="2"/>
    </row>
    <row r="137" spans="1:50" x14ac:dyDescent="0.2">
      <c r="A137" s="4"/>
      <c r="B137" s="29"/>
      <c r="C137" s="4"/>
      <c r="D137" s="410"/>
      <c r="E137" s="410"/>
      <c r="F137" s="410"/>
      <c r="G137" s="410"/>
      <c r="H137" s="410"/>
      <c r="I137" s="410"/>
      <c r="J137" s="410"/>
      <c r="K137" s="410"/>
      <c r="L137" s="410"/>
      <c r="M137" s="410"/>
      <c r="N137" s="410"/>
      <c r="O137" s="410"/>
      <c r="P137" s="410"/>
      <c r="Q137" s="410"/>
      <c r="R137" s="410"/>
      <c r="S137" s="410"/>
      <c r="T137" s="410"/>
      <c r="U137" s="410"/>
      <c r="V137" s="410"/>
      <c r="W137" s="410"/>
      <c r="X137" s="410"/>
      <c r="Y137" s="410"/>
      <c r="Z137" s="410"/>
      <c r="AA137" s="410"/>
      <c r="AB137" s="480"/>
      <c r="AC137" s="480"/>
      <c r="AD137" s="480"/>
      <c r="AE137" s="480"/>
      <c r="AF137" s="480"/>
      <c r="AG137" s="480"/>
      <c r="AH137" s="480"/>
      <c r="AI137" s="480"/>
      <c r="AJ137" s="410"/>
      <c r="AK137" s="410"/>
      <c r="AL137" s="29"/>
      <c r="AM137" s="4"/>
      <c r="AN137" s="4"/>
      <c r="AO137" s="4"/>
      <c r="AP137" s="4"/>
      <c r="AQ137" s="4"/>
      <c r="AR137" s="323"/>
      <c r="AS137" s="323"/>
      <c r="AT137" s="323"/>
      <c r="AU137" s="323"/>
      <c r="AV137" s="323"/>
      <c r="AX137" s="2"/>
    </row>
    <row r="138" spans="1:50" x14ac:dyDescent="0.2">
      <c r="A138" s="4"/>
      <c r="B138" s="29"/>
      <c r="C138" s="4"/>
      <c r="D138" s="410"/>
      <c r="E138" s="410"/>
      <c r="F138" s="410"/>
      <c r="G138" s="410"/>
      <c r="H138" s="410"/>
      <c r="I138" s="410"/>
      <c r="J138" s="410"/>
      <c r="K138" s="410"/>
      <c r="L138" s="410"/>
      <c r="M138" s="410"/>
      <c r="N138" s="410"/>
      <c r="O138" s="410"/>
      <c r="P138" s="410"/>
      <c r="Q138" s="410"/>
      <c r="R138" s="410"/>
      <c r="S138" s="410"/>
      <c r="T138" s="410"/>
      <c r="U138" s="410"/>
      <c r="V138" s="410"/>
      <c r="W138" s="410"/>
      <c r="X138" s="410"/>
      <c r="Y138" s="410"/>
      <c r="Z138" s="410"/>
      <c r="AA138" s="410"/>
      <c r="AB138" s="480"/>
      <c r="AC138" s="480"/>
      <c r="AD138" s="480"/>
      <c r="AE138" s="480"/>
      <c r="AF138" s="480"/>
      <c r="AG138" s="480"/>
      <c r="AH138" s="480"/>
      <c r="AI138" s="480"/>
      <c r="AJ138" s="410"/>
      <c r="AK138" s="410"/>
      <c r="AL138" s="29"/>
      <c r="AM138" s="4"/>
      <c r="AN138" s="4"/>
      <c r="AO138" s="4"/>
      <c r="AP138" s="4"/>
      <c r="AQ138" s="4"/>
      <c r="AR138" s="323"/>
      <c r="AS138" s="323"/>
      <c r="AT138" s="323"/>
      <c r="AU138" s="323"/>
      <c r="AV138" s="323"/>
      <c r="AX138" s="2"/>
    </row>
    <row r="139" spans="1:50" x14ac:dyDescent="0.2">
      <c r="A139" s="4"/>
      <c r="B139" s="29"/>
      <c r="C139" s="4"/>
      <c r="D139" s="410"/>
      <c r="E139" s="410"/>
      <c r="F139" s="410"/>
      <c r="G139" s="410"/>
      <c r="H139" s="410"/>
      <c r="I139" s="410"/>
      <c r="J139" s="410"/>
      <c r="K139" s="410"/>
      <c r="L139" s="410"/>
      <c r="M139" s="410"/>
      <c r="N139" s="410"/>
      <c r="O139" s="410"/>
      <c r="P139" s="410"/>
      <c r="Q139" s="410"/>
      <c r="R139" s="410"/>
      <c r="S139" s="410"/>
      <c r="T139" s="410"/>
      <c r="U139" s="410"/>
      <c r="V139" s="410"/>
      <c r="W139" s="410"/>
      <c r="X139" s="410"/>
      <c r="Y139" s="410"/>
      <c r="Z139" s="410"/>
      <c r="AA139" s="410"/>
      <c r="AB139" s="480"/>
      <c r="AC139" s="480"/>
      <c r="AD139" s="480"/>
      <c r="AE139" s="480"/>
      <c r="AF139" s="480"/>
      <c r="AG139" s="480"/>
      <c r="AH139" s="480"/>
      <c r="AI139" s="480"/>
      <c r="AJ139" s="410"/>
      <c r="AK139" s="410"/>
      <c r="AL139" s="29"/>
      <c r="AM139" s="4"/>
      <c r="AN139" s="4"/>
      <c r="AO139" s="4"/>
      <c r="AP139" s="4"/>
      <c r="AQ139" s="4"/>
      <c r="AR139" s="323"/>
      <c r="AS139" s="323"/>
      <c r="AT139" s="323"/>
      <c r="AU139" s="323"/>
      <c r="AV139" s="323"/>
      <c r="AX139" s="2"/>
    </row>
    <row r="140" spans="1:50" x14ac:dyDescent="0.2">
      <c r="A140" s="4"/>
      <c r="B140" s="29"/>
      <c r="C140" s="4"/>
      <c r="D140" s="410"/>
      <c r="E140" s="410"/>
      <c r="F140" s="410"/>
      <c r="G140" s="410"/>
      <c r="H140" s="410"/>
      <c r="I140" s="410"/>
      <c r="J140" s="410"/>
      <c r="K140" s="410"/>
      <c r="L140" s="410"/>
      <c r="M140" s="410"/>
      <c r="N140" s="410"/>
      <c r="O140" s="410"/>
      <c r="P140" s="410"/>
      <c r="Q140" s="410"/>
      <c r="R140" s="410"/>
      <c r="S140" s="410"/>
      <c r="T140" s="410"/>
      <c r="U140" s="410"/>
      <c r="V140" s="410"/>
      <c r="W140" s="410"/>
      <c r="X140" s="410"/>
      <c r="Y140" s="410"/>
      <c r="Z140" s="410"/>
      <c r="AA140" s="410"/>
      <c r="AB140" s="480"/>
      <c r="AC140" s="480"/>
      <c r="AD140" s="480"/>
      <c r="AE140" s="480"/>
      <c r="AF140" s="480"/>
      <c r="AG140" s="480"/>
      <c r="AH140" s="480"/>
      <c r="AI140" s="480"/>
      <c r="AJ140" s="410"/>
      <c r="AK140" s="410"/>
      <c r="AL140" s="29"/>
      <c r="AM140" s="4"/>
      <c r="AN140" s="4"/>
      <c r="AO140" s="4"/>
      <c r="AP140" s="4"/>
      <c r="AQ140" s="4"/>
      <c r="AR140" s="323"/>
      <c r="AS140" s="323"/>
      <c r="AT140" s="323"/>
      <c r="AU140" s="323"/>
      <c r="AV140" s="323"/>
      <c r="AX140" s="2"/>
    </row>
    <row r="141" spans="1:50" x14ac:dyDescent="0.2">
      <c r="A141" s="4"/>
      <c r="B141" s="29"/>
      <c r="C141" s="4"/>
      <c r="D141" s="410"/>
      <c r="E141" s="410"/>
      <c r="F141" s="410"/>
      <c r="G141" s="410"/>
      <c r="H141" s="410"/>
      <c r="I141" s="410"/>
      <c r="J141" s="410"/>
      <c r="K141" s="410"/>
      <c r="L141" s="410"/>
      <c r="M141" s="410"/>
      <c r="N141" s="410"/>
      <c r="O141" s="410"/>
      <c r="P141" s="410"/>
      <c r="Q141" s="410"/>
      <c r="R141" s="410"/>
      <c r="S141" s="410"/>
      <c r="T141" s="410"/>
      <c r="U141" s="410"/>
      <c r="V141" s="410"/>
      <c r="W141" s="410"/>
      <c r="X141" s="410"/>
      <c r="Y141" s="410"/>
      <c r="Z141" s="410"/>
      <c r="AA141" s="410"/>
      <c r="AB141" s="480"/>
      <c r="AC141" s="480"/>
      <c r="AD141" s="480"/>
      <c r="AE141" s="480"/>
      <c r="AF141" s="480"/>
      <c r="AG141" s="480"/>
      <c r="AH141" s="480"/>
      <c r="AI141" s="480"/>
      <c r="AJ141" s="410"/>
      <c r="AK141" s="410"/>
      <c r="AL141" s="29"/>
      <c r="AM141" s="4"/>
      <c r="AN141" s="4"/>
      <c r="AO141" s="4"/>
      <c r="AP141" s="4"/>
      <c r="AQ141" s="4"/>
      <c r="AR141" s="323"/>
      <c r="AS141" s="323"/>
      <c r="AT141" s="323"/>
      <c r="AU141" s="323"/>
      <c r="AV141" s="323"/>
      <c r="AX141" s="2"/>
    </row>
    <row r="142" spans="1:50" x14ac:dyDescent="0.2">
      <c r="A142" s="4"/>
      <c r="B142" s="29"/>
      <c r="C142" s="4"/>
      <c r="D142" s="410"/>
      <c r="E142" s="410"/>
      <c r="F142" s="410"/>
      <c r="G142" s="410"/>
      <c r="H142" s="410"/>
      <c r="I142" s="410"/>
      <c r="J142" s="410"/>
      <c r="K142" s="410"/>
      <c r="L142" s="410"/>
      <c r="M142" s="410"/>
      <c r="N142" s="410"/>
      <c r="O142" s="410"/>
      <c r="P142" s="410"/>
      <c r="Q142" s="410"/>
      <c r="R142" s="410"/>
      <c r="S142" s="410"/>
      <c r="T142" s="410"/>
      <c r="U142" s="410"/>
      <c r="V142" s="410"/>
      <c r="W142" s="410"/>
      <c r="X142" s="410"/>
      <c r="Y142" s="410"/>
      <c r="Z142" s="410"/>
      <c r="AA142" s="410"/>
      <c r="AB142" s="480"/>
      <c r="AC142" s="480"/>
      <c r="AD142" s="480"/>
      <c r="AE142" s="480"/>
      <c r="AF142" s="480"/>
      <c r="AG142" s="480"/>
      <c r="AH142" s="480"/>
      <c r="AI142" s="480"/>
      <c r="AJ142" s="410"/>
      <c r="AK142" s="410"/>
      <c r="AL142" s="29"/>
      <c r="AM142" s="4"/>
      <c r="AN142" s="4"/>
      <c r="AO142" s="4"/>
      <c r="AP142" s="4"/>
      <c r="AQ142" s="4"/>
      <c r="AR142" s="323"/>
      <c r="AS142" s="323"/>
      <c r="AT142" s="323"/>
      <c r="AU142" s="323"/>
      <c r="AV142" s="323"/>
      <c r="AX142" s="2"/>
    </row>
    <row r="143" spans="1:50" x14ac:dyDescent="0.2">
      <c r="A143" s="4"/>
      <c r="B143" s="29"/>
      <c r="C143" s="4"/>
      <c r="D143" s="410"/>
      <c r="E143" s="410"/>
      <c r="F143" s="410"/>
      <c r="G143" s="410"/>
      <c r="H143" s="410"/>
      <c r="I143" s="410"/>
      <c r="J143" s="410"/>
      <c r="K143" s="410"/>
      <c r="L143" s="410"/>
      <c r="M143" s="410"/>
      <c r="N143" s="410"/>
      <c r="O143" s="410"/>
      <c r="P143" s="410"/>
      <c r="Q143" s="410"/>
      <c r="R143" s="410"/>
      <c r="S143" s="410"/>
      <c r="T143" s="410"/>
      <c r="U143" s="410"/>
      <c r="V143" s="410"/>
      <c r="W143" s="410"/>
      <c r="X143" s="410"/>
      <c r="Y143" s="410"/>
      <c r="Z143" s="410"/>
      <c r="AA143" s="410"/>
      <c r="AB143" s="480"/>
      <c r="AC143" s="480"/>
      <c r="AD143" s="480"/>
      <c r="AE143" s="480"/>
      <c r="AF143" s="480"/>
      <c r="AG143" s="480"/>
      <c r="AH143" s="480"/>
      <c r="AI143" s="480"/>
      <c r="AJ143" s="410"/>
      <c r="AK143" s="410"/>
      <c r="AL143" s="29"/>
      <c r="AM143" s="4"/>
      <c r="AN143" s="4"/>
      <c r="AO143" s="4"/>
      <c r="AP143" s="4"/>
      <c r="AQ143" s="4"/>
      <c r="AR143" s="323"/>
      <c r="AS143" s="323"/>
      <c r="AT143" s="323"/>
      <c r="AU143" s="323"/>
      <c r="AV143" s="323"/>
      <c r="AX143" s="2"/>
    </row>
    <row r="144" spans="1:50" x14ac:dyDescent="0.2">
      <c r="A144" s="4"/>
      <c r="B144" s="29"/>
      <c r="C144" s="4"/>
      <c r="D144" s="410"/>
      <c r="E144" s="410"/>
      <c r="F144" s="410"/>
      <c r="G144" s="410"/>
      <c r="H144" s="410"/>
      <c r="I144" s="410"/>
      <c r="J144" s="410"/>
      <c r="K144" s="410"/>
      <c r="L144" s="410"/>
      <c r="M144" s="410"/>
      <c r="N144" s="410"/>
      <c r="O144" s="410"/>
      <c r="P144" s="410"/>
      <c r="Q144" s="410"/>
      <c r="R144" s="410"/>
      <c r="S144" s="410"/>
      <c r="T144" s="410"/>
      <c r="U144" s="410"/>
      <c r="V144" s="410"/>
      <c r="W144" s="410"/>
      <c r="X144" s="410"/>
      <c r="Y144" s="410"/>
      <c r="Z144" s="410"/>
      <c r="AA144" s="410"/>
      <c r="AB144" s="480"/>
      <c r="AC144" s="480"/>
      <c r="AD144" s="480"/>
      <c r="AE144" s="480"/>
      <c r="AF144" s="480"/>
      <c r="AG144" s="480"/>
      <c r="AH144" s="480"/>
      <c r="AI144" s="480"/>
      <c r="AJ144" s="410"/>
      <c r="AK144" s="410"/>
      <c r="AL144" s="29"/>
      <c r="AM144" s="4"/>
      <c r="AN144" s="4"/>
      <c r="AO144" s="4"/>
      <c r="AP144" s="4"/>
      <c r="AQ144" s="4"/>
      <c r="AR144" s="323"/>
      <c r="AS144" s="323"/>
      <c r="AT144" s="323"/>
      <c r="AU144" s="323"/>
      <c r="AV144" s="323"/>
      <c r="AX144" s="2"/>
    </row>
    <row r="145" spans="1:50" x14ac:dyDescent="0.2">
      <c r="A145" s="4"/>
      <c r="B145" s="29"/>
      <c r="C145" s="4"/>
      <c r="D145" s="410"/>
      <c r="E145" s="410"/>
      <c r="F145" s="410"/>
      <c r="G145" s="410"/>
      <c r="H145" s="410"/>
      <c r="I145" s="410"/>
      <c r="J145" s="410"/>
      <c r="K145" s="410"/>
      <c r="L145" s="410"/>
      <c r="M145" s="410"/>
      <c r="N145" s="410"/>
      <c r="O145" s="410"/>
      <c r="P145" s="410"/>
      <c r="Q145" s="410"/>
      <c r="R145" s="410"/>
      <c r="S145" s="410"/>
      <c r="T145" s="410"/>
      <c r="U145" s="410"/>
      <c r="V145" s="410"/>
      <c r="W145" s="410"/>
      <c r="X145" s="410"/>
      <c r="Y145" s="410"/>
      <c r="Z145" s="410"/>
      <c r="AA145" s="410"/>
      <c r="AB145" s="480"/>
      <c r="AC145" s="480"/>
      <c r="AD145" s="480"/>
      <c r="AE145" s="480"/>
      <c r="AF145" s="480"/>
      <c r="AG145" s="480"/>
      <c r="AH145" s="480"/>
      <c r="AI145" s="480"/>
      <c r="AJ145" s="410"/>
      <c r="AK145" s="410"/>
      <c r="AL145" s="29"/>
      <c r="AM145" s="4"/>
      <c r="AN145" s="4"/>
      <c r="AO145" s="4"/>
      <c r="AP145" s="4"/>
      <c r="AQ145" s="4"/>
      <c r="AR145" s="323"/>
      <c r="AS145" s="323"/>
      <c r="AT145" s="323"/>
      <c r="AU145" s="323"/>
      <c r="AV145" s="323"/>
      <c r="AX145" s="2"/>
    </row>
    <row r="146" spans="1:50" x14ac:dyDescent="0.2">
      <c r="A146" s="4"/>
      <c r="B146" s="29"/>
      <c r="C146" s="4"/>
      <c r="D146" s="410"/>
      <c r="E146" s="410"/>
      <c r="F146" s="410"/>
      <c r="G146" s="410"/>
      <c r="H146" s="410"/>
      <c r="I146" s="410"/>
      <c r="J146" s="410"/>
      <c r="K146" s="410"/>
      <c r="L146" s="410"/>
      <c r="M146" s="410"/>
      <c r="N146" s="410"/>
      <c r="O146" s="410"/>
      <c r="P146" s="410"/>
      <c r="Q146" s="410"/>
      <c r="R146" s="410"/>
      <c r="S146" s="410"/>
      <c r="T146" s="410"/>
      <c r="U146" s="410"/>
      <c r="V146" s="410"/>
      <c r="W146" s="410"/>
      <c r="X146" s="410"/>
      <c r="Y146" s="410"/>
      <c r="Z146" s="410"/>
      <c r="AA146" s="410"/>
      <c r="AB146" s="480"/>
      <c r="AC146" s="480"/>
      <c r="AD146" s="480"/>
      <c r="AE146" s="480"/>
      <c r="AF146" s="480"/>
      <c r="AG146" s="480"/>
      <c r="AH146" s="480"/>
      <c r="AI146" s="480"/>
      <c r="AJ146" s="410"/>
      <c r="AK146" s="410"/>
      <c r="AL146" s="29"/>
      <c r="AM146" s="4"/>
      <c r="AN146" s="4"/>
      <c r="AO146" s="4"/>
      <c r="AP146" s="4"/>
      <c r="AQ146" s="4"/>
      <c r="AR146" s="323"/>
      <c r="AS146" s="323"/>
      <c r="AT146" s="323"/>
      <c r="AU146" s="323"/>
      <c r="AV146" s="323"/>
      <c r="AX146" s="2"/>
    </row>
    <row r="147" spans="1:50" x14ac:dyDescent="0.2">
      <c r="A147" s="4"/>
      <c r="B147" s="29"/>
      <c r="C147" s="4"/>
      <c r="D147" s="410"/>
      <c r="E147" s="410"/>
      <c r="F147" s="410"/>
      <c r="G147" s="410"/>
      <c r="H147" s="410"/>
      <c r="I147" s="410"/>
      <c r="J147" s="410"/>
      <c r="K147" s="410"/>
      <c r="L147" s="410"/>
      <c r="M147" s="410"/>
      <c r="N147" s="410"/>
      <c r="O147" s="410"/>
      <c r="P147" s="410"/>
      <c r="Q147" s="410"/>
      <c r="R147" s="410"/>
      <c r="S147" s="410"/>
      <c r="T147" s="410"/>
      <c r="U147" s="410"/>
      <c r="V147" s="410"/>
      <c r="W147" s="410"/>
      <c r="X147" s="410"/>
      <c r="Y147" s="410"/>
      <c r="Z147" s="410"/>
      <c r="AA147" s="410"/>
      <c r="AB147" s="480"/>
      <c r="AC147" s="480"/>
      <c r="AD147" s="480"/>
      <c r="AE147" s="480"/>
      <c r="AF147" s="480"/>
      <c r="AG147" s="480"/>
      <c r="AH147" s="480"/>
      <c r="AI147" s="480"/>
      <c r="AJ147" s="410"/>
      <c r="AK147" s="410"/>
      <c r="AL147" s="29"/>
      <c r="AM147" s="4"/>
      <c r="AN147" s="4"/>
      <c r="AO147" s="4"/>
      <c r="AP147" s="4"/>
      <c r="AQ147" s="4"/>
      <c r="AR147" s="323"/>
      <c r="AS147" s="323"/>
      <c r="AT147" s="323"/>
      <c r="AU147" s="323"/>
      <c r="AV147" s="323"/>
      <c r="AX147" s="2"/>
    </row>
    <row r="148" spans="1:50" x14ac:dyDescent="0.2">
      <c r="A148" s="4"/>
      <c r="B148" s="29"/>
      <c r="C148" s="4"/>
      <c r="D148" s="410"/>
      <c r="E148" s="410"/>
      <c r="F148" s="410"/>
      <c r="G148" s="410"/>
      <c r="H148" s="410"/>
      <c r="I148" s="410"/>
      <c r="J148" s="410"/>
      <c r="K148" s="410"/>
      <c r="L148" s="410"/>
      <c r="M148" s="410"/>
      <c r="N148" s="410"/>
      <c r="O148" s="410"/>
      <c r="P148" s="410"/>
      <c r="Q148" s="410"/>
      <c r="R148" s="410"/>
      <c r="S148" s="410"/>
      <c r="T148" s="410"/>
      <c r="U148" s="410"/>
      <c r="V148" s="410"/>
      <c r="W148" s="410"/>
      <c r="X148" s="410"/>
      <c r="Y148" s="410"/>
      <c r="Z148" s="410"/>
      <c r="AA148" s="410"/>
      <c r="AB148" s="480"/>
      <c r="AC148" s="480"/>
      <c r="AD148" s="480"/>
      <c r="AE148" s="480"/>
      <c r="AF148" s="480"/>
      <c r="AG148" s="480"/>
      <c r="AH148" s="480"/>
      <c r="AI148" s="480"/>
      <c r="AJ148" s="410"/>
      <c r="AK148" s="410"/>
      <c r="AL148" s="29"/>
      <c r="AM148" s="4"/>
      <c r="AN148" s="4"/>
      <c r="AO148" s="4"/>
      <c r="AP148" s="4"/>
      <c r="AQ148" s="4"/>
      <c r="AR148" s="323"/>
      <c r="AS148" s="323"/>
      <c r="AT148" s="323"/>
      <c r="AU148" s="323"/>
      <c r="AV148" s="323"/>
      <c r="AX148" s="2"/>
    </row>
    <row r="149" spans="1:50" x14ac:dyDescent="0.2">
      <c r="A149" s="4"/>
      <c r="B149" s="29"/>
      <c r="C149" s="4"/>
      <c r="D149" s="410"/>
      <c r="E149" s="410"/>
      <c r="F149" s="410"/>
      <c r="G149" s="410"/>
      <c r="H149" s="410"/>
      <c r="I149" s="410"/>
      <c r="J149" s="410"/>
      <c r="K149" s="410"/>
      <c r="L149" s="410"/>
      <c r="M149" s="410"/>
      <c r="N149" s="410"/>
      <c r="O149" s="410"/>
      <c r="P149" s="410"/>
      <c r="Q149" s="410"/>
      <c r="R149" s="410"/>
      <c r="S149" s="410"/>
      <c r="T149" s="410"/>
      <c r="U149" s="410"/>
      <c r="V149" s="410"/>
      <c r="W149" s="410"/>
      <c r="X149" s="410"/>
      <c r="Y149" s="410"/>
      <c r="Z149" s="410"/>
      <c r="AA149" s="410"/>
      <c r="AB149" s="480"/>
      <c r="AC149" s="480"/>
      <c r="AD149" s="480"/>
      <c r="AE149" s="480"/>
      <c r="AF149" s="480"/>
      <c r="AG149" s="480"/>
      <c r="AH149" s="480"/>
      <c r="AI149" s="480"/>
      <c r="AJ149" s="410"/>
      <c r="AK149" s="410"/>
      <c r="AL149" s="29"/>
      <c r="AM149" s="4"/>
      <c r="AN149" s="4"/>
      <c r="AO149" s="4"/>
      <c r="AP149" s="4"/>
      <c r="AQ149" s="4"/>
      <c r="AR149" s="323"/>
      <c r="AS149" s="323"/>
      <c r="AT149" s="323"/>
      <c r="AU149" s="323"/>
      <c r="AV149" s="323"/>
      <c r="AX149" s="2"/>
    </row>
    <row r="150" spans="1:50" x14ac:dyDescent="0.2">
      <c r="A150" s="4"/>
      <c r="B150" s="29"/>
      <c r="C150" s="4"/>
      <c r="D150" s="410"/>
      <c r="E150" s="410"/>
      <c r="F150" s="410"/>
      <c r="G150" s="410"/>
      <c r="H150" s="410"/>
      <c r="I150" s="410"/>
      <c r="J150" s="410"/>
      <c r="K150" s="410"/>
      <c r="L150" s="410"/>
      <c r="M150" s="410"/>
      <c r="N150" s="410"/>
      <c r="O150" s="410"/>
      <c r="P150" s="410"/>
      <c r="Q150" s="410"/>
      <c r="R150" s="410"/>
      <c r="S150" s="410"/>
      <c r="T150" s="410"/>
      <c r="U150" s="410"/>
      <c r="V150" s="410"/>
      <c r="W150" s="410"/>
      <c r="X150" s="410"/>
      <c r="Y150" s="410"/>
      <c r="Z150" s="410"/>
      <c r="AA150" s="410"/>
      <c r="AB150" s="480"/>
      <c r="AC150" s="480"/>
      <c r="AD150" s="480"/>
      <c r="AE150" s="480"/>
      <c r="AF150" s="480"/>
      <c r="AG150" s="480"/>
      <c r="AH150" s="480"/>
      <c r="AI150" s="480"/>
      <c r="AJ150" s="410"/>
      <c r="AK150" s="410"/>
      <c r="AL150" s="29"/>
      <c r="AM150" s="4"/>
      <c r="AN150" s="4"/>
      <c r="AO150" s="4"/>
      <c r="AP150" s="4"/>
      <c r="AQ150" s="4"/>
      <c r="AR150" s="323"/>
      <c r="AS150" s="323"/>
      <c r="AT150" s="323"/>
      <c r="AU150" s="323"/>
      <c r="AV150" s="323"/>
      <c r="AX150" s="2"/>
    </row>
    <row r="151" spans="1:50" x14ac:dyDescent="0.2">
      <c r="A151" s="4"/>
      <c r="B151" s="29"/>
      <c r="C151" s="4"/>
      <c r="D151" s="410"/>
      <c r="E151" s="410"/>
      <c r="F151" s="410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410"/>
      <c r="R151" s="410"/>
      <c r="S151" s="410"/>
      <c r="T151" s="410"/>
      <c r="U151" s="410"/>
      <c r="V151" s="410"/>
      <c r="W151" s="410"/>
      <c r="X151" s="410"/>
      <c r="Y151" s="410"/>
      <c r="Z151" s="410"/>
      <c r="AA151" s="410"/>
      <c r="AB151" s="480"/>
      <c r="AC151" s="480"/>
      <c r="AD151" s="480"/>
      <c r="AE151" s="480"/>
      <c r="AF151" s="480"/>
      <c r="AG151" s="480"/>
      <c r="AH151" s="480"/>
      <c r="AI151" s="480"/>
      <c r="AJ151" s="410"/>
      <c r="AK151" s="410"/>
      <c r="AL151" s="29"/>
      <c r="AM151" s="4"/>
      <c r="AN151" s="4"/>
      <c r="AO151" s="4"/>
      <c r="AP151" s="4"/>
      <c r="AQ151" s="4"/>
      <c r="AR151" s="323"/>
      <c r="AS151" s="323"/>
      <c r="AT151" s="323"/>
      <c r="AU151" s="323"/>
      <c r="AV151" s="323"/>
      <c r="AX151" s="2"/>
    </row>
    <row r="152" spans="1:50" x14ac:dyDescent="0.2">
      <c r="A152" s="4"/>
      <c r="B152" s="29"/>
      <c r="C152" s="4"/>
      <c r="D152" s="410"/>
      <c r="E152" s="410"/>
      <c r="F152" s="410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410"/>
      <c r="R152" s="410"/>
      <c r="S152" s="410"/>
      <c r="T152" s="410"/>
      <c r="U152" s="410"/>
      <c r="V152" s="410"/>
      <c r="W152" s="410"/>
      <c r="X152" s="410"/>
      <c r="Y152" s="410"/>
      <c r="Z152" s="410"/>
      <c r="AA152" s="410"/>
      <c r="AB152" s="480"/>
      <c r="AC152" s="480"/>
      <c r="AD152" s="480"/>
      <c r="AE152" s="480"/>
      <c r="AF152" s="480"/>
      <c r="AG152" s="480"/>
      <c r="AH152" s="480"/>
      <c r="AI152" s="480"/>
      <c r="AJ152" s="410"/>
      <c r="AK152" s="410"/>
      <c r="AL152" s="29"/>
      <c r="AM152" s="4"/>
      <c r="AN152" s="4"/>
      <c r="AO152" s="4"/>
      <c r="AP152" s="4"/>
      <c r="AQ152" s="4"/>
      <c r="AR152" s="323"/>
      <c r="AS152" s="323"/>
      <c r="AT152" s="323"/>
      <c r="AU152" s="323"/>
      <c r="AV152" s="323"/>
      <c r="AX152" s="2"/>
    </row>
    <row r="153" spans="1:50" x14ac:dyDescent="0.2">
      <c r="A153" s="4"/>
      <c r="B153" s="29"/>
      <c r="C153" s="4"/>
      <c r="D153" s="410"/>
      <c r="E153" s="410"/>
      <c r="F153" s="410"/>
      <c r="G153" s="410"/>
      <c r="H153" s="410"/>
      <c r="I153" s="410"/>
      <c r="J153" s="410"/>
      <c r="K153" s="410"/>
      <c r="L153" s="410"/>
      <c r="M153" s="410"/>
      <c r="N153" s="410"/>
      <c r="O153" s="410"/>
      <c r="P153" s="410"/>
      <c r="Q153" s="410"/>
      <c r="R153" s="410"/>
      <c r="S153" s="410"/>
      <c r="T153" s="410"/>
      <c r="U153" s="410"/>
      <c r="V153" s="410"/>
      <c r="W153" s="410"/>
      <c r="X153" s="410"/>
      <c r="Y153" s="410"/>
      <c r="Z153" s="410"/>
      <c r="AA153" s="410"/>
      <c r="AB153" s="480"/>
      <c r="AC153" s="480"/>
      <c r="AD153" s="480"/>
      <c r="AE153" s="480"/>
      <c r="AF153" s="480"/>
      <c r="AG153" s="480"/>
      <c r="AH153" s="480"/>
      <c r="AI153" s="480"/>
      <c r="AJ153" s="410"/>
      <c r="AK153" s="410"/>
      <c r="AL153" s="29"/>
      <c r="AM153" s="4"/>
      <c r="AN153" s="4"/>
      <c r="AO153" s="4"/>
      <c r="AP153" s="4"/>
      <c r="AQ153" s="4"/>
      <c r="AR153" s="323"/>
      <c r="AS153" s="323"/>
      <c r="AT153" s="323"/>
      <c r="AU153" s="323"/>
      <c r="AV153" s="323"/>
      <c r="AX153" s="2"/>
    </row>
    <row r="154" spans="1:50" x14ac:dyDescent="0.2">
      <c r="A154" s="4"/>
      <c r="B154" s="29"/>
      <c r="C154" s="4"/>
      <c r="D154" s="410"/>
      <c r="E154" s="410"/>
      <c r="F154" s="410"/>
      <c r="G154" s="410"/>
      <c r="H154" s="410"/>
      <c r="I154" s="410"/>
      <c r="J154" s="410"/>
      <c r="K154" s="410"/>
      <c r="L154" s="410"/>
      <c r="M154" s="410"/>
      <c r="N154" s="410"/>
      <c r="O154" s="410"/>
      <c r="P154" s="410"/>
      <c r="Q154" s="410"/>
      <c r="R154" s="410"/>
      <c r="S154" s="410"/>
      <c r="T154" s="410"/>
      <c r="U154" s="410"/>
      <c r="V154" s="410"/>
      <c r="W154" s="410"/>
      <c r="X154" s="410"/>
      <c r="Y154" s="410"/>
      <c r="Z154" s="410"/>
      <c r="AA154" s="410"/>
      <c r="AB154" s="480"/>
      <c r="AC154" s="480"/>
      <c r="AD154" s="480"/>
      <c r="AE154" s="480"/>
      <c r="AF154" s="480"/>
      <c r="AG154" s="480"/>
      <c r="AH154" s="480"/>
      <c r="AI154" s="480"/>
      <c r="AJ154" s="410"/>
      <c r="AK154" s="410"/>
      <c r="AL154" s="29"/>
      <c r="AM154" s="4"/>
      <c r="AN154" s="4"/>
      <c r="AO154" s="4"/>
      <c r="AP154" s="4"/>
      <c r="AQ154" s="4"/>
      <c r="AR154" s="323"/>
      <c r="AS154" s="323"/>
      <c r="AT154" s="323"/>
      <c r="AU154" s="323"/>
      <c r="AV154" s="323"/>
      <c r="AX154" s="2"/>
    </row>
    <row r="155" spans="1:50" ht="12.75" customHeight="1" x14ac:dyDescent="0.2">
      <c r="A155" s="4"/>
      <c r="B155" s="29"/>
      <c r="C155" s="4"/>
      <c r="D155" s="410"/>
      <c r="E155" s="410"/>
      <c r="F155" s="410"/>
      <c r="G155" s="410"/>
      <c r="H155" s="410"/>
      <c r="I155" s="410"/>
      <c r="J155" s="410"/>
      <c r="K155" s="410"/>
      <c r="L155" s="410"/>
      <c r="M155" s="410"/>
      <c r="N155" s="410"/>
      <c r="O155" s="410"/>
      <c r="P155" s="410"/>
      <c r="Q155" s="410"/>
      <c r="R155" s="410"/>
      <c r="S155" s="410"/>
      <c r="T155" s="410"/>
      <c r="U155" s="410"/>
      <c r="V155" s="410"/>
      <c r="W155" s="410"/>
      <c r="X155" s="410"/>
      <c r="Y155" s="410"/>
      <c r="Z155" s="410"/>
      <c r="AA155" s="410"/>
      <c r="AB155" s="480"/>
      <c r="AC155" s="480"/>
      <c r="AD155" s="480"/>
      <c r="AE155" s="480"/>
      <c r="AF155" s="480"/>
      <c r="AG155" s="480"/>
      <c r="AH155" s="480"/>
      <c r="AI155" s="480"/>
      <c r="AJ155" s="410"/>
      <c r="AK155" s="410"/>
      <c r="AL155" s="29"/>
      <c r="AM155" s="4"/>
      <c r="AN155" s="4"/>
      <c r="AO155" s="4"/>
      <c r="AP155" s="4"/>
      <c r="AQ155" s="4"/>
      <c r="AR155" s="323"/>
      <c r="AS155" s="323"/>
      <c r="AT155" s="323"/>
      <c r="AU155" s="323"/>
      <c r="AV155" s="323"/>
      <c r="AX155" s="2"/>
    </row>
    <row r="156" spans="1:50" x14ac:dyDescent="0.2">
      <c r="A156" s="4"/>
      <c r="B156" s="29"/>
      <c r="C156" s="4"/>
      <c r="D156" s="410"/>
      <c r="E156" s="410"/>
      <c r="F156" s="410"/>
      <c r="G156" s="410"/>
      <c r="H156" s="410"/>
      <c r="I156" s="410"/>
      <c r="J156" s="410"/>
      <c r="K156" s="410"/>
      <c r="L156" s="410"/>
      <c r="M156" s="410"/>
      <c r="N156" s="410"/>
      <c r="O156" s="410"/>
      <c r="P156" s="410"/>
      <c r="Q156" s="410"/>
      <c r="R156" s="410"/>
      <c r="S156" s="410"/>
      <c r="T156" s="410"/>
      <c r="U156" s="410"/>
      <c r="V156" s="410"/>
      <c r="W156" s="410"/>
      <c r="X156" s="410"/>
      <c r="Y156" s="410"/>
      <c r="Z156" s="410"/>
      <c r="AA156" s="410"/>
      <c r="AB156" s="480"/>
      <c r="AC156" s="480"/>
      <c r="AD156" s="480"/>
      <c r="AE156" s="480"/>
      <c r="AF156" s="480"/>
      <c r="AG156" s="480"/>
      <c r="AH156" s="480"/>
      <c r="AI156" s="480"/>
      <c r="AJ156" s="410"/>
      <c r="AK156" s="410"/>
      <c r="AL156" s="29"/>
      <c r="AM156" s="4"/>
      <c r="AN156" s="4"/>
      <c r="AO156" s="4"/>
      <c r="AP156" s="4"/>
      <c r="AQ156" s="4"/>
      <c r="AR156" s="323"/>
      <c r="AS156" s="323"/>
      <c r="AT156" s="323"/>
      <c r="AU156" s="323"/>
      <c r="AV156" s="323"/>
      <c r="AX156" s="2"/>
    </row>
    <row r="157" spans="1:50" x14ac:dyDescent="0.2">
      <c r="A157" s="4"/>
      <c r="B157" s="29"/>
      <c r="C157" s="4"/>
      <c r="D157" s="410"/>
      <c r="E157" s="410"/>
      <c r="F157" s="410"/>
      <c r="G157" s="410"/>
      <c r="H157" s="410"/>
      <c r="I157" s="410"/>
      <c r="J157" s="410"/>
      <c r="K157" s="410"/>
      <c r="L157" s="410"/>
      <c r="M157" s="410"/>
      <c r="N157" s="410"/>
      <c r="O157" s="410"/>
      <c r="P157" s="410"/>
      <c r="Q157" s="410"/>
      <c r="R157" s="410"/>
      <c r="S157" s="410"/>
      <c r="T157" s="410"/>
      <c r="U157" s="410"/>
      <c r="V157" s="410"/>
      <c r="W157" s="410"/>
      <c r="X157" s="410"/>
      <c r="Y157" s="410"/>
      <c r="Z157" s="410"/>
      <c r="AA157" s="410"/>
      <c r="AB157" s="480"/>
      <c r="AC157" s="480"/>
      <c r="AD157" s="480"/>
      <c r="AE157" s="480"/>
      <c r="AF157" s="480"/>
      <c r="AG157" s="480"/>
      <c r="AH157" s="480"/>
      <c r="AI157" s="480"/>
      <c r="AJ157" s="410"/>
      <c r="AK157" s="410"/>
      <c r="AL157" s="29"/>
      <c r="AM157" s="4"/>
      <c r="AN157" s="4"/>
      <c r="AO157" s="4"/>
      <c r="AP157" s="4"/>
      <c r="AQ157" s="4"/>
      <c r="AR157" s="323"/>
      <c r="AS157" s="323"/>
      <c r="AT157" s="323"/>
      <c r="AU157" s="323"/>
      <c r="AV157" s="323"/>
      <c r="AX157" s="2"/>
    </row>
    <row r="158" spans="1:50" x14ac:dyDescent="0.2">
      <c r="A158" s="4"/>
      <c r="B158" s="29"/>
      <c r="C158" s="4"/>
      <c r="D158" s="410"/>
      <c r="E158" s="410"/>
      <c r="F158" s="410"/>
      <c r="G158" s="410"/>
      <c r="H158" s="410"/>
      <c r="I158" s="410"/>
      <c r="J158" s="410"/>
      <c r="K158" s="410"/>
      <c r="L158" s="410"/>
      <c r="M158" s="410"/>
      <c r="N158" s="410"/>
      <c r="O158" s="410"/>
      <c r="P158" s="410"/>
      <c r="Q158" s="410"/>
      <c r="R158" s="410"/>
      <c r="S158" s="410"/>
      <c r="T158" s="410"/>
      <c r="U158" s="410"/>
      <c r="V158" s="410"/>
      <c r="W158" s="410"/>
      <c r="X158" s="410"/>
      <c r="Y158" s="410"/>
      <c r="Z158" s="410"/>
      <c r="AA158" s="410"/>
      <c r="AB158" s="480"/>
      <c r="AC158" s="480"/>
      <c r="AD158" s="480"/>
      <c r="AE158" s="480"/>
      <c r="AF158" s="480"/>
      <c r="AG158" s="480"/>
      <c r="AH158" s="480"/>
      <c r="AI158" s="480"/>
      <c r="AJ158" s="410"/>
      <c r="AK158" s="410"/>
      <c r="AL158" s="29"/>
      <c r="AM158" s="4"/>
      <c r="AN158" s="4"/>
      <c r="AO158" s="4"/>
      <c r="AP158" s="4"/>
      <c r="AQ158" s="4"/>
      <c r="AR158" s="323"/>
      <c r="AS158" s="323"/>
      <c r="AT158" s="323"/>
      <c r="AU158" s="323"/>
      <c r="AV158" s="323"/>
      <c r="AX158" s="2"/>
    </row>
    <row r="159" spans="1:50" ht="12.75" customHeight="1" x14ac:dyDescent="0.2">
      <c r="A159" s="4"/>
      <c r="B159" s="29"/>
      <c r="C159" s="4"/>
      <c r="D159" s="410"/>
      <c r="E159" s="410"/>
      <c r="F159" s="410"/>
      <c r="G159" s="410"/>
      <c r="H159" s="410"/>
      <c r="I159" s="410"/>
      <c r="J159" s="410"/>
      <c r="K159" s="410"/>
      <c r="L159" s="410"/>
      <c r="M159" s="410"/>
      <c r="N159" s="410"/>
      <c r="O159" s="410"/>
      <c r="P159" s="410"/>
      <c r="Q159" s="410"/>
      <c r="R159" s="410"/>
      <c r="S159" s="410"/>
      <c r="T159" s="410"/>
      <c r="U159" s="410"/>
      <c r="V159" s="410"/>
      <c r="W159" s="410"/>
      <c r="X159" s="410"/>
      <c r="Y159" s="410"/>
      <c r="Z159" s="410"/>
      <c r="AA159" s="410"/>
      <c r="AB159" s="480"/>
      <c r="AC159" s="480"/>
      <c r="AD159" s="480"/>
      <c r="AE159" s="480"/>
      <c r="AF159" s="480"/>
      <c r="AG159" s="480"/>
      <c r="AH159" s="480"/>
      <c r="AI159" s="480"/>
      <c r="AJ159" s="410"/>
      <c r="AK159" s="410"/>
      <c r="AL159" s="29"/>
      <c r="AM159" s="4"/>
      <c r="AN159" s="4"/>
      <c r="AO159" s="4"/>
      <c r="AP159" s="4"/>
      <c r="AQ159" s="4"/>
      <c r="AR159" s="323"/>
      <c r="AS159" s="323"/>
      <c r="AT159" s="323"/>
      <c r="AU159" s="323"/>
      <c r="AV159" s="323"/>
      <c r="AX159" s="2"/>
    </row>
    <row r="160" spans="1:50" x14ac:dyDescent="0.2">
      <c r="A160" s="4"/>
      <c r="B160" s="29"/>
      <c r="C160" s="4"/>
      <c r="D160" s="410"/>
      <c r="E160" s="410"/>
      <c r="F160" s="410"/>
      <c r="G160" s="410"/>
      <c r="H160" s="410"/>
      <c r="I160" s="410"/>
      <c r="J160" s="410"/>
      <c r="K160" s="410"/>
      <c r="L160" s="410"/>
      <c r="M160" s="410"/>
      <c r="N160" s="410"/>
      <c r="O160" s="410"/>
      <c r="P160" s="410"/>
      <c r="Q160" s="410"/>
      <c r="R160" s="410"/>
      <c r="S160" s="410"/>
      <c r="T160" s="410"/>
      <c r="U160" s="410"/>
      <c r="V160" s="410"/>
      <c r="W160" s="410"/>
      <c r="X160" s="410"/>
      <c r="Y160" s="410"/>
      <c r="Z160" s="410"/>
      <c r="AA160" s="410"/>
      <c r="AB160" s="480"/>
      <c r="AC160" s="480"/>
      <c r="AD160" s="480"/>
      <c r="AE160" s="480"/>
      <c r="AF160" s="480"/>
      <c r="AG160" s="480"/>
      <c r="AH160" s="480"/>
      <c r="AI160" s="480"/>
      <c r="AJ160" s="410"/>
      <c r="AK160" s="410"/>
      <c r="AL160" s="29"/>
      <c r="AM160" s="4"/>
      <c r="AN160" s="4"/>
      <c r="AO160" s="4"/>
      <c r="AP160" s="4"/>
      <c r="AQ160" s="4"/>
      <c r="AR160" s="323"/>
      <c r="AS160" s="323"/>
      <c r="AT160" s="323"/>
      <c r="AU160" s="323"/>
      <c r="AV160" s="323"/>
      <c r="AX160" s="2"/>
    </row>
    <row r="161" spans="1:50" x14ac:dyDescent="0.2">
      <c r="A161" s="4"/>
      <c r="B161" s="29"/>
      <c r="C161" s="4"/>
      <c r="D161" s="410"/>
      <c r="E161" s="410"/>
      <c r="F161" s="410"/>
      <c r="G161" s="410"/>
      <c r="H161" s="410"/>
      <c r="I161" s="410"/>
      <c r="J161" s="410"/>
      <c r="K161" s="410"/>
      <c r="L161" s="410"/>
      <c r="M161" s="410"/>
      <c r="N161" s="410"/>
      <c r="O161" s="410"/>
      <c r="P161" s="410"/>
      <c r="Q161" s="410"/>
      <c r="R161" s="410"/>
      <c r="S161" s="410"/>
      <c r="T161" s="410"/>
      <c r="U161" s="410"/>
      <c r="V161" s="410"/>
      <c r="W161" s="410"/>
      <c r="X161" s="410"/>
      <c r="Y161" s="410"/>
      <c r="Z161" s="410"/>
      <c r="AA161" s="410"/>
      <c r="AB161" s="480"/>
      <c r="AC161" s="480"/>
      <c r="AD161" s="480"/>
      <c r="AE161" s="480"/>
      <c r="AF161" s="480"/>
      <c r="AG161" s="480"/>
      <c r="AH161" s="480"/>
      <c r="AI161" s="480"/>
      <c r="AJ161" s="410"/>
      <c r="AK161" s="410"/>
      <c r="AL161" s="29"/>
      <c r="AM161" s="4"/>
      <c r="AN161" s="4"/>
      <c r="AO161" s="4"/>
      <c r="AP161" s="4"/>
      <c r="AQ161" s="4"/>
      <c r="AR161" s="323"/>
      <c r="AS161" s="323"/>
      <c r="AT161" s="323"/>
      <c r="AU161" s="323"/>
      <c r="AV161" s="323"/>
      <c r="AX161" s="2"/>
    </row>
    <row r="162" spans="1:50" x14ac:dyDescent="0.2">
      <c r="A162" s="4"/>
      <c r="B162" s="29"/>
      <c r="C162" s="4"/>
      <c r="D162" s="410"/>
      <c r="E162" s="410"/>
      <c r="F162" s="410"/>
      <c r="G162" s="410"/>
      <c r="H162" s="410"/>
      <c r="I162" s="410"/>
      <c r="J162" s="410"/>
      <c r="K162" s="410"/>
      <c r="L162" s="410"/>
      <c r="M162" s="410"/>
      <c r="N162" s="410"/>
      <c r="O162" s="410"/>
      <c r="P162" s="410"/>
      <c r="Q162" s="410"/>
      <c r="R162" s="410"/>
      <c r="S162" s="410"/>
      <c r="T162" s="410"/>
      <c r="U162" s="410"/>
      <c r="V162" s="410"/>
      <c r="W162" s="410"/>
      <c r="X162" s="410"/>
      <c r="Y162" s="410"/>
      <c r="Z162" s="410"/>
      <c r="AA162" s="410"/>
      <c r="AB162" s="480"/>
      <c r="AC162" s="480"/>
      <c r="AD162" s="480"/>
      <c r="AE162" s="480"/>
      <c r="AF162" s="480"/>
      <c r="AG162" s="480"/>
      <c r="AH162" s="480"/>
      <c r="AI162" s="480"/>
      <c r="AJ162" s="410"/>
      <c r="AK162" s="410"/>
      <c r="AL162" s="29"/>
      <c r="AM162" s="4"/>
      <c r="AN162" s="4"/>
      <c r="AO162" s="4"/>
      <c r="AP162" s="4"/>
      <c r="AQ162" s="4"/>
      <c r="AR162" s="323"/>
      <c r="AS162" s="323"/>
      <c r="AT162" s="323"/>
      <c r="AU162" s="323"/>
      <c r="AV162" s="323"/>
      <c r="AX162" s="2"/>
    </row>
    <row r="163" spans="1:50" x14ac:dyDescent="0.2">
      <c r="A163" s="4"/>
      <c r="B163" s="29"/>
      <c r="C163" s="4"/>
      <c r="D163" s="410"/>
      <c r="E163" s="410"/>
      <c r="F163" s="410"/>
      <c r="G163" s="410"/>
      <c r="H163" s="410"/>
      <c r="I163" s="410"/>
      <c r="J163" s="410"/>
      <c r="K163" s="410"/>
      <c r="L163" s="410"/>
      <c r="M163" s="410"/>
      <c r="N163" s="410"/>
      <c r="O163" s="410"/>
      <c r="P163" s="410"/>
      <c r="Q163" s="410"/>
      <c r="R163" s="410"/>
      <c r="S163" s="410"/>
      <c r="T163" s="410"/>
      <c r="U163" s="410"/>
      <c r="V163" s="410"/>
      <c r="W163" s="410"/>
      <c r="X163" s="410"/>
      <c r="Y163" s="410"/>
      <c r="Z163" s="410"/>
      <c r="AA163" s="410"/>
      <c r="AB163" s="480"/>
      <c r="AC163" s="480"/>
      <c r="AD163" s="480"/>
      <c r="AE163" s="480"/>
      <c r="AF163" s="480"/>
      <c r="AG163" s="480"/>
      <c r="AH163" s="480"/>
      <c r="AI163" s="480"/>
      <c r="AJ163" s="410"/>
      <c r="AK163" s="410"/>
      <c r="AL163" s="29"/>
      <c r="AM163" s="4"/>
      <c r="AN163" s="4"/>
      <c r="AO163" s="4"/>
      <c r="AP163" s="4"/>
      <c r="AQ163" s="4"/>
      <c r="AR163" s="323"/>
      <c r="AS163" s="323"/>
      <c r="AT163" s="323"/>
      <c r="AU163" s="323"/>
      <c r="AV163" s="323"/>
      <c r="AX163" s="2"/>
    </row>
    <row r="164" spans="1:50" x14ac:dyDescent="0.2">
      <c r="A164" s="4"/>
      <c r="B164" s="29"/>
      <c r="C164" s="4"/>
      <c r="D164" s="410"/>
      <c r="E164" s="410"/>
      <c r="F164" s="410"/>
      <c r="G164" s="410"/>
      <c r="H164" s="410"/>
      <c r="I164" s="410"/>
      <c r="J164" s="410"/>
      <c r="K164" s="410"/>
      <c r="L164" s="410"/>
      <c r="M164" s="410"/>
      <c r="N164" s="410"/>
      <c r="O164" s="410"/>
      <c r="P164" s="410"/>
      <c r="Q164" s="410"/>
      <c r="R164" s="410"/>
      <c r="S164" s="410"/>
      <c r="T164" s="410"/>
      <c r="U164" s="410"/>
      <c r="V164" s="410"/>
      <c r="W164" s="410"/>
      <c r="X164" s="410"/>
      <c r="Y164" s="410"/>
      <c r="Z164" s="410"/>
      <c r="AA164" s="410"/>
      <c r="AB164" s="480"/>
      <c r="AC164" s="480"/>
      <c r="AD164" s="480"/>
      <c r="AE164" s="480"/>
      <c r="AF164" s="480"/>
      <c r="AG164" s="480"/>
      <c r="AH164" s="480"/>
      <c r="AI164" s="480"/>
      <c r="AJ164" s="410"/>
      <c r="AK164" s="410"/>
      <c r="AL164" s="29"/>
      <c r="AM164" s="4"/>
      <c r="AN164" s="4"/>
      <c r="AO164" s="4"/>
      <c r="AP164" s="4"/>
      <c r="AQ164" s="4"/>
      <c r="AR164" s="323"/>
      <c r="AS164" s="323"/>
      <c r="AT164" s="323"/>
      <c r="AU164" s="323"/>
      <c r="AV164" s="323"/>
      <c r="AX164" s="2"/>
    </row>
    <row r="165" spans="1:50" x14ac:dyDescent="0.2">
      <c r="A165" s="4"/>
      <c r="B165" s="29"/>
      <c r="C165" s="4"/>
      <c r="D165" s="410"/>
      <c r="E165" s="410"/>
      <c r="F165" s="410"/>
      <c r="G165" s="410"/>
      <c r="H165" s="410"/>
      <c r="I165" s="410"/>
      <c r="J165" s="410"/>
      <c r="K165" s="410"/>
      <c r="L165" s="410"/>
      <c r="M165" s="410"/>
      <c r="N165" s="410"/>
      <c r="O165" s="410"/>
      <c r="P165" s="410"/>
      <c r="Q165" s="410"/>
      <c r="R165" s="410"/>
      <c r="S165" s="410"/>
      <c r="T165" s="410"/>
      <c r="U165" s="410"/>
      <c r="V165" s="410"/>
      <c r="W165" s="410"/>
      <c r="X165" s="410"/>
      <c r="Y165" s="410"/>
      <c r="Z165" s="410"/>
      <c r="AA165" s="410"/>
      <c r="AB165" s="480"/>
      <c r="AC165" s="480"/>
      <c r="AD165" s="480"/>
      <c r="AE165" s="480"/>
      <c r="AF165" s="480"/>
      <c r="AG165" s="480"/>
      <c r="AH165" s="480"/>
      <c r="AI165" s="480"/>
      <c r="AJ165" s="410"/>
      <c r="AK165" s="410"/>
      <c r="AL165" s="29"/>
      <c r="AM165" s="4"/>
      <c r="AN165" s="4"/>
      <c r="AO165" s="4"/>
      <c r="AP165" s="4"/>
      <c r="AQ165" s="4"/>
      <c r="AR165" s="323"/>
      <c r="AS165" s="323"/>
      <c r="AT165" s="323"/>
      <c r="AU165" s="323"/>
      <c r="AV165" s="323"/>
      <c r="AX165" s="2"/>
    </row>
    <row r="166" spans="1:50" x14ac:dyDescent="0.2">
      <c r="A166" s="4"/>
      <c r="B166" s="29"/>
      <c r="C166" s="4"/>
      <c r="D166" s="410"/>
      <c r="E166" s="410"/>
      <c r="F166" s="410"/>
      <c r="G166" s="410"/>
      <c r="H166" s="410"/>
      <c r="I166" s="410"/>
      <c r="J166" s="410"/>
      <c r="K166" s="410"/>
      <c r="L166" s="410"/>
      <c r="M166" s="410"/>
      <c r="N166" s="410"/>
      <c r="O166" s="410"/>
      <c r="P166" s="410"/>
      <c r="Q166" s="410"/>
      <c r="R166" s="410"/>
      <c r="S166" s="410"/>
      <c r="T166" s="410"/>
      <c r="U166" s="410"/>
      <c r="V166" s="410"/>
      <c r="W166" s="410"/>
      <c r="X166" s="410"/>
      <c r="Y166" s="410"/>
      <c r="Z166" s="410"/>
      <c r="AA166" s="410"/>
      <c r="AB166" s="480"/>
      <c r="AC166" s="480"/>
      <c r="AD166" s="480"/>
      <c r="AE166" s="480"/>
      <c r="AF166" s="480"/>
      <c r="AG166" s="480"/>
      <c r="AH166" s="480"/>
      <c r="AI166" s="480"/>
      <c r="AJ166" s="410"/>
      <c r="AK166" s="410"/>
      <c r="AL166" s="29"/>
      <c r="AM166" s="4"/>
      <c r="AN166" s="4"/>
      <c r="AO166" s="4"/>
      <c r="AP166" s="4"/>
      <c r="AQ166" s="4"/>
      <c r="AR166" s="323"/>
      <c r="AS166" s="323"/>
      <c r="AT166" s="323"/>
      <c r="AU166" s="323"/>
      <c r="AV166" s="323"/>
      <c r="AX166" s="2"/>
    </row>
    <row r="167" spans="1:50" x14ac:dyDescent="0.2">
      <c r="A167" s="4"/>
      <c r="B167" s="29"/>
      <c r="C167" s="4"/>
      <c r="D167" s="410"/>
      <c r="E167" s="410"/>
      <c r="F167" s="410"/>
      <c r="G167" s="410"/>
      <c r="H167" s="410"/>
      <c r="I167" s="410"/>
      <c r="J167" s="410"/>
      <c r="K167" s="410"/>
      <c r="L167" s="410"/>
      <c r="M167" s="410"/>
      <c r="N167" s="410"/>
      <c r="O167" s="410"/>
      <c r="P167" s="410"/>
      <c r="Q167" s="410"/>
      <c r="R167" s="410"/>
      <c r="S167" s="410"/>
      <c r="T167" s="410"/>
      <c r="U167" s="410"/>
      <c r="V167" s="410"/>
      <c r="W167" s="410"/>
      <c r="X167" s="410"/>
      <c r="Y167" s="410"/>
      <c r="Z167" s="410"/>
      <c r="AA167" s="410"/>
      <c r="AB167" s="480"/>
      <c r="AC167" s="480"/>
      <c r="AD167" s="480"/>
      <c r="AE167" s="480"/>
      <c r="AF167" s="480"/>
      <c r="AG167" s="480"/>
      <c r="AH167" s="480"/>
      <c r="AI167" s="480"/>
      <c r="AJ167" s="410"/>
      <c r="AK167" s="410"/>
      <c r="AL167" s="29"/>
      <c r="AM167" s="4"/>
      <c r="AN167" s="4"/>
      <c r="AO167" s="4"/>
      <c r="AP167" s="4"/>
      <c r="AQ167" s="4"/>
      <c r="AR167" s="323"/>
      <c r="AS167" s="323"/>
      <c r="AT167" s="323"/>
      <c r="AU167" s="323"/>
      <c r="AV167" s="323"/>
      <c r="AX167" s="2"/>
    </row>
    <row r="168" spans="1:50" x14ac:dyDescent="0.2">
      <c r="A168" s="4"/>
      <c r="B168" s="29"/>
      <c r="C168" s="4"/>
      <c r="D168" s="410"/>
      <c r="E168" s="410"/>
      <c r="F168" s="410"/>
      <c r="G168" s="410"/>
      <c r="H168" s="410"/>
      <c r="I168" s="410"/>
      <c r="J168" s="410"/>
      <c r="K168" s="410"/>
      <c r="L168" s="410"/>
      <c r="M168" s="410"/>
      <c r="N168" s="410"/>
      <c r="O168" s="410"/>
      <c r="P168" s="410"/>
      <c r="Q168" s="410"/>
      <c r="R168" s="410"/>
      <c r="S168" s="410"/>
      <c r="T168" s="410"/>
      <c r="U168" s="410"/>
      <c r="V168" s="410"/>
      <c r="W168" s="410"/>
      <c r="X168" s="410"/>
      <c r="Y168" s="410"/>
      <c r="Z168" s="410"/>
      <c r="AA168" s="410"/>
      <c r="AB168" s="480"/>
      <c r="AC168" s="480"/>
      <c r="AD168" s="480"/>
      <c r="AE168" s="480"/>
      <c r="AF168" s="480"/>
      <c r="AG168" s="480"/>
      <c r="AH168" s="480"/>
      <c r="AI168" s="480"/>
      <c r="AJ168" s="410"/>
      <c r="AK168" s="410"/>
      <c r="AL168" s="29"/>
      <c r="AM168" s="4"/>
      <c r="AN168" s="4"/>
      <c r="AO168" s="4"/>
      <c r="AP168" s="4"/>
      <c r="AQ168" s="4"/>
      <c r="AR168" s="323"/>
      <c r="AS168" s="323"/>
      <c r="AT168" s="323"/>
      <c r="AU168" s="323"/>
      <c r="AV168" s="323"/>
      <c r="AX168" s="2"/>
    </row>
    <row r="169" spans="1:50" x14ac:dyDescent="0.2">
      <c r="A169" s="4"/>
      <c r="B169" s="29"/>
      <c r="C169" s="4"/>
      <c r="D169" s="410"/>
      <c r="E169" s="410"/>
      <c r="F169" s="410"/>
      <c r="G169" s="410"/>
      <c r="H169" s="410"/>
      <c r="I169" s="410"/>
      <c r="J169" s="410"/>
      <c r="K169" s="410"/>
      <c r="L169" s="410"/>
      <c r="M169" s="410"/>
      <c r="N169" s="410"/>
      <c r="O169" s="410"/>
      <c r="P169" s="410"/>
      <c r="Q169" s="410"/>
      <c r="R169" s="410"/>
      <c r="S169" s="410"/>
      <c r="T169" s="410"/>
      <c r="U169" s="410"/>
      <c r="V169" s="410"/>
      <c r="W169" s="410"/>
      <c r="X169" s="410"/>
      <c r="Y169" s="410"/>
      <c r="Z169" s="410"/>
      <c r="AA169" s="410"/>
      <c r="AB169" s="480"/>
      <c r="AC169" s="480"/>
      <c r="AD169" s="480"/>
      <c r="AE169" s="480"/>
      <c r="AF169" s="480"/>
      <c r="AG169" s="480"/>
      <c r="AH169" s="480"/>
      <c r="AI169" s="480"/>
      <c r="AJ169" s="410"/>
      <c r="AK169" s="410"/>
      <c r="AL169" s="29"/>
      <c r="AM169" s="4"/>
      <c r="AN169" s="4"/>
      <c r="AO169" s="4"/>
      <c r="AP169" s="4"/>
      <c r="AQ169" s="4"/>
      <c r="AR169" s="323"/>
      <c r="AS169" s="323"/>
      <c r="AT169" s="323"/>
      <c r="AU169" s="323"/>
      <c r="AV169" s="323"/>
      <c r="AX169" s="2"/>
    </row>
    <row r="170" spans="1:50" x14ac:dyDescent="0.2">
      <c r="A170" s="4"/>
      <c r="B170" s="29"/>
      <c r="C170" s="4"/>
      <c r="D170" s="410"/>
      <c r="E170" s="410"/>
      <c r="F170" s="410"/>
      <c r="G170" s="410"/>
      <c r="H170" s="410"/>
      <c r="I170" s="410"/>
      <c r="J170" s="410"/>
      <c r="K170" s="410"/>
      <c r="L170" s="410"/>
      <c r="M170" s="410"/>
      <c r="N170" s="410"/>
      <c r="O170" s="410"/>
      <c r="P170" s="410"/>
      <c r="Q170" s="410"/>
      <c r="R170" s="410"/>
      <c r="S170" s="410"/>
      <c r="T170" s="410"/>
      <c r="U170" s="410"/>
      <c r="V170" s="410"/>
      <c r="W170" s="410"/>
      <c r="X170" s="410"/>
      <c r="Y170" s="410"/>
      <c r="Z170" s="410"/>
      <c r="AA170" s="410"/>
      <c r="AB170" s="480"/>
      <c r="AC170" s="480"/>
      <c r="AD170" s="480"/>
      <c r="AE170" s="480"/>
      <c r="AF170" s="480"/>
      <c r="AG170" s="480"/>
      <c r="AH170" s="480"/>
      <c r="AI170" s="480"/>
      <c r="AJ170" s="410"/>
      <c r="AK170" s="410"/>
      <c r="AL170" s="29"/>
      <c r="AM170" s="4"/>
      <c r="AN170" s="4"/>
      <c r="AO170" s="4"/>
      <c r="AP170" s="4"/>
      <c r="AQ170" s="4"/>
      <c r="AR170" s="323"/>
      <c r="AS170" s="323"/>
      <c r="AT170" s="323"/>
      <c r="AU170" s="323"/>
      <c r="AV170" s="323"/>
      <c r="AX170" s="2"/>
    </row>
    <row r="171" spans="1:50" x14ac:dyDescent="0.2">
      <c r="A171" s="4"/>
      <c r="B171" s="29"/>
      <c r="C171" s="4"/>
      <c r="D171" s="410"/>
      <c r="E171" s="410"/>
      <c r="F171" s="410"/>
      <c r="G171" s="410"/>
      <c r="H171" s="410"/>
      <c r="I171" s="410"/>
      <c r="J171" s="410"/>
      <c r="K171" s="410"/>
      <c r="L171" s="410"/>
      <c r="M171" s="410"/>
      <c r="N171" s="410"/>
      <c r="O171" s="410"/>
      <c r="P171" s="410"/>
      <c r="Q171" s="410"/>
      <c r="R171" s="410"/>
      <c r="S171" s="410"/>
      <c r="T171" s="410"/>
      <c r="U171" s="410"/>
      <c r="V171" s="410"/>
      <c r="W171" s="410"/>
      <c r="X171" s="410"/>
      <c r="Y171" s="410"/>
      <c r="Z171" s="410"/>
      <c r="AA171" s="410"/>
      <c r="AB171" s="480"/>
      <c r="AC171" s="480"/>
      <c r="AD171" s="480"/>
      <c r="AE171" s="480"/>
      <c r="AF171" s="480"/>
      <c r="AG171" s="480"/>
      <c r="AH171" s="480"/>
      <c r="AI171" s="480"/>
      <c r="AJ171" s="410"/>
      <c r="AK171" s="410"/>
      <c r="AL171" s="29"/>
      <c r="AM171" s="4"/>
      <c r="AN171" s="4"/>
      <c r="AO171" s="4"/>
      <c r="AP171" s="4"/>
      <c r="AQ171" s="4"/>
      <c r="AR171" s="323"/>
      <c r="AS171" s="323"/>
      <c r="AT171" s="323"/>
      <c r="AU171" s="323"/>
      <c r="AV171" s="323"/>
      <c r="AX171" s="2"/>
    </row>
    <row r="172" spans="1:50" x14ac:dyDescent="0.2">
      <c r="A172" s="4"/>
      <c r="B172" s="29"/>
      <c r="C172" s="4"/>
      <c r="D172" s="410"/>
      <c r="E172" s="410"/>
      <c r="F172" s="410"/>
      <c r="G172" s="410"/>
      <c r="H172" s="410"/>
      <c r="I172" s="410"/>
      <c r="J172" s="410"/>
      <c r="K172" s="410"/>
      <c r="L172" s="410"/>
      <c r="M172" s="410"/>
      <c r="N172" s="410"/>
      <c r="O172" s="410"/>
      <c r="P172" s="410"/>
      <c r="Q172" s="410"/>
      <c r="R172" s="410"/>
      <c r="S172" s="410"/>
      <c r="T172" s="410"/>
      <c r="U172" s="410"/>
      <c r="V172" s="410"/>
      <c r="W172" s="410"/>
      <c r="X172" s="410"/>
      <c r="Y172" s="410"/>
      <c r="Z172" s="410"/>
      <c r="AA172" s="410"/>
      <c r="AB172" s="480"/>
      <c r="AC172" s="480"/>
      <c r="AD172" s="480"/>
      <c r="AE172" s="480"/>
      <c r="AF172" s="480"/>
      <c r="AG172" s="480"/>
      <c r="AH172" s="480"/>
      <c r="AI172" s="480"/>
      <c r="AJ172" s="410"/>
      <c r="AK172" s="410"/>
      <c r="AL172" s="29"/>
      <c r="AM172" s="4"/>
      <c r="AN172" s="4"/>
      <c r="AO172" s="4"/>
      <c r="AP172" s="4"/>
      <c r="AQ172" s="4"/>
      <c r="AR172" s="323"/>
      <c r="AS172" s="323"/>
      <c r="AT172" s="323"/>
      <c r="AU172" s="323"/>
      <c r="AV172" s="323"/>
      <c r="AX172" s="2"/>
    </row>
    <row r="173" spans="1:50" x14ac:dyDescent="0.2">
      <c r="A173" s="4"/>
      <c r="B173" s="29"/>
      <c r="C173" s="4"/>
      <c r="D173" s="410"/>
      <c r="E173" s="410"/>
      <c r="F173" s="410"/>
      <c r="G173" s="410"/>
      <c r="H173" s="410"/>
      <c r="I173" s="410"/>
      <c r="J173" s="410"/>
      <c r="K173" s="410"/>
      <c r="L173" s="410"/>
      <c r="M173" s="410"/>
      <c r="N173" s="410"/>
      <c r="O173" s="410"/>
      <c r="P173" s="410"/>
      <c r="Q173" s="410"/>
      <c r="R173" s="410"/>
      <c r="S173" s="410"/>
      <c r="T173" s="410"/>
      <c r="U173" s="410"/>
      <c r="V173" s="410"/>
      <c r="W173" s="410"/>
      <c r="X173" s="410"/>
      <c r="Y173" s="410"/>
      <c r="Z173" s="410"/>
      <c r="AA173" s="410"/>
      <c r="AB173" s="480"/>
      <c r="AC173" s="480"/>
      <c r="AD173" s="480"/>
      <c r="AE173" s="480"/>
      <c r="AF173" s="480"/>
      <c r="AG173" s="480"/>
      <c r="AH173" s="480"/>
      <c r="AI173" s="480"/>
      <c r="AJ173" s="410"/>
      <c r="AK173" s="410"/>
      <c r="AL173" s="29"/>
      <c r="AM173" s="4"/>
      <c r="AN173" s="4"/>
      <c r="AO173" s="4"/>
      <c r="AP173" s="4"/>
      <c r="AQ173" s="4"/>
      <c r="AR173" s="323"/>
      <c r="AS173" s="323"/>
      <c r="AT173" s="323"/>
      <c r="AU173" s="323"/>
      <c r="AV173" s="323"/>
      <c r="AX173" s="2"/>
    </row>
    <row r="174" spans="1:50" x14ac:dyDescent="0.2">
      <c r="A174" s="4"/>
      <c r="B174" s="29"/>
      <c r="C174" s="4"/>
      <c r="D174" s="410"/>
      <c r="E174" s="410"/>
      <c r="F174" s="410"/>
      <c r="G174" s="410"/>
      <c r="H174" s="410"/>
      <c r="I174" s="410"/>
      <c r="J174" s="410"/>
      <c r="K174" s="410"/>
      <c r="L174" s="410"/>
      <c r="M174" s="410"/>
      <c r="N174" s="410"/>
      <c r="O174" s="410"/>
      <c r="P174" s="410"/>
      <c r="Q174" s="410"/>
      <c r="R174" s="410"/>
      <c r="S174" s="410"/>
      <c r="T174" s="410"/>
      <c r="U174" s="410"/>
      <c r="V174" s="410"/>
      <c r="W174" s="410"/>
      <c r="X174" s="410"/>
      <c r="Y174" s="410"/>
      <c r="Z174" s="410"/>
      <c r="AA174" s="410"/>
      <c r="AB174" s="480"/>
      <c r="AC174" s="480"/>
      <c r="AD174" s="480"/>
      <c r="AE174" s="480"/>
      <c r="AF174" s="480"/>
      <c r="AG174" s="480"/>
      <c r="AH174" s="480"/>
      <c r="AI174" s="480"/>
      <c r="AJ174" s="410"/>
      <c r="AK174" s="410"/>
      <c r="AL174" s="29"/>
      <c r="AM174" s="4"/>
      <c r="AN174" s="4"/>
      <c r="AO174" s="4"/>
      <c r="AP174" s="4"/>
      <c r="AQ174" s="4"/>
      <c r="AR174" s="323"/>
      <c r="AS174" s="323"/>
      <c r="AT174" s="323"/>
      <c r="AU174" s="323"/>
      <c r="AV174" s="323"/>
      <c r="AX174" s="2"/>
    </row>
    <row r="175" spans="1:50" x14ac:dyDescent="0.2">
      <c r="A175" s="4"/>
      <c r="B175" s="29"/>
      <c r="C175" s="4"/>
      <c r="D175" s="410"/>
      <c r="E175" s="410"/>
      <c r="F175" s="410"/>
      <c r="G175" s="410"/>
      <c r="H175" s="410"/>
      <c r="I175" s="410"/>
      <c r="J175" s="410"/>
      <c r="K175" s="410"/>
      <c r="L175" s="410"/>
      <c r="M175" s="410"/>
      <c r="N175" s="410"/>
      <c r="O175" s="410"/>
      <c r="P175" s="410"/>
      <c r="Q175" s="410"/>
      <c r="R175" s="410"/>
      <c r="S175" s="410"/>
      <c r="T175" s="410"/>
      <c r="U175" s="410"/>
      <c r="V175" s="410"/>
      <c r="W175" s="410"/>
      <c r="X175" s="410"/>
      <c r="Y175" s="410"/>
      <c r="Z175" s="410"/>
      <c r="AA175" s="410"/>
      <c r="AB175" s="480"/>
      <c r="AC175" s="480"/>
      <c r="AD175" s="480"/>
      <c r="AE175" s="480"/>
      <c r="AF175" s="480"/>
      <c r="AG175" s="480"/>
      <c r="AH175" s="480"/>
      <c r="AI175" s="480"/>
      <c r="AJ175" s="410"/>
      <c r="AK175" s="410"/>
      <c r="AL175" s="29"/>
      <c r="AM175" s="4"/>
      <c r="AN175" s="4"/>
      <c r="AO175" s="4"/>
      <c r="AP175" s="4"/>
      <c r="AQ175" s="4"/>
      <c r="AR175" s="323"/>
      <c r="AS175" s="323"/>
      <c r="AT175" s="323"/>
      <c r="AU175" s="323"/>
      <c r="AV175" s="323"/>
      <c r="AX175" s="2"/>
    </row>
    <row r="176" spans="1:50" x14ac:dyDescent="0.2">
      <c r="A176" s="4"/>
      <c r="B176" s="29"/>
      <c r="C176" s="4"/>
      <c r="D176" s="410"/>
      <c r="E176" s="410"/>
      <c r="F176" s="410"/>
      <c r="G176" s="410"/>
      <c r="H176" s="410"/>
      <c r="I176" s="410"/>
      <c r="J176" s="410"/>
      <c r="K176" s="410"/>
      <c r="L176" s="410"/>
      <c r="M176" s="410"/>
      <c r="N176" s="410"/>
      <c r="O176" s="410"/>
      <c r="P176" s="410"/>
      <c r="Q176" s="410"/>
      <c r="R176" s="410"/>
      <c r="S176" s="410"/>
      <c r="T176" s="410"/>
      <c r="U176" s="410"/>
      <c r="V176" s="410"/>
      <c r="W176" s="410"/>
      <c r="X176" s="410"/>
      <c r="Y176" s="410"/>
      <c r="Z176" s="410"/>
      <c r="AA176" s="410"/>
      <c r="AB176" s="480"/>
      <c r="AC176" s="480"/>
      <c r="AD176" s="480"/>
      <c r="AE176" s="480"/>
      <c r="AF176" s="480"/>
      <c r="AG176" s="480"/>
      <c r="AH176" s="480"/>
      <c r="AI176" s="480"/>
      <c r="AJ176" s="410"/>
      <c r="AK176" s="410"/>
      <c r="AL176" s="29"/>
      <c r="AM176" s="4"/>
      <c r="AN176" s="4"/>
      <c r="AO176" s="4"/>
      <c r="AP176" s="4"/>
      <c r="AQ176" s="4"/>
      <c r="AR176" s="323"/>
      <c r="AS176" s="323"/>
      <c r="AT176" s="323"/>
      <c r="AU176" s="323"/>
      <c r="AV176" s="323"/>
      <c r="AX176" s="2"/>
    </row>
    <row r="177" spans="1:50" x14ac:dyDescent="0.2">
      <c r="A177" s="4"/>
      <c r="B177" s="29"/>
      <c r="C177" s="4"/>
      <c r="D177" s="410"/>
      <c r="E177" s="410"/>
      <c r="F177" s="410"/>
      <c r="G177" s="410"/>
      <c r="H177" s="410"/>
      <c r="I177" s="410"/>
      <c r="J177" s="410"/>
      <c r="K177" s="410"/>
      <c r="L177" s="410"/>
      <c r="M177" s="410"/>
      <c r="N177" s="410"/>
      <c r="O177" s="410"/>
      <c r="P177" s="410"/>
      <c r="Q177" s="410"/>
      <c r="R177" s="410"/>
      <c r="S177" s="410"/>
      <c r="T177" s="410"/>
      <c r="U177" s="410"/>
      <c r="V177" s="410"/>
      <c r="W177" s="410"/>
      <c r="X177" s="410"/>
      <c r="Y177" s="410"/>
      <c r="Z177" s="410"/>
      <c r="AA177" s="410"/>
      <c r="AB177" s="480"/>
      <c r="AC177" s="480"/>
      <c r="AD177" s="480"/>
      <c r="AE177" s="480"/>
      <c r="AF177" s="480"/>
      <c r="AG177" s="480"/>
      <c r="AH177" s="480"/>
      <c r="AI177" s="480"/>
      <c r="AJ177" s="410"/>
      <c r="AK177" s="410"/>
      <c r="AL177" s="29"/>
      <c r="AM177" s="4"/>
      <c r="AN177" s="4"/>
      <c r="AO177" s="4"/>
      <c r="AP177" s="4"/>
      <c r="AQ177" s="4"/>
      <c r="AR177" s="323"/>
      <c r="AS177" s="323"/>
      <c r="AT177" s="323"/>
      <c r="AU177" s="323"/>
      <c r="AV177" s="323"/>
      <c r="AX177" s="2"/>
    </row>
    <row r="178" spans="1:50" x14ac:dyDescent="0.2">
      <c r="A178" s="4"/>
      <c r="B178" s="29"/>
      <c r="C178" s="4"/>
      <c r="D178" s="410"/>
      <c r="E178" s="410"/>
      <c r="F178" s="410"/>
      <c r="G178" s="410"/>
      <c r="H178" s="410"/>
      <c r="I178" s="410"/>
      <c r="J178" s="410"/>
      <c r="K178" s="410"/>
      <c r="L178" s="410"/>
      <c r="M178" s="410"/>
      <c r="N178" s="410"/>
      <c r="O178" s="410"/>
      <c r="P178" s="410"/>
      <c r="Q178" s="410"/>
      <c r="R178" s="410"/>
      <c r="S178" s="410"/>
      <c r="T178" s="410"/>
      <c r="U178" s="410"/>
      <c r="V178" s="410"/>
      <c r="W178" s="410"/>
      <c r="X178" s="410"/>
      <c r="Y178" s="410"/>
      <c r="Z178" s="410"/>
      <c r="AA178" s="410"/>
      <c r="AB178" s="480"/>
      <c r="AC178" s="480"/>
      <c r="AD178" s="480"/>
      <c r="AE178" s="480"/>
      <c r="AF178" s="480"/>
      <c r="AG178" s="480"/>
      <c r="AH178" s="480"/>
      <c r="AI178" s="480"/>
      <c r="AJ178" s="410"/>
      <c r="AK178" s="410"/>
      <c r="AL178" s="29"/>
      <c r="AM178" s="4"/>
      <c r="AN178" s="4"/>
      <c r="AO178" s="4"/>
      <c r="AP178" s="4"/>
      <c r="AQ178" s="4"/>
      <c r="AR178" s="323"/>
      <c r="AS178" s="323"/>
      <c r="AT178" s="323"/>
      <c r="AU178" s="323"/>
      <c r="AV178" s="323"/>
      <c r="AX178" s="2"/>
    </row>
    <row r="179" spans="1:50" x14ac:dyDescent="0.2">
      <c r="A179" s="4"/>
      <c r="B179" s="29"/>
      <c r="C179" s="4"/>
      <c r="D179" s="410"/>
      <c r="E179" s="410"/>
      <c r="F179" s="410"/>
      <c r="G179" s="410"/>
      <c r="H179" s="410"/>
      <c r="I179" s="410"/>
      <c r="J179" s="410"/>
      <c r="K179" s="410"/>
      <c r="L179" s="410"/>
      <c r="M179" s="410"/>
      <c r="N179" s="410"/>
      <c r="O179" s="410"/>
      <c r="P179" s="410"/>
      <c r="Q179" s="410"/>
      <c r="R179" s="410"/>
      <c r="S179" s="410"/>
      <c r="T179" s="410"/>
      <c r="U179" s="410"/>
      <c r="V179" s="410"/>
      <c r="W179" s="410"/>
      <c r="X179" s="410"/>
      <c r="Y179" s="410"/>
      <c r="Z179" s="410"/>
      <c r="AA179" s="410"/>
      <c r="AB179" s="480"/>
      <c r="AC179" s="480"/>
      <c r="AD179" s="480"/>
      <c r="AE179" s="480"/>
      <c r="AF179" s="480"/>
      <c r="AG179" s="480"/>
      <c r="AH179" s="480"/>
      <c r="AI179" s="480"/>
      <c r="AJ179" s="410"/>
      <c r="AK179" s="410"/>
      <c r="AL179" s="29"/>
      <c r="AM179" s="4"/>
      <c r="AN179" s="4"/>
      <c r="AO179" s="4"/>
      <c r="AP179" s="4"/>
      <c r="AQ179" s="4"/>
      <c r="AR179" s="323"/>
      <c r="AS179" s="323"/>
      <c r="AT179" s="323"/>
      <c r="AU179" s="323"/>
      <c r="AV179" s="323"/>
      <c r="AX179" s="2"/>
    </row>
    <row r="180" spans="1:50" x14ac:dyDescent="0.2">
      <c r="A180" s="4"/>
      <c r="B180" s="29"/>
      <c r="C180" s="4"/>
      <c r="D180" s="410"/>
      <c r="E180" s="410"/>
      <c r="F180" s="410"/>
      <c r="G180" s="410"/>
      <c r="H180" s="410"/>
      <c r="I180" s="410"/>
      <c r="J180" s="410"/>
      <c r="K180" s="410"/>
      <c r="L180" s="410"/>
      <c r="M180" s="410"/>
      <c r="N180" s="410"/>
      <c r="O180" s="410"/>
      <c r="P180" s="410"/>
      <c r="Q180" s="410"/>
      <c r="R180" s="410"/>
      <c r="S180" s="410"/>
      <c r="T180" s="410"/>
      <c r="U180" s="410"/>
      <c r="V180" s="410"/>
      <c r="W180" s="410"/>
      <c r="X180" s="410"/>
      <c r="Y180" s="410"/>
      <c r="Z180" s="410"/>
      <c r="AA180" s="410"/>
      <c r="AB180" s="480"/>
      <c r="AC180" s="480"/>
      <c r="AD180" s="480"/>
      <c r="AE180" s="480"/>
      <c r="AF180" s="480"/>
      <c r="AG180" s="480"/>
      <c r="AH180" s="480"/>
      <c r="AI180" s="480"/>
      <c r="AJ180" s="410"/>
      <c r="AK180" s="410"/>
      <c r="AL180" s="29"/>
      <c r="AM180" s="4"/>
      <c r="AN180" s="4"/>
      <c r="AO180" s="4"/>
      <c r="AP180" s="4"/>
      <c r="AQ180" s="4"/>
      <c r="AR180" s="323"/>
      <c r="AS180" s="323"/>
      <c r="AT180" s="323"/>
      <c r="AU180" s="323"/>
      <c r="AV180" s="323"/>
      <c r="AX180" s="2"/>
    </row>
    <row r="181" spans="1:50" x14ac:dyDescent="0.2">
      <c r="A181" s="4"/>
      <c r="B181" s="29"/>
      <c r="C181" s="4"/>
      <c r="D181" s="410"/>
      <c r="E181" s="410"/>
      <c r="F181" s="410"/>
      <c r="G181" s="410"/>
      <c r="H181" s="410"/>
      <c r="I181" s="410"/>
      <c r="J181" s="410"/>
      <c r="K181" s="410"/>
      <c r="L181" s="410"/>
      <c r="M181" s="410"/>
      <c r="N181" s="410"/>
      <c r="O181" s="410"/>
      <c r="P181" s="410"/>
      <c r="Q181" s="410"/>
      <c r="R181" s="410"/>
      <c r="S181" s="410"/>
      <c r="T181" s="410"/>
      <c r="U181" s="410"/>
      <c r="V181" s="410"/>
      <c r="W181" s="410"/>
      <c r="X181" s="410"/>
      <c r="Y181" s="410"/>
      <c r="Z181" s="410"/>
      <c r="AA181" s="410"/>
      <c r="AB181" s="480"/>
      <c r="AC181" s="480"/>
      <c r="AD181" s="480"/>
      <c r="AE181" s="480"/>
      <c r="AF181" s="480"/>
      <c r="AG181" s="480"/>
      <c r="AH181" s="480"/>
      <c r="AI181" s="480"/>
      <c r="AJ181" s="410"/>
      <c r="AK181" s="410"/>
      <c r="AL181" s="29"/>
      <c r="AM181" s="4"/>
      <c r="AN181" s="4"/>
      <c r="AO181" s="4"/>
      <c r="AP181" s="4"/>
      <c r="AQ181" s="4"/>
      <c r="AR181" s="323"/>
      <c r="AS181" s="323"/>
      <c r="AT181" s="323"/>
      <c r="AU181" s="323"/>
      <c r="AV181" s="323"/>
      <c r="AX181" s="2"/>
    </row>
    <row r="182" spans="1:50" x14ac:dyDescent="0.2">
      <c r="A182" s="4"/>
      <c r="B182" s="29"/>
      <c r="C182" s="4"/>
      <c r="D182" s="410"/>
      <c r="E182" s="410"/>
      <c r="F182" s="410"/>
      <c r="G182" s="410"/>
      <c r="H182" s="410"/>
      <c r="I182" s="410"/>
      <c r="J182" s="410"/>
      <c r="K182" s="410"/>
      <c r="L182" s="410"/>
      <c r="M182" s="410"/>
      <c r="N182" s="410"/>
      <c r="O182" s="410"/>
      <c r="P182" s="410"/>
      <c r="Q182" s="410"/>
      <c r="R182" s="410"/>
      <c r="S182" s="410"/>
      <c r="T182" s="410"/>
      <c r="U182" s="410"/>
      <c r="V182" s="410"/>
      <c r="W182" s="410"/>
      <c r="X182" s="410"/>
      <c r="Y182" s="410"/>
      <c r="Z182" s="410"/>
      <c r="AA182" s="410"/>
      <c r="AB182" s="480"/>
      <c r="AC182" s="480"/>
      <c r="AD182" s="480"/>
      <c r="AE182" s="480"/>
      <c r="AF182" s="480"/>
      <c r="AG182" s="480"/>
      <c r="AH182" s="480"/>
      <c r="AI182" s="480"/>
      <c r="AJ182" s="410"/>
      <c r="AK182" s="410"/>
      <c r="AL182" s="29"/>
      <c r="AM182" s="4"/>
      <c r="AN182" s="4"/>
      <c r="AO182" s="4"/>
      <c r="AP182" s="4"/>
      <c r="AQ182" s="4"/>
      <c r="AR182" s="323"/>
      <c r="AS182" s="323"/>
      <c r="AT182" s="323"/>
      <c r="AU182" s="323"/>
      <c r="AV182" s="323"/>
      <c r="AX182" s="2"/>
    </row>
    <row r="183" spans="1:50" x14ac:dyDescent="0.2">
      <c r="A183" s="4"/>
      <c r="B183" s="29"/>
      <c r="C183" s="4"/>
      <c r="D183" s="410"/>
      <c r="E183" s="410"/>
      <c r="F183" s="410"/>
      <c r="G183" s="410"/>
      <c r="H183" s="410"/>
      <c r="I183" s="410"/>
      <c r="J183" s="410"/>
      <c r="K183" s="410"/>
      <c r="L183" s="410"/>
      <c r="M183" s="410"/>
      <c r="N183" s="410"/>
      <c r="O183" s="410"/>
      <c r="P183" s="410"/>
      <c r="Q183" s="410"/>
      <c r="R183" s="410"/>
      <c r="S183" s="410"/>
      <c r="T183" s="410"/>
      <c r="U183" s="410"/>
      <c r="V183" s="410"/>
      <c r="W183" s="410"/>
      <c r="X183" s="410"/>
      <c r="Y183" s="410"/>
      <c r="Z183" s="410"/>
      <c r="AA183" s="410"/>
      <c r="AB183" s="480"/>
      <c r="AC183" s="480"/>
      <c r="AD183" s="480"/>
      <c r="AE183" s="480"/>
      <c r="AF183" s="480"/>
      <c r="AG183" s="480"/>
      <c r="AH183" s="480"/>
      <c r="AI183" s="480"/>
      <c r="AJ183" s="410"/>
      <c r="AK183" s="410"/>
      <c r="AL183" s="29"/>
      <c r="AM183" s="4"/>
      <c r="AN183" s="4"/>
      <c r="AO183" s="4"/>
      <c r="AP183" s="4"/>
      <c r="AQ183" s="4"/>
      <c r="AR183" s="323"/>
      <c r="AS183" s="323"/>
      <c r="AT183" s="323"/>
      <c r="AU183" s="323"/>
      <c r="AV183" s="323"/>
      <c r="AX183" s="2"/>
    </row>
    <row r="184" spans="1:50" x14ac:dyDescent="0.2">
      <c r="A184" s="4"/>
      <c r="B184" s="29"/>
      <c r="C184" s="4"/>
      <c r="D184" s="410"/>
      <c r="E184" s="410"/>
      <c r="F184" s="410"/>
      <c r="G184" s="410"/>
      <c r="H184" s="410"/>
      <c r="I184" s="410"/>
      <c r="J184" s="410"/>
      <c r="K184" s="410"/>
      <c r="L184" s="410"/>
      <c r="M184" s="410"/>
      <c r="N184" s="410"/>
      <c r="O184" s="410"/>
      <c r="P184" s="410"/>
      <c r="Q184" s="410"/>
      <c r="R184" s="410"/>
      <c r="S184" s="410"/>
      <c r="T184" s="410"/>
      <c r="U184" s="410"/>
      <c r="V184" s="410"/>
      <c r="W184" s="410"/>
      <c r="X184" s="410"/>
      <c r="Y184" s="410"/>
      <c r="Z184" s="410"/>
      <c r="AA184" s="410"/>
      <c r="AB184" s="480"/>
      <c r="AC184" s="480"/>
      <c r="AD184" s="480"/>
      <c r="AE184" s="480"/>
      <c r="AF184" s="480"/>
      <c r="AG184" s="480"/>
      <c r="AH184" s="480"/>
      <c r="AI184" s="480"/>
      <c r="AJ184" s="410"/>
      <c r="AK184" s="410"/>
      <c r="AL184" s="29"/>
      <c r="AM184" s="4"/>
      <c r="AN184" s="4"/>
      <c r="AO184" s="4"/>
      <c r="AP184" s="4"/>
      <c r="AQ184" s="4"/>
      <c r="AR184" s="323"/>
      <c r="AS184" s="323"/>
      <c r="AT184" s="323"/>
      <c r="AU184" s="323"/>
      <c r="AV184" s="323"/>
      <c r="AX184" s="2"/>
    </row>
    <row r="185" spans="1:50" x14ac:dyDescent="0.2">
      <c r="A185" s="4"/>
      <c r="B185" s="29"/>
      <c r="C185" s="4"/>
      <c r="D185" s="410"/>
      <c r="E185" s="410"/>
      <c r="F185" s="410"/>
      <c r="G185" s="410"/>
      <c r="H185" s="410"/>
      <c r="I185" s="410"/>
      <c r="J185" s="410"/>
      <c r="K185" s="410"/>
      <c r="L185" s="410"/>
      <c r="M185" s="410"/>
      <c r="N185" s="410"/>
      <c r="O185" s="410"/>
      <c r="P185" s="410"/>
      <c r="Q185" s="410"/>
      <c r="R185" s="410"/>
      <c r="S185" s="410"/>
      <c r="T185" s="410"/>
      <c r="U185" s="410"/>
      <c r="V185" s="410"/>
      <c r="W185" s="410"/>
      <c r="X185" s="410"/>
      <c r="Y185" s="410"/>
      <c r="Z185" s="410"/>
      <c r="AA185" s="410"/>
      <c r="AB185" s="480"/>
      <c r="AC185" s="480"/>
      <c r="AD185" s="480"/>
      <c r="AE185" s="480"/>
      <c r="AF185" s="480"/>
      <c r="AG185" s="480"/>
      <c r="AH185" s="480"/>
      <c r="AI185" s="480"/>
      <c r="AJ185" s="410"/>
      <c r="AK185" s="410"/>
      <c r="AL185" s="29"/>
      <c r="AM185" s="4"/>
      <c r="AN185" s="4"/>
      <c r="AO185" s="4"/>
      <c r="AP185" s="4"/>
      <c r="AQ185" s="4"/>
      <c r="AR185" s="323"/>
      <c r="AS185" s="323"/>
      <c r="AT185" s="323"/>
      <c r="AU185" s="323"/>
      <c r="AV185" s="323"/>
      <c r="AX185" s="2"/>
    </row>
    <row r="186" spans="1:50" x14ac:dyDescent="0.2">
      <c r="A186" s="4"/>
      <c r="B186" s="29"/>
      <c r="C186" s="4"/>
      <c r="D186" s="410"/>
      <c r="E186" s="410"/>
      <c r="F186" s="410"/>
      <c r="G186" s="410"/>
      <c r="H186" s="410"/>
      <c r="I186" s="410"/>
      <c r="J186" s="410"/>
      <c r="K186" s="410"/>
      <c r="L186" s="410"/>
      <c r="M186" s="410"/>
      <c r="N186" s="410"/>
      <c r="O186" s="410"/>
      <c r="P186" s="410"/>
      <c r="Q186" s="410"/>
      <c r="R186" s="410"/>
      <c r="S186" s="410"/>
      <c r="T186" s="410"/>
      <c r="U186" s="410"/>
      <c r="V186" s="410"/>
      <c r="W186" s="410"/>
      <c r="X186" s="410"/>
      <c r="Y186" s="410"/>
      <c r="Z186" s="410"/>
      <c r="AA186" s="410"/>
      <c r="AB186" s="480"/>
      <c r="AC186" s="480"/>
      <c r="AD186" s="480"/>
      <c r="AE186" s="480"/>
      <c r="AF186" s="480"/>
      <c r="AG186" s="480"/>
      <c r="AH186" s="480"/>
      <c r="AI186" s="480"/>
      <c r="AJ186" s="410"/>
      <c r="AK186" s="410"/>
      <c r="AL186" s="29"/>
      <c r="AM186" s="4"/>
      <c r="AN186" s="4"/>
      <c r="AO186" s="4"/>
      <c r="AP186" s="4"/>
      <c r="AQ186" s="4"/>
      <c r="AR186" s="323"/>
      <c r="AS186" s="323"/>
      <c r="AT186" s="323"/>
      <c r="AU186" s="323"/>
      <c r="AV186" s="323"/>
      <c r="AX186" s="2"/>
    </row>
    <row r="187" spans="1:50" x14ac:dyDescent="0.2">
      <c r="A187" s="4"/>
      <c r="B187" s="29"/>
      <c r="C187" s="4"/>
      <c r="D187" s="410"/>
      <c r="E187" s="410"/>
      <c r="F187" s="410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410"/>
      <c r="R187" s="410"/>
      <c r="S187" s="410"/>
      <c r="T187" s="410"/>
      <c r="U187" s="410"/>
      <c r="V187" s="410"/>
      <c r="W187" s="410"/>
      <c r="X187" s="410"/>
      <c r="Y187" s="410"/>
      <c r="Z187" s="410"/>
      <c r="AA187" s="410"/>
      <c r="AB187" s="480"/>
      <c r="AC187" s="480"/>
      <c r="AD187" s="480"/>
      <c r="AE187" s="480"/>
      <c r="AF187" s="480"/>
      <c r="AG187" s="480"/>
      <c r="AH187" s="480"/>
      <c r="AI187" s="480"/>
      <c r="AJ187" s="410"/>
      <c r="AK187" s="410"/>
      <c r="AL187" s="29"/>
      <c r="AM187" s="4"/>
      <c r="AN187" s="4"/>
      <c r="AO187" s="4"/>
      <c r="AP187" s="4"/>
      <c r="AQ187" s="4"/>
      <c r="AR187" s="323"/>
      <c r="AS187" s="323"/>
      <c r="AT187" s="323"/>
      <c r="AU187" s="323"/>
      <c r="AV187" s="323"/>
      <c r="AX187" s="2"/>
    </row>
    <row r="188" spans="1:50" x14ac:dyDescent="0.2">
      <c r="A188" s="4"/>
      <c r="B188" s="29"/>
      <c r="C188" s="4"/>
      <c r="D188" s="410"/>
      <c r="E188" s="410"/>
      <c r="F188" s="410"/>
      <c r="G188" s="410"/>
      <c r="H188" s="410"/>
      <c r="I188" s="410"/>
      <c r="J188" s="410"/>
      <c r="K188" s="410"/>
      <c r="L188" s="410"/>
      <c r="M188" s="410"/>
      <c r="N188" s="410"/>
      <c r="O188" s="410"/>
      <c r="P188" s="410"/>
      <c r="Q188" s="410"/>
      <c r="R188" s="410"/>
      <c r="S188" s="410"/>
      <c r="T188" s="410"/>
      <c r="U188" s="410"/>
      <c r="V188" s="410"/>
      <c r="W188" s="410"/>
      <c r="X188" s="410"/>
      <c r="Y188" s="410"/>
      <c r="Z188" s="410"/>
      <c r="AA188" s="410"/>
      <c r="AB188" s="480"/>
      <c r="AC188" s="480"/>
      <c r="AD188" s="480"/>
      <c r="AE188" s="480"/>
      <c r="AF188" s="480"/>
      <c r="AG188" s="480"/>
      <c r="AH188" s="480"/>
      <c r="AI188" s="480"/>
      <c r="AJ188" s="410"/>
      <c r="AK188" s="410"/>
      <c r="AL188" s="29"/>
      <c r="AM188" s="4"/>
      <c r="AN188" s="4"/>
      <c r="AO188" s="4"/>
      <c r="AP188" s="4"/>
      <c r="AQ188" s="4"/>
      <c r="AR188" s="323"/>
      <c r="AS188" s="323"/>
      <c r="AT188" s="323"/>
      <c r="AU188" s="323"/>
      <c r="AV188" s="323"/>
      <c r="AX188" s="2"/>
    </row>
    <row r="189" spans="1:50" x14ac:dyDescent="0.2">
      <c r="A189" s="4"/>
      <c r="B189" s="29"/>
      <c r="C189" s="4"/>
      <c r="D189" s="410"/>
      <c r="E189" s="410"/>
      <c r="F189" s="410"/>
      <c r="G189" s="410"/>
      <c r="H189" s="410"/>
      <c r="I189" s="410"/>
      <c r="J189" s="410"/>
      <c r="K189" s="410"/>
      <c r="L189" s="410"/>
      <c r="M189" s="410"/>
      <c r="N189" s="410"/>
      <c r="O189" s="410"/>
      <c r="P189" s="410"/>
      <c r="Q189" s="410"/>
      <c r="R189" s="410"/>
      <c r="S189" s="410"/>
      <c r="T189" s="410"/>
      <c r="U189" s="410"/>
      <c r="V189" s="410"/>
      <c r="W189" s="410"/>
      <c r="X189" s="410"/>
      <c r="Y189" s="410"/>
      <c r="Z189" s="410"/>
      <c r="AA189" s="410"/>
      <c r="AB189" s="480"/>
      <c r="AC189" s="480"/>
      <c r="AD189" s="480"/>
      <c r="AE189" s="480"/>
      <c r="AF189" s="480"/>
      <c r="AG189" s="480"/>
      <c r="AH189" s="480"/>
      <c r="AI189" s="480"/>
      <c r="AJ189" s="410"/>
      <c r="AK189" s="410"/>
      <c r="AL189" s="29"/>
      <c r="AM189" s="4"/>
      <c r="AN189" s="4"/>
      <c r="AO189" s="4"/>
      <c r="AP189" s="4"/>
      <c r="AQ189" s="4"/>
      <c r="AR189" s="323"/>
      <c r="AS189" s="323"/>
      <c r="AT189" s="323"/>
      <c r="AU189" s="323"/>
      <c r="AV189" s="323"/>
      <c r="AX189" s="2"/>
    </row>
    <row r="190" spans="1:50" x14ac:dyDescent="0.2">
      <c r="A190" s="4"/>
      <c r="B190" s="29"/>
      <c r="C190" s="4"/>
      <c r="D190" s="410"/>
      <c r="E190" s="410"/>
      <c r="F190" s="410"/>
      <c r="G190" s="410"/>
      <c r="H190" s="410"/>
      <c r="I190" s="410"/>
      <c r="J190" s="410"/>
      <c r="K190" s="410"/>
      <c r="L190" s="410"/>
      <c r="M190" s="410"/>
      <c r="N190" s="410"/>
      <c r="O190" s="410"/>
      <c r="P190" s="410"/>
      <c r="Q190" s="410"/>
      <c r="R190" s="410"/>
      <c r="S190" s="410"/>
      <c r="T190" s="410"/>
      <c r="U190" s="410"/>
      <c r="V190" s="410"/>
      <c r="W190" s="410"/>
      <c r="X190" s="410"/>
      <c r="Y190" s="410"/>
      <c r="Z190" s="410"/>
      <c r="AA190" s="410"/>
      <c r="AB190" s="480"/>
      <c r="AC190" s="480"/>
      <c r="AD190" s="480"/>
      <c r="AE190" s="480"/>
      <c r="AF190" s="480"/>
      <c r="AG190" s="480"/>
      <c r="AH190" s="480"/>
      <c r="AI190" s="480"/>
      <c r="AJ190" s="410"/>
      <c r="AK190" s="410"/>
      <c r="AL190" s="29"/>
      <c r="AM190" s="4"/>
      <c r="AN190" s="4"/>
      <c r="AO190" s="4"/>
      <c r="AP190" s="4"/>
      <c r="AQ190" s="4"/>
      <c r="AR190" s="323"/>
      <c r="AS190" s="323"/>
      <c r="AT190" s="323"/>
      <c r="AU190" s="323"/>
      <c r="AV190" s="323"/>
      <c r="AX190" s="2"/>
    </row>
    <row r="191" spans="1:50" x14ac:dyDescent="0.2">
      <c r="A191" s="4"/>
      <c r="B191" s="29"/>
      <c r="C191" s="4"/>
      <c r="D191" s="410"/>
      <c r="E191" s="410"/>
      <c r="F191" s="410"/>
      <c r="G191" s="410"/>
      <c r="H191" s="410"/>
      <c r="I191" s="410"/>
      <c r="J191" s="410"/>
      <c r="K191" s="410"/>
      <c r="L191" s="410"/>
      <c r="M191" s="410"/>
      <c r="N191" s="410"/>
      <c r="O191" s="410"/>
      <c r="P191" s="410"/>
      <c r="Q191" s="410"/>
      <c r="R191" s="410"/>
      <c r="S191" s="410"/>
      <c r="T191" s="410"/>
      <c r="U191" s="410"/>
      <c r="V191" s="410"/>
      <c r="W191" s="410"/>
      <c r="X191" s="410"/>
      <c r="Y191" s="410"/>
      <c r="Z191" s="410"/>
      <c r="AA191" s="410"/>
      <c r="AB191" s="480"/>
      <c r="AC191" s="480"/>
      <c r="AD191" s="480"/>
      <c r="AE191" s="480"/>
      <c r="AF191" s="480"/>
      <c r="AG191" s="480"/>
      <c r="AH191" s="480"/>
      <c r="AI191" s="480"/>
      <c r="AJ191" s="410"/>
      <c r="AK191" s="410"/>
      <c r="AL191" s="29"/>
      <c r="AM191" s="4"/>
      <c r="AN191" s="4"/>
      <c r="AO191" s="4"/>
      <c r="AP191" s="4"/>
      <c r="AQ191" s="4"/>
      <c r="AR191" s="323"/>
      <c r="AS191" s="323"/>
      <c r="AT191" s="323"/>
      <c r="AU191" s="323"/>
      <c r="AV191" s="323"/>
      <c r="AX191" s="2"/>
    </row>
    <row r="192" spans="1:50" x14ac:dyDescent="0.2">
      <c r="A192" s="4"/>
      <c r="B192" s="29"/>
      <c r="C192" s="4"/>
      <c r="D192" s="410"/>
      <c r="E192" s="410"/>
      <c r="F192" s="410"/>
      <c r="G192" s="410"/>
      <c r="H192" s="410"/>
      <c r="I192" s="410"/>
      <c r="J192" s="410"/>
      <c r="K192" s="410"/>
      <c r="L192" s="410"/>
      <c r="M192" s="410"/>
      <c r="N192" s="410"/>
      <c r="O192" s="410"/>
      <c r="P192" s="410"/>
      <c r="Q192" s="410"/>
      <c r="R192" s="410"/>
      <c r="S192" s="410"/>
      <c r="T192" s="410"/>
      <c r="U192" s="410"/>
      <c r="V192" s="410"/>
      <c r="W192" s="410"/>
      <c r="X192" s="410"/>
      <c r="Y192" s="410"/>
      <c r="Z192" s="410"/>
      <c r="AA192" s="410"/>
      <c r="AB192" s="480"/>
      <c r="AC192" s="480"/>
      <c r="AD192" s="480"/>
      <c r="AE192" s="480"/>
      <c r="AF192" s="480"/>
      <c r="AG192" s="480"/>
      <c r="AH192" s="480"/>
      <c r="AI192" s="480"/>
      <c r="AJ192" s="410"/>
      <c r="AK192" s="410"/>
      <c r="AL192" s="29"/>
      <c r="AM192" s="4"/>
      <c r="AN192" s="4"/>
      <c r="AO192" s="4"/>
      <c r="AP192" s="4"/>
      <c r="AQ192" s="4"/>
      <c r="AR192" s="323"/>
      <c r="AS192" s="323"/>
      <c r="AT192" s="323"/>
      <c r="AU192" s="323"/>
      <c r="AV192" s="323"/>
      <c r="AX192" s="2"/>
    </row>
    <row r="193" spans="1:50" x14ac:dyDescent="0.2">
      <c r="A193" s="4"/>
      <c r="B193" s="29"/>
      <c r="C193" s="4"/>
      <c r="D193" s="410"/>
      <c r="E193" s="410"/>
      <c r="F193" s="410"/>
      <c r="G193" s="410"/>
      <c r="H193" s="410"/>
      <c r="I193" s="410"/>
      <c r="J193" s="410"/>
      <c r="K193" s="410"/>
      <c r="L193" s="410"/>
      <c r="M193" s="410"/>
      <c r="N193" s="410"/>
      <c r="O193" s="410"/>
      <c r="P193" s="410"/>
      <c r="Q193" s="410"/>
      <c r="R193" s="410"/>
      <c r="S193" s="410"/>
      <c r="T193" s="410"/>
      <c r="U193" s="410"/>
      <c r="V193" s="410"/>
      <c r="W193" s="410"/>
      <c r="X193" s="410"/>
      <c r="Y193" s="410"/>
      <c r="Z193" s="410"/>
      <c r="AA193" s="410"/>
      <c r="AB193" s="480"/>
      <c r="AC193" s="480"/>
      <c r="AD193" s="480"/>
      <c r="AE193" s="480"/>
      <c r="AF193" s="480"/>
      <c r="AG193" s="480"/>
      <c r="AH193" s="480"/>
      <c r="AI193" s="480"/>
      <c r="AJ193" s="410"/>
      <c r="AK193" s="410"/>
      <c r="AL193" s="29"/>
      <c r="AM193" s="4"/>
      <c r="AN193" s="4"/>
      <c r="AO193" s="4"/>
      <c r="AP193" s="4"/>
      <c r="AQ193" s="4"/>
      <c r="AR193" s="323"/>
      <c r="AS193" s="323"/>
      <c r="AT193" s="323"/>
      <c r="AU193" s="323"/>
      <c r="AV193" s="323"/>
      <c r="AX193" s="2"/>
    </row>
    <row r="194" spans="1:50" x14ac:dyDescent="0.2">
      <c r="A194" s="4"/>
      <c r="B194" s="29"/>
      <c r="C194" s="4"/>
      <c r="D194" s="410"/>
      <c r="E194" s="410"/>
      <c r="F194" s="410"/>
      <c r="G194" s="410"/>
      <c r="H194" s="410"/>
      <c r="I194" s="410"/>
      <c r="J194" s="410"/>
      <c r="K194" s="410"/>
      <c r="L194" s="410"/>
      <c r="M194" s="410"/>
      <c r="N194" s="410"/>
      <c r="O194" s="410"/>
      <c r="P194" s="410"/>
      <c r="Q194" s="410"/>
      <c r="R194" s="410"/>
      <c r="S194" s="410"/>
      <c r="T194" s="410"/>
      <c r="U194" s="410"/>
      <c r="V194" s="410"/>
      <c r="W194" s="410"/>
      <c r="X194" s="410"/>
      <c r="Y194" s="410"/>
      <c r="Z194" s="410"/>
      <c r="AA194" s="410"/>
      <c r="AB194" s="480"/>
      <c r="AC194" s="480"/>
      <c r="AD194" s="480"/>
      <c r="AE194" s="480"/>
      <c r="AF194" s="480"/>
      <c r="AG194" s="480"/>
      <c r="AH194" s="480"/>
      <c r="AI194" s="480"/>
      <c r="AJ194" s="410"/>
      <c r="AK194" s="410"/>
      <c r="AL194" s="29"/>
      <c r="AM194" s="4"/>
      <c r="AN194" s="4"/>
      <c r="AO194" s="4"/>
      <c r="AP194" s="4"/>
      <c r="AQ194" s="4"/>
      <c r="AR194" s="323"/>
      <c r="AS194" s="323"/>
      <c r="AT194" s="323"/>
      <c r="AU194" s="323"/>
      <c r="AV194" s="323"/>
      <c r="AX194" s="2"/>
    </row>
    <row r="195" spans="1:50" x14ac:dyDescent="0.2">
      <c r="A195" s="4"/>
      <c r="B195" s="29"/>
      <c r="C195" s="4"/>
      <c r="D195" s="410"/>
      <c r="E195" s="410"/>
      <c r="F195" s="410"/>
      <c r="G195" s="410"/>
      <c r="H195" s="410"/>
      <c r="I195" s="410"/>
      <c r="J195" s="410"/>
      <c r="K195" s="410"/>
      <c r="L195" s="410"/>
      <c r="M195" s="410"/>
      <c r="N195" s="410"/>
      <c r="O195" s="410"/>
      <c r="P195" s="410"/>
      <c r="Q195" s="410"/>
      <c r="R195" s="410"/>
      <c r="S195" s="410"/>
      <c r="T195" s="410"/>
      <c r="U195" s="410"/>
      <c r="V195" s="410"/>
      <c r="W195" s="410"/>
      <c r="X195" s="410"/>
      <c r="Y195" s="410"/>
      <c r="Z195" s="410"/>
      <c r="AA195" s="410"/>
      <c r="AB195" s="480"/>
      <c r="AC195" s="480"/>
      <c r="AD195" s="480"/>
      <c r="AE195" s="480"/>
      <c r="AF195" s="480"/>
      <c r="AG195" s="480"/>
      <c r="AH195" s="480"/>
      <c r="AI195" s="480"/>
      <c r="AJ195" s="410"/>
      <c r="AK195" s="410"/>
      <c r="AL195" s="29"/>
      <c r="AM195" s="4"/>
      <c r="AN195" s="4"/>
      <c r="AO195" s="4"/>
      <c r="AP195" s="4"/>
      <c r="AQ195" s="4"/>
      <c r="AR195" s="323"/>
      <c r="AS195" s="323"/>
      <c r="AT195" s="323"/>
      <c r="AU195" s="323"/>
      <c r="AV195" s="323"/>
      <c r="AX195" s="2"/>
    </row>
    <row r="196" spans="1:50" x14ac:dyDescent="0.2">
      <c r="A196" s="4"/>
      <c r="B196" s="29"/>
      <c r="C196" s="4"/>
      <c r="D196" s="410"/>
      <c r="E196" s="410"/>
      <c r="F196" s="410"/>
      <c r="G196" s="410"/>
      <c r="H196" s="410"/>
      <c r="I196" s="410"/>
      <c r="J196" s="410"/>
      <c r="K196" s="410"/>
      <c r="L196" s="410"/>
      <c r="M196" s="410"/>
      <c r="N196" s="410"/>
      <c r="O196" s="410"/>
      <c r="P196" s="410"/>
      <c r="Q196" s="410"/>
      <c r="R196" s="410"/>
      <c r="S196" s="410"/>
      <c r="T196" s="410"/>
      <c r="U196" s="410"/>
      <c r="V196" s="410"/>
      <c r="W196" s="410"/>
      <c r="X196" s="410"/>
      <c r="Y196" s="410"/>
      <c r="Z196" s="410"/>
      <c r="AA196" s="410"/>
      <c r="AB196" s="480"/>
      <c r="AC196" s="480"/>
      <c r="AD196" s="480"/>
      <c r="AE196" s="480"/>
      <c r="AF196" s="480"/>
      <c r="AG196" s="480"/>
      <c r="AH196" s="480"/>
      <c r="AI196" s="480"/>
      <c r="AJ196" s="410"/>
      <c r="AK196" s="410"/>
      <c r="AL196" s="29"/>
      <c r="AM196" s="4"/>
      <c r="AN196" s="4"/>
      <c r="AO196" s="4"/>
      <c r="AP196" s="4"/>
      <c r="AQ196" s="4"/>
      <c r="AR196" s="323"/>
      <c r="AS196" s="323"/>
      <c r="AT196" s="323"/>
      <c r="AU196" s="323"/>
      <c r="AV196" s="323"/>
      <c r="AX196" s="2"/>
    </row>
    <row r="197" spans="1:50" x14ac:dyDescent="0.2">
      <c r="A197" s="4"/>
      <c r="B197" s="29"/>
      <c r="C197" s="4"/>
      <c r="D197" s="410"/>
      <c r="E197" s="410"/>
      <c r="F197" s="410"/>
      <c r="G197" s="410"/>
      <c r="H197" s="410"/>
      <c r="I197" s="410"/>
      <c r="J197" s="410"/>
      <c r="K197" s="410"/>
      <c r="L197" s="410"/>
      <c r="M197" s="410"/>
      <c r="N197" s="410"/>
      <c r="O197" s="410"/>
      <c r="P197" s="410"/>
      <c r="Q197" s="410"/>
      <c r="R197" s="410"/>
      <c r="S197" s="410"/>
      <c r="T197" s="410"/>
      <c r="U197" s="410"/>
      <c r="V197" s="410"/>
      <c r="W197" s="410"/>
      <c r="X197" s="410"/>
      <c r="Y197" s="410"/>
      <c r="Z197" s="410"/>
      <c r="AA197" s="410"/>
      <c r="AB197" s="480"/>
      <c r="AC197" s="480"/>
      <c r="AD197" s="480"/>
      <c r="AE197" s="480"/>
      <c r="AF197" s="480"/>
      <c r="AG197" s="480"/>
      <c r="AH197" s="480"/>
      <c r="AI197" s="480"/>
      <c r="AJ197" s="410"/>
      <c r="AK197" s="410"/>
      <c r="AL197" s="29"/>
      <c r="AM197" s="4"/>
      <c r="AN197" s="4"/>
      <c r="AO197" s="4"/>
      <c r="AP197" s="4"/>
      <c r="AQ197" s="4"/>
      <c r="AR197" s="323"/>
      <c r="AS197" s="323"/>
      <c r="AT197" s="323"/>
      <c r="AU197" s="323"/>
      <c r="AV197" s="323"/>
      <c r="AX197" s="2"/>
    </row>
    <row r="198" spans="1:50" x14ac:dyDescent="0.2">
      <c r="A198" s="4"/>
      <c r="B198" s="29"/>
      <c r="C198" s="4"/>
      <c r="D198" s="410"/>
      <c r="E198" s="410"/>
      <c r="F198" s="410"/>
      <c r="G198" s="410"/>
      <c r="H198" s="410"/>
      <c r="I198" s="410"/>
      <c r="J198" s="410"/>
      <c r="K198" s="410"/>
      <c r="L198" s="410"/>
      <c r="M198" s="410"/>
      <c r="N198" s="410"/>
      <c r="O198" s="410"/>
      <c r="P198" s="410"/>
      <c r="Q198" s="410"/>
      <c r="R198" s="410"/>
      <c r="S198" s="410"/>
      <c r="T198" s="410"/>
      <c r="U198" s="410"/>
      <c r="V198" s="410"/>
      <c r="W198" s="410"/>
      <c r="X198" s="410"/>
      <c r="Y198" s="410"/>
      <c r="Z198" s="410"/>
      <c r="AA198" s="410"/>
      <c r="AB198" s="480"/>
      <c r="AC198" s="480"/>
      <c r="AD198" s="480"/>
      <c r="AE198" s="480"/>
      <c r="AF198" s="480"/>
      <c r="AG198" s="480"/>
      <c r="AH198" s="480"/>
      <c r="AI198" s="480"/>
      <c r="AJ198" s="410"/>
      <c r="AK198" s="410"/>
      <c r="AL198" s="29"/>
      <c r="AM198" s="4"/>
      <c r="AN198" s="4"/>
      <c r="AO198" s="4"/>
      <c r="AP198" s="4"/>
      <c r="AQ198" s="4"/>
      <c r="AR198" s="323"/>
      <c r="AS198" s="323"/>
      <c r="AT198" s="323"/>
      <c r="AU198" s="323"/>
      <c r="AV198" s="323"/>
      <c r="AX198" s="2"/>
    </row>
    <row r="199" spans="1:50" x14ac:dyDescent="0.2">
      <c r="A199" s="4"/>
      <c r="B199" s="29"/>
      <c r="C199" s="4"/>
      <c r="D199" s="410"/>
      <c r="E199" s="410"/>
      <c r="F199" s="410"/>
      <c r="G199" s="410"/>
      <c r="H199" s="410"/>
      <c r="I199" s="410"/>
      <c r="J199" s="410"/>
      <c r="K199" s="410"/>
      <c r="L199" s="410"/>
      <c r="M199" s="410"/>
      <c r="N199" s="410"/>
      <c r="O199" s="410"/>
      <c r="P199" s="410"/>
      <c r="Q199" s="410"/>
      <c r="R199" s="410"/>
      <c r="S199" s="410"/>
      <c r="T199" s="410"/>
      <c r="U199" s="410"/>
      <c r="V199" s="410"/>
      <c r="W199" s="410"/>
      <c r="X199" s="410"/>
      <c r="Y199" s="410"/>
      <c r="Z199" s="410"/>
      <c r="AA199" s="410"/>
      <c r="AB199" s="480"/>
      <c r="AC199" s="480"/>
      <c r="AD199" s="480"/>
      <c r="AE199" s="480"/>
      <c r="AF199" s="480"/>
      <c r="AG199" s="480"/>
      <c r="AH199" s="480"/>
      <c r="AI199" s="480"/>
      <c r="AJ199" s="410"/>
      <c r="AK199" s="410"/>
      <c r="AL199" s="29"/>
      <c r="AM199" s="4"/>
      <c r="AN199" s="4"/>
      <c r="AO199" s="4"/>
      <c r="AP199" s="4"/>
      <c r="AQ199" s="4"/>
      <c r="AR199" s="323"/>
      <c r="AS199" s="323"/>
      <c r="AT199" s="323"/>
      <c r="AU199" s="323"/>
      <c r="AV199" s="323"/>
      <c r="AX199" s="2"/>
    </row>
    <row r="200" spans="1:50" x14ac:dyDescent="0.2">
      <c r="A200" s="4"/>
      <c r="B200" s="29"/>
      <c r="C200" s="4"/>
      <c r="D200" s="410"/>
      <c r="E200" s="410"/>
      <c r="F200" s="410"/>
      <c r="G200" s="410"/>
      <c r="H200" s="410"/>
      <c r="I200" s="410"/>
      <c r="J200" s="410"/>
      <c r="K200" s="410"/>
      <c r="L200" s="410"/>
      <c r="M200" s="410"/>
      <c r="N200" s="410"/>
      <c r="O200" s="410"/>
      <c r="P200" s="410"/>
      <c r="Q200" s="410"/>
      <c r="R200" s="410"/>
      <c r="S200" s="410"/>
      <c r="T200" s="410"/>
      <c r="U200" s="410"/>
      <c r="V200" s="410"/>
      <c r="W200" s="410"/>
      <c r="X200" s="410"/>
      <c r="Y200" s="410"/>
      <c r="Z200" s="410"/>
      <c r="AA200" s="410"/>
      <c r="AB200" s="480"/>
      <c r="AC200" s="480"/>
      <c r="AD200" s="480"/>
      <c r="AE200" s="480"/>
      <c r="AF200" s="480"/>
      <c r="AG200" s="480"/>
      <c r="AH200" s="480"/>
      <c r="AI200" s="480"/>
      <c r="AJ200" s="410"/>
      <c r="AK200" s="410"/>
      <c r="AL200" s="29"/>
      <c r="AM200" s="4"/>
      <c r="AN200" s="4"/>
      <c r="AO200" s="4"/>
      <c r="AP200" s="4"/>
      <c r="AQ200" s="4"/>
      <c r="AR200" s="323"/>
      <c r="AS200" s="323"/>
      <c r="AT200" s="323"/>
      <c r="AU200" s="323"/>
      <c r="AV200" s="323"/>
      <c r="AX200" s="2"/>
    </row>
    <row r="201" spans="1:50" x14ac:dyDescent="0.2">
      <c r="A201" s="4"/>
      <c r="B201" s="29"/>
      <c r="C201" s="4"/>
      <c r="D201" s="410"/>
      <c r="E201" s="410"/>
      <c r="F201" s="410"/>
      <c r="G201" s="410"/>
      <c r="H201" s="410"/>
      <c r="I201" s="410"/>
      <c r="J201" s="410"/>
      <c r="K201" s="410"/>
      <c r="L201" s="410"/>
      <c r="M201" s="410"/>
      <c r="N201" s="410"/>
      <c r="O201" s="410"/>
      <c r="P201" s="410"/>
      <c r="Q201" s="410"/>
      <c r="R201" s="410"/>
      <c r="S201" s="410"/>
      <c r="T201" s="410"/>
      <c r="U201" s="410"/>
      <c r="V201" s="410"/>
      <c r="W201" s="410"/>
      <c r="X201" s="410"/>
      <c r="Y201" s="410"/>
      <c r="Z201" s="410"/>
      <c r="AA201" s="410"/>
      <c r="AB201" s="480"/>
      <c r="AC201" s="480"/>
      <c r="AD201" s="480"/>
      <c r="AE201" s="480"/>
      <c r="AF201" s="480"/>
      <c r="AG201" s="480"/>
      <c r="AH201" s="480"/>
      <c r="AI201" s="480"/>
      <c r="AJ201" s="410"/>
      <c r="AK201" s="410"/>
      <c r="AL201" s="29"/>
      <c r="AM201" s="4"/>
      <c r="AN201" s="4"/>
      <c r="AO201" s="4"/>
      <c r="AP201" s="4"/>
      <c r="AQ201" s="4"/>
      <c r="AR201" s="323"/>
      <c r="AS201" s="323"/>
      <c r="AT201" s="323"/>
      <c r="AU201" s="323"/>
      <c r="AV201" s="323"/>
      <c r="AX201" s="2"/>
    </row>
    <row r="202" spans="1:50" x14ac:dyDescent="0.2">
      <c r="A202" s="4"/>
      <c r="B202" s="29"/>
      <c r="C202" s="4"/>
      <c r="D202" s="410"/>
      <c r="E202" s="410"/>
      <c r="F202" s="410"/>
      <c r="G202" s="410"/>
      <c r="H202" s="410"/>
      <c r="I202" s="410"/>
      <c r="J202" s="410"/>
      <c r="K202" s="410"/>
      <c r="L202" s="410"/>
      <c r="M202" s="410"/>
      <c r="N202" s="410"/>
      <c r="O202" s="410"/>
      <c r="P202" s="410"/>
      <c r="Q202" s="410"/>
      <c r="R202" s="410"/>
      <c r="S202" s="410"/>
      <c r="T202" s="410"/>
      <c r="U202" s="410"/>
      <c r="V202" s="410"/>
      <c r="W202" s="410"/>
      <c r="X202" s="410"/>
      <c r="Y202" s="410"/>
      <c r="Z202" s="410"/>
      <c r="AA202" s="410"/>
      <c r="AB202" s="480"/>
      <c r="AC202" s="480"/>
      <c r="AD202" s="480"/>
      <c r="AE202" s="480"/>
      <c r="AF202" s="480"/>
      <c r="AG202" s="480"/>
      <c r="AH202" s="480"/>
      <c r="AI202" s="480"/>
      <c r="AJ202" s="410"/>
      <c r="AK202" s="410"/>
      <c r="AL202" s="29"/>
      <c r="AM202" s="4"/>
      <c r="AN202" s="4"/>
      <c r="AO202" s="4"/>
      <c r="AP202" s="4"/>
      <c r="AQ202" s="4"/>
      <c r="AR202" s="323"/>
      <c r="AS202" s="323"/>
      <c r="AT202" s="323"/>
      <c r="AU202" s="323"/>
      <c r="AV202" s="323"/>
      <c r="AX202" s="2"/>
    </row>
    <row r="203" spans="1:50" x14ac:dyDescent="0.2">
      <c r="A203" s="4"/>
      <c r="B203" s="29"/>
      <c r="C203" s="4"/>
      <c r="D203" s="410"/>
      <c r="E203" s="410"/>
      <c r="F203" s="410"/>
      <c r="G203" s="410"/>
      <c r="H203" s="410"/>
      <c r="I203" s="410"/>
      <c r="J203" s="410"/>
      <c r="K203" s="410"/>
      <c r="L203" s="410"/>
      <c r="M203" s="410"/>
      <c r="N203" s="410"/>
      <c r="O203" s="410"/>
      <c r="P203" s="410"/>
      <c r="Q203" s="410"/>
      <c r="R203" s="410"/>
      <c r="S203" s="410"/>
      <c r="T203" s="410"/>
      <c r="U203" s="410"/>
      <c r="V203" s="410"/>
      <c r="W203" s="410"/>
      <c r="X203" s="410"/>
      <c r="Y203" s="410"/>
      <c r="Z203" s="410"/>
      <c r="AA203" s="410"/>
      <c r="AB203" s="480"/>
      <c r="AC203" s="480"/>
      <c r="AD203" s="480"/>
      <c r="AE203" s="480"/>
      <c r="AF203" s="480"/>
      <c r="AG203" s="480"/>
      <c r="AH203" s="480"/>
      <c r="AI203" s="480"/>
      <c r="AJ203" s="410"/>
      <c r="AK203" s="410"/>
      <c r="AL203" s="29"/>
      <c r="AM203" s="4"/>
      <c r="AN203" s="4"/>
      <c r="AO203" s="4"/>
      <c r="AP203" s="4"/>
      <c r="AQ203" s="4"/>
      <c r="AR203" s="323"/>
      <c r="AS203" s="323"/>
      <c r="AT203" s="323"/>
      <c r="AU203" s="323"/>
      <c r="AV203" s="323"/>
      <c r="AX203" s="2"/>
    </row>
    <row r="204" spans="1:50" x14ac:dyDescent="0.2">
      <c r="A204" s="4"/>
      <c r="B204" s="29"/>
      <c r="C204" s="4"/>
      <c r="D204" s="410"/>
      <c r="E204" s="410"/>
      <c r="F204" s="410"/>
      <c r="G204" s="410"/>
      <c r="H204" s="410"/>
      <c r="I204" s="410"/>
      <c r="J204" s="410"/>
      <c r="K204" s="410"/>
      <c r="L204" s="410"/>
      <c r="M204" s="410"/>
      <c r="N204" s="410"/>
      <c r="O204" s="410"/>
      <c r="P204" s="410"/>
      <c r="Q204" s="410"/>
      <c r="R204" s="410"/>
      <c r="S204" s="410"/>
      <c r="T204" s="410"/>
      <c r="U204" s="410"/>
      <c r="V204" s="410"/>
      <c r="W204" s="410"/>
      <c r="X204" s="410"/>
      <c r="Y204" s="410"/>
      <c r="Z204" s="410"/>
      <c r="AA204" s="410"/>
      <c r="AB204" s="480"/>
      <c r="AC204" s="480"/>
      <c r="AD204" s="480"/>
      <c r="AE204" s="480"/>
      <c r="AF204" s="480"/>
      <c r="AG204" s="480"/>
      <c r="AH204" s="480"/>
      <c r="AI204" s="480"/>
      <c r="AJ204" s="410"/>
      <c r="AK204" s="410"/>
      <c r="AL204" s="29"/>
      <c r="AM204" s="4"/>
      <c r="AN204" s="4"/>
      <c r="AO204" s="4"/>
      <c r="AP204" s="4"/>
      <c r="AQ204" s="4"/>
      <c r="AR204" s="323"/>
      <c r="AS204" s="323"/>
      <c r="AT204" s="323"/>
      <c r="AU204" s="323"/>
      <c r="AV204" s="323"/>
      <c r="AX204" s="2"/>
    </row>
    <row r="205" spans="1:50" x14ac:dyDescent="0.2">
      <c r="A205" s="4"/>
      <c r="B205" s="29"/>
      <c r="C205" s="4"/>
      <c r="D205" s="410"/>
      <c r="E205" s="410"/>
      <c r="F205" s="410"/>
      <c r="G205" s="410"/>
      <c r="H205" s="410"/>
      <c r="I205" s="410"/>
      <c r="J205" s="410"/>
      <c r="K205" s="410"/>
      <c r="L205" s="410"/>
      <c r="M205" s="410"/>
      <c r="N205" s="410"/>
      <c r="O205" s="410"/>
      <c r="P205" s="410"/>
      <c r="Q205" s="410"/>
      <c r="R205" s="410"/>
      <c r="S205" s="410"/>
      <c r="T205" s="410"/>
      <c r="U205" s="410"/>
      <c r="V205" s="410"/>
      <c r="W205" s="410"/>
      <c r="X205" s="410"/>
      <c r="Y205" s="410"/>
      <c r="Z205" s="410"/>
      <c r="AA205" s="410"/>
      <c r="AB205" s="480"/>
      <c r="AC205" s="480"/>
      <c r="AD205" s="480"/>
      <c r="AE205" s="480"/>
      <c r="AF205" s="480"/>
      <c r="AG205" s="480"/>
      <c r="AH205" s="480"/>
      <c r="AI205" s="480"/>
      <c r="AJ205" s="410"/>
      <c r="AK205" s="410"/>
      <c r="AL205" s="29"/>
      <c r="AM205" s="4"/>
      <c r="AN205" s="4"/>
      <c r="AO205" s="4"/>
      <c r="AP205" s="4"/>
      <c r="AQ205" s="4"/>
      <c r="AR205" s="323"/>
      <c r="AS205" s="323"/>
      <c r="AT205" s="323"/>
      <c r="AU205" s="323"/>
      <c r="AV205" s="323"/>
      <c r="AX205" s="2"/>
    </row>
    <row r="206" spans="1:50" x14ac:dyDescent="0.2">
      <c r="A206" s="4"/>
      <c r="B206" s="29"/>
      <c r="C206" s="4"/>
      <c r="D206" s="410"/>
      <c r="E206" s="410"/>
      <c r="F206" s="410"/>
      <c r="G206" s="410"/>
      <c r="H206" s="410"/>
      <c r="I206" s="410"/>
      <c r="J206" s="410"/>
      <c r="K206" s="410"/>
      <c r="L206" s="410"/>
      <c r="M206" s="410"/>
      <c r="N206" s="410"/>
      <c r="O206" s="410"/>
      <c r="P206" s="410"/>
      <c r="Q206" s="410"/>
      <c r="R206" s="410"/>
      <c r="S206" s="410"/>
      <c r="T206" s="410"/>
      <c r="U206" s="410"/>
      <c r="V206" s="410"/>
      <c r="W206" s="410"/>
      <c r="X206" s="410"/>
      <c r="Y206" s="410"/>
      <c r="Z206" s="410"/>
      <c r="AA206" s="410"/>
      <c r="AB206" s="480"/>
      <c r="AC206" s="480"/>
      <c r="AD206" s="480"/>
      <c r="AE206" s="480"/>
      <c r="AF206" s="480"/>
      <c r="AG206" s="480"/>
      <c r="AH206" s="480"/>
      <c r="AI206" s="480"/>
      <c r="AJ206" s="410"/>
      <c r="AK206" s="410"/>
      <c r="AL206" s="29"/>
      <c r="AM206" s="4"/>
      <c r="AN206" s="4"/>
      <c r="AO206" s="4"/>
      <c r="AP206" s="4"/>
      <c r="AQ206" s="4"/>
      <c r="AR206" s="323"/>
      <c r="AS206" s="323"/>
      <c r="AT206" s="323"/>
      <c r="AU206" s="323"/>
      <c r="AV206" s="323"/>
      <c r="AX206" s="2"/>
    </row>
    <row r="207" spans="1:50" x14ac:dyDescent="0.2">
      <c r="A207" s="4"/>
      <c r="B207" s="29"/>
      <c r="C207" s="4"/>
      <c r="D207" s="410"/>
      <c r="E207" s="410"/>
      <c r="F207" s="410"/>
      <c r="G207" s="410"/>
      <c r="H207" s="410"/>
      <c r="I207" s="410"/>
      <c r="J207" s="410"/>
      <c r="K207" s="410"/>
      <c r="L207" s="410"/>
      <c r="M207" s="410"/>
      <c r="N207" s="410"/>
      <c r="O207" s="410"/>
      <c r="P207" s="410"/>
      <c r="Q207" s="410"/>
      <c r="R207" s="410"/>
      <c r="S207" s="410"/>
      <c r="T207" s="410"/>
      <c r="U207" s="410"/>
      <c r="V207" s="410"/>
      <c r="W207" s="410"/>
      <c r="X207" s="410"/>
      <c r="Y207" s="410"/>
      <c r="Z207" s="410"/>
      <c r="AA207" s="410"/>
      <c r="AB207" s="480"/>
      <c r="AC207" s="480"/>
      <c r="AD207" s="480"/>
      <c r="AE207" s="480"/>
      <c r="AF207" s="480"/>
      <c r="AG207" s="480"/>
      <c r="AH207" s="480"/>
      <c r="AI207" s="480"/>
      <c r="AJ207" s="410"/>
      <c r="AK207" s="410"/>
      <c r="AL207" s="29"/>
      <c r="AM207" s="4"/>
      <c r="AN207" s="4"/>
      <c r="AO207" s="4"/>
      <c r="AP207" s="4"/>
      <c r="AQ207" s="4"/>
      <c r="AR207" s="323"/>
      <c r="AS207" s="323"/>
      <c r="AT207" s="323"/>
      <c r="AU207" s="323"/>
      <c r="AV207" s="323"/>
      <c r="AX207" s="2"/>
    </row>
    <row r="208" spans="1:50" x14ac:dyDescent="0.2">
      <c r="A208" s="4"/>
      <c r="B208" s="29"/>
      <c r="C208" s="4"/>
      <c r="D208" s="410"/>
      <c r="E208" s="410"/>
      <c r="F208" s="410"/>
      <c r="G208" s="410"/>
      <c r="H208" s="410"/>
      <c r="I208" s="410"/>
      <c r="J208" s="410"/>
      <c r="K208" s="410"/>
      <c r="L208" s="410"/>
      <c r="M208" s="410"/>
      <c r="N208" s="410"/>
      <c r="O208" s="410"/>
      <c r="P208" s="410"/>
      <c r="Q208" s="410"/>
      <c r="R208" s="410"/>
      <c r="S208" s="410"/>
      <c r="T208" s="410"/>
      <c r="U208" s="410"/>
      <c r="V208" s="410"/>
      <c r="W208" s="410"/>
      <c r="X208" s="410"/>
      <c r="Y208" s="410"/>
      <c r="Z208" s="410"/>
      <c r="AA208" s="410"/>
      <c r="AB208" s="480"/>
      <c r="AC208" s="480"/>
      <c r="AD208" s="480"/>
      <c r="AE208" s="480"/>
      <c r="AF208" s="480"/>
      <c r="AG208" s="480"/>
      <c r="AH208" s="480"/>
      <c r="AI208" s="480"/>
      <c r="AJ208" s="410"/>
      <c r="AK208" s="410"/>
      <c r="AL208" s="29"/>
      <c r="AM208" s="4"/>
      <c r="AN208" s="4"/>
      <c r="AO208" s="4"/>
      <c r="AP208" s="4"/>
      <c r="AQ208" s="4"/>
      <c r="AR208" s="323"/>
      <c r="AS208" s="323"/>
      <c r="AT208" s="323"/>
      <c r="AU208" s="323"/>
      <c r="AV208" s="323"/>
      <c r="AX208" s="2"/>
    </row>
    <row r="209" spans="1:50" x14ac:dyDescent="0.2">
      <c r="A209" s="4"/>
      <c r="B209" s="29"/>
      <c r="C209" s="4"/>
      <c r="D209" s="410"/>
      <c r="E209" s="410"/>
      <c r="F209" s="410"/>
      <c r="G209" s="410"/>
      <c r="H209" s="410"/>
      <c r="I209" s="410"/>
      <c r="J209" s="410"/>
      <c r="K209" s="410"/>
      <c r="L209" s="410"/>
      <c r="M209" s="410"/>
      <c r="N209" s="410"/>
      <c r="O209" s="410"/>
      <c r="P209" s="410"/>
      <c r="Q209" s="410"/>
      <c r="R209" s="410"/>
      <c r="S209" s="410"/>
      <c r="T209" s="410"/>
      <c r="U209" s="410"/>
      <c r="V209" s="410"/>
      <c r="W209" s="410"/>
      <c r="X209" s="410"/>
      <c r="Y209" s="410"/>
      <c r="Z209" s="410"/>
      <c r="AA209" s="410"/>
      <c r="AB209" s="480"/>
      <c r="AC209" s="480"/>
      <c r="AD209" s="480"/>
      <c r="AE209" s="480"/>
      <c r="AF209" s="480"/>
      <c r="AG209" s="480"/>
      <c r="AH209" s="480"/>
      <c r="AI209" s="480"/>
      <c r="AJ209" s="410"/>
      <c r="AK209" s="410"/>
      <c r="AL209" s="29"/>
      <c r="AM209" s="4"/>
      <c r="AN209" s="4"/>
      <c r="AO209" s="4"/>
      <c r="AP209" s="4"/>
      <c r="AQ209" s="4"/>
      <c r="AR209" s="323"/>
      <c r="AS209" s="323"/>
      <c r="AT209" s="323"/>
      <c r="AU209" s="323"/>
      <c r="AV209" s="323"/>
      <c r="AX209" s="2"/>
    </row>
    <row r="210" spans="1:50" x14ac:dyDescent="0.2">
      <c r="A210" s="4"/>
      <c r="B210" s="29"/>
      <c r="C210" s="4"/>
      <c r="D210" s="410"/>
      <c r="E210" s="410"/>
      <c r="F210" s="410"/>
      <c r="G210" s="410"/>
      <c r="H210" s="410"/>
      <c r="I210" s="410"/>
      <c r="J210" s="410"/>
      <c r="K210" s="410"/>
      <c r="L210" s="410"/>
      <c r="M210" s="410"/>
      <c r="N210" s="410"/>
      <c r="O210" s="410"/>
      <c r="P210" s="410"/>
      <c r="Q210" s="410"/>
      <c r="R210" s="410"/>
      <c r="S210" s="410"/>
      <c r="T210" s="410"/>
      <c r="U210" s="410"/>
      <c r="V210" s="410"/>
      <c r="W210" s="410"/>
      <c r="X210" s="410"/>
      <c r="Y210" s="410"/>
      <c r="Z210" s="410"/>
      <c r="AA210" s="410"/>
      <c r="AB210" s="480"/>
      <c r="AC210" s="480"/>
      <c r="AD210" s="480"/>
      <c r="AE210" s="480"/>
      <c r="AF210" s="480"/>
      <c r="AG210" s="480"/>
      <c r="AH210" s="480"/>
      <c r="AI210" s="480"/>
      <c r="AJ210" s="410"/>
      <c r="AK210" s="410"/>
      <c r="AL210" s="29"/>
      <c r="AM210" s="4"/>
      <c r="AN210" s="4"/>
      <c r="AO210" s="4"/>
      <c r="AP210" s="4"/>
      <c r="AQ210" s="4"/>
      <c r="AR210" s="323"/>
      <c r="AS210" s="323"/>
      <c r="AT210" s="323"/>
      <c r="AU210" s="323"/>
      <c r="AV210" s="323"/>
      <c r="AX210" s="2"/>
    </row>
    <row r="211" spans="1:50" x14ac:dyDescent="0.2">
      <c r="A211" s="4"/>
      <c r="B211" s="29"/>
      <c r="C211" s="4"/>
      <c r="D211" s="410"/>
      <c r="E211" s="410"/>
      <c r="F211" s="410"/>
      <c r="G211" s="410"/>
      <c r="H211" s="410"/>
      <c r="I211" s="410"/>
      <c r="J211" s="410"/>
      <c r="K211" s="410"/>
      <c r="L211" s="410"/>
      <c r="M211" s="410"/>
      <c r="N211" s="410"/>
      <c r="O211" s="410"/>
      <c r="P211" s="410"/>
      <c r="Q211" s="410"/>
      <c r="R211" s="410"/>
      <c r="S211" s="410"/>
      <c r="T211" s="410"/>
      <c r="U211" s="410"/>
      <c r="V211" s="410"/>
      <c r="W211" s="410"/>
      <c r="X211" s="410"/>
      <c r="Y211" s="410"/>
      <c r="Z211" s="410"/>
      <c r="AA211" s="410"/>
      <c r="AB211" s="480"/>
      <c r="AC211" s="480"/>
      <c r="AD211" s="480"/>
      <c r="AE211" s="480"/>
      <c r="AF211" s="480"/>
      <c r="AG211" s="480"/>
      <c r="AH211" s="480"/>
      <c r="AI211" s="480"/>
      <c r="AJ211" s="410"/>
      <c r="AK211" s="410"/>
      <c r="AL211" s="29"/>
      <c r="AM211" s="4"/>
      <c r="AN211" s="4"/>
      <c r="AO211" s="4"/>
      <c r="AP211" s="4"/>
      <c r="AQ211" s="4"/>
      <c r="AR211" s="323"/>
      <c r="AS211" s="323"/>
      <c r="AT211" s="323"/>
      <c r="AU211" s="323"/>
      <c r="AV211" s="323"/>
      <c r="AX211" s="2"/>
    </row>
    <row r="212" spans="1:50" x14ac:dyDescent="0.2">
      <c r="A212" s="4"/>
      <c r="B212" s="29"/>
      <c r="C212" s="4"/>
      <c r="D212" s="410"/>
      <c r="E212" s="410"/>
      <c r="F212" s="410"/>
      <c r="G212" s="410"/>
      <c r="H212" s="410"/>
      <c r="I212" s="410"/>
      <c r="J212" s="410"/>
      <c r="K212" s="410"/>
      <c r="L212" s="410"/>
      <c r="M212" s="410"/>
      <c r="N212" s="410"/>
      <c r="O212" s="410"/>
      <c r="P212" s="410"/>
      <c r="Q212" s="410"/>
      <c r="R212" s="410"/>
      <c r="S212" s="410"/>
      <c r="T212" s="410"/>
      <c r="U212" s="410"/>
      <c r="V212" s="410"/>
      <c r="W212" s="410"/>
      <c r="X212" s="410"/>
      <c r="Y212" s="410"/>
      <c r="Z212" s="410"/>
      <c r="AA212" s="410"/>
      <c r="AB212" s="480"/>
      <c r="AC212" s="480"/>
      <c r="AD212" s="480"/>
      <c r="AE212" s="480"/>
      <c r="AF212" s="480"/>
      <c r="AG212" s="480"/>
      <c r="AH212" s="480"/>
      <c r="AI212" s="480"/>
      <c r="AJ212" s="410"/>
      <c r="AK212" s="410"/>
      <c r="AL212" s="29"/>
      <c r="AM212" s="4"/>
      <c r="AN212" s="4"/>
      <c r="AO212" s="4"/>
      <c r="AP212" s="4"/>
      <c r="AQ212" s="4"/>
      <c r="AR212" s="323"/>
      <c r="AS212" s="323"/>
      <c r="AT212" s="323"/>
      <c r="AU212" s="323"/>
      <c r="AV212" s="323"/>
      <c r="AX212" s="2"/>
    </row>
    <row r="213" spans="1:50" x14ac:dyDescent="0.2">
      <c r="A213" s="4"/>
      <c r="B213" s="29"/>
      <c r="C213" s="4"/>
      <c r="D213" s="410"/>
      <c r="E213" s="410"/>
      <c r="F213" s="410"/>
      <c r="G213" s="410"/>
      <c r="H213" s="410"/>
      <c r="I213" s="410"/>
      <c r="J213" s="410"/>
      <c r="K213" s="410"/>
      <c r="L213" s="410"/>
      <c r="M213" s="410"/>
      <c r="N213" s="410"/>
      <c r="O213" s="410"/>
      <c r="P213" s="410"/>
      <c r="Q213" s="410"/>
      <c r="R213" s="410"/>
      <c r="S213" s="410"/>
      <c r="T213" s="410"/>
      <c r="U213" s="410"/>
      <c r="V213" s="410"/>
      <c r="W213" s="410"/>
      <c r="X213" s="410"/>
      <c r="Y213" s="410"/>
      <c r="Z213" s="410"/>
      <c r="AA213" s="410"/>
      <c r="AB213" s="480"/>
      <c r="AC213" s="480"/>
      <c r="AD213" s="480"/>
      <c r="AE213" s="480"/>
      <c r="AF213" s="480"/>
      <c r="AG213" s="480"/>
      <c r="AH213" s="480"/>
      <c r="AI213" s="480"/>
      <c r="AJ213" s="410"/>
      <c r="AK213" s="410"/>
      <c r="AL213" s="29"/>
      <c r="AM213" s="4"/>
      <c r="AN213" s="4"/>
      <c r="AO213" s="4"/>
      <c r="AP213" s="4"/>
      <c r="AQ213" s="4"/>
      <c r="AR213" s="323"/>
      <c r="AS213" s="323"/>
      <c r="AT213" s="323"/>
      <c r="AU213" s="323"/>
      <c r="AV213" s="323"/>
      <c r="AX213" s="2"/>
    </row>
    <row r="214" spans="1:50" x14ac:dyDescent="0.2">
      <c r="A214" s="4"/>
      <c r="B214" s="29"/>
      <c r="C214" s="4"/>
      <c r="D214" s="410"/>
      <c r="E214" s="410"/>
      <c r="F214" s="410"/>
      <c r="G214" s="410"/>
      <c r="H214" s="410"/>
      <c r="I214" s="410"/>
      <c r="J214" s="410"/>
      <c r="K214" s="410"/>
      <c r="L214" s="410"/>
      <c r="M214" s="410"/>
      <c r="N214" s="410"/>
      <c r="O214" s="410"/>
      <c r="P214" s="410"/>
      <c r="Q214" s="410"/>
      <c r="R214" s="410"/>
      <c r="S214" s="410"/>
      <c r="T214" s="410"/>
      <c r="U214" s="410"/>
      <c r="V214" s="410"/>
      <c r="W214" s="410"/>
      <c r="X214" s="410"/>
      <c r="Y214" s="410"/>
      <c r="Z214" s="410"/>
      <c r="AA214" s="410"/>
      <c r="AB214" s="480"/>
      <c r="AC214" s="480"/>
      <c r="AD214" s="480"/>
      <c r="AE214" s="480"/>
      <c r="AF214" s="480"/>
      <c r="AG214" s="480"/>
      <c r="AH214" s="480"/>
      <c r="AI214" s="480"/>
      <c r="AJ214" s="410"/>
      <c r="AK214" s="410"/>
      <c r="AL214" s="29"/>
      <c r="AM214" s="4"/>
      <c r="AN214" s="4"/>
      <c r="AO214" s="4"/>
      <c r="AP214" s="4"/>
      <c r="AQ214" s="4"/>
      <c r="AR214" s="323"/>
      <c r="AS214" s="323"/>
      <c r="AT214" s="323"/>
      <c r="AU214" s="323"/>
      <c r="AV214" s="323"/>
      <c r="AX214" s="2"/>
    </row>
    <row r="215" spans="1:50" x14ac:dyDescent="0.2">
      <c r="A215" s="4"/>
      <c r="B215" s="29"/>
      <c r="C215" s="4"/>
      <c r="D215" s="410"/>
      <c r="E215" s="410"/>
      <c r="F215" s="410"/>
      <c r="G215" s="410"/>
      <c r="H215" s="410"/>
      <c r="I215" s="410"/>
      <c r="J215" s="410"/>
      <c r="K215" s="410"/>
      <c r="L215" s="410"/>
      <c r="M215" s="410"/>
      <c r="N215" s="410"/>
      <c r="O215" s="410"/>
      <c r="P215" s="410"/>
      <c r="Q215" s="410"/>
      <c r="R215" s="410"/>
      <c r="S215" s="410"/>
      <c r="T215" s="410"/>
      <c r="U215" s="410"/>
      <c r="V215" s="410"/>
      <c r="W215" s="410"/>
      <c r="X215" s="410"/>
      <c r="Y215" s="410"/>
      <c r="Z215" s="410"/>
      <c r="AA215" s="410"/>
      <c r="AB215" s="480"/>
      <c r="AC215" s="480"/>
      <c r="AD215" s="480"/>
      <c r="AE215" s="480"/>
      <c r="AF215" s="480"/>
      <c r="AG215" s="480"/>
      <c r="AH215" s="480"/>
      <c r="AI215" s="480"/>
      <c r="AJ215" s="410"/>
      <c r="AK215" s="410"/>
      <c r="AL215" s="29"/>
      <c r="AM215" s="4"/>
      <c r="AN215" s="4"/>
      <c r="AO215" s="4"/>
      <c r="AP215" s="4"/>
      <c r="AQ215" s="4"/>
      <c r="AR215" s="323"/>
      <c r="AS215" s="323"/>
      <c r="AT215" s="323"/>
      <c r="AU215" s="323"/>
      <c r="AV215" s="323"/>
      <c r="AX215" s="2"/>
    </row>
    <row r="216" spans="1:50" x14ac:dyDescent="0.2">
      <c r="A216" s="4"/>
      <c r="B216" s="29"/>
      <c r="C216" s="4"/>
      <c r="D216" s="410"/>
      <c r="E216" s="410"/>
      <c r="F216" s="410"/>
      <c r="G216" s="410"/>
      <c r="H216" s="410"/>
      <c r="I216" s="410"/>
      <c r="J216" s="410"/>
      <c r="K216" s="410"/>
      <c r="L216" s="410"/>
      <c r="M216" s="410"/>
      <c r="N216" s="410"/>
      <c r="O216" s="410"/>
      <c r="P216" s="410"/>
      <c r="Q216" s="410"/>
      <c r="R216" s="410"/>
      <c r="S216" s="410"/>
      <c r="T216" s="410"/>
      <c r="U216" s="410"/>
      <c r="V216" s="410"/>
      <c r="W216" s="410"/>
      <c r="X216" s="410"/>
      <c r="Y216" s="410"/>
      <c r="Z216" s="410"/>
      <c r="AA216" s="410"/>
      <c r="AB216" s="480"/>
      <c r="AC216" s="480"/>
      <c r="AD216" s="480"/>
      <c r="AE216" s="480"/>
      <c r="AF216" s="480"/>
      <c r="AG216" s="480"/>
      <c r="AH216" s="480"/>
      <c r="AI216" s="480"/>
      <c r="AJ216" s="410"/>
      <c r="AK216" s="410"/>
      <c r="AL216" s="29"/>
      <c r="AM216" s="4"/>
      <c r="AN216" s="4"/>
      <c r="AO216" s="4"/>
      <c r="AP216" s="4"/>
      <c r="AQ216" s="4"/>
      <c r="AR216" s="323"/>
      <c r="AS216" s="323"/>
      <c r="AT216" s="323"/>
      <c r="AU216" s="323"/>
      <c r="AV216" s="323"/>
      <c r="AX216" s="2"/>
    </row>
    <row r="217" spans="1:50" x14ac:dyDescent="0.2">
      <c r="A217" s="4"/>
      <c r="B217" s="29"/>
      <c r="C217" s="4"/>
      <c r="D217" s="410"/>
      <c r="E217" s="410"/>
      <c r="F217" s="410"/>
      <c r="G217" s="410"/>
      <c r="H217" s="410"/>
      <c r="I217" s="410"/>
      <c r="J217" s="410"/>
      <c r="K217" s="410"/>
      <c r="L217" s="410"/>
      <c r="M217" s="410"/>
      <c r="N217" s="410"/>
      <c r="O217" s="410"/>
      <c r="P217" s="410"/>
      <c r="Q217" s="410"/>
      <c r="R217" s="410"/>
      <c r="S217" s="410"/>
      <c r="T217" s="410"/>
      <c r="U217" s="410"/>
      <c r="V217" s="410"/>
      <c r="W217" s="410"/>
      <c r="X217" s="410"/>
      <c r="Y217" s="410"/>
      <c r="Z217" s="410"/>
      <c r="AA217" s="410"/>
      <c r="AB217" s="480"/>
      <c r="AC217" s="480"/>
      <c r="AD217" s="480"/>
      <c r="AE217" s="480"/>
      <c r="AF217" s="480"/>
      <c r="AG217" s="480"/>
      <c r="AH217" s="480"/>
      <c r="AI217" s="480"/>
      <c r="AJ217" s="410"/>
      <c r="AK217" s="410"/>
      <c r="AL217" s="29"/>
      <c r="AM217" s="4"/>
      <c r="AN217" s="4"/>
      <c r="AO217" s="4"/>
      <c r="AP217" s="4"/>
      <c r="AQ217" s="4"/>
      <c r="AR217" s="323"/>
      <c r="AS217" s="323"/>
      <c r="AT217" s="323"/>
      <c r="AU217" s="323"/>
      <c r="AV217" s="323"/>
      <c r="AX217" s="2"/>
    </row>
    <row r="218" spans="1:50" x14ac:dyDescent="0.2">
      <c r="A218" s="4"/>
      <c r="B218" s="29"/>
      <c r="C218" s="4"/>
      <c r="D218" s="410"/>
      <c r="E218" s="410"/>
      <c r="F218" s="410"/>
      <c r="G218" s="410"/>
      <c r="H218" s="410"/>
      <c r="I218" s="410"/>
      <c r="J218" s="410"/>
      <c r="K218" s="410"/>
      <c r="L218" s="410"/>
      <c r="M218" s="410"/>
      <c r="N218" s="410"/>
      <c r="O218" s="410"/>
      <c r="P218" s="410"/>
      <c r="Q218" s="410"/>
      <c r="R218" s="410"/>
      <c r="S218" s="410"/>
      <c r="T218" s="410"/>
      <c r="U218" s="410"/>
      <c r="V218" s="410"/>
      <c r="W218" s="410"/>
      <c r="X218" s="410"/>
      <c r="Y218" s="410"/>
      <c r="Z218" s="410"/>
      <c r="AA218" s="410"/>
      <c r="AB218" s="480"/>
      <c r="AC218" s="480"/>
      <c r="AD218" s="480"/>
      <c r="AE218" s="480"/>
      <c r="AF218" s="480"/>
      <c r="AG218" s="480"/>
      <c r="AH218" s="480"/>
      <c r="AI218" s="480"/>
      <c r="AJ218" s="410"/>
      <c r="AK218" s="410"/>
      <c r="AL218" s="29"/>
      <c r="AM218" s="4"/>
      <c r="AN218" s="4"/>
      <c r="AO218" s="4"/>
      <c r="AP218" s="4"/>
      <c r="AQ218" s="4"/>
      <c r="AR218" s="323"/>
      <c r="AS218" s="323"/>
      <c r="AT218" s="323"/>
      <c r="AU218" s="323"/>
      <c r="AV218" s="323"/>
      <c r="AX218" s="2"/>
    </row>
    <row r="219" spans="1:50" x14ac:dyDescent="0.2">
      <c r="A219" s="4"/>
      <c r="B219" s="29"/>
      <c r="C219" s="4"/>
      <c r="D219" s="410"/>
      <c r="E219" s="410"/>
      <c r="F219" s="410"/>
      <c r="G219" s="410"/>
      <c r="H219" s="410"/>
      <c r="I219" s="410"/>
      <c r="J219" s="410"/>
      <c r="K219" s="410"/>
      <c r="L219" s="410"/>
      <c r="M219" s="410"/>
      <c r="N219" s="410"/>
      <c r="O219" s="410"/>
      <c r="P219" s="410"/>
      <c r="Q219" s="410"/>
      <c r="R219" s="410"/>
      <c r="S219" s="410"/>
      <c r="T219" s="410"/>
      <c r="U219" s="410"/>
      <c r="V219" s="410"/>
      <c r="W219" s="410"/>
      <c r="X219" s="410"/>
      <c r="Y219" s="410"/>
      <c r="Z219" s="410"/>
      <c r="AA219" s="410"/>
      <c r="AB219" s="480"/>
      <c r="AC219" s="480"/>
      <c r="AD219" s="480"/>
      <c r="AE219" s="480"/>
      <c r="AF219" s="480"/>
      <c r="AG219" s="480"/>
      <c r="AH219" s="480"/>
      <c r="AI219" s="480"/>
      <c r="AJ219" s="410"/>
      <c r="AK219" s="410"/>
      <c r="AL219" s="29"/>
      <c r="AM219" s="4"/>
      <c r="AN219" s="4"/>
      <c r="AO219" s="4"/>
      <c r="AP219" s="4"/>
      <c r="AQ219" s="4"/>
      <c r="AR219" s="323"/>
      <c r="AS219" s="323"/>
      <c r="AT219" s="323"/>
      <c r="AU219" s="323"/>
      <c r="AV219" s="323"/>
      <c r="AX219" s="2"/>
    </row>
    <row r="220" spans="1:50" x14ac:dyDescent="0.2">
      <c r="A220" s="4"/>
      <c r="B220" s="29"/>
      <c r="C220" s="4"/>
      <c r="D220" s="410"/>
      <c r="E220" s="410"/>
      <c r="F220" s="410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410"/>
      <c r="R220" s="410"/>
      <c r="S220" s="410"/>
      <c r="T220" s="410"/>
      <c r="U220" s="410"/>
      <c r="V220" s="410"/>
      <c r="W220" s="410"/>
      <c r="X220" s="410"/>
      <c r="Y220" s="410"/>
      <c r="Z220" s="410"/>
      <c r="AA220" s="410"/>
      <c r="AB220" s="480"/>
      <c r="AC220" s="480"/>
      <c r="AD220" s="480"/>
      <c r="AE220" s="480"/>
      <c r="AF220" s="480"/>
      <c r="AG220" s="480"/>
      <c r="AH220" s="480"/>
      <c r="AI220" s="480"/>
      <c r="AJ220" s="410"/>
      <c r="AK220" s="410"/>
      <c r="AL220" s="29"/>
      <c r="AM220" s="4"/>
      <c r="AN220" s="4"/>
      <c r="AO220" s="4"/>
      <c r="AP220" s="4"/>
      <c r="AQ220" s="4"/>
      <c r="AR220" s="323"/>
      <c r="AS220" s="323"/>
      <c r="AT220" s="323"/>
      <c r="AU220" s="323"/>
      <c r="AV220" s="323"/>
      <c r="AX220" s="2"/>
    </row>
    <row r="221" spans="1:50" x14ac:dyDescent="0.2">
      <c r="A221" s="4"/>
      <c r="B221" s="29"/>
      <c r="C221" s="4"/>
      <c r="D221" s="410"/>
      <c r="E221" s="410"/>
      <c r="F221" s="410"/>
      <c r="G221" s="410"/>
      <c r="H221" s="410"/>
      <c r="I221" s="410"/>
      <c r="J221" s="410"/>
      <c r="K221" s="410"/>
      <c r="L221" s="410"/>
      <c r="M221" s="410"/>
      <c r="N221" s="410"/>
      <c r="O221" s="410"/>
      <c r="P221" s="410"/>
      <c r="Q221" s="410"/>
      <c r="R221" s="410"/>
      <c r="S221" s="410"/>
      <c r="T221" s="410"/>
      <c r="U221" s="410"/>
      <c r="V221" s="410"/>
      <c r="W221" s="410"/>
      <c r="X221" s="410"/>
      <c r="Y221" s="410"/>
      <c r="Z221" s="410"/>
      <c r="AA221" s="410"/>
      <c r="AB221" s="480"/>
      <c r="AC221" s="480"/>
      <c r="AD221" s="480"/>
      <c r="AE221" s="480"/>
      <c r="AF221" s="480"/>
      <c r="AG221" s="480"/>
      <c r="AH221" s="480"/>
      <c r="AI221" s="480"/>
      <c r="AJ221" s="410"/>
      <c r="AK221" s="410"/>
      <c r="AL221" s="29"/>
      <c r="AM221" s="4"/>
      <c r="AN221" s="4"/>
      <c r="AO221" s="4"/>
      <c r="AP221" s="4"/>
      <c r="AQ221" s="4"/>
      <c r="AR221" s="323"/>
      <c r="AS221" s="323"/>
      <c r="AT221" s="323"/>
      <c r="AU221" s="323"/>
      <c r="AV221" s="323"/>
      <c r="AX221" s="2"/>
    </row>
    <row r="222" spans="1:50" x14ac:dyDescent="0.2">
      <c r="A222" s="4"/>
      <c r="B222" s="29"/>
      <c r="C222" s="4"/>
      <c r="D222" s="410"/>
      <c r="E222" s="410"/>
      <c r="F222" s="410"/>
      <c r="G222" s="410"/>
      <c r="H222" s="410"/>
      <c r="I222" s="410"/>
      <c r="J222" s="410"/>
      <c r="K222" s="410"/>
      <c r="L222" s="410"/>
      <c r="M222" s="410"/>
      <c r="N222" s="410"/>
      <c r="O222" s="410"/>
      <c r="P222" s="410"/>
      <c r="Q222" s="410"/>
      <c r="R222" s="410"/>
      <c r="S222" s="410"/>
      <c r="T222" s="410"/>
      <c r="U222" s="410"/>
      <c r="V222" s="410"/>
      <c r="W222" s="410"/>
      <c r="X222" s="410"/>
      <c r="Y222" s="410"/>
      <c r="Z222" s="410"/>
      <c r="AA222" s="410"/>
      <c r="AB222" s="480"/>
      <c r="AC222" s="480"/>
      <c r="AD222" s="480"/>
      <c r="AE222" s="480"/>
      <c r="AF222" s="480"/>
      <c r="AG222" s="480"/>
      <c r="AH222" s="480"/>
      <c r="AI222" s="480"/>
      <c r="AJ222" s="410"/>
      <c r="AK222" s="410"/>
      <c r="AL222" s="29"/>
      <c r="AM222" s="4"/>
      <c r="AN222" s="4"/>
      <c r="AO222" s="4"/>
      <c r="AP222" s="4"/>
      <c r="AQ222" s="4"/>
      <c r="AR222" s="323"/>
      <c r="AS222" s="323"/>
      <c r="AT222" s="323"/>
      <c r="AU222" s="323"/>
      <c r="AV222" s="323"/>
      <c r="AX222" s="2"/>
    </row>
    <row r="223" spans="1:50" x14ac:dyDescent="0.2">
      <c r="A223" s="4"/>
      <c r="B223" s="29"/>
      <c r="C223" s="4"/>
      <c r="D223" s="410"/>
      <c r="E223" s="410"/>
      <c r="F223" s="410"/>
      <c r="G223" s="410"/>
      <c r="H223" s="410"/>
      <c r="I223" s="410"/>
      <c r="J223" s="410"/>
      <c r="K223" s="410"/>
      <c r="L223" s="410"/>
      <c r="M223" s="410"/>
      <c r="N223" s="410"/>
      <c r="O223" s="410"/>
      <c r="P223" s="410"/>
      <c r="Q223" s="410"/>
      <c r="R223" s="410"/>
      <c r="S223" s="410"/>
      <c r="T223" s="410"/>
      <c r="U223" s="410"/>
      <c r="V223" s="410"/>
      <c r="W223" s="410"/>
      <c r="X223" s="410"/>
      <c r="Y223" s="410"/>
      <c r="Z223" s="410"/>
      <c r="AA223" s="410"/>
      <c r="AB223" s="480"/>
      <c r="AC223" s="480"/>
      <c r="AD223" s="480"/>
      <c r="AE223" s="480"/>
      <c r="AF223" s="480"/>
      <c r="AG223" s="480"/>
      <c r="AH223" s="480"/>
      <c r="AI223" s="480"/>
      <c r="AJ223" s="410"/>
      <c r="AK223" s="410"/>
      <c r="AL223" s="29"/>
      <c r="AM223" s="4"/>
      <c r="AN223" s="4"/>
      <c r="AO223" s="4"/>
      <c r="AP223" s="4"/>
      <c r="AQ223" s="4"/>
      <c r="AR223" s="323"/>
      <c r="AS223" s="323"/>
      <c r="AT223" s="323"/>
      <c r="AU223" s="323"/>
      <c r="AV223" s="323"/>
      <c r="AX223" s="2"/>
    </row>
    <row r="224" spans="1:50" x14ac:dyDescent="0.2">
      <c r="A224" s="4"/>
      <c r="B224" s="29"/>
      <c r="C224" s="4"/>
      <c r="D224" s="410"/>
      <c r="E224" s="410"/>
      <c r="F224" s="410"/>
      <c r="G224" s="410"/>
      <c r="H224" s="410"/>
      <c r="I224" s="410"/>
      <c r="J224" s="410"/>
      <c r="K224" s="410"/>
      <c r="L224" s="410"/>
      <c r="M224" s="410"/>
      <c r="N224" s="410"/>
      <c r="O224" s="410"/>
      <c r="P224" s="410"/>
      <c r="Q224" s="410"/>
      <c r="R224" s="410"/>
      <c r="S224" s="410"/>
      <c r="T224" s="410"/>
      <c r="U224" s="410"/>
      <c r="V224" s="410"/>
      <c r="W224" s="410"/>
      <c r="X224" s="410"/>
      <c r="Y224" s="410"/>
      <c r="Z224" s="410"/>
      <c r="AA224" s="410"/>
      <c r="AB224" s="480"/>
      <c r="AC224" s="480"/>
      <c r="AD224" s="480"/>
      <c r="AE224" s="480"/>
      <c r="AF224" s="480"/>
      <c r="AG224" s="480"/>
      <c r="AH224" s="480"/>
      <c r="AI224" s="480"/>
      <c r="AJ224" s="410"/>
      <c r="AK224" s="410"/>
      <c r="AL224" s="29"/>
      <c r="AM224" s="4"/>
      <c r="AN224" s="4"/>
      <c r="AO224" s="4"/>
      <c r="AP224" s="4"/>
      <c r="AQ224" s="4"/>
      <c r="AR224" s="323"/>
      <c r="AS224" s="323"/>
      <c r="AT224" s="323"/>
      <c r="AU224" s="323"/>
      <c r="AV224" s="323"/>
      <c r="AX224" s="2"/>
    </row>
    <row r="225" spans="1:50" x14ac:dyDescent="0.2">
      <c r="A225" s="4"/>
      <c r="B225" s="29"/>
      <c r="C225" s="4"/>
      <c r="D225" s="410"/>
      <c r="E225" s="410"/>
      <c r="F225" s="410"/>
      <c r="G225" s="410"/>
      <c r="H225" s="410"/>
      <c r="I225" s="410"/>
      <c r="J225" s="410"/>
      <c r="K225" s="410"/>
      <c r="L225" s="410"/>
      <c r="M225" s="410"/>
      <c r="N225" s="410"/>
      <c r="O225" s="410"/>
      <c r="P225" s="410"/>
      <c r="Q225" s="410"/>
      <c r="R225" s="410"/>
      <c r="S225" s="410"/>
      <c r="T225" s="410"/>
      <c r="U225" s="410"/>
      <c r="V225" s="410"/>
      <c r="W225" s="410"/>
      <c r="X225" s="410"/>
      <c r="Y225" s="410"/>
      <c r="Z225" s="410"/>
      <c r="AA225" s="410"/>
      <c r="AB225" s="480"/>
      <c r="AC225" s="480"/>
      <c r="AD225" s="480"/>
      <c r="AE225" s="480"/>
      <c r="AF225" s="480"/>
      <c r="AG225" s="480"/>
      <c r="AH225" s="480"/>
      <c r="AI225" s="480"/>
      <c r="AJ225" s="410"/>
      <c r="AK225" s="410"/>
      <c r="AL225" s="29"/>
      <c r="AM225" s="4"/>
      <c r="AN225" s="4"/>
      <c r="AO225" s="4"/>
      <c r="AP225" s="4"/>
      <c r="AQ225" s="4"/>
      <c r="AR225" s="323"/>
      <c r="AS225" s="323"/>
      <c r="AT225" s="323"/>
      <c r="AU225" s="323"/>
      <c r="AV225" s="323"/>
      <c r="AX225" s="2"/>
    </row>
    <row r="226" spans="1:50" x14ac:dyDescent="0.2">
      <c r="A226" s="4"/>
      <c r="B226" s="29"/>
      <c r="C226" s="4"/>
      <c r="D226" s="410"/>
      <c r="E226" s="410"/>
      <c r="F226" s="410"/>
      <c r="G226" s="410"/>
      <c r="H226" s="410"/>
      <c r="I226" s="410"/>
      <c r="J226" s="410"/>
      <c r="K226" s="410"/>
      <c r="L226" s="410"/>
      <c r="M226" s="410"/>
      <c r="N226" s="410"/>
      <c r="O226" s="410"/>
      <c r="P226" s="410"/>
      <c r="Q226" s="410"/>
      <c r="R226" s="410"/>
      <c r="S226" s="410"/>
      <c r="T226" s="410"/>
      <c r="U226" s="410"/>
      <c r="V226" s="410"/>
      <c r="W226" s="410"/>
      <c r="X226" s="410"/>
      <c r="Y226" s="410"/>
      <c r="Z226" s="410"/>
      <c r="AA226" s="410"/>
      <c r="AB226" s="480"/>
      <c r="AC226" s="480"/>
      <c r="AD226" s="480"/>
      <c r="AE226" s="480"/>
      <c r="AF226" s="480"/>
      <c r="AG226" s="480"/>
      <c r="AH226" s="480"/>
      <c r="AI226" s="480"/>
      <c r="AJ226" s="410"/>
      <c r="AK226" s="410"/>
      <c r="AL226" s="29"/>
      <c r="AM226" s="4"/>
      <c r="AN226" s="4"/>
      <c r="AO226" s="4"/>
      <c r="AP226" s="4"/>
      <c r="AQ226" s="4"/>
      <c r="AR226" s="323"/>
      <c r="AS226" s="323"/>
      <c r="AT226" s="323"/>
      <c r="AU226" s="323"/>
      <c r="AV226" s="323"/>
      <c r="AX226" s="2"/>
    </row>
    <row r="227" spans="1:50" x14ac:dyDescent="0.2">
      <c r="A227" s="4"/>
      <c r="B227" s="29"/>
      <c r="C227" s="4"/>
      <c r="D227" s="410"/>
      <c r="E227" s="410"/>
      <c r="F227" s="410"/>
      <c r="G227" s="410"/>
      <c r="H227" s="410"/>
      <c r="I227" s="410"/>
      <c r="J227" s="410"/>
      <c r="K227" s="410"/>
      <c r="L227" s="410"/>
      <c r="M227" s="410"/>
      <c r="N227" s="410"/>
      <c r="O227" s="410"/>
      <c r="P227" s="410"/>
      <c r="Q227" s="410"/>
      <c r="R227" s="410"/>
      <c r="S227" s="410"/>
      <c r="T227" s="410"/>
      <c r="U227" s="410"/>
      <c r="V227" s="410"/>
      <c r="W227" s="410"/>
      <c r="X227" s="410"/>
      <c r="Y227" s="410"/>
      <c r="Z227" s="410"/>
      <c r="AA227" s="410"/>
      <c r="AB227" s="480"/>
      <c r="AC227" s="480"/>
      <c r="AD227" s="480"/>
      <c r="AE227" s="480"/>
      <c r="AF227" s="480"/>
      <c r="AG227" s="480"/>
      <c r="AH227" s="480"/>
      <c r="AI227" s="480"/>
      <c r="AJ227" s="410"/>
      <c r="AK227" s="410"/>
      <c r="AL227" s="29"/>
      <c r="AM227" s="4"/>
      <c r="AN227" s="4"/>
      <c r="AO227" s="4"/>
      <c r="AP227" s="4"/>
      <c r="AQ227" s="4"/>
      <c r="AR227" s="323"/>
      <c r="AS227" s="323"/>
      <c r="AT227" s="323"/>
      <c r="AU227" s="323"/>
      <c r="AV227" s="323"/>
      <c r="AX227" s="2"/>
    </row>
    <row r="228" spans="1:50" x14ac:dyDescent="0.2">
      <c r="A228" s="4"/>
      <c r="B228" s="29"/>
      <c r="C228" s="4"/>
      <c r="D228" s="410"/>
      <c r="E228" s="410"/>
      <c r="F228" s="410"/>
      <c r="G228" s="410"/>
      <c r="H228" s="410"/>
      <c r="I228" s="410"/>
      <c r="J228" s="410"/>
      <c r="K228" s="410"/>
      <c r="L228" s="410"/>
      <c r="M228" s="410"/>
      <c r="N228" s="410"/>
      <c r="O228" s="410"/>
      <c r="P228" s="410"/>
      <c r="Q228" s="410"/>
      <c r="R228" s="410"/>
      <c r="S228" s="410"/>
      <c r="T228" s="410"/>
      <c r="U228" s="410"/>
      <c r="V228" s="410"/>
      <c r="W228" s="410"/>
      <c r="X228" s="410"/>
      <c r="Y228" s="410"/>
      <c r="Z228" s="410"/>
      <c r="AA228" s="410"/>
      <c r="AB228" s="480"/>
      <c r="AC228" s="480"/>
      <c r="AD228" s="480"/>
      <c r="AE228" s="480"/>
      <c r="AF228" s="480"/>
      <c r="AG228" s="480"/>
      <c r="AH228" s="480"/>
      <c r="AI228" s="480"/>
      <c r="AJ228" s="410"/>
      <c r="AK228" s="410"/>
      <c r="AL228" s="29"/>
      <c r="AM228" s="4"/>
      <c r="AN228" s="4"/>
      <c r="AO228" s="4"/>
      <c r="AP228" s="4"/>
      <c r="AQ228" s="4"/>
      <c r="AR228" s="323"/>
      <c r="AS228" s="323"/>
      <c r="AT228" s="323"/>
      <c r="AU228" s="323"/>
      <c r="AV228" s="323"/>
      <c r="AX228" s="2"/>
    </row>
    <row r="229" spans="1:50" x14ac:dyDescent="0.2">
      <c r="A229" s="4"/>
      <c r="B229" s="29"/>
      <c r="C229" s="4"/>
      <c r="D229" s="410"/>
      <c r="E229" s="410"/>
      <c r="F229" s="410"/>
      <c r="G229" s="410"/>
      <c r="H229" s="410"/>
      <c r="I229" s="410"/>
      <c r="J229" s="410"/>
      <c r="K229" s="410"/>
      <c r="L229" s="410"/>
      <c r="M229" s="410"/>
      <c r="N229" s="410"/>
      <c r="O229" s="410"/>
      <c r="P229" s="410"/>
      <c r="Q229" s="410"/>
      <c r="R229" s="410"/>
      <c r="S229" s="410"/>
      <c r="T229" s="410"/>
      <c r="U229" s="410"/>
      <c r="V229" s="410"/>
      <c r="W229" s="410"/>
      <c r="X229" s="410"/>
      <c r="Y229" s="410"/>
      <c r="Z229" s="410"/>
      <c r="AA229" s="410"/>
      <c r="AB229" s="480"/>
      <c r="AC229" s="480"/>
      <c r="AD229" s="480"/>
      <c r="AE229" s="480"/>
      <c r="AF229" s="480"/>
      <c r="AG229" s="480"/>
      <c r="AH229" s="480"/>
      <c r="AI229" s="480"/>
      <c r="AJ229" s="410"/>
      <c r="AK229" s="410"/>
      <c r="AL229" s="29"/>
      <c r="AM229" s="4"/>
      <c r="AN229" s="4"/>
      <c r="AO229" s="4"/>
      <c r="AP229" s="4"/>
      <c r="AQ229" s="4"/>
      <c r="AR229" s="323"/>
      <c r="AS229" s="323"/>
      <c r="AT229" s="323"/>
      <c r="AU229" s="323"/>
      <c r="AV229" s="323"/>
      <c r="AX229" s="2"/>
    </row>
    <row r="230" spans="1:50" x14ac:dyDescent="0.2">
      <c r="A230" s="4"/>
      <c r="B230" s="29"/>
      <c r="C230" s="4"/>
      <c r="D230" s="410"/>
      <c r="E230" s="410"/>
      <c r="F230" s="410"/>
      <c r="G230" s="410"/>
      <c r="H230" s="410"/>
      <c r="I230" s="410"/>
      <c r="J230" s="410"/>
      <c r="K230" s="410"/>
      <c r="L230" s="410"/>
      <c r="M230" s="410"/>
      <c r="N230" s="410"/>
      <c r="O230" s="410"/>
      <c r="P230" s="410"/>
      <c r="Q230" s="410"/>
      <c r="R230" s="410"/>
      <c r="S230" s="410"/>
      <c r="T230" s="410"/>
      <c r="U230" s="410"/>
      <c r="V230" s="410"/>
      <c r="W230" s="410"/>
      <c r="X230" s="410"/>
      <c r="Y230" s="410"/>
      <c r="Z230" s="410"/>
      <c r="AA230" s="410"/>
      <c r="AB230" s="480"/>
      <c r="AC230" s="480"/>
      <c r="AD230" s="480"/>
      <c r="AE230" s="480"/>
      <c r="AF230" s="480"/>
      <c r="AG230" s="480"/>
      <c r="AH230" s="480"/>
      <c r="AI230" s="480"/>
      <c r="AJ230" s="410"/>
      <c r="AK230" s="410"/>
      <c r="AL230" s="29"/>
      <c r="AM230" s="4"/>
      <c r="AN230" s="4"/>
      <c r="AO230" s="4"/>
      <c r="AP230" s="4"/>
      <c r="AQ230" s="4"/>
      <c r="AR230" s="323"/>
      <c r="AS230" s="323"/>
      <c r="AT230" s="323"/>
      <c r="AU230" s="323"/>
      <c r="AV230" s="323"/>
      <c r="AX230" s="2"/>
    </row>
    <row r="231" spans="1:50" x14ac:dyDescent="0.2">
      <c r="A231" s="4"/>
      <c r="B231" s="29"/>
      <c r="C231" s="4"/>
      <c r="D231" s="410"/>
      <c r="E231" s="410"/>
      <c r="F231" s="410"/>
      <c r="G231" s="410"/>
      <c r="H231" s="410"/>
      <c r="I231" s="410"/>
      <c r="J231" s="410"/>
      <c r="K231" s="410"/>
      <c r="L231" s="410"/>
      <c r="M231" s="410"/>
      <c r="N231" s="410"/>
      <c r="O231" s="410"/>
      <c r="P231" s="410"/>
      <c r="Q231" s="410"/>
      <c r="R231" s="410"/>
      <c r="S231" s="410"/>
      <c r="T231" s="410"/>
      <c r="U231" s="410"/>
      <c r="V231" s="410"/>
      <c r="W231" s="410"/>
      <c r="X231" s="410"/>
      <c r="Y231" s="410"/>
      <c r="Z231" s="410"/>
      <c r="AA231" s="410"/>
      <c r="AB231" s="480"/>
      <c r="AC231" s="480"/>
      <c r="AD231" s="480"/>
      <c r="AE231" s="480"/>
      <c r="AF231" s="480"/>
      <c r="AG231" s="480"/>
      <c r="AH231" s="480"/>
      <c r="AI231" s="480"/>
      <c r="AJ231" s="410"/>
      <c r="AK231" s="410"/>
      <c r="AL231" s="29"/>
      <c r="AM231" s="4"/>
      <c r="AN231" s="4"/>
      <c r="AO231" s="4"/>
      <c r="AP231" s="4"/>
      <c r="AQ231" s="4"/>
      <c r="AR231" s="323"/>
      <c r="AS231" s="323"/>
      <c r="AT231" s="323"/>
      <c r="AU231" s="323"/>
      <c r="AV231" s="323"/>
      <c r="AX231" s="2"/>
    </row>
  </sheetData>
  <mergeCells count="86">
    <mergeCell ref="AH4:AI4"/>
    <mergeCell ref="AH5:AI5"/>
    <mergeCell ref="AH6:AI6"/>
    <mergeCell ref="AB2:AC2"/>
    <mergeCell ref="AB3:AC3"/>
    <mergeCell ref="AB4:AC4"/>
    <mergeCell ref="AB5:AC5"/>
    <mergeCell ref="AB6:AC6"/>
    <mergeCell ref="X2:Y2"/>
    <mergeCell ref="X3:Y3"/>
    <mergeCell ref="X4:Y4"/>
    <mergeCell ref="X5:Y5"/>
    <mergeCell ref="X6:Y6"/>
    <mergeCell ref="V6:W6"/>
    <mergeCell ref="V2:W2"/>
    <mergeCell ref="V3:W3"/>
    <mergeCell ref="V4:W4"/>
    <mergeCell ref="V5:W5"/>
    <mergeCell ref="AJ5:AK5"/>
    <mergeCell ref="AJ6:AK6"/>
    <mergeCell ref="AD2:AE2"/>
    <mergeCell ref="AD3:AE3"/>
    <mergeCell ref="AD4:AE4"/>
    <mergeCell ref="AD5:AE5"/>
    <mergeCell ref="AD6:AE6"/>
    <mergeCell ref="AJ2:AK2"/>
    <mergeCell ref="AJ3:AK3"/>
    <mergeCell ref="AJ4:AK4"/>
    <mergeCell ref="AF2:AG2"/>
    <mergeCell ref="AF3:AG3"/>
    <mergeCell ref="AF4:AG4"/>
    <mergeCell ref="AF5:AG5"/>
    <mergeCell ref="AH2:AI2"/>
    <mergeCell ref="AH3:AI3"/>
    <mergeCell ref="N2:O2"/>
    <mergeCell ref="T4:U4"/>
    <mergeCell ref="P2:Q2"/>
    <mergeCell ref="R2:S2"/>
    <mergeCell ref="L2:M2"/>
    <mergeCell ref="T2:U2"/>
    <mergeCell ref="R4:S4"/>
    <mergeCell ref="R3:S3"/>
    <mergeCell ref="T3:U3"/>
    <mergeCell ref="H3:I3"/>
    <mergeCell ref="B2:C6"/>
    <mergeCell ref="D2:E2"/>
    <mergeCell ref="J2:K2"/>
    <mergeCell ref="D4:E4"/>
    <mergeCell ref="F2:G2"/>
    <mergeCell ref="J5:K5"/>
    <mergeCell ref="H4:I4"/>
    <mergeCell ref="J4:K4"/>
    <mergeCell ref="J6:K6"/>
    <mergeCell ref="D3:E3"/>
    <mergeCell ref="J3:K3"/>
    <mergeCell ref="D5:E5"/>
    <mergeCell ref="F3:G3"/>
    <mergeCell ref="H2:I2"/>
    <mergeCell ref="F4:G4"/>
    <mergeCell ref="F5:G5"/>
    <mergeCell ref="D6:E6"/>
    <mergeCell ref="R6:S6"/>
    <mergeCell ref="H5:I5"/>
    <mergeCell ref="P6:Q6"/>
    <mergeCell ref="H6:I6"/>
    <mergeCell ref="T6:U6"/>
    <mergeCell ref="L6:M6"/>
    <mergeCell ref="T5:U5"/>
    <mergeCell ref="N6:O6"/>
    <mergeCell ref="L5:M5"/>
    <mergeCell ref="R5:S5"/>
    <mergeCell ref="N73:O73"/>
    <mergeCell ref="L3:M3"/>
    <mergeCell ref="N4:O4"/>
    <mergeCell ref="L4:M4"/>
    <mergeCell ref="P4:Q4"/>
    <mergeCell ref="P73:Q73"/>
    <mergeCell ref="N5:O5"/>
    <mergeCell ref="P5:Q5"/>
    <mergeCell ref="N3:O3"/>
    <mergeCell ref="P3:Q3"/>
    <mergeCell ref="Z2:AA2"/>
    <mergeCell ref="Z3:AA3"/>
    <mergeCell ref="Z4:AA4"/>
    <mergeCell ref="Z5:AA5"/>
    <mergeCell ref="Z6:AA6"/>
  </mergeCells>
  <phoneticPr fontId="0" type="noConversion"/>
  <conditionalFormatting sqref="AR57:AW58 AR50:AW55 AR37:AW38 AR29:AW30 AR26:AW26 AR14:AW14 AR34:AW34 AR7:AW7 AR42:AW42 AR46:AW46 AR65:AW65">
    <cfRule type="cellIs" dxfId="6" priority="25" stopIfTrue="1" operator="equal">
      <formula>"03"</formula>
    </cfRule>
  </conditionalFormatting>
  <conditionalFormatting sqref="AR56:AW56 AR52:AW53 AR35:AW36 AR18:AW25 AR8:AW13 AR15:AW15 AU31:AW33 AR33 AS63:AV71 AR27:AW28 AR43:AW45 AR31:AT31 AR66:AW67 AR39:AW41 AR47:AR49 AU47:AW49 AR59:AR71 AR62:AW62 AR60:AT61 AV60:AW61 AV59:AV62 AW59:AW71">
    <cfRule type="cellIs" dxfId="5" priority="26" stopIfTrue="1" operator="equal">
      <formula>"04"</formula>
    </cfRule>
  </conditionalFormatting>
  <conditionalFormatting sqref="AS48">
    <cfRule type="cellIs" dxfId="4" priority="3" stopIfTrue="1" operator="equal">
      <formula>"04"</formula>
    </cfRule>
  </conditionalFormatting>
  <conditionalFormatting sqref="AT48">
    <cfRule type="cellIs" dxfId="3" priority="2" stopIfTrue="1" operator="equal">
      <formula>"04"</formula>
    </cfRule>
  </conditionalFormatting>
  <conditionalFormatting sqref="AU60:AU61">
    <cfRule type="cellIs" dxfId="2" priority="1" stopIfTrue="1" operator="equal">
      <formula>"04"</formula>
    </cfRule>
  </conditionalFormatting>
  <printOptions horizontalCentered="1" verticalCentered="1"/>
  <pageMargins left="0.39" right="0.39" top="0.39" bottom="0.39" header="0.39" footer="0.39"/>
  <pageSetup paperSize="9" scale="57" orientation="landscape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67"/>
  <sheetViews>
    <sheetView zoomScale="70" zoomScaleNormal="70" workbookViewId="0">
      <selection activeCell="AQ31" sqref="AQ31:AQ32"/>
    </sheetView>
  </sheetViews>
  <sheetFormatPr baseColWidth="10" defaultRowHeight="12.75" x14ac:dyDescent="0.2"/>
  <cols>
    <col min="1" max="1" width="1.140625" customWidth="1"/>
    <col min="2" max="2" width="3" customWidth="1"/>
    <col min="3" max="3" width="25.28515625" customWidth="1"/>
    <col min="4" max="4" width="6.85546875" style="599" customWidth="1"/>
    <col min="5" max="5" width="4" style="599" customWidth="1"/>
    <col min="6" max="6" width="6.85546875" customWidth="1"/>
    <col min="7" max="7" width="4.140625" customWidth="1"/>
    <col min="8" max="8" width="6.85546875" customWidth="1"/>
    <col min="9" max="9" width="4" customWidth="1"/>
    <col min="10" max="10" width="6.85546875" customWidth="1"/>
    <col min="11" max="11" width="3.42578125" customWidth="1"/>
    <col min="12" max="12" width="6.85546875" customWidth="1"/>
    <col min="13" max="13" width="4.7109375" customWidth="1"/>
    <col min="14" max="14" width="6.85546875" customWidth="1"/>
    <col min="15" max="15" width="4.5703125" customWidth="1"/>
    <col min="16" max="16" width="6.85546875" customWidth="1"/>
    <col min="17" max="17" width="4" customWidth="1"/>
    <col min="18" max="18" width="6.85546875" customWidth="1"/>
    <col min="19" max="19" width="3" customWidth="1"/>
    <col min="20" max="20" width="6.85546875" customWidth="1"/>
    <col min="21" max="21" width="3.85546875" customWidth="1"/>
    <col min="22" max="22" width="6.85546875" customWidth="1"/>
    <col min="23" max="23" width="4.5703125" customWidth="1"/>
    <col min="24" max="24" width="6.85546875" customWidth="1"/>
    <col min="25" max="25" width="3.85546875" customWidth="1"/>
    <col min="26" max="31" width="4" style="325" customWidth="1"/>
    <col min="32" max="37" width="6.140625" style="325" customWidth="1"/>
    <col min="38" max="40" width="4" customWidth="1"/>
  </cols>
  <sheetData>
    <row r="1" spans="1:39" x14ac:dyDescent="0.2">
      <c r="A1" s="2"/>
      <c r="B1" s="3"/>
      <c r="C1" s="2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65"/>
      <c r="W1" s="465"/>
      <c r="X1" s="411"/>
      <c r="Y1" s="411"/>
      <c r="Z1" s="840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</row>
    <row r="2" spans="1:39" x14ac:dyDescent="0.2">
      <c r="A2" s="2"/>
      <c r="B2" s="1558"/>
      <c r="C2" s="1559"/>
      <c r="D2" s="1617"/>
      <c r="E2" s="1618"/>
      <c r="F2" s="1617"/>
      <c r="G2" s="1619"/>
      <c r="H2" s="1617"/>
      <c r="I2" s="1619"/>
      <c r="J2" s="1618"/>
      <c r="K2" s="1620"/>
      <c r="L2" s="1621"/>
      <c r="M2" s="1620"/>
      <c r="N2" s="1621"/>
      <c r="O2" s="1620"/>
      <c r="P2" s="1621"/>
      <c r="Q2" s="1620"/>
      <c r="R2" s="1621"/>
      <c r="S2" s="1620"/>
      <c r="T2" s="1621"/>
      <c r="U2" s="1620"/>
      <c r="V2" s="1564"/>
      <c r="W2" s="1609"/>
      <c r="X2" s="1616"/>
      <c r="Y2" s="1571"/>
      <c r="Z2" s="899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123"/>
    </row>
    <row r="3" spans="1:39" ht="13.5" thickBot="1" x14ac:dyDescent="0.25">
      <c r="A3" s="2"/>
      <c r="B3" s="1558"/>
      <c r="C3" s="1559"/>
      <c r="D3" s="1604"/>
      <c r="E3" s="1605"/>
      <c r="F3" s="1604"/>
      <c r="G3" s="1606"/>
      <c r="H3" s="1604"/>
      <c r="I3" s="1606"/>
      <c r="J3" s="1622"/>
      <c r="K3" s="1607"/>
      <c r="L3" s="1608"/>
      <c r="M3" s="1607"/>
      <c r="N3" s="1608"/>
      <c r="O3" s="1607"/>
      <c r="P3" s="1608"/>
      <c r="Q3" s="1607"/>
      <c r="R3" s="1608"/>
      <c r="S3" s="1607"/>
      <c r="T3" s="1608"/>
      <c r="U3" s="1607"/>
      <c r="V3" s="1566"/>
      <c r="W3" s="1578"/>
      <c r="X3" s="1603"/>
      <c r="Y3" s="1563"/>
      <c r="Z3" s="899"/>
      <c r="AA3" s="323"/>
      <c r="AB3" s="323"/>
      <c r="AC3" s="323"/>
      <c r="AD3" s="323"/>
      <c r="AE3" s="323"/>
      <c r="AF3" s="323"/>
      <c r="AG3" s="323"/>
      <c r="AH3" s="323"/>
      <c r="AI3" s="323"/>
      <c r="AJ3" s="323"/>
      <c r="AK3" s="123"/>
    </row>
    <row r="4" spans="1:39" x14ac:dyDescent="0.2">
      <c r="A4" s="2"/>
      <c r="B4" s="1558"/>
      <c r="C4" s="1559"/>
      <c r="D4" s="1604"/>
      <c r="E4" s="1605"/>
      <c r="F4" s="1604"/>
      <c r="G4" s="1606"/>
      <c r="H4" s="1604"/>
      <c r="I4" s="1606"/>
      <c r="J4" s="1605"/>
      <c r="K4" s="1607"/>
      <c r="L4" s="1608"/>
      <c r="M4" s="1607"/>
      <c r="N4" s="1608"/>
      <c r="O4" s="1607"/>
      <c r="P4" s="1608"/>
      <c r="Q4" s="1607"/>
      <c r="R4" s="1608"/>
      <c r="S4" s="1607"/>
      <c r="T4" s="1608"/>
      <c r="U4" s="1607"/>
      <c r="V4" s="1566"/>
      <c r="W4" s="1578"/>
      <c r="X4" s="1603"/>
      <c r="Y4" s="1563"/>
      <c r="Z4" s="899" t="s">
        <v>0</v>
      </c>
      <c r="AA4" s="843" t="s">
        <v>1</v>
      </c>
      <c r="AB4" s="900" t="s">
        <v>2</v>
      </c>
      <c r="AC4" s="901"/>
      <c r="AD4" s="901"/>
      <c r="AE4" s="902"/>
      <c r="AF4" s="903"/>
      <c r="AG4" s="355"/>
      <c r="AH4" s="355"/>
      <c r="AI4" s="355"/>
      <c r="AJ4" s="355"/>
      <c r="AK4" s="904"/>
    </row>
    <row r="5" spans="1:39" x14ac:dyDescent="0.2">
      <c r="A5" s="2"/>
      <c r="B5" s="1558"/>
      <c r="C5" s="1559"/>
      <c r="D5" s="1604"/>
      <c r="E5" s="1605"/>
      <c r="F5" s="1604"/>
      <c r="G5" s="1606"/>
      <c r="H5" s="1604"/>
      <c r="I5" s="1606"/>
      <c r="J5" s="1605"/>
      <c r="K5" s="1607"/>
      <c r="L5" s="1608"/>
      <c r="M5" s="1607"/>
      <c r="N5" s="1608"/>
      <c r="O5" s="1607"/>
      <c r="P5" s="1608"/>
      <c r="Q5" s="1607"/>
      <c r="R5" s="1608"/>
      <c r="S5" s="1607"/>
      <c r="T5" s="1608"/>
      <c r="U5" s="1607"/>
      <c r="V5" s="1566"/>
      <c r="W5" s="1578"/>
      <c r="X5" s="1603"/>
      <c r="Y5" s="1563"/>
      <c r="Z5" s="899"/>
      <c r="AA5" s="905" t="s">
        <v>4</v>
      </c>
      <c r="AB5" s="906" t="s">
        <v>5</v>
      </c>
      <c r="AC5" s="907" t="s">
        <v>6</v>
      </c>
      <c r="AD5" s="908" t="s">
        <v>7</v>
      </c>
      <c r="AE5" s="909" t="s">
        <v>8</v>
      </c>
      <c r="AF5" s="910" t="s">
        <v>3</v>
      </c>
      <c r="AG5" s="911"/>
      <c r="AH5" s="911"/>
      <c r="AI5" s="911"/>
      <c r="AJ5" s="912"/>
      <c r="AK5" s="913"/>
    </row>
    <row r="6" spans="1:39" ht="13.5" thickBot="1" x14ac:dyDescent="0.25">
      <c r="A6" s="2"/>
      <c r="B6" s="1558"/>
      <c r="C6" s="1559"/>
      <c r="D6" s="1596"/>
      <c r="E6" s="1600"/>
      <c r="F6" s="472"/>
      <c r="G6" s="473"/>
      <c r="H6" s="1601"/>
      <c r="I6" s="1602"/>
      <c r="J6" s="1595"/>
      <c r="K6" s="1553"/>
      <c r="L6" s="1595"/>
      <c r="M6" s="1553"/>
      <c r="N6" s="1595"/>
      <c r="O6" s="1553"/>
      <c r="P6" s="1595"/>
      <c r="Q6" s="1553"/>
      <c r="R6" s="1596"/>
      <c r="S6" s="1556"/>
      <c r="T6" s="1597"/>
      <c r="U6" s="1598"/>
      <c r="V6" s="1568"/>
      <c r="W6" s="1599"/>
      <c r="X6" s="1596"/>
      <c r="Y6" s="1556"/>
      <c r="Z6" s="899"/>
      <c r="AA6" s="899"/>
      <c r="AB6" s="914"/>
      <c r="AC6" s="915"/>
      <c r="AD6" s="915"/>
      <c r="AE6" s="909"/>
      <c r="AF6" s="916"/>
      <c r="AG6" s="917"/>
      <c r="AH6" s="917"/>
      <c r="AI6" s="917"/>
      <c r="AJ6" s="917"/>
      <c r="AK6" s="918"/>
    </row>
    <row r="7" spans="1:39" x14ac:dyDescent="0.2">
      <c r="A7" s="2"/>
      <c r="B7" s="449"/>
      <c r="C7" s="24" t="s">
        <v>56</v>
      </c>
      <c r="D7" s="362"/>
      <c r="E7" s="362"/>
      <c r="F7" s="362"/>
      <c r="G7" s="362"/>
      <c r="H7" s="440"/>
      <c r="I7" s="440"/>
      <c r="J7" s="334"/>
      <c r="K7" s="851"/>
      <c r="L7" s="334"/>
      <c r="M7" s="851"/>
      <c r="N7" s="334"/>
      <c r="O7" s="851"/>
      <c r="P7" s="334"/>
      <c r="Q7" s="851"/>
      <c r="R7" s="334"/>
      <c r="S7" s="851"/>
      <c r="T7" s="334"/>
      <c r="U7" s="851"/>
      <c r="V7" s="466"/>
      <c r="W7" s="466"/>
      <c r="X7" s="334"/>
      <c r="Y7" s="851"/>
      <c r="Z7" s="899"/>
      <c r="AA7" s="844"/>
      <c r="AB7" s="919"/>
      <c r="AC7" s="919"/>
      <c r="AD7" s="919"/>
      <c r="AE7" s="920"/>
      <c r="AF7" s="843">
        <v>325</v>
      </c>
      <c r="AG7" s="843">
        <v>550</v>
      </c>
      <c r="AH7" s="843">
        <v>775</v>
      </c>
      <c r="AI7" s="899"/>
      <c r="AJ7" s="899"/>
      <c r="AK7" s="323"/>
      <c r="AL7" s="4"/>
    </row>
    <row r="8" spans="1:39" x14ac:dyDescent="0.2">
      <c r="A8" s="2"/>
      <c r="B8" s="446"/>
      <c r="C8" s="452"/>
      <c r="D8" s="341"/>
      <c r="E8" s="363"/>
      <c r="F8" s="334"/>
      <c r="G8" s="334"/>
      <c r="H8" s="341"/>
      <c r="I8" s="363"/>
      <c r="J8" s="330"/>
      <c r="K8" s="305"/>
      <c r="L8" s="333"/>
      <c r="M8" s="305"/>
      <c r="N8" s="333"/>
      <c r="O8" s="851"/>
      <c r="P8" s="341"/>
      <c r="Q8" s="338"/>
      <c r="R8" s="334"/>
      <c r="S8" s="893"/>
      <c r="T8" s="334"/>
      <c r="U8" s="893"/>
      <c r="V8" s="467"/>
      <c r="W8" s="468"/>
      <c r="X8" s="334"/>
      <c r="Y8" s="893"/>
      <c r="Z8" s="843">
        <f>COUNT(D8:Y8)</f>
        <v>0</v>
      </c>
      <c r="AA8" s="844" t="str">
        <f>IF(Z8&lt;3," ",(LARGE(D8:Y8,1)+LARGE(D8:Y8,2)+LARGE(D8:Y8,3))/3)</f>
        <v xml:space="preserve"> </v>
      </c>
      <c r="AB8" s="914">
        <f>COUNTIF(D8:U8,"(1)")</f>
        <v>0</v>
      </c>
      <c r="AC8" s="915">
        <f>COUNTIF(D8:U8,"(2)")</f>
        <v>0</v>
      </c>
      <c r="AD8" s="915">
        <f>COUNTIF(D8:U8,"(3)")</f>
        <v>0</v>
      </c>
      <c r="AE8" s="909">
        <f>SUM(AB8:AD8)</f>
        <v>0</v>
      </c>
      <c r="AF8" s="849" t="e">
        <f>IF((LARGE($D8:$U8,1))&gt;=325,"15"," ")</f>
        <v>#NUM!</v>
      </c>
      <c r="AG8" s="849" t="e">
        <f>IF((LARGE($D8:$U8,1))&gt;=550,"15"," ")</f>
        <v>#NUM!</v>
      </c>
      <c r="AH8" s="849" t="e">
        <f>IF((LARGE($D8:$U8,1))&gt;=775,"15"," ")</f>
        <v>#NUM!</v>
      </c>
      <c r="AI8" s="899"/>
      <c r="AJ8" s="899"/>
      <c r="AK8" s="899"/>
      <c r="AL8" s="4"/>
    </row>
    <row r="9" spans="1:39" x14ac:dyDescent="0.2">
      <c r="A9" s="2"/>
      <c r="B9" s="29"/>
      <c r="C9" s="24" t="s">
        <v>200</v>
      </c>
      <c r="D9" s="336"/>
      <c r="E9" s="336"/>
      <c r="F9" s="336"/>
      <c r="G9" s="336"/>
      <c r="H9" s="336"/>
      <c r="I9" s="336"/>
      <c r="J9" s="335"/>
      <c r="K9" s="892"/>
      <c r="L9" s="336"/>
      <c r="M9" s="895"/>
      <c r="N9" s="336"/>
      <c r="O9" s="892"/>
      <c r="P9" s="336"/>
      <c r="Q9" s="892"/>
      <c r="R9" s="336"/>
      <c r="S9" s="892"/>
      <c r="T9" s="336"/>
      <c r="U9" s="892"/>
      <c r="V9" s="593"/>
      <c r="W9" s="593"/>
      <c r="X9" s="336"/>
      <c r="Y9" s="892"/>
      <c r="Z9" s="843"/>
      <c r="AA9" s="844"/>
      <c r="AB9" s="899"/>
      <c r="AC9" s="899"/>
      <c r="AD9" s="899"/>
      <c r="AE9" s="921"/>
      <c r="AF9" s="899"/>
      <c r="AG9" s="899"/>
      <c r="AH9" s="899"/>
      <c r="AI9" s="899"/>
      <c r="AJ9" s="899"/>
      <c r="AK9" s="899"/>
      <c r="AL9" s="4"/>
    </row>
    <row r="10" spans="1:39" x14ac:dyDescent="0.2">
      <c r="A10" s="2"/>
      <c r="B10" s="446"/>
      <c r="C10" s="36"/>
      <c r="D10" s="341"/>
      <c r="E10" s="363"/>
      <c r="F10" s="339"/>
      <c r="G10" s="339"/>
      <c r="H10" s="341"/>
      <c r="I10" s="364"/>
      <c r="J10" s="365"/>
      <c r="K10" s="340"/>
      <c r="L10" s="341"/>
      <c r="M10" s="319"/>
      <c r="N10" s="341"/>
      <c r="O10" s="340"/>
      <c r="P10" s="341"/>
      <c r="Q10" s="338"/>
      <c r="R10" s="339"/>
      <c r="S10" s="338"/>
      <c r="T10" s="339"/>
      <c r="U10" s="338"/>
      <c r="V10" s="467"/>
      <c r="W10" s="468"/>
      <c r="X10" s="339"/>
      <c r="Y10" s="338"/>
      <c r="Z10" s="843">
        <f>COUNT(D10:Y10)</f>
        <v>0</v>
      </c>
      <c r="AA10" s="844" t="str">
        <f>IF(Z10&lt;3," ",(LARGE(D10:Y10,1)+LARGE(D10:Y10,2)+LARGE(D10:Y10,3))/3)</f>
        <v xml:space="preserve"> </v>
      </c>
      <c r="AB10" s="914">
        <f>COUNTIF(D10:U10,"(1)")</f>
        <v>0</v>
      </c>
      <c r="AC10" s="915">
        <f>COUNTIF(D10:U10,"(2)")</f>
        <v>0</v>
      </c>
      <c r="AD10" s="915">
        <f>COUNTIF(D10:U10,"(3)")</f>
        <v>0</v>
      </c>
      <c r="AE10" s="909">
        <f>SUM(AB10:AD10)</f>
        <v>0</v>
      </c>
      <c r="AF10" s="849" t="e">
        <f>IF((LARGE($D10:$U10,1))&gt;=325,"15"," ")</f>
        <v>#NUM!</v>
      </c>
      <c r="AG10" s="849" t="e">
        <f>IF((LARGE($D10:$U10,1))&gt;=550,"15"," ")</f>
        <v>#NUM!</v>
      </c>
      <c r="AH10" s="849" t="e">
        <f>IF((LARGE($D10:$U10,1))&gt;=775,"15"," ")</f>
        <v>#NUM!</v>
      </c>
      <c r="AI10" s="899"/>
      <c r="AJ10" s="899"/>
      <c r="AK10" s="899"/>
      <c r="AL10" s="4"/>
    </row>
    <row r="11" spans="1:39" x14ac:dyDescent="0.2">
      <c r="A11" s="2"/>
      <c r="B11" s="29"/>
      <c r="C11" s="24" t="s">
        <v>201</v>
      </c>
      <c r="D11" s="336"/>
      <c r="E11" s="336"/>
      <c r="F11" s="336"/>
      <c r="G11" s="336"/>
      <c r="H11" s="336"/>
      <c r="I11" s="336"/>
      <c r="J11" s="335"/>
      <c r="K11" s="892"/>
      <c r="L11" s="336"/>
      <c r="M11" s="895"/>
      <c r="N11" s="336"/>
      <c r="O11" s="892"/>
      <c r="P11" s="336"/>
      <c r="Q11" s="892"/>
      <c r="R11" s="336"/>
      <c r="S11" s="892"/>
      <c r="T11" s="336"/>
      <c r="U11" s="892"/>
      <c r="V11" s="593"/>
      <c r="W11" s="593"/>
      <c r="X11" s="336"/>
      <c r="Y11" s="892"/>
      <c r="Z11" s="843"/>
      <c r="AA11" s="844"/>
      <c r="AB11" s="899"/>
      <c r="AC11" s="899"/>
      <c r="AD11" s="899"/>
      <c r="AE11" s="921"/>
      <c r="AF11" s="899"/>
      <c r="AG11" s="899"/>
      <c r="AH11" s="899"/>
      <c r="AI11" s="899"/>
      <c r="AJ11" s="899"/>
      <c r="AK11" s="899"/>
      <c r="AL11" s="4"/>
    </row>
    <row r="12" spans="1:39" x14ac:dyDescent="0.2">
      <c r="A12" s="2"/>
      <c r="B12" s="446"/>
      <c r="C12" s="36"/>
      <c r="D12" s="341"/>
      <c r="E12" s="363"/>
      <c r="F12" s="339"/>
      <c r="G12" s="339"/>
      <c r="H12" s="341"/>
      <c r="I12" s="364"/>
      <c r="J12" s="365"/>
      <c r="K12" s="340"/>
      <c r="L12" s="341"/>
      <c r="M12" s="319"/>
      <c r="N12" s="341"/>
      <c r="O12" s="340"/>
      <c r="P12" s="341"/>
      <c r="Q12" s="338"/>
      <c r="R12" s="339"/>
      <c r="S12" s="338"/>
      <c r="T12" s="339"/>
      <c r="U12" s="338"/>
      <c r="V12" s="467"/>
      <c r="W12" s="468"/>
      <c r="X12" s="339"/>
      <c r="Y12" s="338"/>
      <c r="Z12" s="843">
        <f>COUNT(D12:Y12)</f>
        <v>0</v>
      </c>
      <c r="AA12" s="844" t="str">
        <f>IF(Z12&lt;3," ",(LARGE(D12:Y12,1)+LARGE(D12:Y12,2)+LARGE(D12:Y12,3))/3)</f>
        <v xml:space="preserve"> </v>
      </c>
      <c r="AB12" s="914">
        <f>COUNTIF(D12:U12,"(1)")</f>
        <v>0</v>
      </c>
      <c r="AC12" s="915">
        <f>COUNTIF(D12:U12,"(2)")</f>
        <v>0</v>
      </c>
      <c r="AD12" s="915">
        <f>COUNTIF(D12:U12,"(3)")</f>
        <v>0</v>
      </c>
      <c r="AE12" s="909">
        <f>SUM(AB12:AD12)</f>
        <v>0</v>
      </c>
      <c r="AF12" s="849" t="e">
        <f>IF((LARGE($D12:$U12,1))&gt;=325,"15"," ")</f>
        <v>#NUM!</v>
      </c>
      <c r="AG12" s="849" t="e">
        <f>IF((LARGE($D12:$U12,1))&gt;=550,"15"," ")</f>
        <v>#NUM!</v>
      </c>
      <c r="AH12" s="849" t="e">
        <f>IF((LARGE($D12:$U12,1))&gt;=775,"15"," ")</f>
        <v>#NUM!</v>
      </c>
      <c r="AI12" s="899"/>
      <c r="AJ12" s="899"/>
      <c r="AK12" s="899"/>
      <c r="AL12" s="4"/>
    </row>
    <row r="13" spans="1:39" x14ac:dyDescent="0.2">
      <c r="A13" s="2"/>
      <c r="B13" s="446"/>
      <c r="C13" s="36"/>
      <c r="D13" s="341"/>
      <c r="E13" s="363"/>
      <c r="F13" s="339"/>
      <c r="G13" s="339"/>
      <c r="H13" s="341"/>
      <c r="I13" s="363"/>
      <c r="J13" s="365"/>
      <c r="K13" s="340"/>
      <c r="L13" s="341"/>
      <c r="M13" s="319"/>
      <c r="N13" s="341"/>
      <c r="O13" s="340"/>
      <c r="P13" s="341"/>
      <c r="Q13" s="338"/>
      <c r="R13" s="339"/>
      <c r="S13" s="338"/>
      <c r="T13" s="339"/>
      <c r="U13" s="338"/>
      <c r="V13" s="469"/>
      <c r="W13" s="469"/>
      <c r="X13" s="339"/>
      <c r="Y13" s="338"/>
      <c r="Z13" s="843">
        <f>COUNT(D13:Y13)</f>
        <v>0</v>
      </c>
      <c r="AA13" s="844" t="str">
        <f>IF(Z13&lt;3," ",(LARGE(D13:Y13,1)+LARGE(D13:Y13,2)+LARGE(D13:Y13,3))/3)</f>
        <v xml:space="preserve"> </v>
      </c>
      <c r="AB13" s="914">
        <f>COUNTIF(D13:U13,"(1)")</f>
        <v>0</v>
      </c>
      <c r="AC13" s="915">
        <f>COUNTIF(D13:U13,"(2)")</f>
        <v>0</v>
      </c>
      <c r="AD13" s="915">
        <f>COUNTIF(D13:U13,"(3)")</f>
        <v>0</v>
      </c>
      <c r="AE13" s="909">
        <f>SUM(AB13:AD13)</f>
        <v>0</v>
      </c>
      <c r="AF13" s="849" t="e">
        <f>IF((LARGE($D13:$U13,1))&gt;=325,"15"," ")</f>
        <v>#NUM!</v>
      </c>
      <c r="AG13" s="849" t="e">
        <f>IF((LARGE($D13:$U13,1))&gt;=550,"15"," ")</f>
        <v>#NUM!</v>
      </c>
      <c r="AH13" s="849" t="e">
        <f>IF((LARGE($D13:$U13,1))&gt;=775,"15"," ")</f>
        <v>#NUM!</v>
      </c>
      <c r="AI13" s="899"/>
      <c r="AJ13" s="899"/>
      <c r="AK13" s="899"/>
      <c r="AL13" s="4"/>
    </row>
    <row r="14" spans="1:39" ht="13.5" thickBot="1" x14ac:dyDescent="0.25">
      <c r="A14" s="2"/>
      <c r="B14" s="29"/>
      <c r="C14" s="24" t="s">
        <v>176</v>
      </c>
      <c r="D14" s="336"/>
      <c r="E14" s="336"/>
      <c r="F14" s="336"/>
      <c r="G14" s="336"/>
      <c r="H14" s="336"/>
      <c r="I14" s="336"/>
      <c r="J14" s="335"/>
      <c r="K14" s="892"/>
      <c r="L14" s="336"/>
      <c r="M14" s="892"/>
      <c r="N14" s="336"/>
      <c r="O14" s="892"/>
      <c r="P14" s="336"/>
      <c r="Q14" s="892"/>
      <c r="R14" s="336"/>
      <c r="S14" s="892"/>
      <c r="T14" s="336"/>
      <c r="U14" s="892"/>
      <c r="V14" s="593"/>
      <c r="W14" s="593"/>
      <c r="X14" s="336"/>
      <c r="Y14" s="892"/>
      <c r="Z14" s="843"/>
      <c r="AA14" s="844"/>
      <c r="AB14" s="899"/>
      <c r="AC14" s="899"/>
      <c r="AD14" s="899"/>
      <c r="AE14" s="921"/>
      <c r="AF14" s="843"/>
      <c r="AG14" s="843"/>
      <c r="AH14" s="843"/>
      <c r="AI14" s="899"/>
      <c r="AJ14" s="899"/>
      <c r="AK14" s="323"/>
      <c r="AL14" s="4"/>
    </row>
    <row r="15" spans="1:39" x14ac:dyDescent="0.2">
      <c r="A15" s="2"/>
      <c r="B15" s="446"/>
      <c r="C15" s="132"/>
      <c r="D15" s="341"/>
      <c r="E15" s="363"/>
      <c r="F15" s="339"/>
      <c r="G15" s="339"/>
      <c r="H15" s="341"/>
      <c r="I15" s="364"/>
      <c r="J15" s="365"/>
      <c r="K15" s="340"/>
      <c r="L15" s="341"/>
      <c r="M15" s="319"/>
      <c r="N15" s="341"/>
      <c r="O15" s="340"/>
      <c r="P15" s="341"/>
      <c r="Q15" s="338"/>
      <c r="R15" s="339"/>
      <c r="S15" s="338"/>
      <c r="T15" s="339"/>
      <c r="U15" s="338"/>
      <c r="V15" s="467"/>
      <c r="W15" s="468"/>
      <c r="X15" s="339"/>
      <c r="Y15" s="338"/>
      <c r="Z15" s="843">
        <f>COUNT(D15:Y15)</f>
        <v>0</v>
      </c>
      <c r="AA15" s="844" t="str">
        <f>IF(Z15&lt;3," ",(LARGE(D15:Y15,1)+LARGE(D15:Y15,2)+LARGE(D15:Y15,3))/3)</f>
        <v xml:space="preserve"> </v>
      </c>
      <c r="AB15" s="914">
        <f>COUNTIF(D15:U15,"(1)")</f>
        <v>0</v>
      </c>
      <c r="AC15" s="915">
        <f>COUNTIF(D15:U15,"(2)")</f>
        <v>0</v>
      </c>
      <c r="AD15" s="915">
        <f>COUNTIF(D15:U15,"(3)")</f>
        <v>0</v>
      </c>
      <c r="AE15" s="909">
        <f>SUM(AB15:AD15)</f>
        <v>0</v>
      </c>
      <c r="AF15" s="849" t="e">
        <f>IF((LARGE($D15:$U15,1))&gt;=180,"15"," ")</f>
        <v>#NUM!</v>
      </c>
      <c r="AG15" s="849" t="e">
        <f>IF((LARGE($D15:$U15,1))&gt;=270,"15"," ")</f>
        <v>#NUM!</v>
      </c>
      <c r="AH15" s="849" t="e">
        <f>IF((LARGE($D15:$U15,1))&gt;=365,"15"," ")</f>
        <v>#NUM!</v>
      </c>
      <c r="AI15" s="899"/>
      <c r="AJ15" s="1610" t="s">
        <v>3</v>
      </c>
      <c r="AK15" s="1611"/>
      <c r="AL15" s="1611"/>
      <c r="AM15" s="1612"/>
    </row>
    <row r="16" spans="1:39" ht="13.5" thickBot="1" x14ac:dyDescent="0.25">
      <c r="A16" s="2"/>
      <c r="B16" s="450"/>
      <c r="C16" s="21"/>
      <c r="D16" s="327"/>
      <c r="E16" s="327"/>
      <c r="F16" s="327"/>
      <c r="G16" s="327"/>
      <c r="H16" s="327"/>
      <c r="I16" s="327"/>
      <c r="J16" s="327"/>
      <c r="K16" s="327"/>
      <c r="L16" s="337"/>
      <c r="M16" s="327"/>
      <c r="N16" s="337"/>
      <c r="O16" s="327"/>
      <c r="P16" s="337"/>
      <c r="Q16" s="327"/>
      <c r="R16" s="337"/>
      <c r="S16" s="327"/>
      <c r="T16" s="337"/>
      <c r="U16" s="327"/>
      <c r="V16" s="470"/>
      <c r="W16" s="470"/>
      <c r="X16" s="337"/>
      <c r="Y16" s="327"/>
      <c r="Z16" s="843"/>
      <c r="AA16" s="844" t="str">
        <f>IF(Z16&lt;3," ",(LARGE(D16:U16,1)+LARGE(D16:U16,2)+LARGE(D16:U16,3))/3)</f>
        <v xml:space="preserve"> </v>
      </c>
      <c r="AB16" s="899"/>
      <c r="AC16" s="899"/>
      <c r="AD16" s="899"/>
      <c r="AE16" s="922"/>
      <c r="AF16" s="912"/>
      <c r="AG16" s="912"/>
      <c r="AH16" s="912"/>
      <c r="AI16" s="912"/>
      <c r="AJ16" s="1613"/>
      <c r="AK16" s="1614"/>
      <c r="AL16" s="1614"/>
      <c r="AM16" s="1615"/>
    </row>
    <row r="17" spans="1:38" x14ac:dyDescent="0.2">
      <c r="A17" s="2"/>
      <c r="B17" s="29"/>
      <c r="D17" s="969"/>
      <c r="E17" s="969"/>
      <c r="F17" s="969"/>
      <c r="G17" s="969"/>
      <c r="H17" s="970"/>
      <c r="I17" s="970"/>
      <c r="J17" s="336"/>
      <c r="K17" s="953"/>
      <c r="L17" s="336"/>
      <c r="M17" s="953"/>
      <c r="N17" s="336"/>
      <c r="O17" s="953"/>
      <c r="P17" s="336"/>
      <c r="Q17" s="953"/>
      <c r="R17" s="336"/>
      <c r="S17" s="953"/>
      <c r="T17" s="336"/>
      <c r="U17" s="953"/>
      <c r="V17" s="961"/>
      <c r="W17" s="961"/>
      <c r="X17" s="336"/>
      <c r="Y17" s="953"/>
      <c r="Z17" s="843"/>
      <c r="AA17" s="844" t="str">
        <f>IF(Z17&lt;3," ",(LARGE(D17:U17,1)+LARGE(D17:U17,2)+LARGE(D17:U17,3))/3)</f>
        <v xml:space="preserve"> </v>
      </c>
      <c r="AB17" s="899"/>
      <c r="AC17" s="899"/>
      <c r="AD17" s="899"/>
      <c r="AE17" s="921"/>
      <c r="AF17" s="843"/>
      <c r="AG17" s="843"/>
      <c r="AH17" s="843"/>
      <c r="AI17" s="843"/>
      <c r="AJ17" s="843"/>
      <c r="AK17" s="123"/>
      <c r="AL17" s="2"/>
    </row>
    <row r="18" spans="1:38" x14ac:dyDescent="0.2">
      <c r="A18" s="2"/>
      <c r="B18" s="29"/>
      <c r="C18" s="97" t="s">
        <v>202</v>
      </c>
      <c r="D18" s="336"/>
      <c r="E18" s="336"/>
      <c r="F18" s="336"/>
      <c r="G18" s="336"/>
      <c r="H18" s="336"/>
      <c r="I18" s="336"/>
      <c r="J18" s="335"/>
      <c r="K18" s="953"/>
      <c r="L18" s="336"/>
      <c r="M18" s="953"/>
      <c r="N18" s="336"/>
      <c r="O18" s="953"/>
      <c r="P18" s="336"/>
      <c r="Q18" s="953"/>
      <c r="R18" s="336"/>
      <c r="S18" s="953"/>
      <c r="T18" s="336"/>
      <c r="U18" s="953"/>
      <c r="V18" s="961"/>
      <c r="W18" s="961"/>
      <c r="X18" s="336"/>
      <c r="Y18" s="953"/>
      <c r="Z18" s="899"/>
      <c r="AA18" s="928" t="str">
        <f>IF(Z18&lt;3," ",(LARGE(D18:U18,1)+LARGE(D18:U18,2)+LARGE(D18:U18,3))/3)</f>
        <v xml:space="preserve"> </v>
      </c>
      <c r="AB18" s="899"/>
      <c r="AC18" s="899"/>
      <c r="AD18" s="899"/>
      <c r="AE18" s="921"/>
      <c r="AF18" s="971">
        <v>350</v>
      </c>
      <c r="AG18" s="971">
        <v>575</v>
      </c>
      <c r="AH18" s="971">
        <v>800</v>
      </c>
      <c r="AI18" s="971">
        <v>950</v>
      </c>
      <c r="AJ18" s="971">
        <v>1100</v>
      </c>
      <c r="AK18" s="971">
        <v>1175</v>
      </c>
      <c r="AL18" s="2"/>
    </row>
    <row r="19" spans="1:38" x14ac:dyDescent="0.2">
      <c r="A19" s="2"/>
      <c r="B19" s="446"/>
      <c r="C19" s="98"/>
      <c r="D19" s="341"/>
      <c r="E19" s="339"/>
      <c r="F19" s="341"/>
      <c r="G19" s="363"/>
      <c r="H19" s="341"/>
      <c r="I19" s="364"/>
      <c r="J19" s="365"/>
      <c r="K19" s="340"/>
      <c r="L19" s="341"/>
      <c r="M19" s="142"/>
      <c r="N19" s="339"/>
      <c r="O19" s="338"/>
      <c r="P19" s="339"/>
      <c r="Q19" s="338"/>
      <c r="R19" s="339"/>
      <c r="S19" s="338"/>
      <c r="T19" s="339"/>
      <c r="U19" s="338"/>
      <c r="V19" s="467"/>
      <c r="W19" s="468"/>
      <c r="X19" s="339"/>
      <c r="Y19" s="338"/>
      <c r="Z19" s="843">
        <f>COUNT(D19:Y19)</f>
        <v>0</v>
      </c>
      <c r="AA19" s="844" t="str">
        <f>IF(Z19&lt;3," ",(LARGE(D19:Y19,1)+LARGE(D19:Y19,2)+LARGE(D19:Y19,3))/3)</f>
        <v xml:space="preserve"> </v>
      </c>
      <c r="AB19" s="849">
        <f>COUNTIF(D19:U19,"(1)")</f>
        <v>0</v>
      </c>
      <c r="AC19" s="925">
        <f>COUNTIF(D19:U19,"(2)")</f>
        <v>0</v>
      </c>
      <c r="AD19" s="925">
        <f>COUNTIF(D19:U19,"(3)")</f>
        <v>0</v>
      </c>
      <c r="AE19" s="926">
        <f>SUM(AB19:AD19)</f>
        <v>0</v>
      </c>
      <c r="AF19" s="923" t="e">
        <f>IF((LARGE($D19:$U19,1))&gt;=350,"15"," ")</f>
        <v>#NUM!</v>
      </c>
      <c r="AG19" s="924" t="e">
        <f>IF((LARGE($D19:$U19,1))&gt;=575,"15"," ")</f>
        <v>#NUM!</v>
      </c>
      <c r="AH19" s="925" t="e">
        <f>IF((LARGE($D19:$U19,1))&gt;=800,"15"," ")</f>
        <v>#NUM!</v>
      </c>
      <c r="AI19" s="925" t="e">
        <f>IF((LARGE($D19:$U19,1))&gt;=950,"15"," ")</f>
        <v>#NUM!</v>
      </c>
      <c r="AJ19" s="925" t="e">
        <f>IF((LARGE($D19:$U19,1))&gt;=1100,"15"," ")</f>
        <v>#NUM!</v>
      </c>
      <c r="AK19" s="925" t="e">
        <f>IF((LARGE($D19:$U19,1))&gt;=1175,"15"," ")</f>
        <v>#NUM!</v>
      </c>
      <c r="AL19" s="2"/>
    </row>
    <row r="20" spans="1:38" x14ac:dyDescent="0.2">
      <c r="A20" s="2"/>
      <c r="B20" s="29"/>
      <c r="C20" s="37"/>
      <c r="D20" s="336"/>
      <c r="E20" s="336"/>
      <c r="F20" s="336"/>
      <c r="G20" s="336"/>
      <c r="H20" s="336"/>
      <c r="I20" s="336"/>
      <c r="J20" s="335"/>
      <c r="K20" s="892"/>
      <c r="L20" s="336"/>
      <c r="M20" s="892"/>
      <c r="N20" s="336"/>
      <c r="O20" s="892"/>
      <c r="P20" s="336"/>
      <c r="Q20" s="892"/>
      <c r="R20" s="336"/>
      <c r="S20" s="892"/>
      <c r="T20" s="336"/>
      <c r="U20" s="892"/>
      <c r="V20" s="593"/>
      <c r="W20" s="593"/>
      <c r="X20" s="336"/>
      <c r="Y20" s="892"/>
      <c r="Z20" s="843"/>
      <c r="AA20" s="844"/>
      <c r="AB20" s="899"/>
      <c r="AC20" s="899"/>
      <c r="AD20" s="899"/>
      <c r="AE20" s="921"/>
      <c r="AF20" s="133"/>
      <c r="AG20" s="133"/>
      <c r="AH20" s="133"/>
      <c r="AI20" s="133"/>
      <c r="AJ20" s="133"/>
      <c r="AK20" s="133"/>
      <c r="AL20" s="2"/>
    </row>
    <row r="21" spans="1:38" x14ac:dyDescent="0.2">
      <c r="A21" s="2"/>
      <c r="B21" s="443"/>
      <c r="C21" s="24" t="s">
        <v>58</v>
      </c>
      <c r="D21" s="362"/>
      <c r="E21" s="362"/>
      <c r="F21" s="362"/>
      <c r="G21" s="362"/>
      <c r="H21" s="440"/>
      <c r="I21" s="440"/>
      <c r="J21" s="334"/>
      <c r="K21" s="851"/>
      <c r="L21" s="334"/>
      <c r="M21" s="851"/>
      <c r="N21" s="334"/>
      <c r="O21" s="851"/>
      <c r="P21" s="334"/>
      <c r="Q21" s="851"/>
      <c r="R21" s="334"/>
      <c r="S21" s="851"/>
      <c r="T21" s="334"/>
      <c r="U21" s="851"/>
      <c r="V21" s="466"/>
      <c r="W21" s="466"/>
      <c r="X21" s="334"/>
      <c r="Y21" s="851"/>
      <c r="Z21" s="843"/>
      <c r="AA21" s="844" t="str">
        <f>IF(Z21&lt;3," ",(LARGE(D21:U21,1)+LARGE(D21:U21,2)+LARGE(D21:U21,3))/3)</f>
        <v xml:space="preserve"> </v>
      </c>
      <c r="AB21" s="919"/>
      <c r="AC21" s="919"/>
      <c r="AD21" s="919"/>
      <c r="AE21" s="920"/>
      <c r="AF21" s="843"/>
      <c r="AG21" s="843"/>
      <c r="AH21" s="843"/>
      <c r="AI21" s="843"/>
      <c r="AJ21" s="843"/>
      <c r="AK21" s="123"/>
      <c r="AL21" s="2"/>
    </row>
    <row r="22" spans="1:38" x14ac:dyDescent="0.2">
      <c r="A22" s="595"/>
      <c r="B22" s="600"/>
      <c r="C22" s="601"/>
      <c r="D22" s="333"/>
      <c r="E22" s="334"/>
      <c r="F22" s="333"/>
      <c r="G22" s="368"/>
      <c r="H22" s="333"/>
      <c r="I22" s="448"/>
      <c r="J22" s="330"/>
      <c r="K22" s="305"/>
      <c r="L22" s="333"/>
      <c r="M22" s="303"/>
      <c r="N22" s="334"/>
      <c r="O22" s="303"/>
      <c r="P22" s="334"/>
      <c r="Q22" s="303"/>
      <c r="R22" s="334"/>
      <c r="S22" s="893"/>
      <c r="T22" s="334"/>
      <c r="U22" s="893"/>
      <c r="V22" s="472"/>
      <c r="W22" s="448"/>
      <c r="X22" s="334"/>
      <c r="Y22" s="893"/>
      <c r="Z22" s="843">
        <f>COUNT(D22:Y22)</f>
        <v>0</v>
      </c>
      <c r="AA22" s="844" t="str">
        <f>IF(Z22&lt;3," ",(LARGE(D22:Y22,1)+LARGE(D22:Y22,2)+LARGE(D22:Y22,3))/3)</f>
        <v xml:space="preserve"> </v>
      </c>
      <c r="AB22" s="914">
        <f>COUNTIF(D22:Y22,"(1)")</f>
        <v>0</v>
      </c>
      <c r="AC22" s="914">
        <f>COUNTIF(D22:Y22,"(2)")</f>
        <v>0</v>
      </c>
      <c r="AD22" s="914">
        <f>COUNTIF(F22:Y22,"(3)")</f>
        <v>0</v>
      </c>
      <c r="AE22" s="909">
        <f>SUM(AB22:AD22)</f>
        <v>0</v>
      </c>
      <c r="AF22" s="923" t="e">
        <f>IF((LARGE($D22:$U22,1))&gt;=350,"15"," ")</f>
        <v>#NUM!</v>
      </c>
      <c r="AG22" s="924" t="e">
        <f>IF((LARGE($D22:$U22,1))&gt;=575,"15"," ")</f>
        <v>#NUM!</v>
      </c>
      <c r="AH22" s="925" t="e">
        <f>IF((LARGE($D22:$U22,1))&gt;=800,"15"," ")</f>
        <v>#NUM!</v>
      </c>
      <c r="AI22" s="925" t="e">
        <f>IF((LARGE($D22:$U22,1))&gt;=950,"15"," ")</f>
        <v>#NUM!</v>
      </c>
      <c r="AJ22" s="925" t="e">
        <f>IF((LARGE($D22:$U22,1))&gt;=1100,"15"," ")</f>
        <v>#NUM!</v>
      </c>
      <c r="AK22" s="925" t="e">
        <f>IF((LARGE($D22:$U22,1))&gt;=1175,"15"," ")</f>
        <v>#NUM!</v>
      </c>
      <c r="AL22" s="595"/>
    </row>
    <row r="23" spans="1:38" x14ac:dyDescent="0.2">
      <c r="A23" s="595"/>
      <c r="B23" s="410"/>
      <c r="C23" s="972"/>
      <c r="D23" s="336"/>
      <c r="E23" s="336"/>
      <c r="F23" s="336"/>
      <c r="G23" s="336"/>
      <c r="H23" s="336"/>
      <c r="I23" s="373"/>
      <c r="J23" s="335"/>
      <c r="K23" s="957"/>
      <c r="L23" s="336"/>
      <c r="M23" s="957"/>
      <c r="N23" s="336"/>
      <c r="O23" s="957"/>
      <c r="P23" s="336"/>
      <c r="Q23" s="957"/>
      <c r="R23" s="336"/>
      <c r="S23" s="953"/>
      <c r="T23" s="336"/>
      <c r="U23" s="953"/>
      <c r="V23" s="961"/>
      <c r="W23" s="373"/>
      <c r="X23" s="336"/>
      <c r="Y23" s="953"/>
      <c r="Z23" s="843"/>
      <c r="AA23" s="844"/>
      <c r="AB23" s="899"/>
      <c r="AC23" s="899"/>
      <c r="AD23" s="899"/>
      <c r="AE23" s="921"/>
      <c r="AF23" s="968"/>
      <c r="AG23" s="968"/>
      <c r="AH23" s="899"/>
      <c r="AI23" s="899"/>
      <c r="AJ23" s="899"/>
      <c r="AK23" s="899"/>
      <c r="AL23" s="595"/>
    </row>
    <row r="24" spans="1:38" x14ac:dyDescent="0.2">
      <c r="A24" s="2"/>
      <c r="B24" s="443"/>
      <c r="C24" s="24" t="s">
        <v>273</v>
      </c>
      <c r="D24" s="362"/>
      <c r="E24" s="362"/>
      <c r="F24" s="362"/>
      <c r="G24" s="362"/>
      <c r="H24" s="440"/>
      <c r="I24" s="440"/>
      <c r="J24" s="334"/>
      <c r="K24" s="851"/>
      <c r="L24" s="334"/>
      <c r="M24" s="851"/>
      <c r="N24" s="334"/>
      <c r="O24" s="851"/>
      <c r="P24" s="334"/>
      <c r="Q24" s="851"/>
      <c r="R24" s="334"/>
      <c r="S24" s="851"/>
      <c r="T24" s="334"/>
      <c r="U24" s="851"/>
      <c r="V24" s="466"/>
      <c r="W24" s="466"/>
      <c r="X24" s="334"/>
      <c r="Y24" s="851"/>
      <c r="Z24" s="843"/>
      <c r="AA24" s="844" t="str">
        <f>IF(Z24&lt;3," ",(LARGE(D24:U24,1)+LARGE(D24:U24,2)+LARGE(D24:U24,3))/3)</f>
        <v xml:space="preserve"> </v>
      </c>
      <c r="AB24" s="919"/>
      <c r="AC24" s="919"/>
      <c r="AD24" s="919"/>
      <c r="AE24" s="920"/>
      <c r="AF24" s="843"/>
      <c r="AG24" s="843"/>
      <c r="AH24" s="843"/>
      <c r="AI24" s="843"/>
      <c r="AJ24" s="843"/>
      <c r="AK24" s="123"/>
      <c r="AL24" s="2"/>
    </row>
    <row r="25" spans="1:38" x14ac:dyDescent="0.2">
      <c r="A25" s="595"/>
      <c r="B25" s="596"/>
      <c r="C25" s="597"/>
      <c r="D25" s="331"/>
      <c r="E25" s="373"/>
      <c r="F25" s="366"/>
      <c r="G25" s="399"/>
      <c r="H25" s="366"/>
      <c r="I25" s="399"/>
      <c r="J25" s="329"/>
      <c r="K25" s="300"/>
      <c r="L25" s="331"/>
      <c r="M25" s="416"/>
      <c r="N25" s="337"/>
      <c r="O25" s="295"/>
      <c r="P25" s="337"/>
      <c r="Q25" s="295"/>
      <c r="R25" s="337"/>
      <c r="S25" s="295"/>
      <c r="T25" s="337"/>
      <c r="U25" s="295"/>
      <c r="V25" s="471"/>
      <c r="W25" s="399"/>
      <c r="X25" s="337"/>
      <c r="Y25" s="295"/>
      <c r="Z25" s="470"/>
      <c r="AA25" s="932"/>
      <c r="AB25" s="914">
        <f>COUNTIF(D25:Y25,"(1)")</f>
        <v>0</v>
      </c>
      <c r="AC25" s="915">
        <f>COUNTIF(D25:Y25,"(2)")</f>
        <v>0</v>
      </c>
      <c r="AD25" s="915">
        <f>COUNTIF(D25:Y25,"(3)")</f>
        <v>0</v>
      </c>
      <c r="AE25" s="909">
        <f>SUM(AB25:AD25)</f>
        <v>0</v>
      </c>
      <c r="AF25" s="923" t="e">
        <f>IF((LARGE($D25:$U25,1))&gt;=350,"15"," ")</f>
        <v>#NUM!</v>
      </c>
      <c r="AG25" s="924" t="e">
        <f>IF((LARGE($D25:$U25,1))&gt;=575,"15"," ")</f>
        <v>#NUM!</v>
      </c>
      <c r="AH25" s="925" t="e">
        <f>IF((LARGE($D25:$U25,1))&gt;=800,"15"," ")</f>
        <v>#NUM!</v>
      </c>
      <c r="AI25" s="925" t="e">
        <f>IF((LARGE($D25:$U25,1))&gt;=950,"15"," ")</f>
        <v>#NUM!</v>
      </c>
      <c r="AJ25" s="925" t="e">
        <f>IF((LARGE($D25:$U25,1))&gt;=1100,"15"," ")</f>
        <v>#NUM!</v>
      </c>
      <c r="AK25" s="925" t="e">
        <f>IF((LARGE($D25:$U25,1))&gt;=1175,"15"," ")</f>
        <v>#NUM!</v>
      </c>
      <c r="AL25" s="595"/>
    </row>
    <row r="26" spans="1:38" x14ac:dyDescent="0.2">
      <c r="A26" s="2"/>
      <c r="B26" s="445">
        <v>1</v>
      </c>
      <c r="C26" s="452" t="s">
        <v>251</v>
      </c>
      <c r="D26" s="333"/>
      <c r="E26" s="819"/>
      <c r="F26" s="333"/>
      <c r="G26" s="368"/>
      <c r="H26" s="333"/>
      <c r="I26" s="448"/>
      <c r="J26" s="330"/>
      <c r="K26" s="305"/>
      <c r="L26" s="333"/>
      <c r="M26" s="303"/>
      <c r="N26" s="334"/>
      <c r="O26" s="303"/>
      <c r="P26" s="334"/>
      <c r="Q26" s="303"/>
      <c r="R26" s="334"/>
      <c r="S26" s="303"/>
      <c r="T26" s="334"/>
      <c r="U26" s="303"/>
      <c r="V26" s="472"/>
      <c r="W26" s="448"/>
      <c r="X26" s="334"/>
      <c r="Y26" s="893"/>
      <c r="Z26" s="843">
        <f>COUNT(D26:Y26)</f>
        <v>0</v>
      </c>
      <c r="AA26" s="844" t="str">
        <f>IF(Z26&lt;3," ",(LARGE(D26:Y26,1)+LARGE(D26:Y26,2)+LARGE(D26:Y26,3))/3)</f>
        <v xml:space="preserve"> </v>
      </c>
      <c r="AB26" s="914">
        <f>COUNTIF(D26:Y26,"(1)")</f>
        <v>0</v>
      </c>
      <c r="AC26" s="914">
        <f>COUNTIF(D26:Y26,"(2)")</f>
        <v>0</v>
      </c>
      <c r="AD26" s="914">
        <f>COUNTIF(F26:Y26,"(3)")</f>
        <v>0</v>
      </c>
      <c r="AE26" s="909">
        <f>SUM(AB26:AD26)</f>
        <v>0</v>
      </c>
      <c r="AF26" s="1039">
        <v>14</v>
      </c>
      <c r="AG26" s="1040">
        <v>14</v>
      </c>
      <c r="AH26" s="848">
        <v>14</v>
      </c>
      <c r="AI26" s="925" t="e">
        <f>IF((LARGE($D26:$U26,1))&gt;=1050,"15"," ")</f>
        <v>#NUM!</v>
      </c>
      <c r="AJ26" s="925" t="e">
        <f>IF((LARGE($D26:$U26,1))&gt;=1200,"15"," ")</f>
        <v>#NUM!</v>
      </c>
      <c r="AK26" s="925" t="e">
        <f>IF((LARGE($D26:$U26,1))&gt;=1275,"15"," ")</f>
        <v>#NUM!</v>
      </c>
      <c r="AL26" s="2"/>
    </row>
    <row r="27" spans="1:38" x14ac:dyDescent="0.2">
      <c r="A27" s="2"/>
      <c r="B27" s="451"/>
      <c r="C27" s="602"/>
      <c r="D27" s="369"/>
      <c r="E27" s="369"/>
      <c r="F27" s="369"/>
      <c r="G27" s="369"/>
      <c r="H27" s="369"/>
      <c r="I27" s="603"/>
      <c r="J27" s="604"/>
      <c r="K27" s="321"/>
      <c r="L27" s="369"/>
      <c r="M27" s="321"/>
      <c r="N27" s="369"/>
      <c r="O27" s="321"/>
      <c r="P27" s="369"/>
      <c r="Q27" s="321"/>
      <c r="R27" s="369"/>
      <c r="S27" s="894"/>
      <c r="T27" s="369"/>
      <c r="U27" s="894"/>
      <c r="V27" s="592"/>
      <c r="W27" s="603"/>
      <c r="X27" s="369"/>
      <c r="Y27" s="894"/>
      <c r="Z27" s="843"/>
      <c r="AA27" s="844"/>
      <c r="AB27" s="929"/>
      <c r="AC27" s="929"/>
      <c r="AD27" s="929"/>
      <c r="AE27" s="930"/>
      <c r="AF27" s="930"/>
      <c r="AG27" s="930"/>
      <c r="AH27" s="930"/>
      <c r="AI27" s="929"/>
      <c r="AJ27" s="929"/>
      <c r="AK27" s="899"/>
      <c r="AL27" s="2"/>
    </row>
    <row r="28" spans="1:38" x14ac:dyDescent="0.2">
      <c r="A28" s="2"/>
      <c r="B28" s="447"/>
      <c r="C28" s="37"/>
      <c r="D28" s="337"/>
      <c r="E28" s="337"/>
      <c r="F28" s="337"/>
      <c r="G28" s="337"/>
      <c r="H28" s="337"/>
      <c r="I28" s="337"/>
      <c r="J28" s="326"/>
      <c r="K28" s="896"/>
      <c r="L28" s="337"/>
      <c r="M28" s="896"/>
      <c r="N28" s="337"/>
      <c r="O28" s="896"/>
      <c r="P28" s="337"/>
      <c r="Q28" s="896"/>
      <c r="R28" s="337"/>
      <c r="S28" s="896"/>
      <c r="T28" s="337"/>
      <c r="U28" s="896"/>
      <c r="V28" s="470"/>
      <c r="W28" s="470"/>
      <c r="X28" s="337"/>
      <c r="Y28" s="896"/>
      <c r="Z28" s="843"/>
      <c r="AA28" s="844" t="str">
        <f>IF(Z28&lt;3," ",(LARGE(D28:U28,1)+LARGE(D28:U28,2)+LARGE(D28:U28,3))/3)</f>
        <v xml:space="preserve"> </v>
      </c>
      <c r="AB28" s="843"/>
      <c r="AC28" s="843"/>
      <c r="AD28" s="843"/>
      <c r="AE28" s="922"/>
      <c r="AF28" s="899"/>
      <c r="AG28" s="899"/>
      <c r="AH28" s="899"/>
      <c r="AI28" s="899"/>
      <c r="AJ28" s="899"/>
      <c r="AK28" s="123"/>
      <c r="AL28" s="2"/>
    </row>
    <row r="29" spans="1:38" x14ac:dyDescent="0.2">
      <c r="A29" s="2"/>
      <c r="B29" s="443"/>
      <c r="C29" s="24" t="s">
        <v>59</v>
      </c>
      <c r="D29" s="362"/>
      <c r="E29" s="362"/>
      <c r="F29" s="362"/>
      <c r="G29" s="362"/>
      <c r="H29" s="440"/>
      <c r="I29" s="440"/>
      <c r="J29" s="334"/>
      <c r="K29" s="851"/>
      <c r="L29" s="334"/>
      <c r="M29" s="851"/>
      <c r="N29" s="334"/>
      <c r="O29" s="851"/>
      <c r="P29" s="334"/>
      <c r="Q29" s="851"/>
      <c r="R29" s="334"/>
      <c r="S29" s="851"/>
      <c r="T29" s="334"/>
      <c r="U29" s="851"/>
      <c r="V29" s="466"/>
      <c r="W29" s="466"/>
      <c r="X29" s="334"/>
      <c r="Y29" s="851"/>
      <c r="Z29" s="843"/>
      <c r="AA29" s="844" t="str">
        <f>IF(Z29&lt;3," ",(LARGE(D29:U29,1)+LARGE(D29:U29,2)+LARGE(D29:U29,3))/3)</f>
        <v xml:space="preserve"> </v>
      </c>
      <c r="AB29" s="919"/>
      <c r="AC29" s="919"/>
      <c r="AD29" s="919"/>
      <c r="AE29" s="920"/>
      <c r="AF29" s="843">
        <v>250</v>
      </c>
      <c r="AG29" s="843">
        <v>475</v>
      </c>
      <c r="AH29" s="843">
        <v>700</v>
      </c>
      <c r="AI29" s="843">
        <v>850</v>
      </c>
      <c r="AJ29" s="843">
        <v>1000</v>
      </c>
      <c r="AK29" s="123">
        <v>1075</v>
      </c>
      <c r="AL29" s="2"/>
    </row>
    <row r="30" spans="1:38" x14ac:dyDescent="0.2">
      <c r="A30" s="2"/>
      <c r="B30" s="446"/>
      <c r="C30" s="897"/>
      <c r="D30" s="341"/>
      <c r="E30" s="339"/>
      <c r="F30" s="341"/>
      <c r="G30" s="363"/>
      <c r="H30" s="341"/>
      <c r="I30" s="479"/>
      <c r="J30" s="365"/>
      <c r="K30" s="319"/>
      <c r="L30" s="341"/>
      <c r="M30" s="340"/>
      <c r="N30" s="341"/>
      <c r="O30" s="340"/>
      <c r="P30" s="341"/>
      <c r="Q30" s="338"/>
      <c r="R30" s="339"/>
      <c r="S30" s="338"/>
      <c r="T30" s="339"/>
      <c r="U30" s="142"/>
      <c r="V30" s="478"/>
      <c r="W30" s="479"/>
      <c r="X30" s="339"/>
      <c r="Y30" s="142"/>
      <c r="Z30" s="843">
        <f>COUNT(D30:Y30)</f>
        <v>0</v>
      </c>
      <c r="AA30" s="844" t="str">
        <f>IF(Z30&lt;3," ",(LARGE(D30:Y30,1)+LARGE(D30:Y30,2)+LARGE(D30:Y30,3))/3)</f>
        <v xml:space="preserve"> </v>
      </c>
      <c r="AB30" s="914">
        <f>COUNTIF(D30:Y30,"(1)")</f>
        <v>0</v>
      </c>
      <c r="AC30" s="914">
        <f>COUNTIF(D30:Z30,"(2)")</f>
        <v>0</v>
      </c>
      <c r="AD30" s="914">
        <f>COUNTIF(F30:Y30,"(3)")</f>
        <v>0</v>
      </c>
      <c r="AE30" s="909">
        <f>SUM(AB30:AD30)</f>
        <v>0</v>
      </c>
      <c r="AF30" s="923" t="e">
        <f>IF((LARGE($D30:$U30,1))&gt;=250,"15"," ")</f>
        <v>#NUM!</v>
      </c>
      <c r="AG30" s="924" t="e">
        <f>IF((LARGE($D30:$U30,1))&gt;=475,"15"," ")</f>
        <v>#NUM!</v>
      </c>
      <c r="AH30" s="925" t="e">
        <f>IF((LARGE($D30:$U30,1))&gt;=700,"15"," ")</f>
        <v>#NUM!</v>
      </c>
      <c r="AI30" s="925" t="e">
        <f>IF((LARGE($D30:$U30,1))&gt;=850,"15"," ")</f>
        <v>#NUM!</v>
      </c>
      <c r="AJ30" s="925" t="e">
        <f>IF((LARGE($D30:$U30,1))&gt;=1000,"15"," ")</f>
        <v>#NUM!</v>
      </c>
      <c r="AK30" s="925" t="e">
        <f>IF((LARGE($D30:$U30,1))&gt;=1075,"15"," ")</f>
        <v>#NUM!</v>
      </c>
      <c r="AL30" s="2"/>
    </row>
    <row r="31" spans="1:38" x14ac:dyDescent="0.2">
      <c r="A31" s="2"/>
      <c r="B31" s="29"/>
      <c r="C31" s="323"/>
      <c r="D31" s="336"/>
      <c r="E31" s="336"/>
      <c r="F31" s="336"/>
      <c r="G31" s="336"/>
      <c r="H31" s="336"/>
      <c r="I31" s="373"/>
      <c r="J31" s="335"/>
      <c r="K31" s="957"/>
      <c r="L31" s="336"/>
      <c r="M31" s="953"/>
      <c r="N31" s="336"/>
      <c r="O31" s="953"/>
      <c r="P31" s="336"/>
      <c r="Q31" s="953"/>
      <c r="R31" s="336"/>
      <c r="S31" s="953"/>
      <c r="T31" s="336"/>
      <c r="U31" s="957"/>
      <c r="V31" s="373"/>
      <c r="W31" s="373"/>
      <c r="X31" s="336"/>
      <c r="Y31" s="957"/>
      <c r="Z31" s="843"/>
      <c r="AA31" s="844"/>
      <c r="AB31" s="899"/>
      <c r="AC31" s="899"/>
      <c r="AD31" s="899"/>
      <c r="AE31" s="921"/>
      <c r="AF31" s="968"/>
      <c r="AG31" s="968"/>
      <c r="AH31" s="899"/>
      <c r="AI31" s="899"/>
      <c r="AJ31" s="899"/>
      <c r="AK31" s="899"/>
      <c r="AL31" s="2"/>
    </row>
    <row r="32" spans="1:38" x14ac:dyDescent="0.2">
      <c r="A32" s="2"/>
      <c r="B32" s="443"/>
      <c r="C32" s="24" t="s">
        <v>274</v>
      </c>
      <c r="D32" s="362"/>
      <c r="E32" s="362"/>
      <c r="F32" s="362"/>
      <c r="G32" s="362"/>
      <c r="H32" s="440"/>
      <c r="I32" s="440"/>
      <c r="J32" s="334"/>
      <c r="K32" s="851"/>
      <c r="L32" s="334"/>
      <c r="M32" s="851"/>
      <c r="N32" s="334"/>
      <c r="O32" s="851"/>
      <c r="P32" s="334"/>
      <c r="Q32" s="851"/>
      <c r="R32" s="334"/>
      <c r="S32" s="851"/>
      <c r="T32" s="334"/>
      <c r="U32" s="851"/>
      <c r="V32" s="466"/>
      <c r="W32" s="466"/>
      <c r="X32" s="334"/>
      <c r="Y32" s="851"/>
      <c r="Z32" s="843"/>
      <c r="AA32" s="844" t="str">
        <f>IF(Z32&lt;3," ",(LARGE(D32:U32,1)+LARGE(D32:U32,2)+LARGE(D32:U32,3))/3)</f>
        <v xml:space="preserve"> </v>
      </c>
      <c r="AB32" s="919"/>
      <c r="AC32" s="919"/>
      <c r="AD32" s="919"/>
      <c r="AE32" s="920"/>
      <c r="AF32" s="843"/>
      <c r="AG32" s="843"/>
      <c r="AH32" s="843"/>
      <c r="AI32" s="843"/>
      <c r="AJ32" s="843"/>
      <c r="AK32" s="123"/>
      <c r="AL32" s="2"/>
    </row>
    <row r="33" spans="1:38" x14ac:dyDescent="0.2">
      <c r="A33" s="2"/>
      <c r="B33" s="444"/>
      <c r="C33" s="401"/>
      <c r="D33" s="331"/>
      <c r="E33" s="373"/>
      <c r="F33" s="366"/>
      <c r="G33" s="367"/>
      <c r="H33" s="366"/>
      <c r="I33" s="399"/>
      <c r="J33" s="329"/>
      <c r="K33" s="300"/>
      <c r="L33" s="331"/>
      <c r="M33" s="896"/>
      <c r="N33" s="331"/>
      <c r="O33" s="896"/>
      <c r="P33" s="366"/>
      <c r="Q33" s="890"/>
      <c r="R33" s="337"/>
      <c r="S33" s="891"/>
      <c r="T33" s="337"/>
      <c r="U33" s="295"/>
      <c r="V33" s="471"/>
      <c r="W33" s="399"/>
      <c r="X33" s="337"/>
      <c r="Y33" s="295"/>
      <c r="Z33" s="843">
        <f>COUNT(D33:Y33)</f>
        <v>0</v>
      </c>
      <c r="AA33" s="844" t="str">
        <f>IF(Z33&lt;3," ",(LARGE(D33:Y33,1)+LARGE(D33:Y33,2)+LARGE(D33:Y33,3))/3)</f>
        <v xml:space="preserve"> </v>
      </c>
      <c r="AB33" s="914">
        <f>COUNTIF(D33:Y33,"(1)")</f>
        <v>0</v>
      </c>
      <c r="AC33" s="914">
        <f>COUNTIF(D33:Z33,"(2)")</f>
        <v>0</v>
      </c>
      <c r="AD33" s="914">
        <f>COUNTIF(F33:Y33,"(3)")</f>
        <v>0</v>
      </c>
      <c r="AE33" s="909">
        <f>SUM(AB33:AD33)</f>
        <v>0</v>
      </c>
      <c r="AF33" s="923" t="e">
        <f>IF((LARGE($D33:$U33,1))&gt;=250,"15"," ")</f>
        <v>#NUM!</v>
      </c>
      <c r="AG33" s="924" t="e">
        <f>IF((LARGE($D33:$U33,1))&gt;=475,"15"," ")</f>
        <v>#NUM!</v>
      </c>
      <c r="AH33" s="925" t="e">
        <f>IF((LARGE($D33:$U33,1))&gt;=700,"15"," ")</f>
        <v>#NUM!</v>
      </c>
      <c r="AI33" s="925" t="e">
        <f>IF((LARGE($D33:$U33,1))&gt;=850,"15"," ")</f>
        <v>#NUM!</v>
      </c>
      <c r="AJ33" s="925" t="e">
        <f>IF((LARGE($D33:$U33,1))&gt;=1000,"15"," ")</f>
        <v>#NUM!</v>
      </c>
      <c r="AK33" s="925" t="e">
        <f>IF((LARGE($D33:$U33,1))&gt;=1075,"15"," ")</f>
        <v>#NUM!</v>
      </c>
      <c r="AL33" s="2"/>
    </row>
    <row r="34" spans="1:38" x14ac:dyDescent="0.2">
      <c r="A34" s="2"/>
      <c r="B34" s="445"/>
      <c r="C34" s="452"/>
      <c r="D34" s="333"/>
      <c r="E34" s="334"/>
      <c r="F34" s="333"/>
      <c r="G34" s="448"/>
      <c r="H34" s="333"/>
      <c r="I34" s="448"/>
      <c r="J34" s="330"/>
      <c r="K34" s="305"/>
      <c r="L34" s="333"/>
      <c r="M34" s="305"/>
      <c r="N34" s="333"/>
      <c r="O34" s="305"/>
      <c r="P34" s="333"/>
      <c r="Q34" s="303"/>
      <c r="R34" s="334"/>
      <c r="S34" s="303"/>
      <c r="T34" s="334"/>
      <c r="U34" s="893"/>
      <c r="V34" s="472"/>
      <c r="W34" s="448"/>
      <c r="X34" s="334"/>
      <c r="Y34" s="893"/>
      <c r="Z34" s="843">
        <f>COUNT(D34:Y34)</f>
        <v>0</v>
      </c>
      <c r="AA34" s="844" t="str">
        <f>IF(Z34&lt;3," ",(LARGE(D34:Y34,1)+LARGE(D34:Y34,2)+LARGE(D34:Y34,3))/3)</f>
        <v xml:space="preserve"> </v>
      </c>
      <c r="AB34" s="914">
        <f>COUNTIF(D34:Y34,"(1)")</f>
        <v>0</v>
      </c>
      <c r="AC34" s="914">
        <f>COUNTIF(D34:Y34,"(2)")</f>
        <v>0</v>
      </c>
      <c r="AD34" s="914">
        <f>COUNTIF(F34:Y34,"(3)")</f>
        <v>0</v>
      </c>
      <c r="AE34" s="909">
        <f>SUM(AB34:AD34)</f>
        <v>0</v>
      </c>
      <c r="AF34" s="923" t="e">
        <f>IF((LARGE($D34:$U34,1))&gt;=250,"15"," ")</f>
        <v>#NUM!</v>
      </c>
      <c r="AG34" s="924" t="e">
        <f>IF((LARGE($D34:$U34,1))&gt;=475,"15"," ")</f>
        <v>#NUM!</v>
      </c>
      <c r="AH34" s="925" t="e">
        <f>IF((LARGE($D34:$U34,1))&gt;=700,"15"," ")</f>
        <v>#NUM!</v>
      </c>
      <c r="AI34" s="925" t="e">
        <f>IF((LARGE($D34:$U34,1))&gt;=850,"15"," ")</f>
        <v>#NUM!</v>
      </c>
      <c r="AJ34" s="925" t="e">
        <f>IF((LARGE($D34:$U34,1))&gt;=1000,"15"," ")</f>
        <v>#NUM!</v>
      </c>
      <c r="AK34" s="925" t="e">
        <f>IF((LARGE($D34:$U34,1))&gt;=1075,"15"," ")</f>
        <v>#NUM!</v>
      </c>
      <c r="AL34" s="2"/>
    </row>
    <row r="35" spans="1:38" x14ac:dyDescent="0.2">
      <c r="A35" s="2"/>
      <c r="B35" s="29"/>
      <c r="C35" s="37"/>
      <c r="D35" s="336"/>
      <c r="E35" s="336"/>
      <c r="F35" s="336"/>
      <c r="G35" s="336"/>
      <c r="H35" s="336"/>
      <c r="I35" s="336"/>
      <c r="J35" s="335"/>
      <c r="K35" s="896"/>
      <c r="L35" s="336"/>
      <c r="M35" s="896"/>
      <c r="N35" s="336"/>
      <c r="O35" s="896"/>
      <c r="P35" s="336"/>
      <c r="Q35" s="896"/>
      <c r="R35" s="337"/>
      <c r="S35" s="892"/>
      <c r="T35" s="337"/>
      <c r="U35" s="892"/>
      <c r="V35" s="593"/>
      <c r="W35" s="593"/>
      <c r="X35" s="337"/>
      <c r="Y35" s="892"/>
      <c r="Z35" s="843"/>
      <c r="AA35" s="844"/>
      <c r="AB35" s="899"/>
      <c r="AC35" s="899"/>
      <c r="AD35" s="899"/>
      <c r="AE35" s="921"/>
      <c r="AF35" s="899"/>
      <c r="AG35" s="927"/>
      <c r="AH35" s="927"/>
      <c r="AI35" s="899"/>
      <c r="AJ35" s="899"/>
      <c r="AK35" s="899"/>
      <c r="AL35" s="2"/>
    </row>
    <row r="36" spans="1:38" x14ac:dyDescent="0.2">
      <c r="A36" s="2"/>
      <c r="B36" s="443"/>
      <c r="C36" s="97" t="s">
        <v>177</v>
      </c>
      <c r="D36" s="851"/>
      <c r="E36" s="851"/>
      <c r="F36" s="851"/>
      <c r="G36" s="851"/>
      <c r="H36" s="851"/>
      <c r="I36" s="851"/>
      <c r="J36" s="334"/>
      <c r="K36" s="851"/>
      <c r="L36" s="334"/>
      <c r="M36" s="851"/>
      <c r="N36" s="334"/>
      <c r="O36" s="851"/>
      <c r="P36" s="334"/>
      <c r="Q36" s="851"/>
      <c r="R36" s="334"/>
      <c r="S36" s="851"/>
      <c r="T36" s="334"/>
      <c r="U36" s="851"/>
      <c r="V36" s="466"/>
      <c r="W36" s="466"/>
      <c r="X36" s="334"/>
      <c r="Y36" s="851"/>
      <c r="Z36" s="843"/>
      <c r="AA36" s="844" t="str">
        <f>IF(Z36&lt;3," ",(LARGE(D36:U36,1)+LARGE(D36:U36,2)+LARGE(D36:U36,3))/3)</f>
        <v xml:space="preserve"> </v>
      </c>
      <c r="AB36" s="919"/>
      <c r="AC36" s="919"/>
      <c r="AD36" s="919"/>
      <c r="AE36" s="920"/>
      <c r="AF36" s="843">
        <v>400</v>
      </c>
      <c r="AG36" s="843">
        <v>625</v>
      </c>
      <c r="AH36" s="843">
        <v>850</v>
      </c>
      <c r="AI36" s="843">
        <v>1000</v>
      </c>
      <c r="AJ36" s="843">
        <v>1150</v>
      </c>
      <c r="AK36" s="123">
        <v>1225</v>
      </c>
      <c r="AL36" s="2"/>
    </row>
    <row r="37" spans="1:38" x14ac:dyDescent="0.2">
      <c r="A37" s="2"/>
      <c r="B37" s="521"/>
      <c r="C37" s="522"/>
      <c r="D37" s="369"/>
      <c r="E37" s="367"/>
      <c r="F37" s="369"/>
      <c r="G37" s="369"/>
      <c r="H37" s="366"/>
      <c r="I37" s="367"/>
      <c r="J37" s="329"/>
      <c r="K37" s="896"/>
      <c r="L37" s="331"/>
      <c r="M37" s="300"/>
      <c r="N37" s="331"/>
      <c r="O37" s="896"/>
      <c r="P37" s="366"/>
      <c r="Q37" s="890"/>
      <c r="R37" s="337"/>
      <c r="S37" s="891"/>
      <c r="T37" s="337"/>
      <c r="U37" s="891"/>
      <c r="V37" s="474"/>
      <c r="W37" s="475"/>
      <c r="X37" s="337"/>
      <c r="Y37" s="891"/>
      <c r="Z37" s="843">
        <f>COUNT(D37:Y37)</f>
        <v>0</v>
      </c>
      <c r="AA37" s="844" t="str">
        <f>IF(Z37&lt;3," ",(LARGE(D37:Y37,1)+LARGE(D37:Y37,2)+LARGE(D37:Y37,3))/3)</f>
        <v xml:space="preserve"> </v>
      </c>
      <c r="AB37" s="914">
        <f>COUNTIF(D37:Y37,"(1)")</f>
        <v>0</v>
      </c>
      <c r="AC37" s="914">
        <f>COUNTIF(D37:Y37,"(2)")</f>
        <v>0</v>
      </c>
      <c r="AD37" s="914">
        <f>COUNTIF(F37:Y37,"(3)")</f>
        <v>0</v>
      </c>
      <c r="AE37" s="909">
        <f>SUM(AB37:AD37)</f>
        <v>0</v>
      </c>
      <c r="AF37" s="923" t="e">
        <f>IF((LARGE($D37:$U37,1))&gt;=400,"15"," ")</f>
        <v>#NUM!</v>
      </c>
      <c r="AG37" s="924" t="e">
        <f>IF((LARGE($D37:$U37,1))&gt;=625,"15"," ")</f>
        <v>#NUM!</v>
      </c>
      <c r="AH37" s="925" t="e">
        <f>IF((LARGE($D37:$U37,1))&gt;=850,"15"," ")</f>
        <v>#NUM!</v>
      </c>
      <c r="AI37" s="925" t="e">
        <f>IF((LARGE($D37:$U37,1))&gt;=1000,"15"," ")</f>
        <v>#NUM!</v>
      </c>
      <c r="AJ37" s="925" t="e">
        <f>IF((LARGE($D37:$U37,1))&gt;=1150,"15"," ")</f>
        <v>#NUM!</v>
      </c>
      <c r="AK37" s="925" t="e">
        <f>IF((LARGE($D37:$U37,1))&gt;=1225,"15"," ")</f>
        <v>#NUM!</v>
      </c>
      <c r="AL37" s="2"/>
    </row>
    <row r="38" spans="1:38" x14ac:dyDescent="0.2">
      <c r="A38" s="2"/>
      <c r="B38" s="521"/>
      <c r="C38" s="523"/>
      <c r="D38" s="334"/>
      <c r="E38" s="368"/>
      <c r="F38" s="334"/>
      <c r="G38" s="334"/>
      <c r="H38" s="333"/>
      <c r="I38" s="368"/>
      <c r="J38" s="329"/>
      <c r="K38" s="896"/>
      <c r="L38" s="333"/>
      <c r="M38" s="896"/>
      <c r="N38" s="333"/>
      <c r="O38" s="896"/>
      <c r="P38" s="333"/>
      <c r="Q38" s="893"/>
      <c r="R38" s="337"/>
      <c r="S38" s="893"/>
      <c r="T38" s="337"/>
      <c r="U38" s="893"/>
      <c r="V38" s="472"/>
      <c r="W38" s="473"/>
      <c r="X38" s="337"/>
      <c r="Y38" s="893"/>
      <c r="Z38" s="843">
        <f>COUNT(D38:Y38)</f>
        <v>0</v>
      </c>
      <c r="AA38" s="844" t="str">
        <f>IF(Z38&lt;3," ",(LARGE(D38:Y38,1)+LARGE(D38:Y38,2)+LARGE(D38:Y38,3))/3)</f>
        <v xml:space="preserve"> </v>
      </c>
      <c r="AB38" s="914">
        <f>COUNTIF(D38:Y38,"(1)")</f>
        <v>0</v>
      </c>
      <c r="AC38" s="914">
        <f>COUNTIF(D38:Y38,"(2)")</f>
        <v>0</v>
      </c>
      <c r="AD38" s="914">
        <f>COUNTIF(F38:Y38,"(3)")</f>
        <v>0</v>
      </c>
      <c r="AE38" s="909">
        <f>SUM(AB38:AD38)</f>
        <v>0</v>
      </c>
      <c r="AF38" s="923" t="e">
        <f>IF((LARGE($D38:$U38,1))&gt;=400,"15"," ")</f>
        <v>#NUM!</v>
      </c>
      <c r="AG38" s="924" t="e">
        <f>IF((LARGE($D38:$U38,1))&gt;=625,"15"," ")</f>
        <v>#NUM!</v>
      </c>
      <c r="AH38" s="925" t="e">
        <f>IF((LARGE($D38:$U38,1))&gt;=850,"15"," ")</f>
        <v>#NUM!</v>
      </c>
      <c r="AI38" s="925" t="e">
        <f>IF((LARGE($D38:$U38,1))&gt;=1000,"15"," ")</f>
        <v>#NUM!</v>
      </c>
      <c r="AJ38" s="925" t="e">
        <f>IF((LARGE($D38:$U38,1))&gt;=1150,"15"," ")</f>
        <v>#NUM!</v>
      </c>
      <c r="AK38" s="925" t="e">
        <f>IF((LARGE($D38:$U38,1))&gt;=1225,"15"," ")</f>
        <v>#NUM!</v>
      </c>
      <c r="AL38" s="2"/>
    </row>
    <row r="39" spans="1:38" x14ac:dyDescent="0.2">
      <c r="A39" s="2"/>
      <c r="B39" s="451"/>
      <c r="C39" s="42"/>
      <c r="D39" s="337"/>
      <c r="E39" s="337"/>
      <c r="F39" s="337"/>
      <c r="G39" s="337"/>
      <c r="H39" s="337"/>
      <c r="I39" s="337"/>
      <c r="J39" s="369"/>
      <c r="K39" s="894"/>
      <c r="L39" s="337"/>
      <c r="M39" s="894"/>
      <c r="N39" s="337"/>
      <c r="O39" s="894"/>
      <c r="P39" s="337"/>
      <c r="Q39" s="894"/>
      <c r="R39" s="369"/>
      <c r="S39" s="896"/>
      <c r="T39" s="369"/>
      <c r="U39" s="896"/>
      <c r="V39" s="470"/>
      <c r="W39" s="470"/>
      <c r="X39" s="369"/>
      <c r="Y39" s="896"/>
      <c r="Z39" s="843"/>
      <c r="AA39" s="844" t="str">
        <f>IF(Z39&lt;3," ",(LARGE(D39:U39,1)+LARGE(D39:U39,2)+LARGE(D39:U39,3))/3)</f>
        <v xml:space="preserve"> </v>
      </c>
      <c r="AB39" s="899"/>
      <c r="AC39" s="899"/>
      <c r="AD39" s="899"/>
      <c r="AE39" s="922"/>
      <c r="AF39" s="899"/>
      <c r="AG39" s="899"/>
      <c r="AH39" s="899"/>
      <c r="AI39" s="899"/>
      <c r="AJ39" s="899"/>
      <c r="AK39" s="123"/>
      <c r="AL39" s="2"/>
    </row>
    <row r="40" spans="1:38" x14ac:dyDescent="0.2">
      <c r="A40" s="2"/>
      <c r="B40" s="443"/>
      <c r="C40" s="24" t="s">
        <v>60</v>
      </c>
      <c r="D40" s="851"/>
      <c r="E40" s="851"/>
      <c r="F40" s="851"/>
      <c r="G40" s="851"/>
      <c r="H40" s="851"/>
      <c r="I40" s="851"/>
      <c r="J40" s="334"/>
      <c r="K40" s="851"/>
      <c r="L40" s="334"/>
      <c r="M40" s="851"/>
      <c r="N40" s="334"/>
      <c r="O40" s="851"/>
      <c r="P40" s="334"/>
      <c r="Q40" s="851"/>
      <c r="R40" s="334"/>
      <c r="S40" s="851"/>
      <c r="T40" s="334"/>
      <c r="U40" s="851"/>
      <c r="V40" s="466"/>
      <c r="W40" s="466"/>
      <c r="X40" s="334"/>
      <c r="Y40" s="851"/>
      <c r="Z40" s="843"/>
      <c r="AA40" s="844" t="str">
        <f>IF(Z40&lt;3," ",(LARGE(D40:U40,1)+LARGE(D40:U40,2)+LARGE(D40:U40,3))/3)</f>
        <v xml:space="preserve"> </v>
      </c>
      <c r="AB40" s="919"/>
      <c r="AC40" s="919"/>
      <c r="AD40" s="919"/>
      <c r="AE40" s="920"/>
      <c r="AF40" s="843"/>
      <c r="AG40" s="843"/>
      <c r="AH40" s="843"/>
      <c r="AI40" s="843"/>
      <c r="AJ40" s="843"/>
      <c r="AK40" s="123"/>
      <c r="AL40" s="2"/>
    </row>
    <row r="41" spans="1:38" x14ac:dyDescent="0.2">
      <c r="A41" s="2"/>
      <c r="B41" s="446"/>
      <c r="C41" s="98"/>
      <c r="D41" s="341"/>
      <c r="E41" s="363"/>
      <c r="F41" s="339"/>
      <c r="G41" s="898"/>
      <c r="H41" s="341"/>
      <c r="I41" s="364"/>
      <c r="J41" s="365"/>
      <c r="K41" s="340"/>
      <c r="L41" s="341"/>
      <c r="M41" s="319"/>
      <c r="N41" s="341"/>
      <c r="O41" s="319"/>
      <c r="P41" s="341"/>
      <c r="Q41" s="142"/>
      <c r="R41" s="339"/>
      <c r="S41" s="142"/>
      <c r="T41" s="339"/>
      <c r="U41" s="142"/>
      <c r="V41" s="478"/>
      <c r="W41" s="479"/>
      <c r="X41" s="339"/>
      <c r="Y41" s="142"/>
      <c r="Z41" s="843"/>
      <c r="AA41" s="844" t="str">
        <f>IF(Z41&lt;3," ",(LARGE(D41:Y41,1)+LARGE(D41:Y41,2)+LARGE(D41:Y41,3))/3)</f>
        <v xml:space="preserve"> </v>
      </c>
      <c r="AB41" s="914">
        <v>0</v>
      </c>
      <c r="AC41" s="915">
        <f>COUNTIF(D41:Y41,"(2)")</f>
        <v>0</v>
      </c>
      <c r="AD41" s="915">
        <f>COUNTIF(D41:Y41,"(3)")</f>
        <v>0</v>
      </c>
      <c r="AE41" s="909">
        <f>SUM(AB41:AD41)</f>
        <v>0</v>
      </c>
      <c r="AF41" s="923" t="e">
        <f>IF((LARGE($D41:$U41,1))&gt;=400,"15"," ")</f>
        <v>#NUM!</v>
      </c>
      <c r="AG41" s="924" t="e">
        <f>IF((LARGE($D41:$U41,1))&gt;=625,"15"," ")</f>
        <v>#NUM!</v>
      </c>
      <c r="AH41" s="925" t="e">
        <f>IF((LARGE($D41:$U41,1))&gt;=850,"15"," ")</f>
        <v>#NUM!</v>
      </c>
      <c r="AI41" s="925" t="e">
        <f>IF((LARGE($D41:$U41,1))&gt;=1000,"15"," ")</f>
        <v>#NUM!</v>
      </c>
      <c r="AJ41" s="925" t="e">
        <f>IF((LARGE($D41:$U41,1))&gt;=1150,"15"," ")</f>
        <v>#NUM!</v>
      </c>
      <c r="AK41" s="925" t="e">
        <f>IF((LARGE($D41:$U41,1))&gt;=1225,"15"," ")</f>
        <v>#NUM!</v>
      </c>
      <c r="AL41" s="2"/>
    </row>
    <row r="42" spans="1:38" ht="12" customHeight="1" x14ac:dyDescent="0.2">
      <c r="A42" s="2"/>
      <c r="B42" s="29"/>
      <c r="C42" s="37"/>
      <c r="D42" s="336"/>
      <c r="E42" s="336"/>
      <c r="F42" s="336"/>
      <c r="G42" s="336"/>
      <c r="H42" s="336"/>
      <c r="I42" s="400"/>
      <c r="J42" s="335"/>
      <c r="K42" s="892"/>
      <c r="L42" s="336"/>
      <c r="M42" s="892"/>
      <c r="N42" s="336"/>
      <c r="O42" s="892"/>
      <c r="P42" s="336"/>
      <c r="Q42" s="892"/>
      <c r="R42" s="336"/>
      <c r="S42" s="892"/>
      <c r="T42" s="336"/>
      <c r="U42" s="892"/>
      <c r="V42" s="593"/>
      <c r="W42" s="593"/>
      <c r="X42" s="336"/>
      <c r="Y42" s="892"/>
      <c r="Z42" s="899"/>
      <c r="AA42" s="928"/>
      <c r="AB42" s="899"/>
      <c r="AC42" s="929"/>
      <c r="AD42" s="929"/>
      <c r="AE42" s="930"/>
      <c r="AF42" s="931"/>
      <c r="AG42" s="931"/>
      <c r="AH42" s="931"/>
      <c r="AI42" s="931"/>
      <c r="AJ42" s="931"/>
      <c r="AK42" s="899"/>
      <c r="AL42" s="2"/>
    </row>
    <row r="43" spans="1:38" x14ac:dyDescent="0.2">
      <c r="A43" s="2"/>
      <c r="B43" s="443"/>
      <c r="C43" s="24" t="s">
        <v>232</v>
      </c>
      <c r="D43" s="851"/>
      <c r="E43" s="851"/>
      <c r="F43" s="851"/>
      <c r="G43" s="851"/>
      <c r="H43" s="851"/>
      <c r="I43" s="851"/>
      <c r="J43" s="334"/>
      <c r="K43" s="851"/>
      <c r="L43" s="334"/>
      <c r="M43" s="851"/>
      <c r="N43" s="334"/>
      <c r="O43" s="851"/>
      <c r="P43" s="334"/>
      <c r="Q43" s="851"/>
      <c r="R43" s="334"/>
      <c r="S43" s="851"/>
      <c r="T43" s="334"/>
      <c r="U43" s="851"/>
      <c r="V43" s="466"/>
      <c r="W43" s="466"/>
      <c r="X43" s="334"/>
      <c r="Y43" s="851"/>
      <c r="Z43" s="843"/>
      <c r="AA43" s="844" t="str">
        <f>IF(Z43&lt;3," ",(LARGE(D43:U43,1)+LARGE(D43:U43,2)+LARGE(D43:U43,3))/3)</f>
        <v xml:space="preserve"> </v>
      </c>
      <c r="AB43" s="919"/>
      <c r="AC43" s="919"/>
      <c r="AD43" s="919"/>
      <c r="AE43" s="920"/>
      <c r="AF43" s="843"/>
      <c r="AG43" s="843"/>
      <c r="AH43" s="843"/>
      <c r="AI43" s="843"/>
      <c r="AJ43" s="843"/>
      <c r="AK43" s="123"/>
      <c r="AL43" s="2"/>
    </row>
    <row r="44" spans="1:38" x14ac:dyDescent="0.2">
      <c r="A44" s="2"/>
      <c r="B44" s="444"/>
      <c r="C44" s="401"/>
      <c r="D44" s="331"/>
      <c r="E44" s="402"/>
      <c r="F44" s="336"/>
      <c r="G44" s="373"/>
      <c r="H44" s="331"/>
      <c r="I44" s="402"/>
      <c r="J44" s="329"/>
      <c r="K44" s="300"/>
      <c r="L44" s="331"/>
      <c r="M44" s="300"/>
      <c r="N44" s="331"/>
      <c r="O44" s="300"/>
      <c r="P44" s="366"/>
      <c r="Q44" s="146"/>
      <c r="R44" s="337"/>
      <c r="S44" s="295"/>
      <c r="T44" s="337"/>
      <c r="U44" s="295"/>
      <c r="V44" s="471"/>
      <c r="W44" s="399"/>
      <c r="X44" s="337"/>
      <c r="Y44" s="295"/>
      <c r="Z44" s="843">
        <f>COUNT(D44:Y44)</f>
        <v>0</v>
      </c>
      <c r="AA44" s="844" t="str">
        <f>IF(Z44&lt;3," ",(LARGE(D44:Y44,1)+LARGE(D44:Y44,2)+LARGE(D44:Y44,3))/3)</f>
        <v xml:space="preserve"> </v>
      </c>
      <c r="AB44" s="914">
        <f>COUNTIF(D43:Y43,"(1)")</f>
        <v>0</v>
      </c>
      <c r="AC44" s="915">
        <f>COUNTIF(D44:Y44,"(2)")</f>
        <v>0</v>
      </c>
      <c r="AD44" s="915">
        <f>COUNTIF(D44:Y44,"(3)")</f>
        <v>0</v>
      </c>
      <c r="AE44" s="909">
        <f>SUM(AB44:AD44)</f>
        <v>0</v>
      </c>
      <c r="AF44" s="923" t="e">
        <f>IF((LARGE($D44:$U44,1))&gt;=400,"15"," ")</f>
        <v>#NUM!</v>
      </c>
      <c r="AG44" s="924" t="e">
        <f>IF((LARGE($D44:$U44,1))&gt;=625,"15"," ")</f>
        <v>#NUM!</v>
      </c>
      <c r="AH44" s="925" t="e">
        <f>IF((LARGE($D44:$U44,1))&gt;=850,"15"," ")</f>
        <v>#NUM!</v>
      </c>
      <c r="AI44" s="925" t="e">
        <f>IF((LARGE($D44:$U44,1))&gt;=1000,"15"," ")</f>
        <v>#NUM!</v>
      </c>
      <c r="AJ44" s="925" t="e">
        <f>IF((LARGE($D44:$U44,1))&gt;=1150,"15"," ")</f>
        <v>#NUM!</v>
      </c>
      <c r="AK44" s="925" t="e">
        <f>IF((LARGE($D44:$U44,1))&gt;=1225,"15"," ")</f>
        <v>#NUM!</v>
      </c>
      <c r="AL44" s="2"/>
    </row>
    <row r="45" spans="1:38" x14ac:dyDescent="0.2">
      <c r="A45" s="2"/>
      <c r="B45" s="445"/>
      <c r="C45" s="36"/>
      <c r="D45" s="333"/>
      <c r="E45" s="368"/>
      <c r="F45" s="334"/>
      <c r="G45" s="406"/>
      <c r="H45" s="333"/>
      <c r="I45" s="370"/>
      <c r="J45" s="330"/>
      <c r="K45" s="851"/>
      <c r="L45" s="333"/>
      <c r="M45" s="305"/>
      <c r="N45" s="333"/>
      <c r="O45" s="305"/>
      <c r="P45" s="333"/>
      <c r="Q45" s="303"/>
      <c r="R45" s="334"/>
      <c r="S45" s="303"/>
      <c r="T45" s="334"/>
      <c r="U45" s="303"/>
      <c r="V45" s="477"/>
      <c r="W45" s="448"/>
      <c r="X45" s="334"/>
      <c r="Y45" s="303"/>
      <c r="Z45" s="843">
        <f>COUNT(D45:Y45)</f>
        <v>0</v>
      </c>
      <c r="AA45" s="844" t="str">
        <f>IF(Z45&lt;3," ",(LARGE(D45:Y45,1)+LARGE(D45:Y45,2)+LARGE(D45:Y45,3))/3)</f>
        <v xml:space="preserve"> </v>
      </c>
      <c r="AB45" s="914">
        <f>COUNTIF(D44:Y44,"(1)")</f>
        <v>0</v>
      </c>
      <c r="AC45" s="915">
        <f>COUNTIF(D45:U45,"(2)")</f>
        <v>0</v>
      </c>
      <c r="AD45" s="915">
        <f>COUNTIF(D45:Y45,"(3)")</f>
        <v>0</v>
      </c>
      <c r="AE45" s="909">
        <f>SUM(AB45:AD45)</f>
        <v>0</v>
      </c>
      <c r="AF45" s="923" t="e">
        <f>IF((LARGE($D45:$U45,1))&gt;=400,"15"," ")</f>
        <v>#NUM!</v>
      </c>
      <c r="AG45" s="924" t="e">
        <f>IF((LARGE($D45:$U45,1))&gt;=625,"15"," ")</f>
        <v>#NUM!</v>
      </c>
      <c r="AH45" s="925" t="e">
        <f>IF((LARGE($D45:$U45,1))&gt;=850,"15"," ")</f>
        <v>#NUM!</v>
      </c>
      <c r="AI45" s="925" t="e">
        <f>IF((LARGE($D45:$U45,1))&gt;=1000,"15"," ")</f>
        <v>#NUM!</v>
      </c>
      <c r="AJ45" s="925" t="e">
        <f>IF((LARGE($D45:$U45,1))&gt;=1150,"15"," ")</f>
        <v>#NUM!</v>
      </c>
      <c r="AK45" s="925" t="e">
        <f>IF((LARGE($D45:$U45,1))&gt;=1225,"15"," ")</f>
        <v>#NUM!</v>
      </c>
      <c r="AL45" s="2"/>
    </row>
    <row r="46" spans="1:38" x14ac:dyDescent="0.2">
      <c r="A46" s="2"/>
      <c r="B46" s="29"/>
      <c r="C46" s="37"/>
      <c r="D46" s="336"/>
      <c r="E46" s="336"/>
      <c r="F46" s="336"/>
      <c r="G46" s="400"/>
      <c r="H46" s="336"/>
      <c r="I46" s="400"/>
      <c r="J46" s="335"/>
      <c r="K46" s="953"/>
      <c r="L46" s="336"/>
      <c r="M46" s="957"/>
      <c r="N46" s="336"/>
      <c r="O46" s="957"/>
      <c r="P46" s="336"/>
      <c r="Q46" s="957"/>
      <c r="R46" s="336"/>
      <c r="S46" s="957"/>
      <c r="T46" s="336"/>
      <c r="U46" s="957"/>
      <c r="V46" s="373"/>
      <c r="W46" s="373"/>
      <c r="X46" s="336"/>
      <c r="Y46" s="957"/>
      <c r="Z46" s="843"/>
      <c r="AA46" s="844"/>
      <c r="AB46" s="899"/>
      <c r="AC46" s="899"/>
      <c r="AD46" s="899"/>
      <c r="AE46" s="921"/>
      <c r="AF46" s="968"/>
      <c r="AG46" s="968"/>
      <c r="AH46" s="899"/>
      <c r="AI46" s="899"/>
      <c r="AJ46" s="899"/>
      <c r="AK46" s="899"/>
      <c r="AL46" s="2"/>
    </row>
    <row r="47" spans="1:38" x14ac:dyDescent="0.2">
      <c r="A47" s="2"/>
      <c r="B47" s="447"/>
      <c r="C47" s="24" t="s">
        <v>57</v>
      </c>
      <c r="D47" s="337"/>
      <c r="E47" s="337"/>
      <c r="F47" s="337"/>
      <c r="G47" s="337"/>
      <c r="H47" s="337"/>
      <c r="I47" s="337"/>
      <c r="J47" s="326"/>
      <c r="K47" s="896"/>
      <c r="L47" s="337"/>
      <c r="M47" s="896"/>
      <c r="N47" s="337"/>
      <c r="O47" s="896"/>
      <c r="P47" s="337"/>
      <c r="Q47" s="896"/>
      <c r="R47" s="337"/>
      <c r="S47" s="896"/>
      <c r="T47" s="337"/>
      <c r="U47" s="896"/>
      <c r="V47" s="470"/>
      <c r="W47" s="470"/>
      <c r="X47" s="337"/>
      <c r="Y47" s="896"/>
      <c r="Z47" s="843"/>
      <c r="AA47" s="844"/>
      <c r="AB47" s="899"/>
      <c r="AC47" s="899"/>
      <c r="AD47" s="899"/>
      <c r="AE47" s="922"/>
      <c r="AF47" s="899"/>
      <c r="AG47" s="899"/>
      <c r="AH47" s="899"/>
      <c r="AI47" s="899"/>
      <c r="AJ47" s="899"/>
      <c r="AK47" s="899"/>
      <c r="AL47" s="2"/>
    </row>
    <row r="48" spans="1:38" x14ac:dyDescent="0.2">
      <c r="A48" s="2"/>
      <c r="B48" s="446"/>
      <c r="C48" s="98"/>
      <c r="D48" s="341"/>
      <c r="E48" s="339"/>
      <c r="F48" s="339"/>
      <c r="G48" s="339"/>
      <c r="H48" s="341"/>
      <c r="I48" s="363"/>
      <c r="J48" s="365"/>
      <c r="K48" s="340"/>
      <c r="L48" s="341"/>
      <c r="M48" s="319"/>
      <c r="N48" s="341"/>
      <c r="O48" s="340"/>
      <c r="P48" s="341"/>
      <c r="Q48" s="338"/>
      <c r="R48" s="339"/>
      <c r="S48" s="338"/>
      <c r="T48" s="339"/>
      <c r="U48" s="338"/>
      <c r="V48" s="467"/>
      <c r="W48" s="468"/>
      <c r="X48" s="339"/>
      <c r="Y48" s="338"/>
      <c r="Z48" s="843">
        <f>COUNT(D48:Y48)</f>
        <v>0</v>
      </c>
      <c r="AA48" s="844" t="str">
        <f>IF(Z48&lt;3," ",(LARGE(D48:Y48,1)+LARGE(D48:Y48,2)+LARGE(D48:Y48,3))/3)</f>
        <v xml:space="preserve"> </v>
      </c>
      <c r="AB48" s="849">
        <f>COUNTIF(D48:U48,"(1)")</f>
        <v>0</v>
      </c>
      <c r="AC48" s="925">
        <f>COUNTIF(D48:U48,"(2)")</f>
        <v>0</v>
      </c>
      <c r="AD48" s="925">
        <f>COUNTIF(D48:U48,"(3)")</f>
        <v>0</v>
      </c>
      <c r="AE48" s="926">
        <f>SUM(AB48:AD48)</f>
        <v>0</v>
      </c>
      <c r="AF48" s="923" t="e">
        <f>IF((LARGE($D48:$U48,1))&gt;=450,"15"," ")</f>
        <v>#NUM!</v>
      </c>
      <c r="AG48" s="924" t="e">
        <f>IF((LARGE($D48:$U48,1))&gt;=675,"15"," ")</f>
        <v>#NUM!</v>
      </c>
      <c r="AH48" s="925" t="e">
        <f>IF((LARGE($D48:$U48,1))&gt;=900,"15"," ")</f>
        <v>#NUM!</v>
      </c>
      <c r="AI48" s="925" t="e">
        <f>IF((LARGE($D48:$U48,1))&gt;=1050,"15"," ")</f>
        <v>#NUM!</v>
      </c>
      <c r="AJ48" s="925" t="e">
        <f>IF((LARGE($D48:$U48,1))&gt;=1200,"15"," ")</f>
        <v>#NUM!</v>
      </c>
      <c r="AK48" s="925" t="e">
        <f>IF((LARGE($D48:$U48,1))&gt;=1275,"15"," ")</f>
        <v>#NUM!</v>
      </c>
      <c r="AL48" s="2"/>
    </row>
    <row r="49" spans="1:38" x14ac:dyDescent="0.2">
      <c r="A49" s="2"/>
      <c r="B49" s="447"/>
      <c r="C49" s="37"/>
      <c r="D49" s="337"/>
      <c r="E49" s="337"/>
      <c r="F49" s="337"/>
      <c r="G49" s="337"/>
      <c r="H49" s="337"/>
      <c r="I49" s="337"/>
      <c r="J49" s="326"/>
      <c r="K49" s="958"/>
      <c r="L49" s="337"/>
      <c r="M49" s="958"/>
      <c r="N49" s="337"/>
      <c r="O49" s="958"/>
      <c r="P49" s="337"/>
      <c r="Q49" s="958"/>
      <c r="R49" s="337"/>
      <c r="S49" s="958"/>
      <c r="T49" s="337"/>
      <c r="U49" s="958"/>
      <c r="V49" s="470"/>
      <c r="W49" s="470"/>
      <c r="X49" s="337"/>
      <c r="Y49" s="958"/>
      <c r="Z49" s="843"/>
      <c r="AA49" s="844"/>
      <c r="AB49" s="899"/>
      <c r="AC49" s="899"/>
      <c r="AD49" s="899"/>
      <c r="AE49" s="922"/>
      <c r="AF49" s="899"/>
      <c r="AG49" s="899"/>
      <c r="AH49" s="899"/>
      <c r="AI49" s="899"/>
      <c r="AJ49" s="899"/>
      <c r="AK49" s="899"/>
      <c r="AL49" s="2"/>
    </row>
    <row r="50" spans="1:38" x14ac:dyDescent="0.2">
      <c r="A50" s="2"/>
      <c r="B50" s="443"/>
      <c r="C50" s="24" t="s">
        <v>61</v>
      </c>
      <c r="D50" s="362"/>
      <c r="E50" s="362"/>
      <c r="F50" s="362"/>
      <c r="G50" s="362"/>
      <c r="H50" s="440"/>
      <c r="I50" s="440"/>
      <c r="J50" s="334"/>
      <c r="K50" s="851"/>
      <c r="L50" s="334"/>
      <c r="M50" s="851"/>
      <c r="N50" s="334"/>
      <c r="O50" s="851"/>
      <c r="P50" s="334"/>
      <c r="Q50" s="851"/>
      <c r="R50" s="334"/>
      <c r="S50" s="851"/>
      <c r="T50" s="334"/>
      <c r="U50" s="851"/>
      <c r="V50" s="466"/>
      <c r="W50" s="466"/>
      <c r="X50" s="334"/>
      <c r="Y50" s="851"/>
      <c r="Z50" s="843"/>
      <c r="AA50" s="844"/>
      <c r="AB50" s="919"/>
      <c r="AC50" s="919"/>
      <c r="AD50" s="919"/>
      <c r="AE50" s="920"/>
      <c r="AF50" s="843">
        <v>600</v>
      </c>
      <c r="AG50" s="843">
        <v>825</v>
      </c>
      <c r="AH50" s="843">
        <v>1025</v>
      </c>
      <c r="AI50" s="843">
        <v>1200</v>
      </c>
      <c r="AJ50" s="843">
        <v>1350</v>
      </c>
      <c r="AK50" s="123">
        <v>1425</v>
      </c>
      <c r="AL50" s="2"/>
    </row>
    <row r="51" spans="1:38" x14ac:dyDescent="0.2">
      <c r="A51" s="2"/>
      <c r="B51" s="445"/>
      <c r="C51" s="27"/>
      <c r="D51" s="334"/>
      <c r="E51" s="334"/>
      <c r="F51" s="333"/>
      <c r="G51" s="368"/>
      <c r="H51" s="333"/>
      <c r="I51" s="368"/>
      <c r="J51" s="330"/>
      <c r="K51" s="851"/>
      <c r="L51" s="333"/>
      <c r="M51" s="851"/>
      <c r="N51" s="333"/>
      <c r="O51" s="851"/>
      <c r="P51" s="333"/>
      <c r="Q51" s="893"/>
      <c r="R51" s="334"/>
      <c r="S51" s="893"/>
      <c r="T51" s="334"/>
      <c r="U51" s="893"/>
      <c r="V51" s="472"/>
      <c r="W51" s="473"/>
      <c r="X51" s="334"/>
      <c r="Y51" s="893"/>
      <c r="Z51" s="843">
        <f>COUNT(D51:Y51)</f>
        <v>0</v>
      </c>
      <c r="AA51" s="844" t="str">
        <f>IF(Z51&lt;3," ",(LARGE(D51:Y51,1)+LARGE(D51:Y51,2)+LARGE(D51:Y51,3))/3)</f>
        <v xml:space="preserve"> </v>
      </c>
      <c r="AB51" s="914">
        <f>COUNTIF(D51:Y51,"(1)")</f>
        <v>0</v>
      </c>
      <c r="AC51" s="915">
        <f>COUNTIF(D51:Y51,"(2)")</f>
        <v>0</v>
      </c>
      <c r="AD51" s="915">
        <f>COUNTIF(D51:Y51,"(3)")</f>
        <v>0</v>
      </c>
      <c r="AE51" s="909">
        <f>SUM(AB51:AD51)</f>
        <v>0</v>
      </c>
      <c r="AF51" s="923" t="e">
        <f>IF((LARGE($D51:$U51,1))&gt;=600,"15"," ")</f>
        <v>#NUM!</v>
      </c>
      <c r="AG51" s="924" t="e">
        <f>IF((LARGE($D51:$U51,1))&gt;=825,"15"," ")</f>
        <v>#NUM!</v>
      </c>
      <c r="AH51" s="925" t="e">
        <f>IF((LARGE($D51:$U51,1))&gt;=1025,"15"," ")</f>
        <v>#NUM!</v>
      </c>
      <c r="AI51" s="925" t="e">
        <f>IF((LARGE($D51:$U51,1))&gt;=1200,"15"," ")</f>
        <v>#NUM!</v>
      </c>
      <c r="AJ51" s="925" t="e">
        <f>IF((LARGE($D51:$U51,1))&gt;=1350,"15"," ")</f>
        <v>#NUM!</v>
      </c>
      <c r="AK51" s="925" t="e">
        <f>IF((LARGE($D51:$U51,1))&gt;=1425,"15"," ")</f>
        <v>#NUM!</v>
      </c>
      <c r="AL51" s="2"/>
    </row>
    <row r="52" spans="1:38" x14ac:dyDescent="0.2">
      <c r="A52" s="2"/>
      <c r="B52" s="447"/>
      <c r="C52" s="37"/>
      <c r="D52" s="337"/>
      <c r="E52" s="337"/>
      <c r="F52" s="337"/>
      <c r="G52" s="337"/>
      <c r="H52" s="337"/>
      <c r="I52" s="337"/>
      <c r="J52" s="326"/>
      <c r="K52" s="896"/>
      <c r="L52" s="337"/>
      <c r="M52" s="896"/>
      <c r="N52" s="337"/>
      <c r="O52" s="896"/>
      <c r="P52" s="337"/>
      <c r="Q52" s="896"/>
      <c r="R52" s="337"/>
      <c r="S52" s="896"/>
      <c r="T52" s="337"/>
      <c r="U52" s="896"/>
      <c r="V52" s="470"/>
      <c r="W52" s="470"/>
      <c r="X52" s="337"/>
      <c r="Y52" s="896"/>
      <c r="Z52" s="843"/>
      <c r="AA52" s="844"/>
      <c r="AB52" s="899"/>
      <c r="AC52" s="899"/>
      <c r="AD52" s="899"/>
      <c r="AE52" s="922"/>
      <c r="AF52" s="899"/>
      <c r="AG52" s="899"/>
      <c r="AH52" s="899"/>
      <c r="AI52" s="899"/>
      <c r="AJ52" s="899"/>
      <c r="AK52" s="899"/>
      <c r="AL52" s="2"/>
    </row>
    <row r="53" spans="1:38" x14ac:dyDescent="0.2">
      <c r="A53" s="2"/>
      <c r="B53" s="29"/>
      <c r="C53" s="97" t="s">
        <v>121</v>
      </c>
      <c r="D53" s="336"/>
      <c r="E53" s="336"/>
      <c r="F53" s="336"/>
      <c r="G53" s="336"/>
      <c r="H53" s="336"/>
      <c r="I53" s="336"/>
      <c r="J53" s="335"/>
      <c r="K53" s="892"/>
      <c r="L53" s="336"/>
      <c r="M53" s="892"/>
      <c r="N53" s="336"/>
      <c r="O53" s="892"/>
      <c r="P53" s="336"/>
      <c r="Q53" s="892"/>
      <c r="R53" s="336"/>
      <c r="S53" s="892"/>
      <c r="T53" s="336"/>
      <c r="U53" s="892"/>
      <c r="V53" s="593"/>
      <c r="W53" s="593"/>
      <c r="X53" s="336"/>
      <c r="Y53" s="892"/>
      <c r="Z53" s="843"/>
      <c r="AA53" s="844" t="str">
        <f>IF(Z53&lt;3," ",(LARGE(D53:U53,1)+LARGE(D53:U53,2)+LARGE(D53:U53,3))/3)</f>
        <v xml:space="preserve"> </v>
      </c>
      <c r="AB53" s="899"/>
      <c r="AC53" s="899"/>
      <c r="AD53" s="899"/>
      <c r="AE53" s="921"/>
      <c r="AF53" s="843"/>
      <c r="AG53" s="843"/>
      <c r="AH53" s="843"/>
      <c r="AI53" s="843"/>
      <c r="AJ53" s="843"/>
      <c r="AK53" s="123"/>
      <c r="AL53" s="2"/>
    </row>
    <row r="54" spans="1:38" x14ac:dyDescent="0.2">
      <c r="A54" s="2"/>
      <c r="B54" s="816"/>
      <c r="C54" s="817"/>
      <c r="D54" s="366"/>
      <c r="E54" s="367"/>
      <c r="F54" s="369"/>
      <c r="G54" s="369"/>
      <c r="H54" s="366"/>
      <c r="I54" s="367"/>
      <c r="J54" s="818"/>
      <c r="K54" s="321"/>
      <c r="L54" s="366"/>
      <c r="M54" s="954"/>
      <c r="N54" s="366"/>
      <c r="O54" s="321"/>
      <c r="P54" s="366"/>
      <c r="Q54" s="146"/>
      <c r="R54" s="369"/>
      <c r="S54" s="956"/>
      <c r="T54" s="369"/>
      <c r="U54" s="956"/>
      <c r="V54" s="959"/>
      <c r="W54" s="960"/>
      <c r="X54" s="369"/>
      <c r="Y54" s="956"/>
      <c r="Z54" s="843">
        <f>COUNT(D54:Y54)</f>
        <v>0</v>
      </c>
      <c r="AB54" s="914">
        <f>COUNTIF(D54:U54,"(1)")</f>
        <v>0</v>
      </c>
      <c r="AC54" s="915">
        <f>COUNTIF(D54:U54,"(2)")</f>
        <v>0</v>
      </c>
      <c r="AD54" s="915">
        <f>COUNTIF(D54:U54,"(3)")</f>
        <v>0</v>
      </c>
      <c r="AE54" s="909">
        <f>SUM(AB54:AD54)</f>
        <v>0</v>
      </c>
      <c r="AF54" s="923" t="e">
        <f>IF((LARGE($D54:$U54,1))&gt;=600,"15"," ")</f>
        <v>#NUM!</v>
      </c>
      <c r="AG54" s="924" t="e">
        <f>IF((LARGE($D54:$U54,1))&gt;=825,"15"," ")</f>
        <v>#NUM!</v>
      </c>
      <c r="AH54" s="925" t="e">
        <f>IF((LARGE($D54:$U54,1))&gt;=1025,"15"," ")</f>
        <v>#NUM!</v>
      </c>
      <c r="AI54" s="925" t="e">
        <f>IF((LARGE($D54:$U54,1))&gt;=1200,"15"," ")</f>
        <v>#NUM!</v>
      </c>
      <c r="AJ54" s="925" t="e">
        <f>IF((LARGE($D54:$U54,1))&gt;=1350,"15"," ")</f>
        <v>#NUM!</v>
      </c>
      <c r="AK54" s="925" t="e">
        <f>IF((LARGE($D54:$U54,1))&gt;=1425,"15"," ")</f>
        <v>#NUM!</v>
      </c>
      <c r="AL54" s="2"/>
    </row>
    <row r="55" spans="1:38" x14ac:dyDescent="0.2">
      <c r="A55" s="2"/>
      <c r="B55" s="445"/>
      <c r="C55" s="36"/>
      <c r="D55" s="333"/>
      <c r="E55" s="368"/>
      <c r="F55" s="334"/>
      <c r="G55" s="334"/>
      <c r="H55" s="333"/>
      <c r="I55" s="368"/>
      <c r="J55" s="330"/>
      <c r="K55" s="305"/>
      <c r="L55" s="333"/>
      <c r="M55" s="851"/>
      <c r="N55" s="333"/>
      <c r="O55" s="305"/>
      <c r="P55" s="333"/>
      <c r="Q55" s="303"/>
      <c r="R55" s="334"/>
      <c r="S55" s="955"/>
      <c r="T55" s="334"/>
      <c r="U55" s="955"/>
      <c r="V55" s="472"/>
      <c r="W55" s="962"/>
      <c r="X55" s="334"/>
      <c r="Y55" s="955"/>
      <c r="Z55" s="843">
        <f>COUNT(D55:Y55)</f>
        <v>0</v>
      </c>
      <c r="AA55" s="844" t="str">
        <f>IF(Z54&lt;3," ",(LARGE(D54:Y54,1)+LARGE(D54:Y54,2)+LARGE(D54:Y54,3))/3)</f>
        <v xml:space="preserve"> </v>
      </c>
      <c r="AB55" s="914">
        <f>COUNTIF(D55:U55,"(1)")</f>
        <v>0</v>
      </c>
      <c r="AC55" s="915">
        <f>COUNTIF(D55:U55,"(2)")</f>
        <v>0</v>
      </c>
      <c r="AD55" s="915">
        <f>COUNTIF(D55:U55,"(3)")</f>
        <v>0</v>
      </c>
      <c r="AE55" s="909">
        <f>SUM(AB55:AD55)</f>
        <v>0</v>
      </c>
      <c r="AF55" s="923" t="e">
        <f>IF((LARGE($D55:$U55,1))&gt;=600,"15"," ")</f>
        <v>#NUM!</v>
      </c>
      <c r="AG55" s="924" t="e">
        <f>IF((LARGE($D55:$U55,1))&gt;=825,"15"," ")</f>
        <v>#NUM!</v>
      </c>
      <c r="AH55" s="925" t="e">
        <f>IF((LARGE($D55:$U55,1))&gt;=1025,"15"," ")</f>
        <v>#NUM!</v>
      </c>
      <c r="AI55" s="925" t="e">
        <f>IF((LARGE($D55:$U55,1))&gt;=1200,"15"," ")</f>
        <v>#NUM!</v>
      </c>
      <c r="AJ55" s="925" t="e">
        <f>IF((LARGE($D55:$U55,1))&gt;=1350,"15"," ")</f>
        <v>#NUM!</v>
      </c>
      <c r="AK55" s="925" t="e">
        <f>IF((LARGE($D55:$U55,1))&gt;=1425,"15"," ")</f>
        <v>#NUM!</v>
      </c>
      <c r="AL55" s="2"/>
    </row>
    <row r="56" spans="1:38" x14ac:dyDescent="0.2">
      <c r="A56" s="2"/>
      <c r="B56" s="443"/>
      <c r="C56" s="24" t="s">
        <v>62</v>
      </c>
      <c r="D56" s="362"/>
      <c r="E56" s="362"/>
      <c r="F56" s="362"/>
      <c r="G56" s="362"/>
      <c r="H56" s="440"/>
      <c r="I56" s="440"/>
      <c r="J56" s="334"/>
      <c r="K56" s="851"/>
      <c r="L56" s="334"/>
      <c r="M56" s="851"/>
      <c r="N56" s="334"/>
      <c r="O56" s="851"/>
      <c r="P56" s="334"/>
      <c r="Q56" s="851"/>
      <c r="R56" s="334"/>
      <c r="S56" s="851"/>
      <c r="T56" s="334"/>
      <c r="U56" s="851"/>
      <c r="V56" s="466"/>
      <c r="W56" s="466"/>
      <c r="X56" s="334"/>
      <c r="Y56" s="851"/>
      <c r="Z56" s="843"/>
      <c r="AA56" s="844"/>
      <c r="AB56" s="919"/>
      <c r="AC56" s="919"/>
      <c r="AD56" s="919"/>
      <c r="AE56" s="920"/>
      <c r="AF56" s="843"/>
      <c r="AG56" s="843"/>
      <c r="AH56" s="843"/>
      <c r="AI56" s="843"/>
      <c r="AJ56" s="843"/>
      <c r="AK56" s="123"/>
      <c r="AL56" s="2"/>
    </row>
    <row r="57" spans="1:38" x14ac:dyDescent="0.2">
      <c r="A57" s="2"/>
      <c r="B57" s="444"/>
      <c r="C57" s="28"/>
      <c r="D57" s="337"/>
      <c r="E57" s="493"/>
      <c r="F57" s="331"/>
      <c r="G57" s="402"/>
      <c r="H57" s="331"/>
      <c r="I57" s="402"/>
      <c r="J57" s="329"/>
      <c r="K57" s="300"/>
      <c r="L57" s="331"/>
      <c r="M57" s="300"/>
      <c r="N57" s="331"/>
      <c r="O57" s="300"/>
      <c r="P57" s="331"/>
      <c r="Q57" s="295"/>
      <c r="R57" s="337"/>
      <c r="S57" s="295"/>
      <c r="T57" s="337"/>
      <c r="U57" s="295"/>
      <c r="V57" s="476"/>
      <c r="W57" s="402"/>
      <c r="X57" s="337"/>
      <c r="Y57" s="295"/>
      <c r="Z57" s="843">
        <f>COUNT(D57:Y57)</f>
        <v>0</v>
      </c>
      <c r="AA57" s="844" t="str">
        <f>IF(Z57&lt;3," ",(LARGE(D57:Y57,1)+LARGE(D57:Y57,2)+LARGE(D57:Y57,3))/3)</f>
        <v xml:space="preserve"> </v>
      </c>
      <c r="AB57" s="914">
        <f>COUNTIF(D57:Y57,"(1)")</f>
        <v>0</v>
      </c>
      <c r="AC57" s="915">
        <f>COUNTIF(D57:Y57,"(2)")</f>
        <v>0</v>
      </c>
      <c r="AD57" s="915">
        <f>COUNTIF(D57:Y57,"(3)")</f>
        <v>0</v>
      </c>
      <c r="AE57" s="909">
        <f>SUM(AB57:AD57)</f>
        <v>0</v>
      </c>
      <c r="AF57" s="923" t="e">
        <f>IF((LARGE($D57:$U57,1))&gt;=600,"15"," ")</f>
        <v>#NUM!</v>
      </c>
      <c r="AG57" s="924" t="e">
        <f>IF((LARGE($D57:$U57,1))&gt;=825,"15"," ")</f>
        <v>#NUM!</v>
      </c>
      <c r="AH57" s="925" t="e">
        <f>IF((LARGE($D57:$U57,1))&gt;=1025,"15"," ")</f>
        <v>#NUM!</v>
      </c>
      <c r="AI57" s="925" t="e">
        <f>IF((LARGE($D57:$U57,1))&gt;=1200,"15"," ")</f>
        <v>#NUM!</v>
      </c>
      <c r="AJ57" s="925" t="e">
        <f>IF((LARGE($D57:$U57,1))&gt;=1350,"15"," ")</f>
        <v>#NUM!</v>
      </c>
      <c r="AK57" s="925" t="e">
        <f>IF((LARGE($D57:$U57,1))&gt;=1425,"15"," ")</f>
        <v>#NUM!</v>
      </c>
      <c r="AL57" s="2"/>
    </row>
    <row r="58" spans="1:38" x14ac:dyDescent="0.2">
      <c r="A58" s="2"/>
      <c r="B58" s="445"/>
      <c r="C58" s="36"/>
      <c r="D58" s="334"/>
      <c r="E58" s="334"/>
      <c r="F58" s="333"/>
      <c r="G58" s="368"/>
      <c r="H58" s="333"/>
      <c r="I58" s="368"/>
      <c r="J58" s="330"/>
      <c r="K58" s="305"/>
      <c r="L58" s="333"/>
      <c r="M58" s="305"/>
      <c r="N58" s="333"/>
      <c r="O58" s="305"/>
      <c r="P58" s="333"/>
      <c r="Q58" s="303"/>
      <c r="R58" s="334"/>
      <c r="S58" s="303"/>
      <c r="T58" s="334"/>
      <c r="U58" s="303"/>
      <c r="V58" s="477"/>
      <c r="W58" s="448"/>
      <c r="X58" s="334"/>
      <c r="Y58" s="303"/>
      <c r="Z58" s="843">
        <f>COUNT(D58:Y58)</f>
        <v>0</v>
      </c>
      <c r="AA58" s="844" t="str">
        <f>IF(Z58&lt;3," ",(LARGE(D58:Y58,1)+LARGE(D58:Y58,2)+LARGE(D58:Y58,3))/3)</f>
        <v xml:space="preserve"> </v>
      </c>
      <c r="AB58" s="933">
        <f>COUNTIF(D58:Y58,"(1)")</f>
        <v>0</v>
      </c>
      <c r="AC58" s="934">
        <f>COUNTIF(D58:Y58,"(2)")</f>
        <v>0</v>
      </c>
      <c r="AD58" s="934">
        <f>COUNTIF(D58:Y58,"(3)")</f>
        <v>0</v>
      </c>
      <c r="AE58" s="935">
        <f>SUM(AB58:AD58)</f>
        <v>0</v>
      </c>
      <c r="AF58" s="923" t="e">
        <f>IF((LARGE($D58:$U58,1))&gt;=600,"15"," ")</f>
        <v>#NUM!</v>
      </c>
      <c r="AG58" s="924" t="e">
        <f>IF((LARGE($D58:$U58,1))&gt;=825,"15"," ")</f>
        <v>#NUM!</v>
      </c>
      <c r="AH58" s="925" t="e">
        <f>IF((LARGE($D58:$U58,1))&gt;=1025,"15"," ")</f>
        <v>#NUM!</v>
      </c>
      <c r="AI58" s="925" t="e">
        <f>IF((LARGE($D58:$U58,1))&gt;=1200,"15"," ")</f>
        <v>#NUM!</v>
      </c>
      <c r="AJ58" s="925" t="e">
        <f>IF((LARGE($D58:$U58,1))&gt;=1350,"15"," ")</f>
        <v>#NUM!</v>
      </c>
      <c r="AK58" s="925" t="e">
        <f>IF((LARGE($D58:$U58,1))&gt;=1425,"15"," ")</f>
        <v>#NUM!</v>
      </c>
      <c r="AL58" s="2"/>
    </row>
    <row r="59" spans="1:38" x14ac:dyDescent="0.2">
      <c r="A59" s="2"/>
      <c r="B59" s="451"/>
      <c r="C59" s="42"/>
      <c r="D59" s="369"/>
      <c r="E59" s="369"/>
      <c r="F59" s="369"/>
      <c r="G59" s="369"/>
      <c r="H59" s="369"/>
      <c r="I59" s="369"/>
      <c r="J59" s="604"/>
      <c r="K59" s="321"/>
      <c r="L59" s="369"/>
      <c r="M59" s="321"/>
      <c r="N59" s="369"/>
      <c r="O59" s="321"/>
      <c r="P59" s="369"/>
      <c r="Q59" s="321"/>
      <c r="R59" s="369"/>
      <c r="S59" s="321"/>
      <c r="T59" s="369"/>
      <c r="U59" s="321"/>
      <c r="V59" s="603"/>
      <c r="W59" s="603"/>
      <c r="X59" s="369"/>
      <c r="Y59" s="321"/>
      <c r="Z59" s="843"/>
      <c r="AA59" s="844"/>
      <c r="AB59" s="929"/>
      <c r="AC59" s="929"/>
      <c r="AD59" s="929"/>
      <c r="AE59" s="930"/>
      <c r="AF59" s="936"/>
      <c r="AG59" s="936"/>
      <c r="AH59" s="936"/>
      <c r="AI59" s="936"/>
      <c r="AJ59" s="936"/>
      <c r="AK59" s="936"/>
      <c r="AL59" s="2"/>
    </row>
    <row r="60" spans="1:38" x14ac:dyDescent="0.2">
      <c r="A60" s="2"/>
      <c r="B60" s="443"/>
      <c r="C60" s="24" t="s">
        <v>171</v>
      </c>
      <c r="D60" s="334"/>
      <c r="E60" s="334"/>
      <c r="F60" s="334"/>
      <c r="G60" s="334"/>
      <c r="H60" s="334"/>
      <c r="I60" s="334"/>
      <c r="J60" s="328"/>
      <c r="K60" s="305"/>
      <c r="L60" s="334"/>
      <c r="M60" s="305"/>
      <c r="N60" s="334"/>
      <c r="O60" s="305"/>
      <c r="P60" s="334"/>
      <c r="Q60" s="305"/>
      <c r="R60" s="334"/>
      <c r="S60" s="305"/>
      <c r="T60" s="334"/>
      <c r="U60" s="305"/>
      <c r="V60" s="819"/>
      <c r="W60" s="819"/>
      <c r="X60" s="334"/>
      <c r="Y60" s="305"/>
      <c r="Z60" s="843"/>
      <c r="AA60" s="844"/>
      <c r="AB60" s="919"/>
      <c r="AC60" s="919"/>
      <c r="AD60" s="919"/>
      <c r="AE60" s="920"/>
      <c r="AF60" s="843">
        <v>450</v>
      </c>
      <c r="AG60" s="843">
        <v>675</v>
      </c>
      <c r="AH60" s="843">
        <v>900</v>
      </c>
      <c r="AI60" s="843">
        <v>1050</v>
      </c>
      <c r="AJ60" s="843">
        <v>1200</v>
      </c>
      <c r="AK60" s="123">
        <v>1275</v>
      </c>
      <c r="AL60" s="2"/>
    </row>
    <row r="61" spans="1:38" x14ac:dyDescent="0.2">
      <c r="A61" s="2"/>
      <c r="B61" s="444"/>
      <c r="C61" s="28"/>
      <c r="D61" s="337"/>
      <c r="E61" s="493"/>
      <c r="F61" s="331"/>
      <c r="G61" s="402"/>
      <c r="H61" s="331"/>
      <c r="I61" s="402"/>
      <c r="J61" s="329"/>
      <c r="K61" s="300"/>
      <c r="L61" s="331"/>
      <c r="M61" s="300"/>
      <c r="N61" s="331"/>
      <c r="O61" s="300"/>
      <c r="P61" s="331"/>
      <c r="Q61" s="295"/>
      <c r="R61" s="337"/>
      <c r="S61" s="295"/>
      <c r="T61" s="337"/>
      <c r="U61" s="295"/>
      <c r="V61" s="476"/>
      <c r="W61" s="402"/>
      <c r="X61" s="337"/>
      <c r="Y61" s="295"/>
      <c r="Z61" s="843"/>
      <c r="AA61" s="844"/>
      <c r="AB61" s="914"/>
      <c r="AC61" s="915"/>
      <c r="AD61" s="915"/>
      <c r="AE61" s="909"/>
      <c r="AF61" s="923" t="e">
        <f>IF((LARGE($D61:$U61,1))&gt;=450,"15"," ")</f>
        <v>#NUM!</v>
      </c>
      <c r="AG61" s="924" t="e">
        <f>IF((LARGE($D61:$U61,1))&gt;=675,"15"," ")</f>
        <v>#NUM!</v>
      </c>
      <c r="AH61" s="925" t="e">
        <f>IF((LARGE($D61:$U61,1))&gt;=900,"15"," ")</f>
        <v>#NUM!</v>
      </c>
      <c r="AI61" s="925" t="e">
        <f>IF((LARGE($D61:$U61,1))&gt;=1050,"15"," ")</f>
        <v>#NUM!</v>
      </c>
      <c r="AJ61" s="925" t="e">
        <f>IF((LARGE($D61:$U61,1))&gt;=1200,"15"," ")</f>
        <v>#NUM!</v>
      </c>
      <c r="AK61" s="925" t="e">
        <f>IF((LARGE($D61:$U61,1))&gt;=1275,"15"," ")</f>
        <v>#NUM!</v>
      </c>
      <c r="AL61" s="2"/>
    </row>
    <row r="62" spans="1:38" x14ac:dyDescent="0.2">
      <c r="A62" s="2"/>
      <c r="B62" s="445"/>
      <c r="C62" s="36"/>
      <c r="D62" s="334"/>
      <c r="E62" s="819"/>
      <c r="F62" s="333"/>
      <c r="G62" s="448"/>
      <c r="H62" s="333"/>
      <c r="I62" s="368"/>
      <c r="J62" s="330"/>
      <c r="K62" s="305"/>
      <c r="L62" s="333"/>
      <c r="M62" s="305"/>
      <c r="N62" s="333"/>
      <c r="O62" s="305"/>
      <c r="P62" s="333"/>
      <c r="Q62" s="303"/>
      <c r="R62" s="334"/>
      <c r="S62" s="303"/>
      <c r="T62" s="334"/>
      <c r="U62" s="303"/>
      <c r="V62" s="477"/>
      <c r="W62" s="448"/>
      <c r="X62" s="334"/>
      <c r="Y62" s="303"/>
      <c r="Z62" s="843">
        <f>COUNT(D62:Y62)</f>
        <v>0</v>
      </c>
      <c r="AA62" s="844" t="str">
        <f>IF(Z62&lt;3," ",(LARGE(D62:Y62,1)+LARGE(D62:Y62,2)+LARGE(D62:Y62,3))/3)</f>
        <v xml:space="preserve"> </v>
      </c>
      <c r="AB62" s="914">
        <f>COUNTIF(D62:Y62,"(1)")</f>
        <v>0</v>
      </c>
      <c r="AC62" s="915">
        <f>COUNTIF(D62:Y62,"(2)")</f>
        <v>0</v>
      </c>
      <c r="AD62" s="915">
        <f>COUNTIF(D62:Y62,"(3)")</f>
        <v>0</v>
      </c>
      <c r="AE62" s="909">
        <f>SUM(AB62:AD62)</f>
        <v>0</v>
      </c>
      <c r="AF62" s="923" t="e">
        <f>IF((LARGE($D62:$U62,1))&gt;=450,"15"," ")</f>
        <v>#NUM!</v>
      </c>
      <c r="AG62" s="924" t="e">
        <f>IF((LARGE($D62:$U62,1))&gt;=675,"15"," ")</f>
        <v>#NUM!</v>
      </c>
      <c r="AH62" s="925" t="e">
        <f>IF((LARGE($D62:$U62,1))&gt;=900,"15"," ")</f>
        <v>#NUM!</v>
      </c>
      <c r="AI62" s="925" t="e">
        <f>IF((LARGE($D62:$U62,1))&gt;=1050,"15"," ")</f>
        <v>#NUM!</v>
      </c>
      <c r="AJ62" s="925" t="e">
        <f>IF((LARGE($D62:$U62,1))&gt;=1200,"15"," ")</f>
        <v>#NUM!</v>
      </c>
      <c r="AK62" s="925" t="e">
        <f>IF((LARGE($D62:$U62,1))&gt;=1275,"15"," ")</f>
        <v>#NUM!</v>
      </c>
      <c r="AL62" s="2"/>
    </row>
    <row r="63" spans="1:38" x14ac:dyDescent="0.2">
      <c r="A63" s="4"/>
      <c r="B63" s="29"/>
      <c r="C63" s="4"/>
      <c r="D63" s="326"/>
      <c r="E63" s="326"/>
      <c r="F63" s="326"/>
      <c r="G63" s="326"/>
      <c r="H63" s="326"/>
      <c r="I63" s="326"/>
      <c r="J63" s="326"/>
      <c r="K63" s="411"/>
      <c r="L63" s="326"/>
      <c r="M63" s="411"/>
      <c r="N63" s="326"/>
      <c r="O63" s="410"/>
      <c r="P63" s="326"/>
      <c r="Q63" s="410"/>
      <c r="R63" s="410"/>
      <c r="S63" s="410"/>
      <c r="T63" s="410"/>
      <c r="U63" s="410"/>
      <c r="V63" s="480"/>
      <c r="W63" s="480"/>
      <c r="X63" s="410"/>
      <c r="Y63" s="410"/>
      <c r="Z63" s="937"/>
      <c r="AA63" s="899"/>
      <c r="AB63" s="899"/>
      <c r="AC63" s="899"/>
      <c r="AD63" s="899"/>
      <c r="AE63" s="899"/>
      <c r="AF63" s="899"/>
      <c r="AG63" s="899"/>
      <c r="AH63" s="899"/>
      <c r="AI63" s="899"/>
      <c r="AJ63" s="899"/>
      <c r="AK63" s="123"/>
      <c r="AL63" s="2"/>
    </row>
    <row r="64" spans="1:38" ht="15.75" x14ac:dyDescent="0.25">
      <c r="A64" s="4"/>
      <c r="B64" s="29"/>
      <c r="C64" s="4" t="s">
        <v>35</v>
      </c>
      <c r="D64" s="417"/>
      <c r="E64" s="417"/>
      <c r="F64" s="417"/>
      <c r="G64" s="417"/>
      <c r="H64" s="410"/>
      <c r="I64" s="410"/>
      <c r="J64" s="417"/>
      <c r="K64" s="417"/>
      <c r="L64" s="418"/>
      <c r="M64" s="411"/>
      <c r="N64" s="1593">
        <f>COUNT(B8:B62)</f>
        <v>1</v>
      </c>
      <c r="O64" s="1594"/>
      <c r="P64" s="1549"/>
      <c r="Q64" s="1549"/>
      <c r="R64" s="410"/>
      <c r="S64" s="410"/>
      <c r="T64" s="410"/>
      <c r="U64" s="410"/>
      <c r="V64" s="480"/>
      <c r="W64" s="480"/>
      <c r="X64" s="410"/>
      <c r="Y64" s="410"/>
      <c r="Z64" s="937">
        <f>SUM(Z8:Z58)</f>
        <v>0</v>
      </c>
      <c r="AA64" s="843"/>
      <c r="AB64" s="845" t="e">
        <f ca="1">SOMMD(AB8:AB58)</f>
        <v>#NAME?</v>
      </c>
      <c r="AC64" s="846" t="e">
        <f ca="1">SOMMD(AC15:AC58)</f>
        <v>#NAME?</v>
      </c>
      <c r="AD64" s="938" t="e">
        <f ca="1">SOMMD(AD15:AD58)</f>
        <v>#NAME?</v>
      </c>
      <c r="AE64" s="848">
        <f>SUM(AE15:AE58)</f>
        <v>0</v>
      </c>
      <c r="AF64" s="324">
        <f ca="1">TODAY()</f>
        <v>42372</v>
      </c>
      <c r="AG64" s="324"/>
      <c r="AH64" s="324"/>
      <c r="AI64" s="324"/>
      <c r="AJ64" s="324"/>
      <c r="AK64" s="123"/>
      <c r="AL64" s="2"/>
    </row>
    <row r="65" spans="1:38" x14ac:dyDescent="0.2">
      <c r="A65" s="4"/>
      <c r="B65" s="29"/>
      <c r="C65" s="4"/>
      <c r="D65" s="326"/>
      <c r="E65" s="326"/>
      <c r="F65" s="326"/>
      <c r="G65" s="326"/>
      <c r="H65" s="326"/>
      <c r="I65" s="326"/>
      <c r="J65" s="410"/>
      <c r="K65" s="410"/>
      <c r="L65" s="326"/>
      <c r="M65" s="411"/>
      <c r="N65" s="326"/>
      <c r="O65" s="410"/>
      <c r="P65" s="326"/>
      <c r="Q65" s="410"/>
      <c r="R65" s="410"/>
      <c r="S65" s="410"/>
      <c r="T65" s="410"/>
      <c r="U65" s="410"/>
      <c r="V65" s="480"/>
      <c r="W65" s="480"/>
      <c r="X65" s="410"/>
      <c r="Y65" s="410"/>
      <c r="Z65" s="937"/>
      <c r="AA65" s="323"/>
      <c r="AB65" s="323"/>
      <c r="AC65" s="323"/>
      <c r="AD65" s="323"/>
      <c r="AE65" s="323"/>
      <c r="AF65" s="323"/>
      <c r="AG65" s="323"/>
      <c r="AH65" s="323"/>
      <c r="AI65" s="323"/>
      <c r="AJ65" s="323"/>
      <c r="AK65" s="123"/>
      <c r="AL65" s="2"/>
    </row>
    <row r="66" spans="1:38" x14ac:dyDescent="0.2">
      <c r="A66" s="4"/>
      <c r="B66" s="29"/>
      <c r="C66" s="4"/>
      <c r="D66" s="326"/>
      <c r="E66" s="326"/>
      <c r="F66" s="326"/>
      <c r="G66" s="326"/>
      <c r="H66" s="326"/>
      <c r="I66" s="326"/>
      <c r="J66" s="410"/>
      <c r="K66" s="410"/>
      <c r="L66" s="326"/>
      <c r="M66" s="411"/>
      <c r="N66" s="326"/>
      <c r="O66" s="410"/>
      <c r="P66" s="326"/>
      <c r="Q66" s="410"/>
      <c r="R66" s="410"/>
      <c r="S66" s="410"/>
      <c r="T66" s="410"/>
      <c r="U66" s="410"/>
      <c r="V66" s="480"/>
      <c r="W66" s="480"/>
      <c r="X66" s="410"/>
      <c r="Y66" s="410"/>
      <c r="Z66" s="937"/>
      <c r="AA66" s="323"/>
      <c r="AB66" s="323"/>
      <c r="AC66" s="323"/>
      <c r="AD66" s="323"/>
      <c r="AE66" s="323"/>
      <c r="AF66" s="323"/>
      <c r="AG66" s="323"/>
      <c r="AH66" s="323"/>
      <c r="AI66" s="323"/>
      <c r="AJ66" s="323"/>
      <c r="AK66" s="123"/>
      <c r="AL66" s="2"/>
    </row>
    <row r="67" spans="1:38" x14ac:dyDescent="0.2">
      <c r="A67" s="4"/>
      <c r="B67" s="29"/>
      <c r="C67" s="4"/>
      <c r="D67" s="326"/>
      <c r="E67" s="326"/>
      <c r="F67" s="326"/>
      <c r="G67" s="326"/>
      <c r="H67" s="326"/>
      <c r="I67" s="326"/>
      <c r="J67" s="410"/>
      <c r="K67" s="410"/>
      <c r="L67" s="326"/>
      <c r="M67" s="411"/>
      <c r="N67" s="326"/>
      <c r="O67" s="410"/>
      <c r="P67" s="326"/>
      <c r="Q67" s="410"/>
      <c r="R67" s="410"/>
      <c r="S67" s="410"/>
      <c r="T67" s="410"/>
      <c r="U67" s="410"/>
      <c r="V67" s="480"/>
      <c r="W67" s="480"/>
      <c r="X67" s="410"/>
      <c r="Y67" s="410"/>
      <c r="Z67" s="937"/>
      <c r="AA67" s="323"/>
      <c r="AB67" s="323"/>
      <c r="AC67" s="323"/>
      <c r="AD67" s="323"/>
      <c r="AE67" s="323"/>
      <c r="AF67" s="323"/>
      <c r="AG67" s="323"/>
      <c r="AH67" s="323"/>
      <c r="AI67" s="323"/>
      <c r="AJ67" s="323"/>
      <c r="AK67" s="123"/>
      <c r="AL67" s="2"/>
    </row>
  </sheetData>
  <mergeCells count="58">
    <mergeCell ref="AJ15:AM16"/>
    <mergeCell ref="X2:Y2"/>
    <mergeCell ref="B2:C6"/>
    <mergeCell ref="D2:E2"/>
    <mergeCell ref="F2:G2"/>
    <mergeCell ref="H2:I2"/>
    <mergeCell ref="J2:K2"/>
    <mergeCell ref="L2:M2"/>
    <mergeCell ref="D3:E3"/>
    <mergeCell ref="F3:G3"/>
    <mergeCell ref="H3:I3"/>
    <mergeCell ref="J3:K3"/>
    <mergeCell ref="N2:O2"/>
    <mergeCell ref="P2:Q2"/>
    <mergeCell ref="R2:S2"/>
    <mergeCell ref="T2:U2"/>
    <mergeCell ref="V2:W2"/>
    <mergeCell ref="X3:Y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L3:M3"/>
    <mergeCell ref="N3:O3"/>
    <mergeCell ref="P3:Q3"/>
    <mergeCell ref="R3:S3"/>
    <mergeCell ref="T3:U3"/>
    <mergeCell ref="V3:W3"/>
    <mergeCell ref="V4:W4"/>
    <mergeCell ref="X4:Y4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V6:W6"/>
    <mergeCell ref="X6:Y6"/>
    <mergeCell ref="D6:E6"/>
    <mergeCell ref="H6:I6"/>
    <mergeCell ref="J6:K6"/>
    <mergeCell ref="L6:M6"/>
    <mergeCell ref="N6:O6"/>
    <mergeCell ref="N64:O64"/>
    <mergeCell ref="P64:Q64"/>
    <mergeCell ref="P6:Q6"/>
    <mergeCell ref="R6:S6"/>
    <mergeCell ref="T6:U6"/>
  </mergeCells>
  <conditionalFormatting sqref="AF44:AK47 AF49:AK49 AF52:AK52 AF39:AK39 AF28:AK28 AF14:AK14 AF7:AK7">
    <cfRule type="cellIs" dxfId="1" priority="22" stopIfTrue="1" operator="equal">
      <formula>"03"</formula>
    </cfRule>
  </conditionalFormatting>
  <conditionalFormatting sqref="AG58:AJ59 AK57:AK59 AF57:AF59 AF48:AK48 AF54:AK55 AF44:AK46 AF51:AK51 AF57:AK58 AF61:AK62 AF25:AK27 AF33:AK34 AF35 AI35:AK35 AF30:AK31 AF37:AK38 AF41:AK42 AF22:AK23 AF15:AI15 AF18:AK20 AF8:AK13">
    <cfRule type="cellIs" dxfId="0" priority="21" stopIfTrue="1" operator="equal">
      <formula>"04"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="75" workbookViewId="0">
      <selection activeCell="R38" sqref="R38"/>
    </sheetView>
  </sheetViews>
  <sheetFormatPr baseColWidth="10" defaultRowHeight="12.75" x14ac:dyDescent="0.2"/>
  <cols>
    <col min="1" max="1" width="11.42578125" style="491"/>
    <col min="2" max="2" width="11.42578125" style="492"/>
    <col min="3" max="3" width="13.140625" style="485" customWidth="1"/>
    <col min="4" max="4" width="13.28515625" style="492" customWidth="1"/>
    <col min="5" max="5" width="12.5703125" style="485" customWidth="1"/>
    <col min="6" max="8" width="11.42578125" style="485"/>
    <col min="9" max="9" width="11.42578125" style="492"/>
    <col min="10" max="15" width="11.42578125" style="485"/>
    <col min="16" max="16" width="12.42578125" style="485" customWidth="1"/>
    <col min="17" max="16384" width="11.42578125" style="485"/>
  </cols>
  <sheetData>
    <row r="1" spans="1:16" ht="69.75" customHeight="1" thickBot="1" x14ac:dyDescent="0.25">
      <c r="A1" s="481"/>
      <c r="B1" s="482"/>
      <c r="C1" s="483"/>
      <c r="D1" s="482"/>
      <c r="E1" s="483"/>
      <c r="F1" s="483"/>
      <c r="G1" s="483"/>
      <c r="H1" s="483"/>
      <c r="I1" s="482"/>
      <c r="J1" s="483"/>
      <c r="K1" s="483"/>
      <c r="L1" s="483"/>
      <c r="M1" s="483"/>
      <c r="N1" s="483"/>
      <c r="O1" s="483"/>
      <c r="P1" s="484"/>
    </row>
    <row r="2" spans="1:16" ht="16.5" customHeight="1" thickBot="1" x14ac:dyDescent="0.25">
      <c r="A2" s="486"/>
      <c r="B2" s="487" t="s">
        <v>63</v>
      </c>
      <c r="C2" s="487" t="s">
        <v>64</v>
      </c>
      <c r="D2" s="487" t="s">
        <v>65</v>
      </c>
      <c r="E2" s="487" t="s">
        <v>66</v>
      </c>
      <c r="F2" s="487" t="s">
        <v>67</v>
      </c>
      <c r="G2" s="487" t="s">
        <v>68</v>
      </c>
      <c r="H2" s="487" t="s">
        <v>69</v>
      </c>
      <c r="I2" s="487" t="s">
        <v>148</v>
      </c>
      <c r="J2" s="487" t="s">
        <v>147</v>
      </c>
      <c r="K2" s="487" t="s">
        <v>70</v>
      </c>
      <c r="L2" s="487" t="s">
        <v>149</v>
      </c>
      <c r="M2" s="496" t="s">
        <v>150</v>
      </c>
      <c r="N2" s="500" t="s">
        <v>248</v>
      </c>
      <c r="O2" s="487" t="s">
        <v>249</v>
      </c>
      <c r="P2" s="487" t="s">
        <v>435</v>
      </c>
    </row>
    <row r="3" spans="1:16" ht="15" customHeight="1" x14ac:dyDescent="0.2">
      <c r="A3" s="1628" t="s">
        <v>75</v>
      </c>
      <c r="B3" s="374">
        <v>578</v>
      </c>
      <c r="C3" s="374">
        <v>620</v>
      </c>
      <c r="D3" s="374">
        <v>608</v>
      </c>
      <c r="E3" s="374"/>
      <c r="F3" s="374"/>
      <c r="G3" s="374">
        <v>623</v>
      </c>
      <c r="H3" s="374">
        <v>630</v>
      </c>
      <c r="I3" s="374">
        <v>644</v>
      </c>
      <c r="J3" s="374">
        <v>659</v>
      </c>
      <c r="K3" s="374">
        <v>693</v>
      </c>
      <c r="L3" s="374">
        <v>676</v>
      </c>
      <c r="M3" s="421"/>
      <c r="N3" s="501"/>
      <c r="O3" s="1086"/>
      <c r="P3" s="1086"/>
    </row>
    <row r="4" spans="1:16" x14ac:dyDescent="0.2">
      <c r="A4" s="1629"/>
      <c r="B4" s="375" t="s">
        <v>76</v>
      </c>
      <c r="C4" s="375" t="s">
        <v>139</v>
      </c>
      <c r="D4" s="376" t="s">
        <v>216</v>
      </c>
      <c r="E4" s="375"/>
      <c r="F4" s="375"/>
      <c r="G4" s="741" t="s">
        <v>283</v>
      </c>
      <c r="H4" s="741" t="s">
        <v>283</v>
      </c>
      <c r="I4" s="375" t="s">
        <v>140</v>
      </c>
      <c r="J4" s="375" t="s">
        <v>140</v>
      </c>
      <c r="K4" s="376" t="s">
        <v>227</v>
      </c>
      <c r="L4" s="375" t="s">
        <v>257</v>
      </c>
      <c r="M4" s="421"/>
      <c r="N4" s="501"/>
      <c r="O4" s="1086"/>
      <c r="P4" s="1086"/>
    </row>
    <row r="5" spans="1:16" ht="16.5" customHeight="1" thickBot="1" x14ac:dyDescent="0.25">
      <c r="A5" s="1630"/>
      <c r="B5" s="382" t="s">
        <v>151</v>
      </c>
      <c r="C5" s="382" t="s">
        <v>228</v>
      </c>
      <c r="D5" s="419" t="s">
        <v>209</v>
      </c>
      <c r="E5" s="382"/>
      <c r="F5" s="382"/>
      <c r="G5" s="382" t="s">
        <v>355</v>
      </c>
      <c r="H5" s="382" t="s">
        <v>310</v>
      </c>
      <c r="I5" s="382" t="s">
        <v>356</v>
      </c>
      <c r="J5" s="382" t="s">
        <v>226</v>
      </c>
      <c r="K5" s="382" t="s">
        <v>233</v>
      </c>
      <c r="L5" s="382" t="s">
        <v>279</v>
      </c>
      <c r="M5" s="422"/>
      <c r="N5" s="502"/>
      <c r="O5" s="1087"/>
      <c r="P5" s="1087"/>
    </row>
    <row r="6" spans="1:16" x14ac:dyDescent="0.2">
      <c r="A6" s="1628" t="s">
        <v>118</v>
      </c>
      <c r="B6" s="377">
        <v>659</v>
      </c>
      <c r="C6" s="378">
        <v>673</v>
      </c>
      <c r="D6" s="378">
        <v>673</v>
      </c>
      <c r="E6" s="378"/>
      <c r="F6" s="378">
        <v>578</v>
      </c>
      <c r="G6" s="378"/>
      <c r="H6" s="378">
        <v>698</v>
      </c>
      <c r="I6" s="378">
        <v>693</v>
      </c>
      <c r="J6" s="378">
        <v>696</v>
      </c>
      <c r="K6" s="378">
        <v>714</v>
      </c>
      <c r="L6" s="378">
        <v>703</v>
      </c>
      <c r="M6" s="423"/>
      <c r="N6" s="503"/>
      <c r="O6" s="1088"/>
      <c r="P6" s="1088"/>
    </row>
    <row r="7" spans="1:16" x14ac:dyDescent="0.2">
      <c r="A7" s="1629"/>
      <c r="B7" s="375" t="s">
        <v>76</v>
      </c>
      <c r="C7" s="375" t="s">
        <v>139</v>
      </c>
      <c r="D7" s="376" t="s">
        <v>216</v>
      </c>
      <c r="E7" s="375"/>
      <c r="F7" s="375" t="s">
        <v>253</v>
      </c>
      <c r="G7" s="375"/>
      <c r="H7" s="375" t="s">
        <v>240</v>
      </c>
      <c r="I7" s="375" t="s">
        <v>140</v>
      </c>
      <c r="J7" s="375" t="s">
        <v>140</v>
      </c>
      <c r="K7" s="375" t="s">
        <v>257</v>
      </c>
      <c r="L7" s="375" t="s">
        <v>257</v>
      </c>
      <c r="M7" s="424"/>
      <c r="N7" s="501"/>
      <c r="O7" s="1086"/>
      <c r="P7" s="1086"/>
    </row>
    <row r="8" spans="1:16" ht="24" customHeight="1" thickBot="1" x14ac:dyDescent="0.25">
      <c r="A8" s="1630"/>
      <c r="B8" s="420" t="s">
        <v>183</v>
      </c>
      <c r="C8" s="382" t="s">
        <v>228</v>
      </c>
      <c r="D8" s="419" t="s">
        <v>229</v>
      </c>
      <c r="E8" s="382"/>
      <c r="F8" s="382" t="s">
        <v>252</v>
      </c>
      <c r="G8" s="419"/>
      <c r="H8" s="419" t="s">
        <v>241</v>
      </c>
      <c r="I8" s="742" t="s">
        <v>272</v>
      </c>
      <c r="J8" s="382" t="s">
        <v>226</v>
      </c>
      <c r="K8" s="382" t="s">
        <v>316</v>
      </c>
      <c r="L8" s="419" t="s">
        <v>279</v>
      </c>
      <c r="M8" s="422"/>
      <c r="N8" s="502"/>
      <c r="O8" s="1087"/>
      <c r="P8" s="1087"/>
    </row>
    <row r="9" spans="1:16" x14ac:dyDescent="0.2">
      <c r="A9" s="1623" t="s">
        <v>78</v>
      </c>
      <c r="B9" s="377">
        <v>554</v>
      </c>
      <c r="C9" s="378">
        <v>562</v>
      </c>
      <c r="D9" s="378">
        <v>577</v>
      </c>
      <c r="E9" s="378">
        <v>564</v>
      </c>
      <c r="F9" s="378">
        <v>541</v>
      </c>
      <c r="G9" s="378">
        <v>561</v>
      </c>
      <c r="H9" s="378">
        <v>571</v>
      </c>
      <c r="I9" s="378">
        <v>575</v>
      </c>
      <c r="J9" s="378">
        <v>572</v>
      </c>
      <c r="K9" s="378">
        <v>589</v>
      </c>
      <c r="L9" s="378">
        <v>584</v>
      </c>
      <c r="M9" s="384">
        <v>521</v>
      </c>
      <c r="N9" s="1033">
        <v>527</v>
      </c>
      <c r="O9" s="1083"/>
      <c r="P9" s="1083"/>
    </row>
    <row r="10" spans="1:16" x14ac:dyDescent="0.2">
      <c r="A10" s="1624"/>
      <c r="B10" s="380" t="s">
        <v>72</v>
      </c>
      <c r="C10" s="375" t="s">
        <v>139</v>
      </c>
      <c r="D10" s="376" t="s">
        <v>216</v>
      </c>
      <c r="E10" s="375" t="s">
        <v>71</v>
      </c>
      <c r="F10" s="375" t="s">
        <v>73</v>
      </c>
      <c r="G10" s="741" t="s">
        <v>283</v>
      </c>
      <c r="H10" s="375" t="s">
        <v>240</v>
      </c>
      <c r="I10" s="375" t="s">
        <v>140</v>
      </c>
      <c r="J10" s="375" t="s">
        <v>336</v>
      </c>
      <c r="K10" s="375" t="s">
        <v>79</v>
      </c>
      <c r="L10" s="375" t="s">
        <v>257</v>
      </c>
      <c r="M10" s="495" t="s">
        <v>153</v>
      </c>
      <c r="N10" s="504" t="s">
        <v>221</v>
      </c>
      <c r="O10" s="1084"/>
      <c r="P10" s="1084"/>
    </row>
    <row r="11" spans="1:16" ht="22.5" customHeight="1" thickBot="1" x14ac:dyDescent="0.25">
      <c r="A11" s="1625"/>
      <c r="B11" s="420" t="s">
        <v>143</v>
      </c>
      <c r="C11" s="887" t="s">
        <v>304</v>
      </c>
      <c r="D11" s="382" t="s">
        <v>238</v>
      </c>
      <c r="E11" s="382" t="s">
        <v>152</v>
      </c>
      <c r="F11" s="382" t="s">
        <v>80</v>
      </c>
      <c r="G11" s="382" t="s">
        <v>299</v>
      </c>
      <c r="H11" s="382" t="s">
        <v>247</v>
      </c>
      <c r="I11" s="382" t="s">
        <v>265</v>
      </c>
      <c r="J11" s="382" t="s">
        <v>337</v>
      </c>
      <c r="K11" s="382" t="s">
        <v>335</v>
      </c>
      <c r="L11" s="382" t="s">
        <v>258</v>
      </c>
      <c r="M11" s="425" t="s">
        <v>154</v>
      </c>
      <c r="N11" s="505" t="s">
        <v>222</v>
      </c>
      <c r="O11" s="1085"/>
      <c r="P11" s="1085"/>
    </row>
    <row r="12" spans="1:16" x14ac:dyDescent="0.2">
      <c r="A12" s="1623" t="s">
        <v>81</v>
      </c>
      <c r="B12" s="377">
        <v>267</v>
      </c>
      <c r="C12" s="378">
        <v>347</v>
      </c>
      <c r="D12" s="378">
        <v>354</v>
      </c>
      <c r="E12" s="378">
        <v>317</v>
      </c>
      <c r="F12" s="378">
        <v>301</v>
      </c>
      <c r="G12" s="378">
        <v>229</v>
      </c>
      <c r="H12" s="378"/>
      <c r="I12" s="378"/>
      <c r="J12" s="378">
        <v>385</v>
      </c>
      <c r="K12" s="378">
        <v>411</v>
      </c>
      <c r="L12" s="378">
        <v>396</v>
      </c>
      <c r="M12" s="384"/>
      <c r="N12" s="1034">
        <v>288</v>
      </c>
      <c r="O12" s="379">
        <v>272</v>
      </c>
      <c r="P12" s="1193">
        <v>256</v>
      </c>
    </row>
    <row r="13" spans="1:16" x14ac:dyDescent="0.2">
      <c r="A13" s="1624"/>
      <c r="B13" s="380" t="s">
        <v>72</v>
      </c>
      <c r="C13" s="375" t="s">
        <v>305</v>
      </c>
      <c r="D13" s="376" t="s">
        <v>216</v>
      </c>
      <c r="E13" s="375" t="s">
        <v>155</v>
      </c>
      <c r="F13" s="375" t="s">
        <v>73</v>
      </c>
      <c r="G13" s="375" t="s">
        <v>157</v>
      </c>
      <c r="H13" s="375"/>
      <c r="I13" s="375"/>
      <c r="J13" s="375" t="s">
        <v>336</v>
      </c>
      <c r="K13" s="375" t="s">
        <v>146</v>
      </c>
      <c r="L13" s="375" t="s">
        <v>257</v>
      </c>
      <c r="M13" s="495"/>
      <c r="N13" s="504" t="s">
        <v>82</v>
      </c>
      <c r="O13" s="381" t="s">
        <v>72</v>
      </c>
      <c r="P13" s="1194" t="s">
        <v>72</v>
      </c>
    </row>
    <row r="14" spans="1:16" ht="27" customHeight="1" thickBot="1" x14ac:dyDescent="0.25">
      <c r="A14" s="1625"/>
      <c r="B14" s="420" t="s">
        <v>198</v>
      </c>
      <c r="C14" s="382" t="s">
        <v>306</v>
      </c>
      <c r="D14" s="382" t="s">
        <v>230</v>
      </c>
      <c r="E14" s="382" t="s">
        <v>156</v>
      </c>
      <c r="F14" s="382" t="s">
        <v>83</v>
      </c>
      <c r="G14" s="382" t="s">
        <v>158</v>
      </c>
      <c r="H14" s="382"/>
      <c r="I14" s="382"/>
      <c r="J14" s="382" t="s">
        <v>357</v>
      </c>
      <c r="K14" s="382" t="s">
        <v>279</v>
      </c>
      <c r="L14" s="419" t="s">
        <v>280</v>
      </c>
      <c r="M14" s="425"/>
      <c r="N14" s="505" t="s">
        <v>84</v>
      </c>
      <c r="O14" s="383" t="s">
        <v>269</v>
      </c>
      <c r="P14" s="1195" t="s">
        <v>436</v>
      </c>
    </row>
    <row r="15" spans="1:16" x14ac:dyDescent="0.2">
      <c r="A15" s="488"/>
      <c r="B15" s="426"/>
      <c r="C15" s="427"/>
      <c r="D15" s="428"/>
      <c r="E15" s="427"/>
      <c r="F15" s="427"/>
      <c r="G15" s="427"/>
      <c r="H15" s="427"/>
      <c r="I15" s="428"/>
      <c r="J15" s="427"/>
      <c r="K15" s="427"/>
      <c r="L15" s="427"/>
      <c r="M15" s="427"/>
      <c r="N15" s="387"/>
      <c r="O15" s="387"/>
      <c r="P15" s="429"/>
    </row>
    <row r="16" spans="1:16" x14ac:dyDescent="0.2">
      <c r="A16" s="489"/>
      <c r="B16" s="1626" t="s">
        <v>85</v>
      </c>
      <c r="C16" s="1627"/>
      <c r="D16" s="1627"/>
      <c r="E16" s="1627"/>
      <c r="F16" s="387"/>
      <c r="G16" s="387"/>
      <c r="H16" s="387"/>
      <c r="I16" s="386"/>
      <c r="J16" s="387"/>
      <c r="K16" s="387"/>
      <c r="L16" s="387"/>
      <c r="M16" s="387"/>
      <c r="N16" s="387"/>
      <c r="O16" s="387"/>
      <c r="P16" s="430"/>
    </row>
    <row r="17" spans="1:16" x14ac:dyDescent="0.2">
      <c r="A17" s="489"/>
      <c r="B17" s="385" t="s">
        <v>86</v>
      </c>
      <c r="C17" s="386">
        <v>1613</v>
      </c>
      <c r="D17" s="386" t="s">
        <v>266</v>
      </c>
      <c r="E17" s="387" t="s">
        <v>286</v>
      </c>
      <c r="F17" s="387"/>
      <c r="G17" s="387"/>
      <c r="H17" s="387"/>
      <c r="I17" s="386"/>
      <c r="J17" s="387"/>
      <c r="K17" s="387"/>
      <c r="L17" s="387"/>
      <c r="M17" s="387"/>
      <c r="N17" s="387"/>
      <c r="O17" s="387"/>
      <c r="P17" s="430"/>
    </row>
    <row r="18" spans="1:16" x14ac:dyDescent="0.2">
      <c r="A18" s="489"/>
      <c r="B18" s="385" t="s">
        <v>88</v>
      </c>
      <c r="C18" s="386">
        <v>1712</v>
      </c>
      <c r="D18" s="386" t="s">
        <v>339</v>
      </c>
      <c r="E18" s="387" t="s">
        <v>338</v>
      </c>
      <c r="F18" s="387"/>
      <c r="G18" s="387"/>
      <c r="H18" s="431"/>
      <c r="I18" s="386"/>
      <c r="J18" s="387"/>
      <c r="K18" s="387"/>
      <c r="L18" s="387"/>
      <c r="M18" s="387"/>
      <c r="N18" s="387"/>
      <c r="O18" s="387"/>
      <c r="P18" s="430"/>
    </row>
    <row r="19" spans="1:16" x14ac:dyDescent="0.2">
      <c r="A19" s="489"/>
      <c r="B19" s="385" t="s">
        <v>224</v>
      </c>
      <c r="C19" s="386">
        <v>1643</v>
      </c>
      <c r="D19" s="386" t="s">
        <v>223</v>
      </c>
      <c r="E19" s="387" t="s">
        <v>287</v>
      </c>
      <c r="F19" s="387"/>
      <c r="G19" s="387"/>
      <c r="H19" s="431"/>
      <c r="I19" s="386"/>
      <c r="J19" s="387"/>
      <c r="K19" s="387"/>
      <c r="L19" s="387"/>
      <c r="M19" s="387"/>
      <c r="N19" s="387"/>
      <c r="O19" s="387"/>
      <c r="P19" s="430"/>
    </row>
    <row r="20" spans="1:16" x14ac:dyDescent="0.2">
      <c r="A20" s="489"/>
      <c r="B20" s="385" t="s">
        <v>218</v>
      </c>
      <c r="C20" s="386">
        <v>1777</v>
      </c>
      <c r="D20" s="386" t="s">
        <v>219</v>
      </c>
      <c r="E20" s="387" t="s">
        <v>288</v>
      </c>
      <c r="F20" s="387"/>
      <c r="G20" s="387"/>
      <c r="H20" s="387"/>
      <c r="I20" s="386"/>
      <c r="J20" s="387"/>
      <c r="K20" s="387"/>
      <c r="L20" s="387"/>
      <c r="M20" s="387"/>
      <c r="N20" s="387"/>
      <c r="O20" s="387"/>
      <c r="P20" s="430"/>
    </row>
    <row r="21" spans="1:16" x14ac:dyDescent="0.2">
      <c r="A21" s="489"/>
      <c r="B21" s="385" t="s">
        <v>81</v>
      </c>
      <c r="C21" s="386">
        <v>995</v>
      </c>
      <c r="D21" s="386" t="s">
        <v>312</v>
      </c>
      <c r="E21" s="387" t="s">
        <v>289</v>
      </c>
      <c r="F21" s="387"/>
      <c r="G21" s="387"/>
      <c r="H21" s="387"/>
      <c r="I21" s="386"/>
      <c r="J21" s="387"/>
      <c r="K21" s="387"/>
      <c r="L21" s="387"/>
      <c r="M21" s="387"/>
      <c r="N21" s="387"/>
      <c r="O21" s="387"/>
      <c r="P21" s="430"/>
    </row>
    <row r="22" spans="1:16" x14ac:dyDescent="0.2">
      <c r="A22" s="489"/>
      <c r="B22" s="385" t="s">
        <v>210</v>
      </c>
      <c r="C22" s="386">
        <v>1938</v>
      </c>
      <c r="D22" s="432" t="s">
        <v>211</v>
      </c>
      <c r="E22" s="387" t="s">
        <v>290</v>
      </c>
      <c r="F22" s="387"/>
      <c r="G22" s="387"/>
      <c r="H22" s="387"/>
      <c r="I22" s="386"/>
      <c r="J22" s="387"/>
      <c r="K22" s="387"/>
      <c r="L22" s="387"/>
      <c r="M22" s="387"/>
      <c r="N22" s="387"/>
      <c r="O22" s="387"/>
      <c r="P22" s="430"/>
    </row>
    <row r="23" spans="1:16" x14ac:dyDescent="0.2">
      <c r="A23" s="489"/>
      <c r="B23" s="385" t="s">
        <v>162</v>
      </c>
      <c r="C23" s="386">
        <v>1999</v>
      </c>
      <c r="D23" s="386" t="s">
        <v>220</v>
      </c>
      <c r="E23" s="387" t="s">
        <v>291</v>
      </c>
      <c r="F23" s="387"/>
      <c r="G23" s="387"/>
      <c r="H23" s="387"/>
      <c r="I23" s="386"/>
      <c r="J23" s="387"/>
      <c r="K23" s="387"/>
      <c r="L23" s="387"/>
      <c r="M23" s="387"/>
      <c r="N23" s="387"/>
      <c r="O23" s="387"/>
      <c r="P23" s="430"/>
    </row>
    <row r="24" spans="1:16" x14ac:dyDescent="0.2">
      <c r="A24" s="489"/>
      <c r="B24" s="385" t="s">
        <v>285</v>
      </c>
      <c r="C24" s="386">
        <v>1895</v>
      </c>
      <c r="D24" s="386" t="s">
        <v>284</v>
      </c>
      <c r="E24" s="387" t="s">
        <v>292</v>
      </c>
      <c r="F24" s="387"/>
      <c r="G24" s="387"/>
      <c r="H24" s="387"/>
      <c r="I24" s="386"/>
      <c r="J24" s="387"/>
      <c r="K24" s="387"/>
      <c r="L24" s="387"/>
      <c r="M24" s="387"/>
      <c r="N24" s="387"/>
      <c r="O24" s="387"/>
      <c r="P24" s="430"/>
    </row>
    <row r="25" spans="1:16" x14ac:dyDescent="0.2">
      <c r="A25" s="489"/>
      <c r="B25" s="385" t="s">
        <v>267</v>
      </c>
      <c r="C25" s="386">
        <v>1835</v>
      </c>
      <c r="D25" s="386" t="s">
        <v>220</v>
      </c>
      <c r="E25" s="387" t="s">
        <v>293</v>
      </c>
      <c r="F25" s="387"/>
      <c r="G25" s="387"/>
      <c r="H25" s="387"/>
      <c r="I25" s="386"/>
      <c r="J25" s="387"/>
      <c r="K25" s="387"/>
      <c r="L25" s="387"/>
      <c r="M25" s="387"/>
      <c r="N25" s="387"/>
      <c r="O25" s="387"/>
      <c r="P25" s="430"/>
    </row>
    <row r="26" spans="1:16" x14ac:dyDescent="0.2">
      <c r="A26" s="489"/>
      <c r="B26" s="385" t="s">
        <v>212</v>
      </c>
      <c r="C26" s="386">
        <v>1213</v>
      </c>
      <c r="D26" s="386" t="s">
        <v>213</v>
      </c>
      <c r="E26" s="387" t="s">
        <v>294</v>
      </c>
      <c r="F26" s="387"/>
      <c r="G26" s="387"/>
      <c r="H26" s="387"/>
      <c r="I26" s="386"/>
      <c r="J26" s="387"/>
      <c r="K26" s="387"/>
      <c r="L26" s="387"/>
      <c r="M26" s="387"/>
      <c r="N26" s="387"/>
      <c r="O26" s="387"/>
      <c r="P26" s="430"/>
    </row>
    <row r="27" spans="1:16" x14ac:dyDescent="0.2">
      <c r="A27" s="489"/>
      <c r="B27" s="385" t="s">
        <v>214</v>
      </c>
      <c r="C27" s="386">
        <v>835</v>
      </c>
      <c r="D27" s="386" t="s">
        <v>215</v>
      </c>
      <c r="E27" s="387" t="s">
        <v>295</v>
      </c>
      <c r="F27" s="387"/>
      <c r="G27" s="387"/>
      <c r="H27" s="387"/>
      <c r="I27" s="386"/>
      <c r="J27" s="387"/>
      <c r="K27" s="387"/>
      <c r="L27" s="387"/>
      <c r="M27" s="387"/>
      <c r="N27" s="387"/>
      <c r="O27" s="387"/>
      <c r="P27" s="430"/>
    </row>
    <row r="28" spans="1:16" ht="13.5" thickBot="1" x14ac:dyDescent="0.25">
      <c r="A28" s="490"/>
      <c r="B28" s="433"/>
      <c r="C28" s="434"/>
      <c r="D28" s="435"/>
      <c r="E28" s="434"/>
      <c r="F28" s="434"/>
      <c r="G28" s="434"/>
      <c r="H28" s="434"/>
      <c r="I28" s="435"/>
      <c r="J28" s="434"/>
      <c r="K28" s="434"/>
      <c r="L28" s="388"/>
      <c r="M28" s="388"/>
      <c r="N28" s="507"/>
      <c r="O28" s="507"/>
      <c r="P28" s="389"/>
    </row>
    <row r="29" spans="1:16" ht="13.5" thickBot="1" x14ac:dyDescent="0.25">
      <c r="A29" s="395"/>
      <c r="B29" s="510" t="s">
        <v>131</v>
      </c>
      <c r="C29" s="509" t="s">
        <v>130</v>
      </c>
      <c r="D29" s="511" t="s">
        <v>255</v>
      </c>
      <c r="E29" s="511" t="s">
        <v>128</v>
      </c>
      <c r="F29" s="511" t="s">
        <v>281</v>
      </c>
      <c r="G29" s="511" t="s">
        <v>126</v>
      </c>
      <c r="H29" s="511" t="s">
        <v>307</v>
      </c>
      <c r="I29" s="512" t="s">
        <v>358</v>
      </c>
      <c r="J29" s="511" t="s">
        <v>184</v>
      </c>
      <c r="K29" s="512" t="s">
        <v>239</v>
      </c>
      <c r="L29" s="508" t="s">
        <v>189</v>
      </c>
      <c r="M29" s="512" t="s">
        <v>207</v>
      </c>
      <c r="N29" s="508" t="s">
        <v>190</v>
      </c>
      <c r="O29" s="506"/>
      <c r="P29" s="506"/>
    </row>
    <row r="30" spans="1:16" x14ac:dyDescent="0.2">
      <c r="A30" s="1623" t="s">
        <v>119</v>
      </c>
      <c r="B30" s="1179">
        <v>820</v>
      </c>
      <c r="C30" s="384">
        <v>384</v>
      </c>
      <c r="D30" s="1189">
        <v>380</v>
      </c>
      <c r="E30" s="1179">
        <v>594</v>
      </c>
      <c r="F30" s="1033">
        <v>421</v>
      </c>
      <c r="G30" s="1033">
        <v>436</v>
      </c>
      <c r="H30" s="1033">
        <v>515</v>
      </c>
      <c r="I30" s="1182">
        <v>814</v>
      </c>
      <c r="J30" s="1033">
        <v>616</v>
      </c>
      <c r="K30" s="384">
        <v>547</v>
      </c>
      <c r="L30" s="513">
        <v>326</v>
      </c>
      <c r="M30" s="384">
        <v>267</v>
      </c>
      <c r="N30" s="513">
        <v>390</v>
      </c>
      <c r="O30" s="1190"/>
      <c r="P30" s="379"/>
    </row>
    <row r="31" spans="1:16" x14ac:dyDescent="0.2">
      <c r="A31" s="1624"/>
      <c r="B31" s="1180" t="s">
        <v>146</v>
      </c>
      <c r="C31" s="495" t="s">
        <v>250</v>
      </c>
      <c r="D31" s="1180" t="s">
        <v>72</v>
      </c>
      <c r="E31" s="1180" t="s">
        <v>129</v>
      </c>
      <c r="F31" s="504" t="s">
        <v>282</v>
      </c>
      <c r="G31" s="504" t="s">
        <v>127</v>
      </c>
      <c r="H31" s="504" t="s">
        <v>129</v>
      </c>
      <c r="I31" s="1183" t="s">
        <v>336</v>
      </c>
      <c r="J31" s="504" t="s">
        <v>221</v>
      </c>
      <c r="K31" s="495" t="s">
        <v>72</v>
      </c>
      <c r="L31" s="514" t="s">
        <v>178</v>
      </c>
      <c r="M31" s="495" t="s">
        <v>208</v>
      </c>
      <c r="N31" s="514" t="s">
        <v>179</v>
      </c>
      <c r="O31" s="1191"/>
      <c r="P31" s="436"/>
    </row>
    <row r="32" spans="1:16" ht="25.5" customHeight="1" thickBot="1" x14ac:dyDescent="0.25">
      <c r="A32" s="1625"/>
      <c r="B32" s="1181" t="s">
        <v>445</v>
      </c>
      <c r="C32" s="425" t="s">
        <v>434</v>
      </c>
      <c r="D32" s="1181" t="s">
        <v>430</v>
      </c>
      <c r="E32" s="1181" t="s">
        <v>430</v>
      </c>
      <c r="F32" s="505" t="s">
        <v>314</v>
      </c>
      <c r="G32" s="505" t="s">
        <v>260</v>
      </c>
      <c r="H32" s="505" t="s">
        <v>308</v>
      </c>
      <c r="I32" s="1184" t="s">
        <v>457</v>
      </c>
      <c r="J32" s="505" t="s">
        <v>236</v>
      </c>
      <c r="K32" s="425" t="s">
        <v>244</v>
      </c>
      <c r="L32" s="515" t="s">
        <v>188</v>
      </c>
      <c r="M32" s="425" t="s">
        <v>205</v>
      </c>
      <c r="N32" s="515" t="s">
        <v>188</v>
      </c>
      <c r="O32" s="1192"/>
      <c r="P32" s="383"/>
    </row>
    <row r="33" spans="1:16" ht="13.5" thickBot="1" x14ac:dyDescent="0.25">
      <c r="A33" s="395"/>
      <c r="B33" s="510" t="s">
        <v>131</v>
      </c>
      <c r="C33" s="509" t="s">
        <v>130</v>
      </c>
      <c r="D33" s="511" t="s">
        <v>255</v>
      </c>
      <c r="E33" s="511" t="s">
        <v>128</v>
      </c>
      <c r="F33" s="511" t="s">
        <v>281</v>
      </c>
      <c r="G33" s="511" t="s">
        <v>126</v>
      </c>
      <c r="H33" s="511" t="s">
        <v>307</v>
      </c>
      <c r="I33" s="512" t="s">
        <v>358</v>
      </c>
      <c r="J33" s="511" t="s">
        <v>184</v>
      </c>
      <c r="K33" s="512" t="s">
        <v>239</v>
      </c>
      <c r="L33" s="508" t="s">
        <v>189</v>
      </c>
      <c r="M33" s="512" t="s">
        <v>207</v>
      </c>
      <c r="N33" s="508" t="s">
        <v>190</v>
      </c>
      <c r="O33" s="506"/>
      <c r="P33" s="506"/>
    </row>
    <row r="34" spans="1:16" x14ac:dyDescent="0.2">
      <c r="A34" s="1623" t="s">
        <v>340</v>
      </c>
      <c r="B34" s="1033"/>
      <c r="C34" s="384"/>
      <c r="D34" s="743"/>
      <c r="E34" s="1033"/>
      <c r="F34" s="1033">
        <v>815</v>
      </c>
      <c r="G34" s="1033"/>
      <c r="H34" s="1033"/>
      <c r="I34" s="384"/>
      <c r="J34" s="1033"/>
      <c r="K34" s="384"/>
      <c r="L34" s="513"/>
      <c r="M34" s="384"/>
      <c r="N34" s="513"/>
      <c r="O34" s="1190"/>
      <c r="P34" s="379"/>
    </row>
    <row r="35" spans="1:16" x14ac:dyDescent="0.2">
      <c r="A35" s="1624"/>
      <c r="B35" s="504"/>
      <c r="C35" s="495"/>
      <c r="D35" s="504"/>
      <c r="E35" s="504"/>
      <c r="F35" s="504" t="s">
        <v>282</v>
      </c>
      <c r="G35" s="504"/>
      <c r="H35" s="504"/>
      <c r="I35" s="495"/>
      <c r="J35" s="504"/>
      <c r="K35" s="495"/>
      <c r="L35" s="514"/>
      <c r="M35" s="495"/>
      <c r="N35" s="514"/>
      <c r="O35" s="1191"/>
      <c r="P35" s="436"/>
    </row>
    <row r="36" spans="1:16" ht="13.5" thickBot="1" x14ac:dyDescent="0.25">
      <c r="A36" s="1625"/>
      <c r="B36" s="505"/>
      <c r="C36" s="425"/>
      <c r="D36" s="505"/>
      <c r="E36" s="505"/>
      <c r="F36" s="505" t="s">
        <v>359</v>
      </c>
      <c r="G36" s="505"/>
      <c r="H36" s="505"/>
      <c r="I36" s="425"/>
      <c r="J36" s="505"/>
      <c r="K36" s="425"/>
      <c r="L36" s="515"/>
      <c r="M36" s="425"/>
      <c r="N36" s="515"/>
      <c r="O36" s="1192"/>
      <c r="P36" s="383"/>
    </row>
  </sheetData>
  <mergeCells count="7">
    <mergeCell ref="A34:A36"/>
    <mergeCell ref="B16:E16"/>
    <mergeCell ref="A30:A32"/>
    <mergeCell ref="A12:A14"/>
    <mergeCell ref="A3:A5"/>
    <mergeCell ref="A6:A8"/>
    <mergeCell ref="A9:A11"/>
  </mergeCells>
  <phoneticPr fontId="0" type="noConversion"/>
  <printOptions horizontalCentered="1" verticalCentered="1"/>
  <pageMargins left="0.7" right="0.7" top="0.75" bottom="0.75" header="0.3" footer="0.3"/>
  <pageSetup paperSize="9" scale="71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zoomScale="7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S25" sqref="S25"/>
    </sheetView>
  </sheetViews>
  <sheetFormatPr baseColWidth="10" defaultRowHeight="12.75" x14ac:dyDescent="0.2"/>
  <cols>
    <col min="1" max="1" width="11.42578125" style="395"/>
    <col min="2" max="3" width="11.42578125" style="599"/>
    <col min="4" max="4" width="11.85546875" style="599" customWidth="1"/>
    <col min="5" max="5" width="13" style="599" customWidth="1"/>
    <col min="6" max="16384" width="11.42578125" style="599"/>
  </cols>
  <sheetData>
    <row r="1" spans="1:13" ht="78" customHeight="1" thickBot="1" x14ac:dyDescent="0.25">
      <c r="A1" s="1053"/>
      <c r="B1" s="1054"/>
      <c r="C1" s="1055"/>
      <c r="D1" s="1054"/>
      <c r="E1" s="1054"/>
      <c r="F1" s="1054"/>
      <c r="G1" s="1054"/>
      <c r="H1" s="1054"/>
      <c r="I1" s="1054"/>
      <c r="J1" s="1054"/>
      <c r="K1" s="1054"/>
      <c r="L1" s="1054"/>
      <c r="M1" s="1056"/>
    </row>
    <row r="2" spans="1:13" s="395" customFormat="1" ht="15" customHeight="1" thickBot="1" x14ac:dyDescent="0.25">
      <c r="A2" s="486"/>
      <c r="B2" s="487" t="s">
        <v>89</v>
      </c>
      <c r="C2" s="487" t="s">
        <v>90</v>
      </c>
      <c r="D2" s="487" t="s">
        <v>91</v>
      </c>
      <c r="E2" s="487" t="s">
        <v>92</v>
      </c>
      <c r="F2" s="487" t="s">
        <v>93</v>
      </c>
      <c r="G2" s="487" t="s">
        <v>94</v>
      </c>
      <c r="H2" s="487" t="s">
        <v>95</v>
      </c>
      <c r="I2" s="487" t="s">
        <v>166</v>
      </c>
      <c r="J2" s="487" t="s">
        <v>96</v>
      </c>
      <c r="K2" s="487" t="s">
        <v>97</v>
      </c>
      <c r="L2" s="487" t="s">
        <v>98</v>
      </c>
      <c r="M2" s="487" t="s">
        <v>99</v>
      </c>
    </row>
    <row r="3" spans="1:13" s="1057" customFormat="1" ht="20.100000000000001" customHeight="1" x14ac:dyDescent="0.2">
      <c r="A3" s="1628" t="s">
        <v>75</v>
      </c>
      <c r="B3" s="391"/>
      <c r="C3" s="374">
        <v>475</v>
      </c>
      <c r="D3" s="374">
        <v>578</v>
      </c>
      <c r="E3" s="374"/>
      <c r="F3" s="374">
        <v>566</v>
      </c>
      <c r="G3" s="374"/>
      <c r="H3" s="374"/>
      <c r="I3" s="391"/>
      <c r="J3" s="391"/>
      <c r="K3" s="374"/>
      <c r="L3" s="391"/>
      <c r="M3" s="497"/>
    </row>
    <row r="4" spans="1:13" s="1057" customFormat="1" ht="20.100000000000001" customHeight="1" x14ac:dyDescent="0.2">
      <c r="A4" s="1629"/>
      <c r="B4" s="1041"/>
      <c r="C4" s="1042" t="s">
        <v>268</v>
      </c>
      <c r="D4" s="375" t="s">
        <v>122</v>
      </c>
      <c r="E4" s="1042"/>
      <c r="F4" s="1042" t="s">
        <v>360</v>
      </c>
      <c r="G4" s="1042"/>
      <c r="H4" s="1042"/>
      <c r="I4" s="1041"/>
      <c r="J4" s="1041"/>
      <c r="K4" s="1042"/>
      <c r="L4" s="1041"/>
      <c r="M4" s="497"/>
    </row>
    <row r="5" spans="1:13" s="1057" customFormat="1" ht="20.100000000000001" customHeight="1" thickBot="1" x14ac:dyDescent="0.25">
      <c r="A5" s="1630"/>
      <c r="B5" s="1043"/>
      <c r="C5" s="419">
        <v>41077</v>
      </c>
      <c r="D5" s="1044" t="s">
        <v>209</v>
      </c>
      <c r="E5" s="382"/>
      <c r="F5" s="382" t="s">
        <v>361</v>
      </c>
      <c r="G5" s="382"/>
      <c r="H5" s="382"/>
      <c r="I5" s="1043"/>
      <c r="J5" s="1043"/>
      <c r="K5" s="382"/>
      <c r="L5" s="1043"/>
      <c r="M5" s="498"/>
    </row>
    <row r="6" spans="1:13" s="1057" customFormat="1" ht="20.100000000000001" customHeight="1" x14ac:dyDescent="0.2">
      <c r="A6" s="1628" t="s">
        <v>120</v>
      </c>
      <c r="B6" s="374">
        <v>473</v>
      </c>
      <c r="C6" s="374">
        <v>632</v>
      </c>
      <c r="D6" s="374">
        <v>636</v>
      </c>
      <c r="E6" s="374">
        <v>488</v>
      </c>
      <c r="F6" s="374">
        <v>580</v>
      </c>
      <c r="G6" s="374"/>
      <c r="H6" s="374"/>
      <c r="I6" s="391"/>
      <c r="J6" s="391"/>
      <c r="K6" s="374"/>
      <c r="L6" s="391"/>
      <c r="M6" s="497"/>
    </row>
    <row r="7" spans="1:13" s="1057" customFormat="1" ht="20.100000000000001" customHeight="1" x14ac:dyDescent="0.2">
      <c r="A7" s="1629"/>
      <c r="B7" s="375" t="s">
        <v>175</v>
      </c>
      <c r="C7" s="1042" t="s">
        <v>268</v>
      </c>
      <c r="D7" s="1042" t="s">
        <v>122</v>
      </c>
      <c r="E7" s="1042" t="s">
        <v>362</v>
      </c>
      <c r="F7" s="1042" t="s">
        <v>360</v>
      </c>
      <c r="G7" s="375"/>
      <c r="H7" s="1042"/>
      <c r="I7" s="1041"/>
      <c r="J7" s="1041"/>
      <c r="K7" s="1042"/>
      <c r="L7" s="1041"/>
      <c r="M7" s="497"/>
    </row>
    <row r="8" spans="1:13" s="1057" customFormat="1" ht="20.100000000000001" customHeight="1" thickBot="1" x14ac:dyDescent="0.25">
      <c r="A8" s="1630"/>
      <c r="B8" s="888">
        <v>39208</v>
      </c>
      <c r="C8" s="888" t="s">
        <v>313</v>
      </c>
      <c r="D8" s="1042" t="s">
        <v>173</v>
      </c>
      <c r="E8" s="1042" t="s">
        <v>355</v>
      </c>
      <c r="F8" s="382" t="s">
        <v>361</v>
      </c>
      <c r="G8" s="1042"/>
      <c r="H8" s="1042"/>
      <c r="I8" s="1041"/>
      <c r="J8" s="1041"/>
      <c r="K8" s="1042"/>
      <c r="L8" s="1041"/>
      <c r="M8" s="497"/>
    </row>
    <row r="9" spans="1:13" s="1057" customFormat="1" ht="20.100000000000001" customHeight="1" x14ac:dyDescent="0.2">
      <c r="A9" s="1058"/>
      <c r="B9" s="378">
        <v>526</v>
      </c>
      <c r="C9" s="378">
        <v>538</v>
      </c>
      <c r="D9" s="378">
        <v>547</v>
      </c>
      <c r="E9" s="378">
        <v>519</v>
      </c>
      <c r="F9" s="378">
        <v>498</v>
      </c>
      <c r="G9" s="378">
        <v>524</v>
      </c>
      <c r="H9" s="378">
        <v>534</v>
      </c>
      <c r="I9" s="378">
        <v>461</v>
      </c>
      <c r="J9" s="378"/>
      <c r="K9" s="378">
        <v>503</v>
      </c>
      <c r="L9" s="378">
        <v>489</v>
      </c>
      <c r="M9" s="499"/>
    </row>
    <row r="10" spans="1:13" s="1057" customFormat="1" ht="20.100000000000001" customHeight="1" x14ac:dyDescent="0.2">
      <c r="A10" s="1034" t="s">
        <v>78</v>
      </c>
      <c r="B10" s="375" t="s">
        <v>100</v>
      </c>
      <c r="C10" s="375" t="s">
        <v>268</v>
      </c>
      <c r="D10" s="375" t="s">
        <v>300</v>
      </c>
      <c r="E10" s="375" t="s">
        <v>102</v>
      </c>
      <c r="F10" s="375" t="s">
        <v>103</v>
      </c>
      <c r="G10" s="375" t="s">
        <v>101</v>
      </c>
      <c r="H10" s="375" t="s">
        <v>104</v>
      </c>
      <c r="I10" s="375" t="s">
        <v>105</v>
      </c>
      <c r="J10" s="375"/>
      <c r="K10" s="375" t="s">
        <v>106</v>
      </c>
      <c r="L10" s="375" t="s">
        <v>107</v>
      </c>
      <c r="M10" s="497"/>
    </row>
    <row r="11" spans="1:13" s="1057" customFormat="1" ht="20.100000000000001" customHeight="1" thickBot="1" x14ac:dyDescent="0.25">
      <c r="A11" s="1059"/>
      <c r="B11" s="382" t="s">
        <v>108</v>
      </c>
      <c r="C11" s="382" t="s">
        <v>299</v>
      </c>
      <c r="D11" s="382" t="s">
        <v>301</v>
      </c>
      <c r="E11" s="382" t="s">
        <v>109</v>
      </c>
      <c r="F11" s="382" t="s">
        <v>110</v>
      </c>
      <c r="G11" s="382" t="s">
        <v>111</v>
      </c>
      <c r="H11" s="382">
        <v>1982</v>
      </c>
      <c r="I11" s="1045" t="s">
        <v>165</v>
      </c>
      <c r="J11" s="382"/>
      <c r="K11" s="382" t="s">
        <v>112</v>
      </c>
      <c r="L11" s="382" t="s">
        <v>113</v>
      </c>
      <c r="M11" s="498"/>
    </row>
    <row r="12" spans="1:13" s="1057" customFormat="1" ht="20.100000000000001" customHeight="1" x14ac:dyDescent="0.2">
      <c r="A12" s="1034"/>
      <c r="B12" s="1041"/>
      <c r="C12" s="374">
        <v>224</v>
      </c>
      <c r="D12" s="374">
        <v>254</v>
      </c>
      <c r="E12" s="374">
        <v>242</v>
      </c>
      <c r="F12" s="374">
        <v>269</v>
      </c>
      <c r="G12" s="374">
        <v>277</v>
      </c>
      <c r="H12" s="374"/>
      <c r="I12" s="374"/>
      <c r="J12" s="374"/>
      <c r="K12" s="1187">
        <v>332</v>
      </c>
      <c r="L12" s="374"/>
      <c r="M12" s="392"/>
    </row>
    <row r="13" spans="1:13" s="421" customFormat="1" ht="20.100000000000001" customHeight="1" x14ac:dyDescent="0.2">
      <c r="A13" s="1034" t="s">
        <v>81</v>
      </c>
      <c r="B13" s="1041"/>
      <c r="C13" s="1042" t="s">
        <v>174</v>
      </c>
      <c r="D13" s="1042" t="s">
        <v>122</v>
      </c>
      <c r="E13" s="1042" t="s">
        <v>102</v>
      </c>
      <c r="F13" s="1042" t="s">
        <v>103</v>
      </c>
      <c r="G13" s="1042" t="s">
        <v>103</v>
      </c>
      <c r="H13" s="1042"/>
      <c r="I13" s="1042"/>
      <c r="J13" s="1042"/>
      <c r="K13" s="1188" t="s">
        <v>363</v>
      </c>
      <c r="L13" s="1042"/>
      <c r="M13" s="436"/>
    </row>
    <row r="14" spans="1:13" s="1057" customFormat="1" ht="20.100000000000001" customHeight="1" thickBot="1" x14ac:dyDescent="0.25">
      <c r="A14" s="1060"/>
      <c r="B14" s="1041"/>
      <c r="C14" s="1042" t="s">
        <v>181</v>
      </c>
      <c r="D14" s="1042" t="s">
        <v>134</v>
      </c>
      <c r="E14" s="1042" t="s">
        <v>114</v>
      </c>
      <c r="F14" s="1042" t="s">
        <v>123</v>
      </c>
      <c r="G14" s="1042" t="s">
        <v>115</v>
      </c>
      <c r="H14" s="1042"/>
      <c r="I14" s="1042"/>
      <c r="J14" s="1042"/>
      <c r="K14" s="1188" t="s">
        <v>433</v>
      </c>
      <c r="L14" s="1042"/>
      <c r="M14" s="436"/>
    </row>
    <row r="15" spans="1:13" x14ac:dyDescent="0.2">
      <c r="A15" s="488"/>
      <c r="B15" s="427"/>
      <c r="C15" s="427"/>
      <c r="D15" s="427"/>
      <c r="E15" s="427"/>
      <c r="F15" s="427"/>
      <c r="G15" s="427"/>
      <c r="H15" s="427"/>
      <c r="I15" s="427"/>
      <c r="J15" s="427"/>
      <c r="K15" s="393"/>
      <c r="L15" s="393"/>
      <c r="M15" s="394"/>
    </row>
    <row r="16" spans="1:13" x14ac:dyDescent="0.2">
      <c r="A16" s="489"/>
      <c r="B16" s="387"/>
      <c r="C16" s="387"/>
      <c r="D16" s="387"/>
      <c r="E16" s="387"/>
      <c r="F16" s="387"/>
      <c r="G16" s="387"/>
      <c r="H16" s="387"/>
      <c r="I16" s="387"/>
      <c r="J16" s="387"/>
      <c r="K16" s="387"/>
      <c r="L16" s="387"/>
      <c r="M16" s="430"/>
    </row>
    <row r="17" spans="1:13" x14ac:dyDescent="0.2">
      <c r="A17" s="489"/>
      <c r="B17" s="1627" t="s">
        <v>85</v>
      </c>
      <c r="C17" s="1627"/>
      <c r="D17" s="1627"/>
      <c r="E17" s="1627"/>
      <c r="F17" s="387"/>
      <c r="G17" s="387"/>
      <c r="H17" s="387"/>
      <c r="I17" s="387"/>
      <c r="J17" s="387"/>
      <c r="K17" s="387"/>
      <c r="L17" s="387"/>
      <c r="M17" s="430"/>
    </row>
    <row r="18" spans="1:13" x14ac:dyDescent="0.2">
      <c r="A18" s="489"/>
      <c r="B18" s="1046" t="s">
        <v>86</v>
      </c>
      <c r="C18" s="1047">
        <v>1532</v>
      </c>
      <c r="D18" s="1047" t="s">
        <v>87</v>
      </c>
      <c r="E18" s="387" t="s">
        <v>296</v>
      </c>
      <c r="F18" s="387"/>
      <c r="G18" s="387"/>
      <c r="H18" s="387"/>
      <c r="I18" s="387"/>
      <c r="J18" s="387"/>
      <c r="K18" s="387"/>
      <c r="L18" s="387"/>
      <c r="M18" s="430"/>
    </row>
    <row r="19" spans="1:13" x14ac:dyDescent="0.2">
      <c r="A19" s="489"/>
      <c r="B19" s="387"/>
      <c r="C19" s="387"/>
      <c r="D19" s="387"/>
      <c r="E19" s="387"/>
      <c r="F19" s="387"/>
      <c r="G19" s="387"/>
      <c r="H19" s="387"/>
      <c r="I19" s="387"/>
      <c r="J19" s="387"/>
      <c r="K19" s="387"/>
      <c r="L19" s="387"/>
      <c r="M19" s="430"/>
    </row>
    <row r="20" spans="1:13" x14ac:dyDescent="0.2">
      <c r="A20" s="489"/>
      <c r="B20" s="1046"/>
      <c r="C20" s="387"/>
      <c r="D20" s="387"/>
      <c r="E20" s="387"/>
      <c r="F20" s="387"/>
      <c r="G20" s="387"/>
      <c r="H20" s="387"/>
      <c r="I20" s="387"/>
      <c r="J20" s="387"/>
      <c r="K20" s="387"/>
      <c r="L20" s="387"/>
      <c r="M20" s="430"/>
    </row>
    <row r="21" spans="1:13" x14ac:dyDescent="0.2">
      <c r="A21" s="489"/>
      <c r="B21" s="1046"/>
      <c r="C21" s="387"/>
      <c r="D21" s="387"/>
      <c r="E21" s="387"/>
      <c r="F21" s="387"/>
      <c r="G21" s="387"/>
      <c r="H21" s="387"/>
      <c r="I21" s="387"/>
      <c r="J21" s="387"/>
      <c r="K21" s="387"/>
      <c r="L21" s="387"/>
      <c r="M21" s="430"/>
    </row>
    <row r="22" spans="1:13" ht="13.5" thickBot="1" x14ac:dyDescent="0.25">
      <c r="A22" s="490"/>
      <c r="B22" s="434"/>
      <c r="C22" s="434"/>
      <c r="D22" s="434"/>
      <c r="E22" s="434"/>
      <c r="F22" s="434"/>
      <c r="G22" s="434"/>
      <c r="H22" s="434"/>
      <c r="I22" s="434"/>
      <c r="J22" s="434"/>
      <c r="K22" s="434"/>
      <c r="L22" s="434"/>
      <c r="M22" s="1048"/>
    </row>
    <row r="23" spans="1:13" s="395" customFormat="1" ht="13.5" thickBot="1" x14ac:dyDescent="0.25">
      <c r="B23" s="395" t="s">
        <v>187</v>
      </c>
      <c r="C23" s="396" t="s">
        <v>206</v>
      </c>
      <c r="D23" s="395" t="s">
        <v>185</v>
      </c>
      <c r="E23" s="397" t="s">
        <v>124</v>
      </c>
      <c r="G23" s="398" t="s">
        <v>203</v>
      </c>
      <c r="I23" s="398"/>
      <c r="K23" s="398"/>
      <c r="M23" s="390"/>
    </row>
    <row r="24" spans="1:13" s="1057" customFormat="1" ht="20.100000000000001" customHeight="1" x14ac:dyDescent="0.2">
      <c r="A24" s="1058"/>
      <c r="B24" s="1049">
        <v>314</v>
      </c>
      <c r="C24" s="1050">
        <v>97</v>
      </c>
      <c r="D24" s="1239">
        <v>633</v>
      </c>
      <c r="E24" s="1050">
        <v>435</v>
      </c>
      <c r="F24" s="1050"/>
      <c r="G24" s="1050">
        <v>203</v>
      </c>
      <c r="H24" s="1050"/>
      <c r="I24" s="1050"/>
      <c r="J24" s="1050"/>
      <c r="K24" s="1050"/>
      <c r="L24" s="1050"/>
      <c r="M24" s="499"/>
    </row>
    <row r="25" spans="1:13" s="1057" customFormat="1" ht="20.100000000000001" customHeight="1" x14ac:dyDescent="0.2">
      <c r="A25" s="1034" t="s">
        <v>119</v>
      </c>
      <c r="B25" s="1051" t="s">
        <v>180</v>
      </c>
      <c r="C25" s="1042" t="s">
        <v>186</v>
      </c>
      <c r="D25" s="1188" t="s">
        <v>363</v>
      </c>
      <c r="E25" s="375" t="s">
        <v>103</v>
      </c>
      <c r="F25" s="1042"/>
      <c r="G25" s="375" t="s">
        <v>204</v>
      </c>
      <c r="H25" s="1042"/>
      <c r="I25" s="1042"/>
      <c r="J25" s="1042"/>
      <c r="K25" s="1042"/>
      <c r="L25" s="1042"/>
      <c r="M25" s="497"/>
    </row>
    <row r="26" spans="1:13" s="1057" customFormat="1" ht="20.100000000000001" customHeight="1" thickBot="1" x14ac:dyDescent="0.25">
      <c r="A26" s="1059"/>
      <c r="B26" s="420" t="s">
        <v>188</v>
      </c>
      <c r="C26" s="382" t="s">
        <v>205</v>
      </c>
      <c r="D26" s="1184" t="s">
        <v>445</v>
      </c>
      <c r="E26" s="382" t="s">
        <v>125</v>
      </c>
      <c r="F26" s="382"/>
      <c r="G26" s="382" t="s">
        <v>205</v>
      </c>
      <c r="H26" s="382"/>
      <c r="I26" s="382"/>
      <c r="J26" s="382"/>
      <c r="K26" s="382"/>
      <c r="L26" s="382"/>
      <c r="M26" s="1052"/>
    </row>
  </sheetData>
  <mergeCells count="3">
    <mergeCell ref="A3:A5"/>
    <mergeCell ref="A6:A8"/>
    <mergeCell ref="B17:E17"/>
  </mergeCells>
  <phoneticPr fontId="0" type="noConversion"/>
  <printOptions horizontalCentered="1" verticalCentered="1"/>
  <pageMargins left="0.7" right="0.7" top="0.75" bottom="0.75" header="0.3" footer="0.3"/>
  <pageSetup paperSize="9" scale="8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9</vt:i4>
      </vt:variant>
    </vt:vector>
  </HeadingPairs>
  <TitlesOfParts>
    <vt:vector size="19" baseType="lpstr">
      <vt:lpstr>Salle</vt:lpstr>
      <vt:lpstr>Federal</vt:lpstr>
      <vt:lpstr>FITA</vt:lpstr>
      <vt:lpstr>Field</vt:lpstr>
      <vt:lpstr>Beursault</vt:lpstr>
      <vt:lpstr>3D</vt:lpstr>
      <vt:lpstr>Nature</vt:lpstr>
      <vt:lpstr>RecordsH</vt:lpstr>
      <vt:lpstr>RecordsF</vt:lpstr>
      <vt:lpstr>Palmarés</vt:lpstr>
      <vt:lpstr>'3D'!Zone_d_impression</vt:lpstr>
      <vt:lpstr>Beursault!Zone_d_impression</vt:lpstr>
      <vt:lpstr>Federal!Zone_d_impression</vt:lpstr>
      <vt:lpstr>Field!Zone_d_impression</vt:lpstr>
      <vt:lpstr>FITA!Zone_d_impression</vt:lpstr>
      <vt:lpstr>Palmarés!Zone_d_impression</vt:lpstr>
      <vt:lpstr>RecordsF!Zone_d_impression</vt:lpstr>
      <vt:lpstr>RecordsH!Zone_d_impression</vt:lpstr>
      <vt:lpstr>Salle!Zone_d_impression</vt:lpstr>
    </vt:vector>
  </TitlesOfParts>
  <Company>STAR COMMAND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</dc:creator>
  <cp:lastModifiedBy>Norbert</cp:lastModifiedBy>
  <cp:lastPrinted>2015-10-13T08:43:32Z</cp:lastPrinted>
  <dcterms:created xsi:type="dcterms:W3CDTF">1998-04-20T10:52:26Z</dcterms:created>
  <dcterms:modified xsi:type="dcterms:W3CDTF">2016-01-03T12:31:53Z</dcterms:modified>
</cp:coreProperties>
</file>