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955" yWindow="-15" windowWidth="6000" windowHeight="6195" tabRatio="589" activeTab="3"/>
  </bookViews>
  <sheets>
    <sheet name="Salle" sheetId="1" r:id="rId1"/>
    <sheet name="Federal" sheetId="4" r:id="rId2"/>
    <sheet name="FITA" sheetId="2" r:id="rId3"/>
    <sheet name="Field" sheetId="3" r:id="rId4"/>
    <sheet name="Beursault" sheetId="5" r:id="rId5"/>
    <sheet name="3D" sheetId="6" r:id="rId6"/>
    <sheet name="Nature" sheetId="10" r:id="rId7"/>
    <sheet name="RecordsH" sheetId="7" r:id="rId8"/>
    <sheet name="RecordsF" sheetId="8" r:id="rId9"/>
    <sheet name="Palmarés" sheetId="9" r:id="rId10"/>
  </sheets>
  <definedNames>
    <definedName name="_xlnm.Print_Titles" localSheetId="0">Salle!#REF!</definedName>
    <definedName name="_xlnm.Print_Area" localSheetId="5">'3D'!$A$1:$AL$71</definedName>
    <definedName name="_xlnm.Print_Area" localSheetId="4">Beursault!$A$1:$AP$73</definedName>
    <definedName name="_xlnm.Print_Area" localSheetId="1">Federal!$A$1:$AP$88</definedName>
    <definedName name="_xlnm.Print_Area" localSheetId="3">Field!$A$1:$BM$65</definedName>
    <definedName name="_xlnm.Print_Area" localSheetId="2">FITA!$A$1:$AY$63</definedName>
    <definedName name="_xlnm.Print_Area" localSheetId="9">Palmarés!$A$1:$I$104</definedName>
    <definedName name="_xlnm.Print_Area" localSheetId="8">RecordsF!$A$1:$M$26</definedName>
    <definedName name="_xlnm.Print_Area" localSheetId="7">RecordsH!$A$1:$O$37</definedName>
    <definedName name="_xlnm.Print_Area" localSheetId="0">Salle!$A$1:$BN$102</definedName>
  </definedNames>
  <calcPr calcId="145621"/>
</workbook>
</file>

<file path=xl/calcChain.xml><?xml version="1.0" encoding="utf-8"?>
<calcChain xmlns="http://schemas.openxmlformats.org/spreadsheetml/2006/main">
  <c r="AY33" i="2" l="1"/>
  <c r="AP52" i="4"/>
  <c r="AO52" i="4"/>
  <c r="AN52" i="4"/>
  <c r="AM52" i="4"/>
  <c r="AL52" i="4"/>
  <c r="AP39" i="4"/>
  <c r="AO39" i="4"/>
  <c r="AN39" i="4"/>
  <c r="AM39" i="4"/>
  <c r="AL39" i="4"/>
  <c r="AJ39" i="4"/>
  <c r="AI39" i="4"/>
  <c r="AH39" i="4"/>
  <c r="AF39" i="4"/>
  <c r="AG39" i="4" s="1"/>
  <c r="AP75" i="4"/>
  <c r="AO75" i="4"/>
  <c r="AN75" i="4"/>
  <c r="AM75" i="4"/>
  <c r="AL75" i="4"/>
  <c r="AJ75" i="4"/>
  <c r="AI75" i="4"/>
  <c r="AH75" i="4"/>
  <c r="AK75" i="4" s="1"/>
  <c r="AP44" i="4"/>
  <c r="AP45" i="4"/>
  <c r="AO44" i="4"/>
  <c r="AO45" i="4"/>
  <c r="AN44" i="4"/>
  <c r="AN45" i="4"/>
  <c r="AM44" i="4"/>
  <c r="AM45" i="4"/>
  <c r="AL44" i="4"/>
  <c r="AL45" i="4"/>
  <c r="AJ43" i="4"/>
  <c r="AJ44" i="4"/>
  <c r="AJ45" i="4"/>
  <c r="AI43" i="4"/>
  <c r="AI44" i="4"/>
  <c r="AI45" i="4"/>
  <c r="AH43" i="4"/>
  <c r="AK43" i="4" s="1"/>
  <c r="AH44" i="4"/>
  <c r="AK44" i="4" s="1"/>
  <c r="AH45" i="4"/>
  <c r="AK45" i="4" s="1"/>
  <c r="AK39" i="4" l="1"/>
  <c r="AH67" i="5"/>
  <c r="AG67" i="5"/>
  <c r="AI67" i="5" l="1"/>
  <c r="AJ67" i="5" s="1"/>
  <c r="AP81" i="4"/>
  <c r="AO81" i="4"/>
  <c r="AN81" i="4"/>
  <c r="AM81" i="4"/>
  <c r="AL81" i="4"/>
  <c r="AJ81" i="4"/>
  <c r="AI81" i="4"/>
  <c r="AH81" i="4"/>
  <c r="AK81" i="4" s="1"/>
  <c r="AH34" i="5" l="1"/>
  <c r="AG34" i="5"/>
  <c r="AI34" i="5" l="1"/>
  <c r="AJ34" i="5" s="1"/>
  <c r="BJ28" i="3"/>
  <c r="BI28" i="3"/>
  <c r="BH28" i="3"/>
  <c r="BG28" i="3"/>
  <c r="G59" i="2" l="1"/>
  <c r="AT24" i="2" l="1"/>
  <c r="AY15" i="2"/>
  <c r="AX15" i="2"/>
  <c r="AW15" i="2"/>
  <c r="AV15" i="2"/>
  <c r="AU15" i="2"/>
  <c r="AT15" i="2"/>
  <c r="AR15" i="2"/>
  <c r="AQ15" i="2"/>
  <c r="AP15" i="2"/>
  <c r="AN15" i="2"/>
  <c r="AO15" i="2" s="1"/>
  <c r="AP43" i="4"/>
  <c r="AO43" i="4"/>
  <c r="AN43" i="4"/>
  <c r="AM43" i="4"/>
  <c r="AL43" i="4"/>
  <c r="H67" i="3"/>
  <c r="AS15" i="2" l="1"/>
  <c r="BL37" i="3"/>
  <c r="BH33" i="3" l="1"/>
  <c r="BG33" i="3"/>
  <c r="BE33" i="3"/>
  <c r="BD33" i="3"/>
  <c r="BC33" i="3"/>
  <c r="BA33" i="3"/>
  <c r="BF33" i="3" l="1"/>
  <c r="BI33" i="3"/>
  <c r="BB33" i="3"/>
  <c r="BL33" i="3" s="1"/>
  <c r="BL20" i="3"/>
  <c r="BK20" i="3"/>
  <c r="BJ20" i="3"/>
  <c r="BI20" i="3"/>
  <c r="BH20" i="3"/>
  <c r="BG20" i="3"/>
  <c r="BE20" i="3"/>
  <c r="BD20" i="3"/>
  <c r="BC20" i="3"/>
  <c r="BF20" i="3" s="1"/>
  <c r="BA20" i="3"/>
  <c r="BB20" i="3" s="1"/>
  <c r="BL19" i="3"/>
  <c r="BK19" i="3"/>
  <c r="BJ19" i="3"/>
  <c r="BI19" i="3"/>
  <c r="BH19" i="3"/>
  <c r="BE19" i="3"/>
  <c r="BD19" i="3"/>
  <c r="BC19" i="3"/>
  <c r="BF19" i="3" s="1"/>
  <c r="BA19" i="3"/>
  <c r="BB19" i="3" s="1"/>
  <c r="BE18" i="3"/>
  <c r="BD18" i="3"/>
  <c r="BB18" i="3"/>
  <c r="BA18" i="3"/>
  <c r="BJ33" i="3" l="1"/>
  <c r="BK33" i="3"/>
  <c r="AK26" i="10"/>
  <c r="AJ26" i="10"/>
  <c r="AI26" i="10"/>
  <c r="AH26" i="10"/>
  <c r="AH47" i="6"/>
  <c r="AG47" i="6"/>
  <c r="AF47" i="6"/>
  <c r="BL43" i="3"/>
  <c r="BK43" i="3"/>
  <c r="BJ43" i="3"/>
  <c r="BI43" i="3"/>
  <c r="BH43" i="3"/>
  <c r="BG43" i="3"/>
  <c r="BL42" i="3"/>
  <c r="BK42" i="3"/>
  <c r="BJ42" i="3"/>
  <c r="BI42" i="3"/>
  <c r="BH42" i="3"/>
  <c r="BG42" i="3"/>
  <c r="BE43" i="3"/>
  <c r="BD43" i="3"/>
  <c r="BC43" i="3"/>
  <c r="BF43" i="3" s="1"/>
  <c r="BA43" i="3"/>
  <c r="BB43" i="3" s="1"/>
  <c r="BE42" i="3"/>
  <c r="BD42" i="3"/>
  <c r="BC42" i="3"/>
  <c r="BF42" i="3" s="1"/>
  <c r="BA42" i="3"/>
  <c r="BB42" i="3" s="1"/>
  <c r="BE41" i="3"/>
  <c r="BD41" i="3"/>
  <c r="BA41" i="3"/>
  <c r="BB41" i="3" s="1"/>
  <c r="AK58" i="10"/>
  <c r="AK57" i="10"/>
  <c r="AK55" i="10"/>
  <c r="AK54" i="10"/>
  <c r="AK51" i="10"/>
  <c r="AJ58" i="10"/>
  <c r="AJ57" i="10"/>
  <c r="AJ55" i="10"/>
  <c r="AJ54" i="10"/>
  <c r="AJ51" i="10"/>
  <c r="AI58" i="10"/>
  <c r="AI57" i="10"/>
  <c r="AI55" i="10"/>
  <c r="AI54" i="10"/>
  <c r="AI51" i="10"/>
  <c r="AH58" i="10"/>
  <c r="AH57" i="10"/>
  <c r="AH55" i="10"/>
  <c r="AH54" i="10"/>
  <c r="AH51" i="10"/>
  <c r="AG58" i="10"/>
  <c r="AG57" i="10"/>
  <c r="AG55" i="10"/>
  <c r="AG54" i="10"/>
  <c r="AG51" i="10"/>
  <c r="AF58" i="10"/>
  <c r="AF57" i="10"/>
  <c r="AF55" i="10"/>
  <c r="AF54" i="10"/>
  <c r="AF51" i="10"/>
  <c r="AK45" i="10"/>
  <c r="AK44" i="10"/>
  <c r="AK41" i="10"/>
  <c r="AK38" i="10"/>
  <c r="AK37" i="10"/>
  <c r="AJ45" i="10"/>
  <c r="AJ44" i="10"/>
  <c r="AJ41" i="10"/>
  <c r="AJ38" i="10"/>
  <c r="AJ37" i="10"/>
  <c r="AI45" i="10"/>
  <c r="AI44" i="10"/>
  <c r="AI41" i="10"/>
  <c r="AI38" i="10"/>
  <c r="AI37" i="10"/>
  <c r="AH45" i="10"/>
  <c r="AH44" i="10"/>
  <c r="AH41" i="10"/>
  <c r="AH38" i="10"/>
  <c r="AH37" i="10"/>
  <c r="AG45" i="10"/>
  <c r="AG44" i="10"/>
  <c r="AG41" i="10"/>
  <c r="AG38" i="10"/>
  <c r="AG37" i="10"/>
  <c r="AF45" i="10"/>
  <c r="AF44" i="10"/>
  <c r="AF41" i="10"/>
  <c r="AF38" i="10"/>
  <c r="AF37" i="10"/>
  <c r="AK25" i="10"/>
  <c r="AK22" i="10"/>
  <c r="AK19" i="10"/>
  <c r="AJ25" i="10"/>
  <c r="AJ22" i="10"/>
  <c r="AJ19" i="10"/>
  <c r="AI25" i="10"/>
  <c r="AI22" i="10"/>
  <c r="AI19" i="10"/>
  <c r="AH25" i="10"/>
  <c r="AH22" i="10"/>
  <c r="AH19" i="10"/>
  <c r="AG25" i="10"/>
  <c r="AG22" i="10"/>
  <c r="AG19" i="10"/>
  <c r="AF26" i="10"/>
  <c r="AF25" i="10"/>
  <c r="AF22" i="10"/>
  <c r="AF19" i="10"/>
  <c r="AK34" i="10"/>
  <c r="AK33" i="10"/>
  <c r="AK30" i="10"/>
  <c r="AJ34" i="10"/>
  <c r="AJ33" i="10"/>
  <c r="AJ30" i="10"/>
  <c r="AI34" i="10"/>
  <c r="AI33" i="10"/>
  <c r="AI30" i="10"/>
  <c r="AH34" i="10"/>
  <c r="AH33" i="10"/>
  <c r="AH30" i="10"/>
  <c r="AG34" i="10"/>
  <c r="AG33" i="10"/>
  <c r="AG30" i="10"/>
  <c r="AF34" i="10"/>
  <c r="AF33" i="10"/>
  <c r="AF30" i="10"/>
  <c r="AH13" i="10"/>
  <c r="AH12" i="10"/>
  <c r="AH10" i="10"/>
  <c r="AH8" i="10"/>
  <c r="AG13" i="10"/>
  <c r="AG12" i="10"/>
  <c r="AG10" i="10"/>
  <c r="AG8" i="10"/>
  <c r="AF13" i="10"/>
  <c r="AF12" i="10"/>
  <c r="AF10" i="10"/>
  <c r="AF8" i="10"/>
  <c r="BK13" i="1"/>
  <c r="BK14" i="1"/>
  <c r="BK88" i="1"/>
  <c r="BN87" i="1"/>
  <c r="BM87" i="1"/>
  <c r="BL87" i="1"/>
  <c r="BI87" i="1"/>
  <c r="BH87" i="1"/>
  <c r="BJ87" i="1" s="1"/>
  <c r="BE87" i="1"/>
  <c r="BF87" i="1" s="1"/>
  <c r="BN48" i="1"/>
  <c r="BM48" i="1"/>
  <c r="BL48" i="1"/>
  <c r="BK48" i="1"/>
  <c r="BI48" i="1"/>
  <c r="BH48" i="1"/>
  <c r="BG48" i="1"/>
  <c r="BJ48" i="1" s="1"/>
  <c r="BE48" i="1"/>
  <c r="BN47" i="1"/>
  <c r="BM47" i="1"/>
  <c r="BL47" i="1"/>
  <c r="BK47" i="1"/>
  <c r="BI47" i="1"/>
  <c r="BH47" i="1"/>
  <c r="BG47" i="1"/>
  <c r="BJ47" i="1" s="1"/>
  <c r="BE47" i="1"/>
  <c r="BN22" i="1"/>
  <c r="BM22" i="1"/>
  <c r="BL22" i="1"/>
  <c r="BI22" i="1"/>
  <c r="BH22" i="1"/>
  <c r="BG22" i="1"/>
  <c r="BE22" i="1"/>
  <c r="BF22" i="1" s="1"/>
  <c r="BL21" i="1"/>
  <c r="BK21" i="1"/>
  <c r="AK63" i="6"/>
  <c r="AJ63" i="6"/>
  <c r="AI63" i="6"/>
  <c r="AH63" i="6"/>
  <c r="AG63" i="6"/>
  <c r="AF63" i="6"/>
  <c r="AD63" i="6"/>
  <c r="AC63" i="6"/>
  <c r="AB63" i="6"/>
  <c r="Z63" i="6"/>
  <c r="AA63" i="6" s="1"/>
  <c r="AK62" i="6"/>
  <c r="AJ62" i="6"/>
  <c r="AI62" i="6"/>
  <c r="AH62" i="6"/>
  <c r="AG62" i="6"/>
  <c r="AF62" i="6"/>
  <c r="AD62" i="6"/>
  <c r="AC62" i="6"/>
  <c r="AB62" i="6"/>
  <c r="AE62" i="6" s="1"/>
  <c r="Z62" i="6"/>
  <c r="AA62" i="6" s="1"/>
  <c r="BN61" i="1"/>
  <c r="BM61" i="1"/>
  <c r="BL61" i="1"/>
  <c r="BK61" i="1"/>
  <c r="BI61" i="1"/>
  <c r="BH61" i="1"/>
  <c r="BG61" i="1"/>
  <c r="BJ61" i="1" s="1"/>
  <c r="BE61" i="1"/>
  <c r="BF61" i="1" s="1"/>
  <c r="BN45" i="1"/>
  <c r="BM45" i="1"/>
  <c r="BL45" i="1"/>
  <c r="BK45" i="1"/>
  <c r="BI45" i="1"/>
  <c r="BH45" i="1"/>
  <c r="BG45" i="1"/>
  <c r="BE45" i="1"/>
  <c r="BF45" i="1" s="1"/>
  <c r="AK62" i="10"/>
  <c r="AJ62" i="10"/>
  <c r="AI62" i="10"/>
  <c r="AH62" i="10"/>
  <c r="AG62" i="10"/>
  <c r="AF62" i="10"/>
  <c r="AK61" i="10"/>
  <c r="AJ61" i="10"/>
  <c r="AI61" i="10"/>
  <c r="AH61" i="10"/>
  <c r="AG61" i="10"/>
  <c r="AF61" i="10"/>
  <c r="AG26" i="10"/>
  <c r="AK48" i="10"/>
  <c r="AJ48" i="10"/>
  <c r="AI48" i="10"/>
  <c r="AH48" i="10"/>
  <c r="AG48" i="10"/>
  <c r="AF48" i="10"/>
  <c r="AF64" i="10"/>
  <c r="N64" i="10"/>
  <c r="AD62" i="10"/>
  <c r="AC62" i="10"/>
  <c r="AB62" i="10"/>
  <c r="Z62" i="10"/>
  <c r="AA62" i="10" s="1"/>
  <c r="AD58" i="10"/>
  <c r="AC58" i="10"/>
  <c r="AB58" i="10"/>
  <c r="Z58" i="10"/>
  <c r="AA58" i="10" s="1"/>
  <c r="AD57" i="10"/>
  <c r="AC57" i="10"/>
  <c r="AB57" i="10"/>
  <c r="Z57" i="10"/>
  <c r="AA57" i="10" s="1"/>
  <c r="AD51" i="10"/>
  <c r="AC51" i="10"/>
  <c r="AB51" i="10"/>
  <c r="AE51" i="10" s="1"/>
  <c r="Z51" i="10"/>
  <c r="AA51" i="10" s="1"/>
  <c r="AD45" i="10"/>
  <c r="AC45" i="10"/>
  <c r="AB45" i="10"/>
  <c r="AE45" i="10" s="1"/>
  <c r="Z45" i="10"/>
  <c r="AA45" i="10" s="1"/>
  <c r="AD44" i="10"/>
  <c r="AC44" i="10"/>
  <c r="AB44" i="10"/>
  <c r="Z44" i="10"/>
  <c r="AA44" i="10" s="1"/>
  <c r="AA43" i="10"/>
  <c r="AD34" i="10"/>
  <c r="AC34" i="10"/>
  <c r="AB34" i="10"/>
  <c r="Z34" i="10"/>
  <c r="AA34" i="10" s="1"/>
  <c r="AD33" i="10"/>
  <c r="AB33" i="10"/>
  <c r="Z33" i="10"/>
  <c r="AC33" i="10" s="1"/>
  <c r="AA32" i="10"/>
  <c r="AD26" i="10"/>
  <c r="AC26" i="10"/>
  <c r="AB26" i="10"/>
  <c r="Z26" i="10"/>
  <c r="AA26" i="10" s="1"/>
  <c r="AD25" i="10"/>
  <c r="AC25" i="10"/>
  <c r="AB25" i="10"/>
  <c r="AA24" i="10"/>
  <c r="AD41" i="10"/>
  <c r="AC41" i="10"/>
  <c r="AA41" i="10"/>
  <c r="AA40" i="10"/>
  <c r="AA39" i="10"/>
  <c r="AD38" i="10"/>
  <c r="AC38" i="10"/>
  <c r="AB38" i="10"/>
  <c r="Z38" i="10"/>
  <c r="AA38" i="10" s="1"/>
  <c r="AD37" i="10"/>
  <c r="AC37" i="10"/>
  <c r="AB37" i="10"/>
  <c r="Z37" i="10"/>
  <c r="AA37" i="10" s="1"/>
  <c r="AA36" i="10"/>
  <c r="AD30" i="10"/>
  <c r="AB30" i="10"/>
  <c r="Z30" i="10"/>
  <c r="AC30" i="10" s="1"/>
  <c r="AA29" i="10"/>
  <c r="AA28" i="10"/>
  <c r="AD22" i="10"/>
  <c r="AC22" i="10"/>
  <c r="AB22" i="10"/>
  <c r="Z22" i="10"/>
  <c r="AA22" i="10" s="1"/>
  <c r="AA21" i="10"/>
  <c r="AD55" i="10"/>
  <c r="AC55" i="10"/>
  <c r="AB55" i="10"/>
  <c r="Z55" i="10"/>
  <c r="AD54" i="10"/>
  <c r="AC54" i="10"/>
  <c r="AB54" i="10"/>
  <c r="Z54" i="10"/>
  <c r="AA55" i="10" s="1"/>
  <c r="AA53" i="10"/>
  <c r="AD19" i="10"/>
  <c r="AC19" i="10"/>
  <c r="AB19" i="10"/>
  <c r="Z19" i="10"/>
  <c r="AA19" i="10" s="1"/>
  <c r="AA18" i="10"/>
  <c r="AD48" i="10"/>
  <c r="AC48" i="10"/>
  <c r="AB48" i="10"/>
  <c r="Z48" i="10"/>
  <c r="AA48" i="10" s="1"/>
  <c r="AA17" i="10"/>
  <c r="AA16" i="10"/>
  <c r="AH15" i="10"/>
  <c r="AG15" i="10"/>
  <c r="AF15" i="10"/>
  <c r="AD15" i="10"/>
  <c r="AC15" i="10"/>
  <c r="AB15" i="10"/>
  <c r="Z15" i="10"/>
  <c r="AA15" i="10" s="1"/>
  <c r="AD13" i="10"/>
  <c r="AC13" i="10"/>
  <c r="AB13" i="10"/>
  <c r="Z13" i="10"/>
  <c r="AA13" i="10" s="1"/>
  <c r="AD12" i="10"/>
  <c r="AC12" i="10"/>
  <c r="AB12" i="10"/>
  <c r="Z12" i="10"/>
  <c r="AA12" i="10" s="1"/>
  <c r="AD10" i="10"/>
  <c r="AC10" i="10"/>
  <c r="AB10" i="10"/>
  <c r="Z10" i="10"/>
  <c r="AA10" i="10" s="1"/>
  <c r="AD8" i="10"/>
  <c r="AC8" i="10"/>
  <c r="AB8" i="10"/>
  <c r="Z8" i="10"/>
  <c r="AA8" i="10" s="1"/>
  <c r="AC48" i="6"/>
  <c r="AC44" i="6"/>
  <c r="AC36" i="6"/>
  <c r="AC35" i="6"/>
  <c r="AC28" i="6"/>
  <c r="AC27" i="6"/>
  <c r="BE64" i="3"/>
  <c r="BD64" i="3"/>
  <c r="BC64" i="3"/>
  <c r="BE63" i="3"/>
  <c r="BD63" i="3"/>
  <c r="BC63" i="3"/>
  <c r="BE62" i="3"/>
  <c r="BD62" i="3"/>
  <c r="BC62" i="3"/>
  <c r="BE61" i="3"/>
  <c r="BD61" i="3"/>
  <c r="BC61" i="3"/>
  <c r="BE60" i="3"/>
  <c r="BD60" i="3"/>
  <c r="BE58" i="3"/>
  <c r="BD58" i="3"/>
  <c r="BC58" i="3"/>
  <c r="BE57" i="3"/>
  <c r="BD57" i="3"/>
  <c r="BE56" i="3"/>
  <c r="BD56" i="3"/>
  <c r="BE55" i="3"/>
  <c r="BD55" i="3"/>
  <c r="BC55" i="3"/>
  <c r="BE54" i="3"/>
  <c r="BD54" i="3"/>
  <c r="BE53" i="3"/>
  <c r="BD53" i="3"/>
  <c r="BE52" i="3"/>
  <c r="BD52" i="3"/>
  <c r="BC52" i="3"/>
  <c r="BE51" i="3"/>
  <c r="BD51" i="3"/>
  <c r="BE50" i="3"/>
  <c r="BD50" i="3"/>
  <c r="BE49" i="3"/>
  <c r="BD49" i="3"/>
  <c r="BC49" i="3"/>
  <c r="BE48" i="3"/>
  <c r="BD48" i="3"/>
  <c r="BE47" i="3"/>
  <c r="BD47" i="3"/>
  <c r="BE46" i="3"/>
  <c r="BD46" i="3"/>
  <c r="BC46" i="3"/>
  <c r="BE45" i="3"/>
  <c r="BD45" i="3"/>
  <c r="BE44" i="3"/>
  <c r="BD44" i="3"/>
  <c r="BE39" i="3"/>
  <c r="BD39" i="3"/>
  <c r="BC39" i="3"/>
  <c r="BE38" i="3"/>
  <c r="BD38" i="3"/>
  <c r="BC38" i="3"/>
  <c r="BE37" i="3"/>
  <c r="BD37" i="3"/>
  <c r="BC37" i="3"/>
  <c r="BE36" i="3"/>
  <c r="BD36" i="3"/>
  <c r="BC36" i="3"/>
  <c r="BE35" i="3"/>
  <c r="BD35" i="3"/>
  <c r="BE34" i="3"/>
  <c r="BD34" i="3"/>
  <c r="BE31" i="3"/>
  <c r="BD31" i="3"/>
  <c r="BE30" i="3"/>
  <c r="BD30" i="3"/>
  <c r="BE29" i="3"/>
  <c r="BD29" i="3"/>
  <c r="BC29" i="3"/>
  <c r="BE28" i="3"/>
  <c r="BD28" i="3"/>
  <c r="BC28" i="3"/>
  <c r="BE27" i="3"/>
  <c r="BD27" i="3"/>
  <c r="BC27" i="3"/>
  <c r="BE26" i="3"/>
  <c r="BD26" i="3"/>
  <c r="BE25" i="3"/>
  <c r="BD25" i="3"/>
  <c r="BE24" i="3"/>
  <c r="BD24" i="3"/>
  <c r="BC24" i="3"/>
  <c r="BE23" i="3"/>
  <c r="BD23" i="3"/>
  <c r="BC23" i="3"/>
  <c r="BE22" i="3"/>
  <c r="BD22" i="3"/>
  <c r="BE21" i="3"/>
  <c r="BD21" i="3"/>
  <c r="BE16" i="3"/>
  <c r="BD16" i="3"/>
  <c r="BC16" i="3"/>
  <c r="BE15" i="3"/>
  <c r="BD15" i="3"/>
  <c r="BE14" i="3"/>
  <c r="BD14" i="3"/>
  <c r="BE13" i="3"/>
  <c r="BD13" i="3"/>
  <c r="BC13" i="3"/>
  <c r="BE12" i="3"/>
  <c r="BD12" i="3"/>
  <c r="BC12" i="3"/>
  <c r="BE11" i="3"/>
  <c r="BD11" i="3"/>
  <c r="BE10" i="3"/>
  <c r="BD10" i="3"/>
  <c r="BE9" i="3"/>
  <c r="BD9" i="3"/>
  <c r="BC9" i="3"/>
  <c r="BE8" i="3"/>
  <c r="BD8" i="3"/>
  <c r="BC8" i="3"/>
  <c r="BE32" i="3"/>
  <c r="BD32" i="3"/>
  <c r="BC32" i="3"/>
  <c r="AB64" i="10"/>
  <c r="AD64" i="10"/>
  <c r="AC64" i="10"/>
  <c r="AD69" i="6"/>
  <c r="AE48" i="10" l="1"/>
  <c r="AE54" i="10"/>
  <c r="AE55" i="10"/>
  <c r="AE63" i="6"/>
  <c r="AE34" i="10"/>
  <c r="BJ22" i="1"/>
  <c r="BJ45" i="1"/>
  <c r="AE13" i="10"/>
  <c r="AE15" i="10"/>
  <c r="AE30" i="10"/>
  <c r="AE22" i="10"/>
  <c r="AE57" i="10"/>
  <c r="AE8" i="10"/>
  <c r="AE10" i="10"/>
  <c r="AE12" i="10"/>
  <c r="AE19" i="10"/>
  <c r="AA30" i="10"/>
  <c r="AE37" i="10"/>
  <c r="AE38" i="10"/>
  <c r="AE41" i="10"/>
  <c r="AE25" i="10"/>
  <c r="AE26" i="10"/>
  <c r="AE44" i="10"/>
  <c r="AE58" i="10"/>
  <c r="AE62" i="10"/>
  <c r="AE33" i="10"/>
  <c r="Z64" i="10"/>
  <c r="AA33" i="10"/>
  <c r="AE64" i="10" l="1"/>
  <c r="AK55" i="6"/>
  <c r="AJ55" i="6"/>
  <c r="AI55" i="6"/>
  <c r="AH55" i="6"/>
  <c r="AG55" i="6"/>
  <c r="AF55" i="6"/>
  <c r="AK52" i="6"/>
  <c r="AJ52" i="6"/>
  <c r="AI52" i="6"/>
  <c r="AH52" i="6"/>
  <c r="AG52" i="6"/>
  <c r="AF52" i="6"/>
  <c r="AK51" i="6"/>
  <c r="AK48" i="6"/>
  <c r="AJ48" i="6"/>
  <c r="AI48" i="6"/>
  <c r="AK47" i="6"/>
  <c r="AJ47" i="6"/>
  <c r="AI47" i="6"/>
  <c r="AK44" i="6"/>
  <c r="AJ44" i="6"/>
  <c r="AK43" i="6"/>
  <c r="AJ43" i="6"/>
  <c r="AI43" i="6"/>
  <c r="AH43" i="6"/>
  <c r="AG43" i="6"/>
  <c r="AF43" i="6"/>
  <c r="AK40" i="6"/>
  <c r="AK39" i="6"/>
  <c r="AJ39" i="6"/>
  <c r="AI39" i="6"/>
  <c r="AH39" i="6"/>
  <c r="AG39" i="6"/>
  <c r="AF39" i="6"/>
  <c r="AK36" i="6"/>
  <c r="AJ36" i="6"/>
  <c r="AI36" i="6"/>
  <c r="AH36" i="6"/>
  <c r="AG36" i="6"/>
  <c r="AF36" i="6"/>
  <c r="AK35" i="6"/>
  <c r="AJ35" i="6"/>
  <c r="AI35" i="6"/>
  <c r="AH35" i="6"/>
  <c r="AG35" i="6"/>
  <c r="AF35" i="6"/>
  <c r="AK32" i="6"/>
  <c r="AJ32" i="6"/>
  <c r="AI32" i="6"/>
  <c r="AK31" i="6"/>
  <c r="AJ31" i="6"/>
  <c r="AI31" i="6"/>
  <c r="AH31" i="6"/>
  <c r="AG31" i="6"/>
  <c r="AF31" i="6"/>
  <c r="AK28" i="6"/>
  <c r="AJ28" i="6"/>
  <c r="AI28" i="6"/>
  <c r="AH28" i="6"/>
  <c r="AG28" i="6"/>
  <c r="AF28" i="6"/>
  <c r="AK24" i="6"/>
  <c r="AJ24" i="6"/>
  <c r="AI24" i="6"/>
  <c r="AH24" i="6"/>
  <c r="AG24" i="6"/>
  <c r="AF24" i="6"/>
  <c r="AK23" i="6"/>
  <c r="AJ23" i="6"/>
  <c r="AI23" i="6"/>
  <c r="AH23" i="6"/>
  <c r="AG23" i="6"/>
  <c r="AF23" i="6"/>
  <c r="AK20" i="6"/>
  <c r="AJ20" i="6"/>
  <c r="AI20" i="6"/>
  <c r="AH20" i="6"/>
  <c r="AG20" i="6"/>
  <c r="AF20" i="6"/>
  <c r="AK18" i="6"/>
  <c r="AJ18" i="6"/>
  <c r="AI18" i="6"/>
  <c r="AH18" i="6"/>
  <c r="AG18" i="6"/>
  <c r="AF18" i="6"/>
  <c r="AK15" i="6"/>
  <c r="AJ15" i="6"/>
  <c r="AI15" i="6"/>
  <c r="AH15" i="6"/>
  <c r="AG15" i="6"/>
  <c r="AF15" i="6"/>
  <c r="AK13" i="6"/>
  <c r="AJ13" i="6"/>
  <c r="AI13" i="6"/>
  <c r="AH13" i="6"/>
  <c r="AG13" i="6"/>
  <c r="AF13" i="6"/>
  <c r="AK12" i="6"/>
  <c r="AJ12" i="6"/>
  <c r="AI12" i="6"/>
  <c r="AH12" i="6"/>
  <c r="AG12" i="6"/>
  <c r="AK10" i="6"/>
  <c r="AJ10" i="6"/>
  <c r="AI10" i="6"/>
  <c r="AH10" i="6"/>
  <c r="AG10" i="6"/>
  <c r="AF10" i="6"/>
  <c r="AK8" i="6"/>
  <c r="AJ8" i="6"/>
  <c r="AI8" i="6"/>
  <c r="AH8" i="6"/>
  <c r="AG8" i="6"/>
  <c r="AF8" i="6"/>
  <c r="BL64" i="3"/>
  <c r="BK64" i="3"/>
  <c r="BJ64" i="3"/>
  <c r="BI64" i="3"/>
  <c r="BH64" i="3"/>
  <c r="BG64" i="3"/>
  <c r="BL63" i="3"/>
  <c r="BK63" i="3"/>
  <c r="BJ63" i="3"/>
  <c r="BI63" i="3"/>
  <c r="BH63" i="3"/>
  <c r="BG63" i="3"/>
  <c r="BL62" i="3"/>
  <c r="BK62" i="3"/>
  <c r="BJ62" i="3"/>
  <c r="BI62" i="3"/>
  <c r="BH62" i="3"/>
  <c r="BG62" i="3"/>
  <c r="BL61" i="3"/>
  <c r="BK61" i="3"/>
  <c r="BJ61" i="3"/>
  <c r="BL58" i="3"/>
  <c r="BK58" i="3"/>
  <c r="BJ58" i="3"/>
  <c r="BL52" i="3"/>
  <c r="BK52" i="3"/>
  <c r="BJ52" i="3"/>
  <c r="BI52" i="3"/>
  <c r="BL49" i="3"/>
  <c r="BK49" i="3"/>
  <c r="BL39" i="3"/>
  <c r="BH32" i="3"/>
  <c r="BG32" i="3"/>
  <c r="BL29" i="3"/>
  <c r="BK29" i="3"/>
  <c r="BJ29" i="3"/>
  <c r="BI29" i="3"/>
  <c r="BH29" i="3"/>
  <c r="BG29" i="3"/>
  <c r="BL28" i="3"/>
  <c r="BK28" i="3"/>
  <c r="BL27" i="3"/>
  <c r="BK27" i="3"/>
  <c r="BJ27" i="3"/>
  <c r="BI27" i="3"/>
  <c r="BH27" i="3"/>
  <c r="BG27" i="3"/>
  <c r="BL24" i="3"/>
  <c r="BK24" i="3"/>
  <c r="BJ24" i="3"/>
  <c r="BI24" i="3"/>
  <c r="BH24" i="3"/>
  <c r="BG24" i="3"/>
  <c r="BL23" i="3"/>
  <c r="BK23" i="3"/>
  <c r="BJ23" i="3"/>
  <c r="BI23" i="3"/>
  <c r="BH23" i="3"/>
  <c r="BJ16" i="3"/>
  <c r="BI16" i="3"/>
  <c r="BH16" i="3"/>
  <c r="BG16" i="3"/>
  <c r="BJ13" i="3"/>
  <c r="BI13" i="3"/>
  <c r="BH13" i="3"/>
  <c r="BG13" i="3"/>
  <c r="BJ12" i="3"/>
  <c r="BJ9" i="3"/>
  <c r="BI9" i="3"/>
  <c r="BH9" i="3"/>
  <c r="BG9" i="3"/>
  <c r="BJ8" i="3"/>
  <c r="BI8" i="3"/>
  <c r="BH8" i="3"/>
  <c r="BG8" i="3"/>
  <c r="AY56" i="2"/>
  <c r="AX56" i="2"/>
  <c r="AW56" i="2"/>
  <c r="AV56" i="2"/>
  <c r="AU56" i="2"/>
  <c r="AT56" i="2"/>
  <c r="AY55" i="2"/>
  <c r="AX55" i="2"/>
  <c r="AW55" i="2"/>
  <c r="AY54" i="2"/>
  <c r="AX54" i="2"/>
  <c r="AY51" i="2"/>
  <c r="AX51" i="2"/>
  <c r="AW51" i="2"/>
  <c r="AV51" i="2"/>
  <c r="AU51" i="2"/>
  <c r="AT51" i="2"/>
  <c r="AY50" i="2"/>
  <c r="AX50" i="2"/>
  <c r="AW50" i="2"/>
  <c r="AV50" i="2"/>
  <c r="AY46" i="2"/>
  <c r="AX46" i="2"/>
  <c r="AW46" i="2"/>
  <c r="AV46" i="2"/>
  <c r="AU46" i="2"/>
  <c r="AT46" i="2"/>
  <c r="AY45" i="2"/>
  <c r="AX45" i="2"/>
  <c r="AW45" i="2"/>
  <c r="AV45" i="2"/>
  <c r="AU45" i="2"/>
  <c r="AT45" i="2"/>
  <c r="AY42" i="2"/>
  <c r="AX42" i="2"/>
  <c r="AW42" i="2"/>
  <c r="AV42" i="2"/>
  <c r="AU42" i="2"/>
  <c r="AT42" i="2"/>
  <c r="AY41" i="2"/>
  <c r="AX41" i="2"/>
  <c r="AW41" i="2"/>
  <c r="AY40" i="2"/>
  <c r="AX40" i="2"/>
  <c r="AW40" i="2"/>
  <c r="AY38" i="2"/>
  <c r="AX38" i="2"/>
  <c r="AW38" i="2"/>
  <c r="AV38" i="2"/>
  <c r="AU38" i="2"/>
  <c r="AT38" i="2"/>
  <c r="AY37" i="2"/>
  <c r="AX37" i="2"/>
  <c r="AW37" i="2"/>
  <c r="AV37" i="2"/>
  <c r="AU37" i="2"/>
  <c r="AT37" i="2"/>
  <c r="AY34" i="2"/>
  <c r="AY32" i="2"/>
  <c r="AX32" i="2"/>
  <c r="AW32" i="2"/>
  <c r="AY29" i="2"/>
  <c r="AX29" i="2"/>
  <c r="AW29" i="2"/>
  <c r="AV29" i="2"/>
  <c r="AU29" i="2"/>
  <c r="AT29" i="2"/>
  <c r="AY24" i="2"/>
  <c r="AX24" i="2"/>
  <c r="AW24" i="2"/>
  <c r="AV24" i="2"/>
  <c r="AU24" i="2"/>
  <c r="AY23" i="2"/>
  <c r="AX23" i="2"/>
  <c r="AW23" i="2"/>
  <c r="AV23" i="2"/>
  <c r="AY20" i="2"/>
  <c r="AX20" i="2"/>
  <c r="AW20" i="2"/>
  <c r="AV20" i="2"/>
  <c r="AU20" i="2"/>
  <c r="AT20" i="2"/>
  <c r="AY19" i="2"/>
  <c r="AX19" i="2"/>
  <c r="AW19" i="2"/>
  <c r="AV19" i="2"/>
  <c r="AU19" i="2"/>
  <c r="AT19" i="2"/>
  <c r="AY18" i="2"/>
  <c r="AX18" i="2"/>
  <c r="AW18" i="2"/>
  <c r="AV18" i="2"/>
  <c r="AY12" i="2"/>
  <c r="AX12" i="2"/>
  <c r="AW12" i="2"/>
  <c r="AV12" i="2"/>
  <c r="AU12" i="2"/>
  <c r="AT12" i="2"/>
  <c r="AY10" i="2"/>
  <c r="AX10" i="2"/>
  <c r="AW10" i="2"/>
  <c r="AV10" i="2"/>
  <c r="AU10" i="2"/>
  <c r="AT10" i="2"/>
  <c r="AY9" i="2"/>
  <c r="AX9" i="2"/>
  <c r="AW9" i="2"/>
  <c r="J85" i="4"/>
  <c r="AP82" i="4"/>
  <c r="AO82" i="4"/>
  <c r="AN82" i="4"/>
  <c r="AP80" i="4"/>
  <c r="AP76" i="4"/>
  <c r="AO76" i="4"/>
  <c r="AP74" i="4"/>
  <c r="AO74" i="4"/>
  <c r="AN74" i="4"/>
  <c r="AP73" i="4"/>
  <c r="AO73" i="4"/>
  <c r="AN73" i="4"/>
  <c r="AM73" i="4"/>
  <c r="AL73" i="4"/>
  <c r="AP72" i="4"/>
  <c r="AP69" i="4"/>
  <c r="AO69" i="4"/>
  <c r="AN69" i="4"/>
  <c r="AM69" i="4"/>
  <c r="AL69" i="4"/>
  <c r="AP68" i="4"/>
  <c r="AO68" i="4"/>
  <c r="AN68" i="4"/>
  <c r="AM68" i="4"/>
  <c r="AL68" i="4"/>
  <c r="AP65" i="4"/>
  <c r="AO65" i="4"/>
  <c r="AN65" i="4"/>
  <c r="AM65" i="4"/>
  <c r="AL65" i="4"/>
  <c r="AP64" i="4"/>
  <c r="AP61" i="4"/>
  <c r="AO61" i="4"/>
  <c r="AN61" i="4"/>
  <c r="AP60" i="4"/>
  <c r="AP59" i="4"/>
  <c r="AP56" i="4"/>
  <c r="AO56" i="4"/>
  <c r="AP55" i="4"/>
  <c r="AO55" i="4"/>
  <c r="AN55" i="4"/>
  <c r="AP49" i="4"/>
  <c r="AO49" i="4"/>
  <c r="AP46" i="4"/>
  <c r="AO46" i="4"/>
  <c r="AN46" i="4"/>
  <c r="AM46" i="4"/>
  <c r="AL46" i="4"/>
  <c r="AP42" i="4"/>
  <c r="AO42" i="4"/>
  <c r="AP36" i="4"/>
  <c r="AO36" i="4"/>
  <c r="AN36" i="4"/>
  <c r="AM36" i="4"/>
  <c r="AL36" i="4"/>
  <c r="AP35" i="4"/>
  <c r="AO35" i="4"/>
  <c r="AP34" i="4"/>
  <c r="AO34" i="4"/>
  <c r="AN34" i="4"/>
  <c r="AM34" i="4"/>
  <c r="AL34" i="4"/>
  <c r="AP31" i="4"/>
  <c r="AO31" i="4"/>
  <c r="AN31" i="4"/>
  <c r="AM31" i="4"/>
  <c r="AL31" i="4"/>
  <c r="AP28" i="4"/>
  <c r="AO28" i="4"/>
  <c r="AN28" i="4"/>
  <c r="AM28" i="4"/>
  <c r="AL28" i="4"/>
  <c r="AP27" i="4"/>
  <c r="AO27" i="4"/>
  <c r="AP26" i="4"/>
  <c r="AO26" i="4"/>
  <c r="AN26" i="4"/>
  <c r="AM26" i="4"/>
  <c r="AL26" i="4"/>
  <c r="AP23" i="4"/>
  <c r="AO23" i="4"/>
  <c r="AN23" i="4"/>
  <c r="AM23" i="4"/>
  <c r="AL23" i="4"/>
  <c r="AP20" i="4"/>
  <c r="AO20" i="4"/>
  <c r="AN20" i="4"/>
  <c r="AM20" i="4"/>
  <c r="AP17" i="4"/>
  <c r="AO17" i="4"/>
  <c r="AN17" i="4"/>
  <c r="AM17" i="4"/>
  <c r="AL17" i="4"/>
  <c r="AP16" i="4"/>
  <c r="AO16" i="4"/>
  <c r="AN16" i="4"/>
  <c r="AM16" i="4"/>
  <c r="AL16" i="4"/>
  <c r="AP13" i="4"/>
  <c r="AO13" i="4"/>
  <c r="AN13" i="4"/>
  <c r="AM13" i="4"/>
  <c r="AP12" i="4"/>
  <c r="AO12" i="4"/>
  <c r="AN12" i="4"/>
  <c r="AM12" i="4"/>
  <c r="AP11" i="4"/>
  <c r="AP8" i="4"/>
  <c r="AO8" i="4"/>
  <c r="AN8" i="4"/>
  <c r="AM8" i="4"/>
  <c r="AL8" i="4"/>
  <c r="AL100" i="1"/>
  <c r="BK100" i="1" s="1"/>
  <c r="BN98" i="1"/>
  <c r="BI98" i="1"/>
  <c r="BH98" i="1"/>
  <c r="BG98" i="1"/>
  <c r="BJ98" i="1" s="1"/>
  <c r="BE98" i="1"/>
  <c r="BF98" i="1" s="1"/>
  <c r="BI97" i="1"/>
  <c r="BH97" i="1"/>
  <c r="BG97" i="1"/>
  <c r="BJ97" i="1" s="1"/>
  <c r="BE97" i="1"/>
  <c r="BF97" i="1" s="1"/>
  <c r="BN96" i="1"/>
  <c r="BM96" i="1"/>
  <c r="BI96" i="1"/>
  <c r="BH96" i="1"/>
  <c r="BG96" i="1"/>
  <c r="BE96" i="1"/>
  <c r="BF96" i="1" s="1"/>
  <c r="BN93" i="1"/>
  <c r="BM93" i="1"/>
  <c r="BL93" i="1"/>
  <c r="BK93" i="1"/>
  <c r="BI93" i="1"/>
  <c r="BH93" i="1"/>
  <c r="BG93" i="1"/>
  <c r="BJ93" i="1" s="1"/>
  <c r="BE93" i="1"/>
  <c r="BF93" i="1" s="1"/>
  <c r="BN92" i="1"/>
  <c r="BM92" i="1"/>
  <c r="BL92" i="1"/>
  <c r="BK92" i="1"/>
  <c r="BI92" i="1"/>
  <c r="BH92" i="1"/>
  <c r="BG92" i="1"/>
  <c r="BJ92" i="1" s="1"/>
  <c r="BE92" i="1"/>
  <c r="BF92" i="1" s="1"/>
  <c r="BN89" i="1"/>
  <c r="BI89" i="1"/>
  <c r="BH89" i="1"/>
  <c r="BG89" i="1"/>
  <c r="BE89" i="1"/>
  <c r="BF89" i="1" s="1"/>
  <c r="BN88" i="1"/>
  <c r="BM88" i="1"/>
  <c r="BL88" i="1"/>
  <c r="BI88" i="1"/>
  <c r="BH88" i="1"/>
  <c r="BE88" i="1"/>
  <c r="BF88" i="1" s="1"/>
  <c r="BN86" i="1"/>
  <c r="BM86" i="1"/>
  <c r="BL86" i="1"/>
  <c r="BK86" i="1"/>
  <c r="BI86" i="1"/>
  <c r="BH86" i="1"/>
  <c r="BE86" i="1"/>
  <c r="BF86" i="1" s="1"/>
  <c r="BN85" i="1"/>
  <c r="BM85" i="1"/>
  <c r="BL85" i="1"/>
  <c r="BK85" i="1"/>
  <c r="BI85" i="1"/>
  <c r="BH85" i="1"/>
  <c r="BG85" i="1"/>
  <c r="BE85" i="1"/>
  <c r="BF85" i="1" s="1"/>
  <c r="BN84" i="1"/>
  <c r="BM84" i="1"/>
  <c r="BI84" i="1"/>
  <c r="BH84" i="1"/>
  <c r="BG84" i="1"/>
  <c r="BE84" i="1"/>
  <c r="BF84" i="1" s="1"/>
  <c r="BN83" i="1"/>
  <c r="BM83" i="1"/>
  <c r="BI83" i="1"/>
  <c r="BH83" i="1"/>
  <c r="BG83" i="1"/>
  <c r="BJ83" i="1" s="1"/>
  <c r="BE83" i="1"/>
  <c r="BF83" i="1" s="1"/>
  <c r="BN80" i="1"/>
  <c r="BM80" i="1"/>
  <c r="BL80" i="1"/>
  <c r="BK80" i="1"/>
  <c r="BI80" i="1"/>
  <c r="BH80" i="1"/>
  <c r="BG80" i="1"/>
  <c r="BE80" i="1"/>
  <c r="BF80" i="1" s="1"/>
  <c r="BN79" i="1"/>
  <c r="BM79" i="1"/>
  <c r="BI79" i="1"/>
  <c r="BH79" i="1"/>
  <c r="BG79" i="1"/>
  <c r="BJ79" i="1" s="1"/>
  <c r="BE79" i="1"/>
  <c r="BF79" i="1" s="1"/>
  <c r="BN76" i="1"/>
  <c r="BI76" i="1"/>
  <c r="BH76" i="1"/>
  <c r="BJ76" i="1" s="1"/>
  <c r="BG76" i="1"/>
  <c r="BF76" i="1"/>
  <c r="BE76" i="1"/>
  <c r="BN75" i="1"/>
  <c r="BM75" i="1"/>
  <c r="BL75" i="1"/>
  <c r="BK75" i="1"/>
  <c r="BI75" i="1"/>
  <c r="BH75" i="1"/>
  <c r="BG75" i="1"/>
  <c r="BE75" i="1"/>
  <c r="BF75" i="1" s="1"/>
  <c r="BN72" i="1"/>
  <c r="BI72" i="1"/>
  <c r="BH72" i="1"/>
  <c r="BG72" i="1"/>
  <c r="BE72" i="1"/>
  <c r="BF72" i="1" s="1"/>
  <c r="BN71" i="1"/>
  <c r="BM71" i="1"/>
  <c r="BL71" i="1"/>
  <c r="BK71" i="1"/>
  <c r="BI71" i="1"/>
  <c r="BH71" i="1"/>
  <c r="BG71" i="1"/>
  <c r="BE71" i="1"/>
  <c r="BN68" i="1"/>
  <c r="BI68" i="1"/>
  <c r="BH68" i="1"/>
  <c r="BG68" i="1"/>
  <c r="BE68" i="1"/>
  <c r="BN67" i="1"/>
  <c r="BM67" i="1"/>
  <c r="BL67" i="1"/>
  <c r="BK67" i="1"/>
  <c r="BI67" i="1"/>
  <c r="BH67" i="1"/>
  <c r="BG67" i="1"/>
  <c r="BE67" i="1"/>
  <c r="BF67" i="1" s="1"/>
  <c r="BN66" i="1"/>
  <c r="BM66" i="1"/>
  <c r="BI66" i="1"/>
  <c r="BH66" i="1"/>
  <c r="BG66" i="1"/>
  <c r="BE66" i="1"/>
  <c r="BF66" i="1" s="1"/>
  <c r="BN63" i="1"/>
  <c r="BI63" i="1"/>
  <c r="BH63" i="1"/>
  <c r="BG63" i="1"/>
  <c r="BE63" i="1"/>
  <c r="BF63" i="1" s="1"/>
  <c r="BI62" i="1"/>
  <c r="BH62" i="1"/>
  <c r="BG62" i="1"/>
  <c r="BE62" i="1"/>
  <c r="BF62" i="1" s="1"/>
  <c r="BI60" i="1"/>
  <c r="BH60" i="1"/>
  <c r="BG60" i="1"/>
  <c r="BE60" i="1"/>
  <c r="BF60" i="1" s="1"/>
  <c r="BI59" i="1"/>
  <c r="BH59" i="1"/>
  <c r="BG59" i="1"/>
  <c r="BE59" i="1"/>
  <c r="BF59" i="1" s="1"/>
  <c r="BN56" i="1"/>
  <c r="BM56" i="1"/>
  <c r="BL56" i="1"/>
  <c r="BK56" i="1"/>
  <c r="BI56" i="1"/>
  <c r="BH56" i="1"/>
  <c r="BG56" i="1"/>
  <c r="BE56" i="1"/>
  <c r="BF56" i="1" s="1"/>
  <c r="BN53" i="1"/>
  <c r="BM53" i="1"/>
  <c r="BL53" i="1"/>
  <c r="BI53" i="1"/>
  <c r="BH53" i="1"/>
  <c r="BG53" i="1"/>
  <c r="BE53" i="1"/>
  <c r="BF53" i="1" s="1"/>
  <c r="BN52" i="1"/>
  <c r="BM52" i="1"/>
  <c r="BI52" i="1"/>
  <c r="BH52" i="1"/>
  <c r="BG52" i="1"/>
  <c r="BE52" i="1"/>
  <c r="BF52" i="1" s="1"/>
  <c r="BN49" i="1"/>
  <c r="BM49" i="1"/>
  <c r="BL49" i="1"/>
  <c r="BI49" i="1"/>
  <c r="BH49" i="1"/>
  <c r="BG49" i="1"/>
  <c r="BE49" i="1"/>
  <c r="BF49" i="1" s="1"/>
  <c r="BN46" i="1"/>
  <c r="BM46" i="1"/>
  <c r="BI46" i="1"/>
  <c r="BH46" i="1"/>
  <c r="BG46" i="1"/>
  <c r="BE46" i="1"/>
  <c r="BN44" i="1"/>
  <c r="BI44" i="1"/>
  <c r="BH44" i="1"/>
  <c r="BG44" i="1"/>
  <c r="BE44" i="1"/>
  <c r="BF44" i="1" s="1"/>
  <c r="BI43" i="1"/>
  <c r="BH43" i="1"/>
  <c r="BG43" i="1"/>
  <c r="BE43" i="1"/>
  <c r="BF43" i="1" s="1"/>
  <c r="BN42" i="1"/>
  <c r="BM42" i="1"/>
  <c r="BL42" i="1"/>
  <c r="BI42" i="1"/>
  <c r="BH42" i="1"/>
  <c r="BG42" i="1"/>
  <c r="BE42" i="1"/>
  <c r="BF42" i="1" s="1"/>
  <c r="BN39" i="1"/>
  <c r="BM39" i="1"/>
  <c r="BL39" i="1"/>
  <c r="BK39" i="1"/>
  <c r="BI39" i="1"/>
  <c r="BH39" i="1"/>
  <c r="BG39" i="1"/>
  <c r="BE39" i="1"/>
  <c r="BF39" i="1" s="1"/>
  <c r="BN36" i="1"/>
  <c r="BM36" i="1"/>
  <c r="BL36" i="1"/>
  <c r="BK36" i="1"/>
  <c r="BI36" i="1"/>
  <c r="BH36" i="1"/>
  <c r="BG36" i="1"/>
  <c r="BE36" i="1"/>
  <c r="BF36" i="1" s="1"/>
  <c r="BN33" i="1"/>
  <c r="BM33" i="1"/>
  <c r="BL33" i="1"/>
  <c r="BK33" i="1"/>
  <c r="BI33" i="1"/>
  <c r="BH33" i="1"/>
  <c r="BG33" i="1"/>
  <c r="BE33" i="1"/>
  <c r="BF33" i="1" s="1"/>
  <c r="BN32" i="1"/>
  <c r="BM32" i="1"/>
  <c r="BI32" i="1"/>
  <c r="BH32" i="1"/>
  <c r="BG32" i="1"/>
  <c r="BE32" i="1"/>
  <c r="BF32" i="1" s="1"/>
  <c r="BN31" i="1"/>
  <c r="BM31" i="1"/>
  <c r="BL31" i="1"/>
  <c r="BI31" i="1"/>
  <c r="BH31" i="1"/>
  <c r="BG31" i="1"/>
  <c r="BE31" i="1"/>
  <c r="BF31" i="1" s="1"/>
  <c r="BN30" i="1"/>
  <c r="BJ30" i="1"/>
  <c r="BI30" i="1"/>
  <c r="BH30" i="1"/>
  <c r="BG30" i="1"/>
  <c r="BE30" i="1"/>
  <c r="BF30" i="1" s="1"/>
  <c r="BN27" i="1"/>
  <c r="BM27" i="1"/>
  <c r="BL27" i="1"/>
  <c r="BK27" i="1"/>
  <c r="BI27" i="1"/>
  <c r="BH27" i="1"/>
  <c r="BG27" i="1"/>
  <c r="BE27" i="1"/>
  <c r="BF27" i="1" s="1"/>
  <c r="BN25" i="1"/>
  <c r="BM25" i="1"/>
  <c r="BL25" i="1"/>
  <c r="BK25" i="1"/>
  <c r="BI25" i="1"/>
  <c r="BH25" i="1"/>
  <c r="BG25" i="1"/>
  <c r="BE25" i="1"/>
  <c r="BF25" i="1" s="1"/>
  <c r="BN23" i="1"/>
  <c r="BM23" i="1"/>
  <c r="BL23" i="1"/>
  <c r="BK23" i="1"/>
  <c r="BI23" i="1"/>
  <c r="BH23" i="1"/>
  <c r="BG23" i="1"/>
  <c r="BE23" i="1"/>
  <c r="BF23" i="1" s="1"/>
  <c r="BN21" i="1"/>
  <c r="BM21" i="1"/>
  <c r="BI21" i="1"/>
  <c r="BH21" i="1"/>
  <c r="BG21" i="1"/>
  <c r="BJ21" i="1" s="1"/>
  <c r="BE21" i="1"/>
  <c r="BF21" i="1" s="1"/>
  <c r="BN19" i="1"/>
  <c r="BM19" i="1"/>
  <c r="BL19" i="1"/>
  <c r="BK19" i="1"/>
  <c r="BI19" i="1"/>
  <c r="BH19" i="1"/>
  <c r="BG19" i="1"/>
  <c r="BE19" i="1"/>
  <c r="BF19" i="1" s="1"/>
  <c r="BN18" i="1"/>
  <c r="BM18" i="1"/>
  <c r="BL18" i="1"/>
  <c r="BK18" i="1"/>
  <c r="BI18" i="1"/>
  <c r="BH18" i="1"/>
  <c r="BG18" i="1"/>
  <c r="BJ18" i="1" s="1"/>
  <c r="BE18" i="1"/>
  <c r="BF18" i="1" s="1"/>
  <c r="BN16" i="1"/>
  <c r="BM16" i="1"/>
  <c r="BL16" i="1"/>
  <c r="BK16" i="1"/>
  <c r="BI16" i="1"/>
  <c r="BH16" i="1"/>
  <c r="BG16" i="1"/>
  <c r="BJ16" i="1" s="1"/>
  <c r="BE16" i="1"/>
  <c r="BF16" i="1" s="1"/>
  <c r="BN14" i="1"/>
  <c r="BM14" i="1"/>
  <c r="BL14" i="1"/>
  <c r="BI14" i="1"/>
  <c r="BH14" i="1"/>
  <c r="BG14" i="1"/>
  <c r="BE14" i="1"/>
  <c r="BF14" i="1" s="1"/>
  <c r="BN13" i="1"/>
  <c r="BM13" i="1"/>
  <c r="BL13" i="1"/>
  <c r="BI13" i="1"/>
  <c r="BH13" i="1"/>
  <c r="BG13" i="1"/>
  <c r="BE13" i="1"/>
  <c r="BF13" i="1" s="1"/>
  <c r="BN12" i="1"/>
  <c r="BI12" i="1"/>
  <c r="BH12" i="1"/>
  <c r="BG12" i="1"/>
  <c r="BE12" i="1"/>
  <c r="BF12" i="1" s="1"/>
  <c r="BN10" i="1"/>
  <c r="BM10" i="1"/>
  <c r="BL10" i="1"/>
  <c r="BK10" i="1"/>
  <c r="BI10" i="1"/>
  <c r="BH10" i="1"/>
  <c r="BG10" i="1"/>
  <c r="BE10" i="1"/>
  <c r="BF10" i="1" s="1"/>
  <c r="BN8" i="1"/>
  <c r="BM8" i="1"/>
  <c r="BL8" i="1"/>
  <c r="BK8" i="1"/>
  <c r="BI8" i="1"/>
  <c r="BH8" i="1"/>
  <c r="BG8" i="1"/>
  <c r="BE8" i="1"/>
  <c r="BJ32" i="1" l="1"/>
  <c r="BJ33" i="1"/>
  <c r="BJ88" i="1"/>
  <c r="BJ96" i="1"/>
  <c r="BJ14" i="1"/>
  <c r="BJ23" i="1"/>
  <c r="BJ25" i="1"/>
  <c r="BJ27" i="1"/>
  <c r="BJ31" i="1"/>
  <c r="BJ36" i="1"/>
  <c r="BJ39" i="1"/>
  <c r="BJ56" i="1"/>
  <c r="BJ42" i="1"/>
  <c r="BJ19" i="1"/>
  <c r="BG100" i="1"/>
  <c r="BI100" i="1"/>
  <c r="BJ80" i="1"/>
  <c r="BE100" i="1"/>
  <c r="BH100" i="1"/>
  <c r="BJ66" i="1"/>
  <c r="BJ89" i="1"/>
  <c r="BJ84" i="1"/>
  <c r="BJ71" i="1"/>
  <c r="BJ52" i="1"/>
  <c r="BJ85" i="1"/>
  <c r="BJ10" i="1"/>
  <c r="BJ59" i="1"/>
  <c r="BJ67" i="1"/>
  <c r="BJ72" i="1"/>
  <c r="BJ62" i="1"/>
  <c r="BJ86" i="1"/>
  <c r="BF8" i="1"/>
  <c r="BJ12" i="1"/>
  <c r="BJ13" i="1"/>
  <c r="BJ43" i="1"/>
  <c r="BJ46" i="1"/>
  <c r="BJ44" i="1"/>
  <c r="BJ49" i="1"/>
  <c r="BJ53" i="1"/>
  <c r="BJ60" i="1"/>
  <c r="BJ63" i="1"/>
  <c r="BJ68" i="1"/>
  <c r="BJ75" i="1"/>
  <c r="BJ8" i="1"/>
  <c r="BJ100" i="1" l="1"/>
  <c r="BF27" i="3"/>
  <c r="BI67" i="3"/>
  <c r="BC67" i="3"/>
  <c r="BF64" i="3"/>
  <c r="BA64" i="3"/>
  <c r="BB64" i="3" s="1"/>
  <c r="BA63" i="3"/>
  <c r="BB63" i="3" s="1"/>
  <c r="BA62" i="3"/>
  <c r="BB62" i="3" s="1"/>
  <c r="BA61" i="3"/>
  <c r="BB61" i="3" s="1"/>
  <c r="BA60" i="3"/>
  <c r="BB60" i="3" s="1"/>
  <c r="AJ11" i="4"/>
  <c r="AI11" i="4"/>
  <c r="AH11" i="4"/>
  <c r="AK11" i="4" s="1"/>
  <c r="AF11" i="4"/>
  <c r="AG11" i="4" s="1"/>
  <c r="AJ12" i="4"/>
  <c r="AI12" i="4"/>
  <c r="AH12" i="4"/>
  <c r="P70" i="5"/>
  <c r="N69" i="6"/>
  <c r="AI73" i="4"/>
  <c r="AI74" i="4"/>
  <c r="AI76" i="4"/>
  <c r="AJ50" i="4"/>
  <c r="AI50" i="4"/>
  <c r="AH50" i="4"/>
  <c r="AF50" i="4"/>
  <c r="AG50" i="4" s="1"/>
  <c r="AJ27" i="4"/>
  <c r="AI27" i="4"/>
  <c r="AH27" i="4"/>
  <c r="AK27" i="4" s="1"/>
  <c r="AF27" i="4"/>
  <c r="AG27" i="4" s="1"/>
  <c r="AD67" i="6"/>
  <c r="AC67" i="6"/>
  <c r="AB67" i="6"/>
  <c r="Z67" i="6"/>
  <c r="AA67" i="6" s="1"/>
  <c r="BF38" i="3"/>
  <c r="BA38" i="3"/>
  <c r="BB38" i="3" s="1"/>
  <c r="AK12" i="4" l="1"/>
  <c r="AK50" i="4"/>
  <c r="BF63" i="3"/>
  <c r="BF62" i="3"/>
  <c r="BF61" i="3"/>
  <c r="AE67" i="6"/>
  <c r="BA9" i="3" l="1"/>
  <c r="BB9" i="3" s="1"/>
  <c r="BA10" i="3"/>
  <c r="BB10" i="3" s="1"/>
  <c r="BA11" i="3"/>
  <c r="BB11" i="3" s="1"/>
  <c r="BA12" i="3"/>
  <c r="BB12" i="3" s="1"/>
  <c r="BA13" i="3"/>
  <c r="BB13" i="3" s="1"/>
  <c r="BA14" i="3"/>
  <c r="BB14" i="3" s="1"/>
  <c r="BA15" i="3"/>
  <c r="BB15" i="3" s="1"/>
  <c r="BA16" i="3"/>
  <c r="BB16" i="3" s="1"/>
  <c r="BA21" i="3"/>
  <c r="BB21" i="3" s="1"/>
  <c r="BA22" i="3"/>
  <c r="BB22" i="3" s="1"/>
  <c r="BA23" i="3"/>
  <c r="BB23" i="3" s="1"/>
  <c r="BA24" i="3"/>
  <c r="BB24" i="3" s="1"/>
  <c r="BA25" i="3"/>
  <c r="BB25" i="3" s="1"/>
  <c r="BA26" i="3"/>
  <c r="BB26" i="3" s="1"/>
  <c r="BA27" i="3"/>
  <c r="BB27" i="3" s="1"/>
  <c r="BA28" i="3"/>
  <c r="BB28" i="3" s="1"/>
  <c r="BA29" i="3"/>
  <c r="BB29" i="3" s="1"/>
  <c r="BA30" i="3"/>
  <c r="BB30" i="3" s="1"/>
  <c r="BA31" i="3"/>
  <c r="BB31" i="3" s="1"/>
  <c r="BA32" i="3"/>
  <c r="BA34" i="3"/>
  <c r="BB34" i="3" s="1"/>
  <c r="BA35" i="3"/>
  <c r="BB35" i="3" s="1"/>
  <c r="BA36" i="3"/>
  <c r="BB36" i="3" s="1"/>
  <c r="BA37" i="3"/>
  <c r="BB37" i="3" s="1"/>
  <c r="BA39" i="3"/>
  <c r="BB39" i="3" s="1"/>
  <c r="BA44" i="3"/>
  <c r="BB44" i="3" s="1"/>
  <c r="BA45" i="3"/>
  <c r="BB45" i="3" s="1"/>
  <c r="BA46" i="3"/>
  <c r="BB46" i="3" s="1"/>
  <c r="BA47" i="3"/>
  <c r="BB47" i="3" s="1"/>
  <c r="BA48" i="3"/>
  <c r="BB48" i="3" s="1"/>
  <c r="BA49" i="3"/>
  <c r="BB49" i="3" s="1"/>
  <c r="BA50" i="3"/>
  <c r="BB50" i="3" s="1"/>
  <c r="BA51" i="3"/>
  <c r="BB51" i="3" s="1"/>
  <c r="BA52" i="3"/>
  <c r="BB52" i="3" s="1"/>
  <c r="BA53" i="3"/>
  <c r="BB53" i="3" s="1"/>
  <c r="BA54" i="3"/>
  <c r="BB54" i="3" s="1"/>
  <c r="BA55" i="3"/>
  <c r="BB55" i="3" s="1"/>
  <c r="BA56" i="3"/>
  <c r="BB56" i="3" s="1"/>
  <c r="BA57" i="3"/>
  <c r="BB57" i="3" s="1"/>
  <c r="BA58" i="3"/>
  <c r="BB58" i="3" s="1"/>
  <c r="BA8" i="3"/>
  <c r="BI32" i="3" l="1"/>
  <c r="BB32" i="3"/>
  <c r="BK32" i="3" s="1"/>
  <c r="BB8" i="3"/>
  <c r="BA67" i="3"/>
  <c r="BJ32" i="3" l="1"/>
  <c r="BL32" i="3"/>
  <c r="BF52" i="3"/>
  <c r="BF37" i="3" l="1"/>
  <c r="BG67" i="3"/>
  <c r="BF46" i="3"/>
  <c r="BF67" i="3"/>
  <c r="BE67" i="3"/>
  <c r="BF16" i="3"/>
  <c r="BF32" i="3"/>
  <c r="BF9" i="3"/>
  <c r="BF13" i="3"/>
  <c r="BF23" i="3"/>
  <c r="BF29" i="3"/>
  <c r="BF36" i="3"/>
  <c r="BF39" i="3"/>
  <c r="BF49" i="3"/>
  <c r="BF58" i="3"/>
  <c r="BF12" i="3"/>
  <c r="BF24" i="3"/>
  <c r="BF55" i="3"/>
  <c r="BF8" i="3"/>
  <c r="BH67" i="3" l="1"/>
  <c r="AR38" i="2" l="1"/>
  <c r="AQ38" i="2"/>
  <c r="AP38" i="2"/>
  <c r="AS38" i="2" s="1"/>
  <c r="AN38" i="2"/>
  <c r="AO38" i="2" s="1"/>
  <c r="AR37" i="2"/>
  <c r="AQ37" i="2"/>
  <c r="AP37" i="2"/>
  <c r="AN37" i="2"/>
  <c r="AO37" i="2" s="1"/>
  <c r="AH28" i="5"/>
  <c r="AG28" i="5"/>
  <c r="AI28" i="5" s="1"/>
  <c r="AH32" i="5"/>
  <c r="AG32" i="5"/>
  <c r="AI32" i="5" s="1"/>
  <c r="AH9" i="5"/>
  <c r="AH12" i="5"/>
  <c r="AG9" i="5"/>
  <c r="AI9" i="5" s="1"/>
  <c r="AJ9" i="5" s="1"/>
  <c r="AD47" i="6"/>
  <c r="AB47" i="6"/>
  <c r="Z47" i="6"/>
  <c r="AC47" i="6" s="1"/>
  <c r="AJ56" i="4"/>
  <c r="AI56" i="4"/>
  <c r="AH56" i="4"/>
  <c r="AF56" i="4"/>
  <c r="AG56" i="4" s="1"/>
  <c r="AD43" i="6"/>
  <c r="AC43" i="6"/>
  <c r="AB43" i="6"/>
  <c r="AD28" i="6"/>
  <c r="AB28" i="6"/>
  <c r="Z28" i="6"/>
  <c r="AA28" i="6" s="1"/>
  <c r="AD48" i="6"/>
  <c r="AB48" i="6"/>
  <c r="Z48" i="6"/>
  <c r="AA48" i="6" s="1"/>
  <c r="AA46" i="6"/>
  <c r="AD44" i="6"/>
  <c r="AB44" i="6"/>
  <c r="Z44" i="6"/>
  <c r="AA44" i="6" s="1"/>
  <c r="AA42" i="6"/>
  <c r="AH42" i="5"/>
  <c r="AG42" i="5"/>
  <c r="AI42" i="5" s="1"/>
  <c r="AR29" i="2"/>
  <c r="AQ29" i="2"/>
  <c r="AP29" i="2"/>
  <c r="AN29" i="2"/>
  <c r="AO29" i="2" s="1"/>
  <c r="AJ42" i="4"/>
  <c r="AI42" i="4"/>
  <c r="AH42" i="4"/>
  <c r="AF42" i="4"/>
  <c r="AJ79" i="4"/>
  <c r="AI79" i="4"/>
  <c r="AH79" i="4"/>
  <c r="AK79" i="4" s="1"/>
  <c r="AF79" i="4"/>
  <c r="AG79" i="4"/>
  <c r="AR54" i="2"/>
  <c r="AQ54" i="2"/>
  <c r="AP54" i="2"/>
  <c r="AN54" i="2"/>
  <c r="AO54" i="2" s="1"/>
  <c r="AH66" i="5"/>
  <c r="AG66" i="5"/>
  <c r="AI66" i="5" s="1"/>
  <c r="AH39" i="5"/>
  <c r="AG39" i="5"/>
  <c r="AI39" i="5" s="1"/>
  <c r="AR56" i="2"/>
  <c r="AQ56" i="2"/>
  <c r="AP56" i="2"/>
  <c r="AN56" i="2"/>
  <c r="AO56" i="2" s="1"/>
  <c r="AF82" i="4"/>
  <c r="AR10" i="2"/>
  <c r="AR9" i="2"/>
  <c r="AQ10" i="2"/>
  <c r="AQ9" i="2"/>
  <c r="AP10" i="2"/>
  <c r="AS10" i="2" s="1"/>
  <c r="AP9" i="2"/>
  <c r="AS9" i="2" s="1"/>
  <c r="AN10" i="2"/>
  <c r="AO10" i="2" s="1"/>
  <c r="AN9" i="2"/>
  <c r="AO9" i="2" s="1"/>
  <c r="AN19" i="2"/>
  <c r="AN20" i="2"/>
  <c r="AO20" i="2" s="1"/>
  <c r="AN41" i="2"/>
  <c r="AO41" i="2" s="1"/>
  <c r="AN23" i="2"/>
  <c r="AO23" i="2" s="1"/>
  <c r="AN24" i="2"/>
  <c r="AO24" i="2" s="1"/>
  <c r="AN32" i="2"/>
  <c r="AO32" i="2" s="1"/>
  <c r="AN33" i="2"/>
  <c r="AO33" i="2" s="1"/>
  <c r="AN34" i="2"/>
  <c r="AN40" i="2"/>
  <c r="AO40" i="2" s="1"/>
  <c r="AN42" i="2"/>
  <c r="AO42" i="2" s="1"/>
  <c r="AN45" i="2"/>
  <c r="AO45" i="2" s="1"/>
  <c r="AN46" i="2"/>
  <c r="AO46" i="2" s="1"/>
  <c r="AN50" i="2"/>
  <c r="AO50" i="2" s="1"/>
  <c r="AN51" i="2"/>
  <c r="AO51" i="2" s="1"/>
  <c r="AN55" i="2"/>
  <c r="AO55" i="2" s="1"/>
  <c r="AN18" i="2"/>
  <c r="AO18" i="2" s="1"/>
  <c r="AD32" i="6"/>
  <c r="AB32" i="6"/>
  <c r="Z32" i="6"/>
  <c r="AC32" i="6" s="1"/>
  <c r="AO34" i="2"/>
  <c r="AN12" i="2"/>
  <c r="AO12" i="2" s="1"/>
  <c r="AD36" i="6"/>
  <c r="AD35" i="6"/>
  <c r="AD31" i="6"/>
  <c r="AD27" i="6"/>
  <c r="AF80" i="4"/>
  <c r="AG80" i="4" s="1"/>
  <c r="Z51" i="6"/>
  <c r="AA51" i="6" s="1"/>
  <c r="Z52" i="6"/>
  <c r="AA52" i="6" s="1"/>
  <c r="AF60" i="4"/>
  <c r="AG60" i="4" s="1"/>
  <c r="AJ60" i="4"/>
  <c r="AI60" i="4"/>
  <c r="AH60" i="4"/>
  <c r="AJ26" i="4"/>
  <c r="AI26" i="4"/>
  <c r="AH26" i="4"/>
  <c r="AF26" i="4"/>
  <c r="AG26" i="4" s="1"/>
  <c r="AH15" i="5"/>
  <c r="AG15" i="5"/>
  <c r="AI15" i="5" s="1"/>
  <c r="AG12" i="5"/>
  <c r="AI12" i="5" s="1"/>
  <c r="AF17" i="4"/>
  <c r="AG17" i="4" s="1"/>
  <c r="AH17" i="4"/>
  <c r="AI17" i="4"/>
  <c r="AJ17" i="4"/>
  <c r="AR55" i="2"/>
  <c r="AQ55" i="2"/>
  <c r="AP55" i="2"/>
  <c r="AR50" i="2"/>
  <c r="AQ50" i="2"/>
  <c r="AP50" i="2"/>
  <c r="AR46" i="2"/>
  <c r="AQ46" i="2"/>
  <c r="AP46" i="2"/>
  <c r="AR45" i="2"/>
  <c r="AQ45" i="2"/>
  <c r="AP45" i="2"/>
  <c r="AR42" i="2"/>
  <c r="AQ42" i="2"/>
  <c r="AP42" i="2"/>
  <c r="AR40" i="2"/>
  <c r="AQ40" i="2"/>
  <c r="AP40" i="2"/>
  <c r="AR34" i="2"/>
  <c r="AQ34" i="2"/>
  <c r="AP34" i="2"/>
  <c r="AR33" i="2"/>
  <c r="AQ33" i="2"/>
  <c r="AP33" i="2"/>
  <c r="AR32" i="2"/>
  <c r="AQ32" i="2"/>
  <c r="AP32" i="2"/>
  <c r="AR24" i="2"/>
  <c r="AQ24" i="2"/>
  <c r="AP24" i="2"/>
  <c r="AR23" i="2"/>
  <c r="AQ23" i="2"/>
  <c r="AP23" i="2"/>
  <c r="AS23" i="2" s="1"/>
  <c r="AR41" i="2"/>
  <c r="AQ41" i="2"/>
  <c r="AP41" i="2"/>
  <c r="AR20" i="2"/>
  <c r="AQ20" i="2"/>
  <c r="AP20" i="2"/>
  <c r="AR19" i="2"/>
  <c r="AQ19" i="2"/>
  <c r="AP19" i="2"/>
  <c r="AR18" i="2"/>
  <c r="AQ18" i="2"/>
  <c r="AP18" i="2"/>
  <c r="AR12" i="2"/>
  <c r="AQ12" i="2"/>
  <c r="AP12" i="2"/>
  <c r="AO19" i="2"/>
  <c r="AJ82" i="4"/>
  <c r="AI82" i="4"/>
  <c r="AH82" i="4"/>
  <c r="AJ80" i="4"/>
  <c r="AI80" i="4"/>
  <c r="AH80" i="4"/>
  <c r="AJ76" i="4"/>
  <c r="AH76" i="4"/>
  <c r="AJ74" i="4"/>
  <c r="AH74" i="4"/>
  <c r="AJ73" i="4"/>
  <c r="AH73" i="4"/>
  <c r="AJ72" i="4"/>
  <c r="AI72" i="4"/>
  <c r="AH72" i="4"/>
  <c r="AJ69" i="4"/>
  <c r="AI69" i="4"/>
  <c r="AH69" i="4"/>
  <c r="AJ68" i="4"/>
  <c r="AI68" i="4"/>
  <c r="AH68" i="4"/>
  <c r="AJ65" i="4"/>
  <c r="AI65" i="4"/>
  <c r="AH65" i="4"/>
  <c r="AJ64" i="4"/>
  <c r="AI64" i="4"/>
  <c r="AH64" i="4"/>
  <c r="AJ61" i="4"/>
  <c r="AI61" i="4"/>
  <c r="AH61" i="4"/>
  <c r="AJ59" i="4"/>
  <c r="AI59" i="4"/>
  <c r="AH59" i="4"/>
  <c r="AJ55" i="4"/>
  <c r="AI55" i="4"/>
  <c r="AH55" i="4"/>
  <c r="AJ52" i="4"/>
  <c r="AI52" i="4"/>
  <c r="AH52" i="4"/>
  <c r="AI51" i="4"/>
  <c r="AH51" i="4"/>
  <c r="AJ49" i="4"/>
  <c r="AI49" i="4"/>
  <c r="AH49" i="4"/>
  <c r="AJ46" i="4"/>
  <c r="AI46" i="4"/>
  <c r="AH46" i="4"/>
  <c r="AJ36" i="4"/>
  <c r="AI36" i="4"/>
  <c r="AH36" i="4"/>
  <c r="AJ35" i="4"/>
  <c r="AI35" i="4"/>
  <c r="AH35" i="4"/>
  <c r="AJ34" i="4"/>
  <c r="AI34" i="4"/>
  <c r="AH34" i="4"/>
  <c r="AJ31" i="4"/>
  <c r="AI31" i="4"/>
  <c r="AH31" i="4"/>
  <c r="AJ28" i="4"/>
  <c r="AI28" i="4"/>
  <c r="AH28" i="4"/>
  <c r="AJ23" i="4"/>
  <c r="AI23" i="4"/>
  <c r="AH23" i="4"/>
  <c r="AJ20" i="4"/>
  <c r="AI20" i="4"/>
  <c r="AH20" i="4"/>
  <c r="AJ16" i="4"/>
  <c r="AI16" i="4"/>
  <c r="AH16" i="4"/>
  <c r="AJ13" i="4"/>
  <c r="AI13" i="4"/>
  <c r="AH13" i="4"/>
  <c r="AD59" i="6"/>
  <c r="AC59" i="6"/>
  <c r="AB59" i="6"/>
  <c r="AE59" i="6" s="1"/>
  <c r="AD58" i="6"/>
  <c r="AC58" i="6"/>
  <c r="AB58" i="6"/>
  <c r="AD55" i="6"/>
  <c r="AC55" i="6"/>
  <c r="AB55" i="6"/>
  <c r="AE55" i="6" s="1"/>
  <c r="AD52" i="6"/>
  <c r="AB52" i="6"/>
  <c r="AB69" i="6" s="1"/>
  <c r="AD51" i="6"/>
  <c r="AC51" i="6"/>
  <c r="AC69" i="6" s="1"/>
  <c r="AB51" i="6"/>
  <c r="AD40" i="6"/>
  <c r="AC40" i="6"/>
  <c r="AB40" i="6"/>
  <c r="AE40" i="6" s="1"/>
  <c r="AD39" i="6"/>
  <c r="AC39" i="6"/>
  <c r="AE39" i="6" s="1"/>
  <c r="AB36" i="6"/>
  <c r="AB35" i="6"/>
  <c r="AE35" i="6" s="1"/>
  <c r="AB31" i="6"/>
  <c r="AA39" i="6"/>
  <c r="AB27" i="6"/>
  <c r="AA50" i="6"/>
  <c r="AA49" i="6"/>
  <c r="AA38" i="6"/>
  <c r="AA37" i="6"/>
  <c r="AA34" i="6"/>
  <c r="AA30" i="6"/>
  <c r="AA29" i="6"/>
  <c r="AA26" i="6"/>
  <c r="AA25" i="6"/>
  <c r="AA22" i="6"/>
  <c r="AA19" i="6"/>
  <c r="AA17" i="6"/>
  <c r="AA16" i="6"/>
  <c r="Z59" i="6"/>
  <c r="AA59" i="6" s="1"/>
  <c r="Z58" i="6"/>
  <c r="AA58" i="6" s="1"/>
  <c r="Z55" i="6"/>
  <c r="AA55" i="6" s="1"/>
  <c r="Z40" i="6"/>
  <c r="AA40" i="6" s="1"/>
  <c r="Z36" i="6"/>
  <c r="AA36" i="6" s="1"/>
  <c r="Z35" i="6"/>
  <c r="AA35" i="6" s="1"/>
  <c r="Z31" i="6"/>
  <c r="AC31" i="6" s="1"/>
  <c r="Z27" i="6"/>
  <c r="AA27" i="6" s="1"/>
  <c r="Z24" i="6"/>
  <c r="Z23" i="6"/>
  <c r="AA24" i="6" s="1"/>
  <c r="Z20" i="6"/>
  <c r="AA20" i="6" s="1"/>
  <c r="Z18" i="6"/>
  <c r="AA18" i="6" s="1"/>
  <c r="Z15" i="6"/>
  <c r="AA15" i="6" s="1"/>
  <c r="Z13" i="6"/>
  <c r="AA13" i="6" s="1"/>
  <c r="Z12" i="6"/>
  <c r="AA12" i="6" s="1"/>
  <c r="Z10" i="6"/>
  <c r="AA10" i="6" s="1"/>
  <c r="Z8" i="6"/>
  <c r="AA8" i="6" s="1"/>
  <c r="AF76" i="4"/>
  <c r="AG76" i="4" s="1"/>
  <c r="AF74" i="4"/>
  <c r="AG74" i="4" s="1"/>
  <c r="AF73" i="4"/>
  <c r="AG73" i="4" s="1"/>
  <c r="AF72" i="4"/>
  <c r="AG72" i="4" s="1"/>
  <c r="AF69" i="4"/>
  <c r="AG69" i="4" s="1"/>
  <c r="AF68" i="4"/>
  <c r="AG68" i="4" s="1"/>
  <c r="AF65" i="4"/>
  <c r="AG65" i="4" s="1"/>
  <c r="AF64" i="4"/>
  <c r="AG64" i="4" s="1"/>
  <c r="AF61" i="4"/>
  <c r="AG61" i="4" s="1"/>
  <c r="AF59" i="4"/>
  <c r="AG59" i="4" s="1"/>
  <c r="AF55" i="4"/>
  <c r="AG55" i="4" s="1"/>
  <c r="AF52" i="4"/>
  <c r="AG52" i="4" s="1"/>
  <c r="AF51" i="4"/>
  <c r="AG51" i="4" s="1"/>
  <c r="AF49" i="4"/>
  <c r="AG49" i="4" s="1"/>
  <c r="AG48" i="4"/>
  <c r="AG47" i="4"/>
  <c r="AF46" i="4"/>
  <c r="AG46" i="4" s="1"/>
  <c r="AG41" i="4"/>
  <c r="AG38" i="4"/>
  <c r="AF36" i="4"/>
  <c r="AG36" i="4" s="1"/>
  <c r="AF35" i="4"/>
  <c r="AG35" i="4" s="1"/>
  <c r="AF34" i="4"/>
  <c r="AG33" i="4"/>
  <c r="AG32" i="4"/>
  <c r="AF31" i="4"/>
  <c r="AG31" i="4" s="1"/>
  <c r="AF16" i="4"/>
  <c r="AG82" i="4"/>
  <c r="AG58" i="4"/>
  <c r="AG57" i="4"/>
  <c r="AG54" i="4"/>
  <c r="AG53" i="4"/>
  <c r="AG34" i="4"/>
  <c r="AG28" i="4"/>
  <c r="AG23" i="4"/>
  <c r="AG20" i="4"/>
  <c r="AG16" i="4"/>
  <c r="AC52" i="6"/>
  <c r="AT59" i="2"/>
  <c r="AH20" i="5"/>
  <c r="AG20" i="5"/>
  <c r="AI20" i="5" s="1"/>
  <c r="AH61" i="5"/>
  <c r="AG61" i="5"/>
  <c r="AK73" i="4"/>
  <c r="AG50" i="5"/>
  <c r="AI50" i="5" s="1"/>
  <c r="AJ51" i="4"/>
  <c r="AK51" i="4" s="1"/>
  <c r="AF13" i="4"/>
  <c r="AG13" i="4" s="1"/>
  <c r="AD20" i="6"/>
  <c r="AC20" i="6"/>
  <c r="AB20" i="6"/>
  <c r="AD12" i="6"/>
  <c r="AC12" i="6"/>
  <c r="AB12" i="6"/>
  <c r="AD13" i="6"/>
  <c r="AC13" i="6"/>
  <c r="AB13" i="6"/>
  <c r="AD10" i="6"/>
  <c r="AC10" i="6"/>
  <c r="AB10" i="6"/>
  <c r="AE10" i="6" s="1"/>
  <c r="AB8" i="6"/>
  <c r="AC8" i="6"/>
  <c r="AD8" i="6"/>
  <c r="AB15" i="6"/>
  <c r="AC15" i="6"/>
  <c r="AD15" i="6"/>
  <c r="AB18" i="6"/>
  <c r="AC18" i="6"/>
  <c r="AD18" i="6"/>
  <c r="AB23" i="6"/>
  <c r="AC23" i="6"/>
  <c r="AD23" i="6"/>
  <c r="AB24" i="6"/>
  <c r="AC24" i="6"/>
  <c r="AD24" i="6"/>
  <c r="AF69" i="6"/>
  <c r="AG16" i="5"/>
  <c r="AH16" i="5"/>
  <c r="AI16" i="5"/>
  <c r="AG19" i="5"/>
  <c r="AH19" i="5"/>
  <c r="AI19" i="5"/>
  <c r="AG23" i="5"/>
  <c r="AH23" i="5"/>
  <c r="AI23" i="5"/>
  <c r="AG24" i="5"/>
  <c r="AH24" i="5"/>
  <c r="AI24" i="5"/>
  <c r="AG27" i="5"/>
  <c r="AI27" i="5" s="1"/>
  <c r="AJ27" i="5" s="1"/>
  <c r="AG29" i="5"/>
  <c r="AI29" i="5" s="1"/>
  <c r="AJ29" i="5" s="1"/>
  <c r="AH29" i="5"/>
  <c r="AG33" i="5"/>
  <c r="AH33" i="5"/>
  <c r="AI33" i="5"/>
  <c r="AG38" i="5"/>
  <c r="AH38" i="5"/>
  <c r="AI38" i="5"/>
  <c r="AG43" i="5"/>
  <c r="AH43" i="5"/>
  <c r="AI43" i="5"/>
  <c r="AG46" i="5"/>
  <c r="AH46" i="5"/>
  <c r="AI46" i="5"/>
  <c r="AH50" i="5"/>
  <c r="AG54" i="5"/>
  <c r="AI54" i="5" s="1"/>
  <c r="AH54" i="5"/>
  <c r="AG55" i="5"/>
  <c r="AI55" i="5"/>
  <c r="AH55" i="5"/>
  <c r="AG58" i="5"/>
  <c r="AH58" i="5"/>
  <c r="AG59" i="5"/>
  <c r="AI59" i="5" s="1"/>
  <c r="AJ59" i="5" s="1"/>
  <c r="AH59" i="5"/>
  <c r="AG60" i="5"/>
  <c r="AH60" i="5"/>
  <c r="AI60" i="5"/>
  <c r="AG65" i="5"/>
  <c r="AH65" i="5"/>
  <c r="AI65" i="5"/>
  <c r="AG68" i="5"/>
  <c r="AI68" i="5" s="1"/>
  <c r="AH68" i="5"/>
  <c r="AK70" i="5"/>
  <c r="AI61" i="5"/>
  <c r="AA31" i="6"/>
  <c r="AK34" i="4"/>
  <c r="AK68" i="4"/>
  <c r="AE36" i="6"/>
  <c r="AE20" i="6"/>
  <c r="AS56" i="2"/>
  <c r="AK13" i="4"/>
  <c r="AK69" i="4"/>
  <c r="AK74" i="4"/>
  <c r="AK82" i="4"/>
  <c r="AK60" i="4"/>
  <c r="AS24" i="2"/>
  <c r="AS42" i="2"/>
  <c r="AK26" i="4"/>
  <c r="AS46" i="2"/>
  <c r="AK17" i="4"/>
  <c r="AK65" i="4"/>
  <c r="AK52" i="4"/>
  <c r="AJ12" i="5"/>
  <c r="AK80" i="4"/>
  <c r="AS55" i="2"/>
  <c r="AS50" i="2"/>
  <c r="AK55" i="4"/>
  <c r="AK76" i="4"/>
  <c r="AE23" i="6"/>
  <c r="AJ23" i="5"/>
  <c r="AJ46" i="5"/>
  <c r="AJ61" i="5"/>
  <c r="AJ55" i="5"/>
  <c r="AJ19" i="5"/>
  <c r="AK64" i="4"/>
  <c r="AE31" i="6"/>
  <c r="AJ15" i="5"/>
  <c r="AJ65" i="5" l="1"/>
  <c r="AS12" i="2"/>
  <c r="AQ59" i="2"/>
  <c r="AS20" i="2"/>
  <c r="AS32" i="2"/>
  <c r="AS33" i="2"/>
  <c r="AS40" i="2"/>
  <c r="AS45" i="2"/>
  <c r="AK46" i="4"/>
  <c r="AK49" i="4"/>
  <c r="AS54" i="2"/>
  <c r="AE58" i="6"/>
  <c r="AS34" i="2"/>
  <c r="AE32" i="6"/>
  <c r="AE28" i="6"/>
  <c r="AA47" i="6"/>
  <c r="AE24" i="6"/>
  <c r="AE18" i="6"/>
  <c r="AE15" i="6"/>
  <c r="AE8" i="6"/>
  <c r="AE13" i="6"/>
  <c r="AE12" i="6"/>
  <c r="AJ60" i="5"/>
  <c r="AJ50" i="5"/>
  <c r="AJ33" i="5"/>
  <c r="AJ24" i="5"/>
  <c r="AJ16" i="5"/>
  <c r="AH85" i="4"/>
  <c r="AS18" i="2"/>
  <c r="AS19" i="2"/>
  <c r="AK36" i="4"/>
  <c r="AK59" i="4"/>
  <c r="AK61" i="4"/>
  <c r="AK72" i="4"/>
  <c r="AI85" i="4"/>
  <c r="AK42" i="4"/>
  <c r="AJ68" i="5"/>
  <c r="AG70" i="5"/>
  <c r="AI58" i="5"/>
  <c r="AJ58" i="5" s="1"/>
  <c r="AJ43" i="5"/>
  <c r="AJ38" i="5"/>
  <c r="AS37" i="2"/>
  <c r="AR59" i="2"/>
  <c r="AN59" i="2"/>
  <c r="AS41" i="2"/>
  <c r="AJ85" i="4"/>
  <c r="AK20" i="4"/>
  <c r="AK23" i="4"/>
  <c r="AK28" i="4"/>
  <c r="AK31" i="4"/>
  <c r="AK35" i="4"/>
  <c r="AS29" i="2"/>
  <c r="AP59" i="2"/>
  <c r="AE48" i="6"/>
  <c r="AE52" i="6"/>
  <c r="AE44" i="6"/>
  <c r="Z69" i="6"/>
  <c r="AE47" i="6"/>
  <c r="AE51" i="6"/>
  <c r="AF85" i="4"/>
  <c r="AH70" i="5"/>
  <c r="AJ54" i="5"/>
  <c r="AE27" i="6"/>
  <c r="AJ39" i="5"/>
  <c r="AJ66" i="5"/>
  <c r="AE43" i="6"/>
  <c r="AK56" i="4"/>
  <c r="AJ32" i="5"/>
  <c r="AJ42" i="5"/>
  <c r="AJ20" i="5"/>
  <c r="AK16" i="4"/>
  <c r="AJ28" i="5"/>
  <c r="AE69" i="6" l="1"/>
  <c r="AS59" i="2"/>
  <c r="AI70" i="5"/>
  <c r="AK85" i="4"/>
  <c r="AJ70" i="5"/>
</calcChain>
</file>

<file path=xl/comments1.xml><?xml version="1.0" encoding="utf-8"?>
<comments xmlns="http://schemas.openxmlformats.org/spreadsheetml/2006/main">
  <authors>
    <author>Norbert PERREUX</author>
  </authors>
  <commentList>
    <comment ref="AT8" authorId="0">
      <text>
        <r>
          <rPr>
            <b/>
            <sz val="8"/>
            <color indexed="8"/>
            <rFont val="Tahoma"/>
            <family val="2"/>
          </rPr>
          <t>Fita Rouge fond Blanc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U8" authorId="0">
      <text>
        <r>
          <rPr>
            <b/>
            <sz val="8"/>
            <color indexed="8"/>
            <rFont val="Tahoma"/>
            <family val="2"/>
          </rPr>
          <t>Fita Or fond Noir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V8" authorId="0">
      <text>
        <r>
          <rPr>
            <b/>
            <sz val="8"/>
            <color indexed="8"/>
            <rFont val="Tahoma"/>
            <family val="2"/>
          </rPr>
          <t>Fita Or fond Bleu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W8" authorId="0">
      <text>
        <r>
          <rPr>
            <b/>
            <sz val="8"/>
            <color indexed="8"/>
            <rFont val="Tahoma"/>
            <family val="2"/>
          </rPr>
          <t>Fita Or fond Rouge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X8" authorId="0">
      <text>
        <r>
          <rPr>
            <b/>
            <sz val="8"/>
            <color indexed="8"/>
            <rFont val="Tahoma"/>
            <family val="2"/>
          </rPr>
          <t>Fita rouge fond Jaune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Y8" authorId="0">
      <text>
        <r>
          <rPr>
            <b/>
            <sz val="8"/>
            <color indexed="8"/>
            <rFont val="Tahoma"/>
            <family val="2"/>
          </rPr>
          <t>Fita Or fond Pourpre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BUZZ</author>
  </authors>
  <commentList>
    <comment ref="BJ7" authorId="0">
      <text>
        <r>
          <rPr>
            <sz val="10"/>
            <color indexed="8"/>
            <rFont val="Tahoma"/>
            <family val="2"/>
          </rPr>
          <t>Jusqu'à Cadet : MARCASSIN
Vert fond Blanc
Argent fond Vert
Or fond Blanc
Or fond Noir</t>
        </r>
      </text>
    </comment>
  </commentList>
</comments>
</file>

<file path=xl/comments3.xml><?xml version="1.0" encoding="utf-8"?>
<comments xmlns="http://schemas.openxmlformats.org/spreadsheetml/2006/main">
  <authors>
    <author>BUZZ</author>
  </authors>
  <commentList>
    <comment ref="AK5" authorId="0">
      <text>
        <r>
          <rPr>
            <sz val="8"/>
            <color indexed="8"/>
            <rFont val="Tahoma"/>
            <family val="2"/>
          </rPr>
          <t>BROCARD
Vert / Blanc
Argent / Vert
Or / Blanc
Or / Noir
Or / Bleu
Or / Rouge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BUZZ</author>
    <author>Norbert</author>
  </authors>
  <commentList>
    <comment ref="AK5" authorId="0">
      <text>
        <r>
          <rPr>
            <sz val="8"/>
            <color indexed="8"/>
            <rFont val="Tahoma"/>
            <family val="2"/>
          </rPr>
          <t xml:space="preserve">Marcassins
Noir sur fond orange
Argent sur fond orange
Or sur fond orange
</t>
        </r>
      </text>
    </comment>
    <comment ref="AJ15" authorId="1">
      <text>
        <r>
          <rPr>
            <sz val="9"/>
            <color indexed="81"/>
            <rFont val="Tahoma"/>
            <family val="2"/>
          </rPr>
          <t xml:space="preserve">Sangliers:
Vert sur fond blanc  
Argent sur fond vert
Or sur fond blanc
Or sur fond noir
Or sur fond bleu
Or sur fond rouge
</t>
        </r>
      </text>
    </comment>
  </commentList>
</comments>
</file>

<file path=xl/sharedStrings.xml><?xml version="1.0" encoding="utf-8"?>
<sst xmlns="http://schemas.openxmlformats.org/spreadsheetml/2006/main" count="1465" uniqueCount="499">
  <si>
    <t>Nb</t>
  </si>
  <si>
    <t>Moy</t>
  </si>
  <si>
    <t>Podiums</t>
  </si>
  <si>
    <t>Ecussons FFTA</t>
  </si>
  <si>
    <t>/3</t>
  </si>
  <si>
    <t>Or</t>
  </si>
  <si>
    <t>Ag</t>
  </si>
  <si>
    <t>Br</t>
  </si>
  <si>
    <t>Tt</t>
  </si>
  <si>
    <t>Benjamin Homme</t>
  </si>
  <si>
    <t>Minimme Femme</t>
  </si>
  <si>
    <t>Minimme Homme</t>
  </si>
  <si>
    <t>Compound Minimes Homme</t>
  </si>
  <si>
    <t>Cadette Femme</t>
  </si>
  <si>
    <t>03</t>
  </si>
  <si>
    <t>Cadet Homme</t>
  </si>
  <si>
    <t>Compound Jeune Femme</t>
  </si>
  <si>
    <t>Compound Jeune Homme</t>
  </si>
  <si>
    <t>02</t>
  </si>
  <si>
    <t>01</t>
  </si>
  <si>
    <t>00</t>
  </si>
  <si>
    <t>Compound Femme</t>
  </si>
  <si>
    <t>Compound Homme</t>
  </si>
  <si>
    <t>TORLET Teddy</t>
  </si>
  <si>
    <t>VALENTIN Grégory</t>
  </si>
  <si>
    <t>Vétéran Femme</t>
  </si>
  <si>
    <t>Vétéran Homme</t>
  </si>
  <si>
    <t>BEDUCHAUD Bernard</t>
  </si>
  <si>
    <t>PERREUX Norbert</t>
  </si>
  <si>
    <t>Vétéran Homme Compound</t>
  </si>
  <si>
    <t>Super Vétérante Femme</t>
  </si>
  <si>
    <t>Super Vétéran Homme</t>
  </si>
  <si>
    <t>RICHEZ André</t>
  </si>
  <si>
    <t>Super Vétérante Femme Compound</t>
  </si>
  <si>
    <t>Super Vétéran Homme Compound</t>
  </si>
  <si>
    <t>CHAIRON Daniel</t>
  </si>
  <si>
    <t>Nombre d'Archer participants aux concours FFTA :</t>
  </si>
  <si>
    <t>2 X 70m</t>
  </si>
  <si>
    <t>Senior Femme Classique</t>
  </si>
  <si>
    <t>Senior Homme Classique</t>
  </si>
  <si>
    <t>LEBORGNE Yannick</t>
  </si>
  <si>
    <t>Senior  Homme Compound</t>
  </si>
  <si>
    <t>Vétéran  Homme Compound</t>
  </si>
  <si>
    <t>Senior  Homme Sans Viseur</t>
  </si>
  <si>
    <t>MEYER Eric</t>
  </si>
  <si>
    <t>Vétéran Femme Classique</t>
  </si>
  <si>
    <t>Vétéran Homme Classique</t>
  </si>
  <si>
    <t>Cadet Homme classique</t>
  </si>
  <si>
    <t>Cadette Femme classique</t>
  </si>
  <si>
    <t>Junior Femme classique</t>
  </si>
  <si>
    <t>Junior Homme classique</t>
  </si>
  <si>
    <t>Jeune Homme Compound</t>
  </si>
  <si>
    <t>Senior Femme</t>
  </si>
  <si>
    <t>Vétérante Femme Classique</t>
  </si>
  <si>
    <t>Veteran  Homme Compound</t>
  </si>
  <si>
    <t>Super Veterante femme classique</t>
  </si>
  <si>
    <t>Super Veterant homme classique</t>
  </si>
  <si>
    <t>04</t>
  </si>
  <si>
    <t>Vétérante Femme</t>
  </si>
  <si>
    <t>Benjamin Homme Arc Nu</t>
  </si>
  <si>
    <t>Junior Femme Arc Libre</t>
  </si>
  <si>
    <t>Senior Homme Arc Chasse</t>
  </si>
  <si>
    <t>Senior Homme Arc Droit</t>
  </si>
  <si>
    <t>Senior Homme Arc Nu</t>
  </si>
  <si>
    <t>Senior Femme Arc Libre</t>
  </si>
  <si>
    <t>Senior Homme Arc Libre</t>
  </si>
  <si>
    <t>SVH</t>
  </si>
  <si>
    <t>VH</t>
  </si>
  <si>
    <t>SH</t>
  </si>
  <si>
    <t>JH</t>
  </si>
  <si>
    <t>CH</t>
  </si>
  <si>
    <t>MH</t>
  </si>
  <si>
    <t>BH</t>
  </si>
  <si>
    <t>COH</t>
  </si>
  <si>
    <t>JP.ODIENNE</t>
  </si>
  <si>
    <t>B.BEDUCHAUD</t>
  </si>
  <si>
    <t>F.SCHNEIDER</t>
  </si>
  <si>
    <t>FITA</t>
  </si>
  <si>
    <t>FITA
2 x 70 m</t>
  </si>
  <si>
    <t>B,BEDUCHAUD</t>
  </si>
  <si>
    <t>FEDERAL</t>
  </si>
  <si>
    <t>SALLE</t>
  </si>
  <si>
    <t>T,TORLET</t>
  </si>
  <si>
    <t>17.10.99</t>
  </si>
  <si>
    <t>FIELD</t>
  </si>
  <si>
    <t>E.MEYER</t>
  </si>
  <si>
    <t>30.04.00</t>
  </si>
  <si>
    <t>20.07.03</t>
  </si>
  <si>
    <t>PERFORMANCE PAR EQUIPE DE CLUB</t>
  </si>
  <si>
    <t>SALLE Cl</t>
  </si>
  <si>
    <t>23,10,2004</t>
  </si>
  <si>
    <t>SALLE CO</t>
  </si>
  <si>
    <t>SVF</t>
  </si>
  <si>
    <t>VF</t>
  </si>
  <si>
    <t>SF</t>
  </si>
  <si>
    <t>JF</t>
  </si>
  <si>
    <t>CF</t>
  </si>
  <si>
    <t>MF</t>
  </si>
  <si>
    <t>BF</t>
  </si>
  <si>
    <t>CVF</t>
  </si>
  <si>
    <t>COF</t>
  </si>
  <si>
    <t>CJF</t>
  </si>
  <si>
    <t>BBF</t>
  </si>
  <si>
    <t>M.LEON</t>
  </si>
  <si>
    <t>H.DESJARDINS</t>
  </si>
  <si>
    <t>S.ALAVOINE</t>
  </si>
  <si>
    <t>J.LAURENT</t>
  </si>
  <si>
    <t>E.DUCROS</t>
  </si>
  <si>
    <t>J,MARTIN</t>
  </si>
  <si>
    <t>G.CHOPIN</t>
  </si>
  <si>
    <t>M.WEINREICH</t>
  </si>
  <si>
    <t>06.12.03</t>
  </si>
  <si>
    <t>13.10.96</t>
  </si>
  <si>
    <t>12.10.02</t>
  </si>
  <si>
    <t>09.02.98</t>
  </si>
  <si>
    <t>15.10.00</t>
  </si>
  <si>
    <t>11.10.98</t>
  </si>
  <si>
    <t>12.05.96</t>
  </si>
  <si>
    <t>13.05.02</t>
  </si>
  <si>
    <t>BEURSAULT</t>
  </si>
  <si>
    <t>3 D</t>
  </si>
  <si>
    <t>FEDERAL 2x50m</t>
  </si>
  <si>
    <t>3D</t>
  </si>
  <si>
    <t>FEDERAL 2X50m</t>
  </si>
  <si>
    <t>Junior Homme Arc Libre</t>
  </si>
  <si>
    <t>S,DUBOS</t>
  </si>
  <si>
    <t>09,04,05</t>
  </si>
  <si>
    <t>JF  libre</t>
  </si>
  <si>
    <t>20,03,05</t>
  </si>
  <si>
    <t>JH  libre</t>
  </si>
  <si>
    <t>A,RAVEAUX</t>
  </si>
  <si>
    <t>SH  chasse</t>
  </si>
  <si>
    <t>G,VALENTIN</t>
  </si>
  <si>
    <t>SH arc droit</t>
  </si>
  <si>
    <t>SH  libre</t>
  </si>
  <si>
    <t>05</t>
  </si>
  <si>
    <t>Junior Homme Compound</t>
  </si>
  <si>
    <t>19.06.05</t>
  </si>
  <si>
    <t>FEDERAL 2X50</t>
  </si>
  <si>
    <t>GUILLOT Gilles</t>
  </si>
  <si>
    <t>GOGIBUS Alain</t>
  </si>
  <si>
    <t>HUCHARD Claude</t>
  </si>
  <si>
    <t>VOLVERT Claudette</t>
  </si>
  <si>
    <t>G.GUILLOT</t>
  </si>
  <si>
    <t>A.GOGIBUS</t>
  </si>
  <si>
    <t xml:space="preserve">Junior  Femme </t>
  </si>
  <si>
    <t>Junior Homme</t>
  </si>
  <si>
    <t>26,11,05</t>
  </si>
  <si>
    <t>Super Vétéran Homme Classique</t>
  </si>
  <si>
    <t>06</t>
  </si>
  <si>
    <t>T.TORLET</t>
  </si>
  <si>
    <t>VHCO</t>
  </si>
  <si>
    <t>SVHCO</t>
  </si>
  <si>
    <t>JHCO</t>
  </si>
  <si>
    <t>MHCO</t>
  </si>
  <si>
    <t>20.05.06</t>
  </si>
  <si>
    <t>05.10.97</t>
  </si>
  <si>
    <t>M.DELAPLACE</t>
  </si>
  <si>
    <t>20.11.99</t>
  </si>
  <si>
    <t>D;DELVAUX</t>
  </si>
  <si>
    <t>20.07.97</t>
  </si>
  <si>
    <t>L.BADER</t>
  </si>
  <si>
    <t>21.06.98</t>
  </si>
  <si>
    <t xml:space="preserve">Super Vétéran Homme </t>
  </si>
  <si>
    <t>MARTIN Cédric</t>
  </si>
  <si>
    <t>Super Veterant homme Compound</t>
  </si>
  <si>
    <t>2X50-CO</t>
  </si>
  <si>
    <t xml:space="preserve">Senior Femme </t>
  </si>
  <si>
    <t xml:space="preserve"> Senior Homme</t>
  </si>
  <si>
    <t>28.10.06</t>
  </si>
  <si>
    <t>SVFCO</t>
  </si>
  <si>
    <t>MROZINSKI Jacqueline</t>
  </si>
  <si>
    <t>07</t>
  </si>
  <si>
    <t>99</t>
  </si>
  <si>
    <t>97</t>
  </si>
  <si>
    <t>Senior Homme Compound</t>
  </si>
  <si>
    <t xml:space="preserve"> GUILLOT Gilles</t>
  </si>
  <si>
    <t>27,06,05</t>
  </si>
  <si>
    <t>C.VOLVERT</t>
  </si>
  <si>
    <t>J.MROZINSKI</t>
  </si>
  <si>
    <t>Cadet Homme Arc Nu</t>
  </si>
  <si>
    <t>Senior Femme Arc Nu</t>
  </si>
  <si>
    <t>A.WATKINS</t>
  </si>
  <si>
    <t>W.WATKINS</t>
  </si>
  <si>
    <t>M.WATKINS</t>
  </si>
  <si>
    <t>06.05.06</t>
  </si>
  <si>
    <t>Senior Femme Compound</t>
  </si>
  <si>
    <t>11.06.06</t>
  </si>
  <si>
    <t>SH BB</t>
  </si>
  <si>
    <t>15.04.07</t>
  </si>
  <si>
    <t>SF Libre</t>
  </si>
  <si>
    <t>S.BOULET</t>
  </si>
  <si>
    <t>SF Arc nu</t>
  </si>
  <si>
    <t>27.05.07</t>
  </si>
  <si>
    <t>BH Arc nu</t>
  </si>
  <si>
    <t>CH Arc nu</t>
  </si>
  <si>
    <t>MAFFAT Sylviane</t>
  </si>
  <si>
    <t>MARTIN Cyrille</t>
  </si>
  <si>
    <t>MOINE Maxence</t>
  </si>
  <si>
    <t>PETIT Jocelyne</t>
  </si>
  <si>
    <t>PARIZOT Raphaël</t>
  </si>
  <si>
    <t>DUBOS Sarah</t>
  </si>
  <si>
    <t>VALENTIN Gregory</t>
  </si>
  <si>
    <t>23.03.08</t>
  </si>
  <si>
    <t>08</t>
  </si>
  <si>
    <t>Minime Femme Arc Nu</t>
  </si>
  <si>
    <t>Minime Homme Arc Nu</t>
  </si>
  <si>
    <t>Senior Femme Arc Chasse</t>
  </si>
  <si>
    <t>MF Arc nu</t>
  </si>
  <si>
    <t>R.HERBELOT</t>
  </si>
  <si>
    <t>20.04.08</t>
  </si>
  <si>
    <t>SF Arc chasse</t>
  </si>
  <si>
    <t>MH Arc nu</t>
  </si>
  <si>
    <t>C.MARTIN</t>
  </si>
  <si>
    <t>18.05.08</t>
  </si>
  <si>
    <t>2X50-CL</t>
  </si>
  <si>
    <t>04.05.2008</t>
  </si>
  <si>
    <t>SALLE Jeunes</t>
  </si>
  <si>
    <t>28.10.2007</t>
  </si>
  <si>
    <t>3D Jeunes</t>
  </si>
  <si>
    <t>20.04.2008</t>
  </si>
  <si>
    <t>M.VAN DERCAMERE</t>
  </si>
  <si>
    <t>Minime Homme classique</t>
  </si>
  <si>
    <t>FITA 2X70 CL</t>
  </si>
  <si>
    <t>15.06.2008</t>
  </si>
  <si>
    <t>18.06.2006</t>
  </si>
  <si>
    <t>F.GAWLOWIEZ</t>
  </si>
  <si>
    <t>01.11.08</t>
  </si>
  <si>
    <t>23.11.08</t>
  </si>
  <si>
    <t>SALLE Mixte</t>
  </si>
  <si>
    <t>09</t>
  </si>
  <si>
    <t>03.05.09</t>
  </si>
  <si>
    <t>M.VANDERCAMERE</t>
  </si>
  <si>
    <t>10.05.09</t>
  </si>
  <si>
    <t>09.05.09</t>
  </si>
  <si>
    <t>12.04.09</t>
  </si>
  <si>
    <t>Super Vétéran  Homme Compound</t>
  </si>
  <si>
    <t>Vétéran Homme Arc Nu</t>
  </si>
  <si>
    <t>14.06.09</t>
  </si>
  <si>
    <t>Cadets Homme Classique</t>
  </si>
  <si>
    <t>BALLAN Jean</t>
  </si>
  <si>
    <t>05.07.09</t>
  </si>
  <si>
    <t>(1)</t>
  </si>
  <si>
    <t>24.10.09</t>
  </si>
  <si>
    <t>Vétéran  Homme Sans Viseur</t>
  </si>
  <si>
    <t>VH BB</t>
  </si>
  <si>
    <t>Benjamin Homme classique</t>
  </si>
  <si>
    <t>J.DEBRUYNE</t>
  </si>
  <si>
    <t>02.05.10</t>
  </si>
  <si>
    <t>Minime Homme</t>
  </si>
  <si>
    <t>LE BORGNE Yannick</t>
  </si>
  <si>
    <t>10.10.2010</t>
  </si>
  <si>
    <t>mars</t>
  </si>
  <si>
    <t>PREVOST Geoffroy</t>
  </si>
  <si>
    <t>REMOLU Jean-Michel</t>
  </si>
  <si>
    <t>24.10.10</t>
  </si>
  <si>
    <t>SHBB</t>
  </si>
  <si>
    <t>VHBB</t>
  </si>
  <si>
    <t>G.VALENTIN</t>
  </si>
  <si>
    <t>10.04.2011</t>
  </si>
  <si>
    <t>PRIN Jean-Charles</t>
  </si>
  <si>
    <t>22.05.11</t>
  </si>
  <si>
    <t>J.BALLAN</t>
  </si>
  <si>
    <t xml:space="preserve">TIR EN SALLE </t>
  </si>
  <si>
    <t>VH arc droit</t>
  </si>
  <si>
    <t>BOILEAU Julien</t>
  </si>
  <si>
    <t>J.BOILEAU</t>
  </si>
  <si>
    <t>09.10.11</t>
  </si>
  <si>
    <t>Vrigne</t>
  </si>
  <si>
    <t>(3)</t>
  </si>
  <si>
    <t>09.04.05</t>
  </si>
  <si>
    <t>RICHEZ Jacqueline</t>
  </si>
  <si>
    <t>STASKIEWICZ Noé</t>
  </si>
  <si>
    <t>ROLIN Isabelle</t>
  </si>
  <si>
    <t>STASKIEWICZ Patrick</t>
  </si>
  <si>
    <t>18.12.11</t>
  </si>
  <si>
    <t>13.11.2011</t>
  </si>
  <si>
    <t>FITA -CO</t>
  </si>
  <si>
    <t>J.PETIT</t>
  </si>
  <si>
    <t>11.03.12</t>
  </si>
  <si>
    <t>R.PARIZOT</t>
  </si>
  <si>
    <t>01.04.2012</t>
  </si>
  <si>
    <t>Ecussons</t>
  </si>
  <si>
    <t>Junior  Homme Compound</t>
  </si>
  <si>
    <t>06.05.12</t>
  </si>
  <si>
    <t>20.05.12</t>
  </si>
  <si>
    <t>Vétéran Homme Arc Chasse</t>
  </si>
  <si>
    <t>Vétéran Homme Arc Droit</t>
  </si>
  <si>
    <t>Charleville</t>
  </si>
  <si>
    <t>LECOUFFE Yoan</t>
  </si>
  <si>
    <t>GHYLLEBERT Christophe</t>
  </si>
  <si>
    <t>POMMENOF Tony</t>
  </si>
  <si>
    <t>01.07.12</t>
  </si>
  <si>
    <t>17.06.12</t>
  </si>
  <si>
    <t>VH  chasse</t>
  </si>
  <si>
    <t>JC.PRIN</t>
  </si>
  <si>
    <t>N.STASKIEWICZ</t>
  </si>
  <si>
    <t>29.07.2012</t>
  </si>
  <si>
    <t>2x50 Mixte</t>
  </si>
  <si>
    <t>B.BEDUCHAUD - J.BOILEAU - G.GUILLOT</t>
  </si>
  <si>
    <t>A.GOGIBUS - G.GUILLOT - M.VAN DERCAMERE</t>
  </si>
  <si>
    <t>G.GUILLOT - M.VAN DERCAMERE - Y.LE BORGNE.</t>
  </si>
  <si>
    <t>Y.LE BORGNE - B.BEDUCHAUD - T.TORLET</t>
  </si>
  <si>
    <t>G.GUILLOT - A.BRASSEUR - M.VAN DERCAMERE</t>
  </si>
  <si>
    <t>T.TORLET - G.VALENTIN - M.MUZELET</t>
  </si>
  <si>
    <t>B.BEDUCHAUD - P.STASKIEWICZ - N.PERREUX</t>
  </si>
  <si>
    <t>T.TORLET - G.VALENTIN - A.GOGIBUS</t>
  </si>
  <si>
    <t>B.MARTIN KLEISCH - D.BERGEON - G.HERBIN</t>
  </si>
  <si>
    <t>R.HERBELOT - C.MARTIN - B.MARTIN KLEISCH</t>
  </si>
  <si>
    <t>S. MAFFAT - M. LEON - S. DUBOS</t>
  </si>
  <si>
    <t>(4)</t>
  </si>
  <si>
    <t>CHAMPY Nathalie</t>
  </si>
  <si>
    <t>Gueux</t>
  </si>
  <si>
    <t>CABANETOS Sophie</t>
  </si>
  <si>
    <t>27.10.12</t>
  </si>
  <si>
    <t>S.DUBOS</t>
  </si>
  <si>
    <t>03.11.12</t>
  </si>
  <si>
    <t>BERRIOT Stéphanie</t>
  </si>
  <si>
    <t>HARAUT Raphaël</t>
  </si>
  <si>
    <t>CHAMPY Luka</t>
  </si>
  <si>
    <t>MARGUERITAT-DEV Tatiana</t>
  </si>
  <si>
    <t>POUILLE Vincent</t>
  </si>
  <si>
    <t>09.12.12</t>
  </si>
  <si>
    <t>septembre</t>
  </si>
  <si>
    <t>Y.LE BORGNE</t>
  </si>
  <si>
    <t>20.04.13</t>
  </si>
  <si>
    <t>SH CO</t>
  </si>
  <si>
    <t>28.04.13</t>
  </si>
  <si>
    <t>BELMEDJAHED Badredine</t>
  </si>
  <si>
    <t>29.07.12</t>
  </si>
  <si>
    <t>SIMON Lisa</t>
  </si>
  <si>
    <t>12.05.2013</t>
  </si>
  <si>
    <t>19.05.13</t>
  </si>
  <si>
    <t>26.05.13</t>
  </si>
  <si>
    <t>Minime Homme Classique</t>
  </si>
  <si>
    <t>09.06.13</t>
  </si>
  <si>
    <t>Field Vétérans</t>
  </si>
  <si>
    <t>CAMPAGNE Scratch</t>
  </si>
  <si>
    <t>CF Jeunes</t>
  </si>
  <si>
    <t>²'(1)</t>
  </si>
  <si>
    <t>AUBRY Jennifer</t>
  </si>
  <si>
    <t>AC</t>
  </si>
  <si>
    <r>
      <t>PALMARES DE LA C</t>
    </r>
    <r>
      <rPr>
        <vertAlign val="superscript"/>
        <sz val="22"/>
        <color indexed="9"/>
        <rFont val="Copperplate Gothic Bold"/>
        <family val="2"/>
      </rPr>
      <t>ie</t>
    </r>
    <r>
      <rPr>
        <sz val="22"/>
        <color indexed="9"/>
        <rFont val="Copperplate Gothic Bold"/>
        <family val="2"/>
      </rPr>
      <t xml:space="preserve"> D'ARC DE REIMS (Septembre 2013 à Septembre 2014)</t>
    </r>
  </si>
  <si>
    <t>Gorze</t>
  </si>
  <si>
    <t>Nanteuil</t>
  </si>
  <si>
    <t>(5)</t>
  </si>
  <si>
    <t>octobre</t>
  </si>
  <si>
    <t>Soissons</t>
  </si>
  <si>
    <t>(11)</t>
  </si>
  <si>
    <t>BELMEDJAHED Badrédine</t>
  </si>
  <si>
    <t>(2)</t>
  </si>
  <si>
    <t>LEMEILLE Philippe</t>
  </si>
  <si>
    <t>(9)</t>
  </si>
  <si>
    <t>(6)</t>
  </si>
  <si>
    <t>BATTE Damien</t>
  </si>
  <si>
    <t>Plessis B</t>
  </si>
  <si>
    <t>SALAUN Hervé</t>
  </si>
  <si>
    <t>Scratch Homme Bare Bow</t>
  </si>
  <si>
    <t>Senior Femme Bare Bow</t>
  </si>
  <si>
    <t>Senior Homme Bare Bow</t>
  </si>
  <si>
    <t>Vétéran Homme Bare Bow</t>
  </si>
  <si>
    <t>Vétéran Homme Arc Libre</t>
  </si>
  <si>
    <t>Chalons 1</t>
  </si>
  <si>
    <t>Sedan</t>
  </si>
  <si>
    <t>novembre</t>
  </si>
  <si>
    <t>Rethel</t>
  </si>
  <si>
    <t>(14)</t>
  </si>
  <si>
    <t>(10)</t>
  </si>
  <si>
    <t>(12)</t>
  </si>
  <si>
    <t>Reims</t>
  </si>
  <si>
    <t>DUANT Adrian</t>
  </si>
  <si>
    <t>CADIOU Guillaume</t>
  </si>
  <si>
    <t>(15)</t>
  </si>
  <si>
    <t>(17)</t>
  </si>
  <si>
    <t>LARVOR Iris</t>
  </si>
  <si>
    <t>STRYJEK Julien</t>
  </si>
  <si>
    <t>(7)</t>
  </si>
  <si>
    <t>EDOT Nicolas</t>
  </si>
  <si>
    <t>(13)</t>
  </si>
  <si>
    <t>TETART Philippe</t>
  </si>
  <si>
    <t>(20)</t>
  </si>
  <si>
    <t>16.11.13</t>
  </si>
  <si>
    <t>(8)</t>
  </si>
  <si>
    <t>Bully</t>
  </si>
  <si>
    <t>Fismes</t>
  </si>
  <si>
    <t>(18)</t>
  </si>
  <si>
    <t>Chalons</t>
  </si>
  <si>
    <t>H.SALAUN</t>
  </si>
  <si>
    <t>30.11.13</t>
  </si>
  <si>
    <t>Epernay</t>
  </si>
  <si>
    <t>decembre</t>
  </si>
  <si>
    <t>(0)</t>
  </si>
  <si>
    <t>Vertus</t>
  </si>
  <si>
    <t>décembre</t>
  </si>
  <si>
    <t>St Quentin</t>
  </si>
  <si>
    <t>Arcis</t>
  </si>
  <si>
    <t>janvier</t>
  </si>
  <si>
    <t>Ste Menehould</t>
  </si>
  <si>
    <t>Suippes</t>
  </si>
  <si>
    <t>18</t>
  </si>
  <si>
    <t>CD 51</t>
  </si>
  <si>
    <t>février</t>
  </si>
  <si>
    <t>CL</t>
  </si>
  <si>
    <t>Lisa SIMON</t>
  </si>
  <si>
    <t>Sophie CABANETOS</t>
  </si>
  <si>
    <t>Bernard BEDUCHAUD</t>
  </si>
  <si>
    <t>Jennifer AUBRY</t>
  </si>
  <si>
    <t>Teddy TORLET</t>
  </si>
  <si>
    <t>Claudette VOLVERT</t>
  </si>
  <si>
    <t>Gilles GUILLOT</t>
  </si>
  <si>
    <t>Hervé SALAUN</t>
  </si>
  <si>
    <t>Clude HUCHARD</t>
  </si>
  <si>
    <t>Alain GOGIBUS</t>
  </si>
  <si>
    <t>CL Eq</t>
  </si>
  <si>
    <t>Bar S/ A</t>
  </si>
  <si>
    <t>T. TORLET - J. BOILEAU - A.GOGIBUS</t>
  </si>
  <si>
    <t>16.02.2014</t>
  </si>
  <si>
    <t>NATURE</t>
  </si>
  <si>
    <t>Vittel</t>
  </si>
  <si>
    <t>570 - 17ème</t>
  </si>
  <si>
    <t>Noyon</t>
  </si>
  <si>
    <t>SALAUN  Hervé</t>
  </si>
  <si>
    <t>Béthisy</t>
  </si>
  <si>
    <t>Aisonville</t>
  </si>
  <si>
    <t>Voeuilly la P</t>
  </si>
  <si>
    <t>avril</t>
  </si>
  <si>
    <t>Rethondes</t>
  </si>
  <si>
    <t>Meaux</t>
  </si>
  <si>
    <t>Fort Lier</t>
  </si>
  <si>
    <t>VALENTIN Angélique</t>
  </si>
  <si>
    <t>PIOLE Benjamin</t>
  </si>
  <si>
    <t>VH libre</t>
  </si>
  <si>
    <t>Ressons</t>
  </si>
  <si>
    <t>06.04.14</t>
  </si>
  <si>
    <t>Junior Femme Classique</t>
  </si>
  <si>
    <t>Bergues</t>
  </si>
  <si>
    <t>mai</t>
  </si>
  <si>
    <t>VALENTIN Angelique</t>
  </si>
  <si>
    <t>5 Nations</t>
  </si>
  <si>
    <t>Machemont</t>
  </si>
  <si>
    <t>Compiegne</t>
  </si>
  <si>
    <t>Cadets Femmes Classique</t>
  </si>
  <si>
    <t>04.05.14</t>
  </si>
  <si>
    <t>L.SIMON</t>
  </si>
  <si>
    <t>I.LARVOR</t>
  </si>
  <si>
    <t>Longueval</t>
  </si>
  <si>
    <t>18.05.14</t>
  </si>
  <si>
    <t>Livry-Louv</t>
  </si>
  <si>
    <t>juin</t>
  </si>
  <si>
    <t>01.06.14</t>
  </si>
  <si>
    <t>Theux</t>
  </si>
  <si>
    <t>Theus</t>
  </si>
  <si>
    <t>Chaumont</t>
  </si>
  <si>
    <t>Dieuze</t>
  </si>
  <si>
    <r>
      <rPr>
        <sz val="7"/>
        <rFont val="Arial"/>
        <family val="2"/>
      </rPr>
      <t>Ste Menehoul</t>
    </r>
    <r>
      <rPr>
        <sz val="8"/>
        <rFont val="Arial"/>
        <family val="2"/>
      </rPr>
      <t>d</t>
    </r>
  </si>
  <si>
    <t>2ème tir</t>
  </si>
  <si>
    <t>Angélique VALENTIN</t>
  </si>
  <si>
    <t>Jean-Charles PRIN</t>
  </si>
  <si>
    <t>CL 28</t>
  </si>
  <si>
    <t>Yannick LE BORGNE</t>
  </si>
  <si>
    <t>Jean-Michel REMOLU</t>
  </si>
  <si>
    <t>Julien BOILEAU</t>
  </si>
  <si>
    <t>Senior Femme classique</t>
  </si>
  <si>
    <t>Senior Femme compound</t>
  </si>
  <si>
    <t>LECOUFFE Yoann</t>
  </si>
  <si>
    <t>22.06.14</t>
  </si>
  <si>
    <t>Yoan LECOUFFE</t>
  </si>
  <si>
    <t>Badrédine BELMEDJAHED</t>
  </si>
  <si>
    <t>A.VALENTIN</t>
  </si>
  <si>
    <t>27.04.14</t>
  </si>
  <si>
    <t>juillet</t>
  </si>
  <si>
    <t>Ch. Ligue</t>
  </si>
  <si>
    <t>Nice</t>
  </si>
  <si>
    <t>Fontaine</t>
  </si>
  <si>
    <t>Gagny</t>
  </si>
  <si>
    <t>Bouquet</t>
  </si>
  <si>
    <t>Vivieres</t>
  </si>
  <si>
    <t>Vichy</t>
  </si>
  <si>
    <t>Eq Ligue</t>
  </si>
  <si>
    <t>(30)</t>
  </si>
  <si>
    <t>Noé STASKIEWICZ</t>
  </si>
  <si>
    <t>622 - 4ème</t>
  </si>
  <si>
    <t>Chat-Arnoux</t>
  </si>
  <si>
    <t>Scratch</t>
  </si>
  <si>
    <t>394 - 9ème</t>
  </si>
  <si>
    <t>Villepreux</t>
  </si>
  <si>
    <t>CF Vétérans</t>
  </si>
  <si>
    <t>602 - 7ème</t>
  </si>
  <si>
    <t>août</t>
  </si>
  <si>
    <t>Dijon</t>
  </si>
  <si>
    <t>639 - 10ème</t>
  </si>
  <si>
    <t>Field par équipes</t>
  </si>
  <si>
    <t xml:space="preserve">  930 - 25ème</t>
  </si>
  <si>
    <t>35-59-3 - 17ème</t>
  </si>
  <si>
    <t>40-110-22 - 10ème</t>
  </si>
  <si>
    <t>40-126-36 - 2ème</t>
  </si>
  <si>
    <t>Vice-champion de France</t>
  </si>
  <si>
    <t>Villiers sur Marne</t>
  </si>
  <si>
    <t>CF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</si>
</sst>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36526]mm/dd/yy;mm/dd/yyyy"/>
    <numFmt numFmtId="165" formatCode="#,##0\ &quot;F&quot;;[Red]\-#,##0\ &quot;F&quot;"/>
    <numFmt numFmtId="166" formatCode="0.0"/>
  </numFmts>
  <fonts count="9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i/>
      <u/>
      <sz val="8"/>
      <color indexed="10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color indexed="13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sz val="8"/>
      <color indexed="15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22"/>
      <color indexed="9"/>
      <name val="Copperplate Gothic Bold"/>
      <family val="2"/>
    </font>
    <font>
      <vertAlign val="superscript"/>
      <sz val="22"/>
      <color indexed="9"/>
      <name val="Copperplate Gothic Bold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color indexed="9"/>
      <name val="Copperplate Gothic Bold"/>
      <family val="2"/>
    </font>
    <font>
      <b/>
      <sz val="8"/>
      <color rgb="FFFF0000"/>
      <name val="Arial"/>
      <family val="2"/>
    </font>
    <font>
      <sz val="14"/>
      <color rgb="FF002060"/>
      <name val="Arial"/>
      <family val="2"/>
    </font>
    <font>
      <b/>
      <sz val="14"/>
      <color rgb="FFFFFF00"/>
      <name val="Arial"/>
      <family val="2"/>
    </font>
    <font>
      <b/>
      <sz val="14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  <font>
      <b/>
      <sz val="6"/>
      <color theme="2" tint="-0.89999084444715716"/>
      <name val="Arial"/>
      <family val="2"/>
    </font>
    <font>
      <sz val="8"/>
      <color theme="2" tint="-0.89999084444715716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sz val="7"/>
      <color rgb="FFFFFF00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i/>
      <u/>
      <sz val="10"/>
      <color indexed="11"/>
      <name val="Arial"/>
      <family val="2"/>
    </font>
    <font>
      <sz val="10"/>
      <color indexed="20"/>
      <name val="Arial"/>
      <family val="2"/>
    </font>
    <font>
      <sz val="10"/>
      <color indexed="13"/>
      <name val="Times New Roman"/>
      <family val="1"/>
    </font>
    <font>
      <b/>
      <sz val="10"/>
      <color rgb="FFFFFF00"/>
      <name val="Times New Roman"/>
      <family val="1"/>
    </font>
    <font>
      <sz val="10"/>
      <color rgb="FFFFFF00"/>
      <name val="Times New Roman"/>
      <family val="1"/>
    </font>
    <font>
      <b/>
      <sz val="10"/>
      <color indexed="13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8"/>
      <color rgb="FFFF0000"/>
      <name val="Times New Roman"/>
      <family val="1"/>
    </font>
    <font>
      <b/>
      <i/>
      <u/>
      <sz val="10"/>
      <color indexed="15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18"/>
      </patternFill>
    </fill>
    <fill>
      <patternFill patternType="solid">
        <fgColor indexed="47"/>
        <bgColor indexed="18"/>
      </patternFill>
    </fill>
    <fill>
      <patternFill patternType="solid">
        <fgColor indexed="53"/>
        <bgColor indexed="18"/>
      </patternFill>
    </fill>
    <fill>
      <patternFill patternType="solid">
        <fgColor indexed="56"/>
        <bgColor indexed="18"/>
      </patternFill>
    </fill>
    <fill>
      <patternFill patternType="solid">
        <fgColor indexed="10"/>
        <bgColor indexed="18"/>
      </patternFill>
    </fill>
    <fill>
      <patternFill patternType="solid">
        <fgColor indexed="12"/>
        <bgColor indexed="18"/>
      </patternFill>
    </fill>
    <fill>
      <patternFill patternType="solid">
        <fgColor indexed="22"/>
        <bgColor indexed="18"/>
      </patternFill>
    </fill>
    <fill>
      <patternFill patternType="solid">
        <fgColor indexed="21"/>
        <bgColor indexed="18"/>
      </patternFill>
    </fill>
    <fill>
      <patternFill patternType="solid">
        <fgColor indexed="60"/>
        <bgColor indexed="18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1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</cellStyleXfs>
  <cellXfs count="1519">
    <xf numFmtId="0" fontId="0" fillId="0" borderId="0" xfId="0"/>
    <xf numFmtId="0" fontId="2" fillId="0" borderId="0" xfId="1" applyAlignment="1">
      <alignment horizontal="center"/>
    </xf>
    <xf numFmtId="0" fontId="0" fillId="0" borderId="0" xfId="1" applyFont="1"/>
    <xf numFmtId="0" fontId="0" fillId="0" borderId="0" xfId="1" applyFont="1" applyAlignment="1">
      <alignment horizontal="center"/>
    </xf>
    <xf numFmtId="0" fontId="0" fillId="0" borderId="0" xfId="1" applyFont="1" applyBorder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/>
    </xf>
    <xf numFmtId="0" fontId="4" fillId="0" borderId="0" xfId="1" quotePrefix="1" applyFont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centerContinuous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1" fontId="4" fillId="0" borderId="0" xfId="1" applyNumberFormat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6" xfId="1" applyFont="1" applyBorder="1"/>
    <xf numFmtId="0" fontId="0" fillId="0" borderId="1" xfId="1" applyFont="1" applyBorder="1"/>
    <xf numFmtId="0" fontId="0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3" fillId="0" borderId="6" xfId="1" applyFont="1" applyBorder="1"/>
    <xf numFmtId="0" fontId="3" fillId="0" borderId="0" xfId="1" applyFont="1" applyBorder="1"/>
    <xf numFmtId="0" fontId="3" fillId="0" borderId="1" xfId="1" applyFont="1" applyBorder="1"/>
    <xf numFmtId="0" fontId="0" fillId="0" borderId="0" xfId="1" applyFont="1" applyBorder="1" applyAlignment="1">
      <alignment horizontal="centerContinuous" vertical="center"/>
    </xf>
    <xf numFmtId="0" fontId="3" fillId="0" borderId="8" xfId="1" applyFont="1" applyBorder="1"/>
    <xf numFmtId="0" fontId="0" fillId="0" borderId="0" xfId="1" applyFont="1" applyAlignment="1">
      <alignment horizontal="centerContinuous"/>
    </xf>
    <xf numFmtId="0" fontId="3" fillId="0" borderId="9" xfId="1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0" fontId="19" fillId="0" borderId="0" xfId="1" applyFont="1"/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 textRotation="90"/>
    </xf>
    <xf numFmtId="0" fontId="19" fillId="0" borderId="0" xfId="1" applyFont="1" applyBorder="1"/>
    <xf numFmtId="0" fontId="19" fillId="0" borderId="2" xfId="1" applyFont="1" applyBorder="1" applyAlignment="1">
      <alignment horizontal="centerContinuous" vertical="center"/>
    </xf>
    <xf numFmtId="0" fontId="19" fillId="0" borderId="3" xfId="1" applyFont="1" applyBorder="1" applyAlignment="1">
      <alignment horizontal="centerContinuous" vertical="center"/>
    </xf>
    <xf numFmtId="0" fontId="19" fillId="0" borderId="4" xfId="1" applyFont="1" applyBorder="1" applyAlignment="1">
      <alignment horizontal="centerContinuous" vertical="center"/>
    </xf>
    <xf numFmtId="0" fontId="19" fillId="0" borderId="0" xfId="1" quotePrefix="1" applyFont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19" fillId="0" borderId="0" xfId="1" applyFont="1" applyAlignment="1">
      <alignment horizontal="centerContinuous" vertical="center"/>
    </xf>
    <xf numFmtId="0" fontId="19" fillId="0" borderId="8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2" fillId="0" borderId="0" xfId="1" applyFont="1" applyBorder="1" applyAlignment="1">
      <alignment horizontal="centerContinuous" vertical="center"/>
    </xf>
    <xf numFmtId="0" fontId="23" fillId="0" borderId="0" xfId="1" applyFont="1" applyAlignment="1">
      <alignment horizontal="center" vertical="center"/>
    </xf>
    <xf numFmtId="0" fontId="19" fillId="0" borderId="0" xfId="1" applyFont="1" applyBorder="1" applyAlignment="1">
      <alignment vertical="center"/>
    </xf>
    <xf numFmtId="164" fontId="24" fillId="0" borderId="8" xfId="1" applyNumberFormat="1" applyFont="1" applyBorder="1" applyAlignment="1">
      <alignment vertical="center"/>
    </xf>
    <xf numFmtId="1" fontId="19" fillId="0" borderId="0" xfId="1" applyNumberFormat="1" applyFont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19" fillId="0" borderId="1" xfId="1" applyFont="1" applyBorder="1"/>
    <xf numFmtId="0" fontId="19" fillId="0" borderId="6" xfId="1" applyFont="1" applyBorder="1"/>
    <xf numFmtId="0" fontId="19" fillId="0" borderId="2" xfId="1" applyFont="1" applyBorder="1" applyAlignment="1">
      <alignment horizontal="center" vertical="center"/>
    </xf>
    <xf numFmtId="0" fontId="19" fillId="0" borderId="9" xfId="1" applyFont="1" applyBorder="1"/>
    <xf numFmtId="0" fontId="19" fillId="0" borderId="0" xfId="1" applyFont="1" applyBorder="1" applyAlignment="1">
      <alignment horizontal="center"/>
    </xf>
    <xf numFmtId="166" fontId="19" fillId="0" borderId="0" xfId="1" applyNumberFormat="1" applyFont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19" fillId="0" borderId="0" xfId="1" applyFont="1" applyBorder="1" applyAlignment="1">
      <alignment horizontal="centerContinuous" vertical="center"/>
    </xf>
    <xf numFmtId="0" fontId="19" fillId="0" borderId="8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22" fillId="0" borderId="0" xfId="1" applyFont="1" applyBorder="1" applyAlignment="1">
      <alignment horizontal="center" vertical="center"/>
    </xf>
    <xf numFmtId="0" fontId="21" fillId="6" borderId="1" xfId="1" applyFont="1" applyFill="1" applyBorder="1" applyAlignment="1">
      <alignment horizontal="centerContinuous" vertical="center"/>
    </xf>
    <xf numFmtId="0" fontId="22" fillId="6" borderId="1" xfId="1" applyFont="1" applyFill="1" applyBorder="1" applyAlignment="1">
      <alignment horizontal="centerContinuous" vertical="center"/>
    </xf>
    <xf numFmtId="0" fontId="19" fillId="0" borderId="0" xfId="1" applyFont="1" applyAlignment="1">
      <alignment vertical="center"/>
    </xf>
    <xf numFmtId="1" fontId="19" fillId="0" borderId="0" xfId="1" applyNumberFormat="1" applyFont="1" applyAlignment="1">
      <alignment vertical="center"/>
    </xf>
    <xf numFmtId="0" fontId="23" fillId="0" borderId="0" xfId="0" applyFont="1"/>
    <xf numFmtId="164" fontId="24" fillId="0" borderId="8" xfId="0" applyNumberFormat="1" applyFont="1" applyBorder="1" applyAlignment="1">
      <alignment vertical="center"/>
    </xf>
    <xf numFmtId="0" fontId="19" fillId="0" borderId="0" xfId="0" applyFont="1" applyBorder="1"/>
    <xf numFmtId="164" fontId="7" fillId="0" borderId="0" xfId="1" applyNumberFormat="1" applyFont="1" applyBorder="1" applyAlignment="1">
      <alignment vertical="center"/>
    </xf>
    <xf numFmtId="0" fontId="3" fillId="0" borderId="3" xfId="1" applyFont="1" applyBorder="1"/>
    <xf numFmtId="0" fontId="6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164" fontId="4" fillId="0" borderId="8" xfId="1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9" fillId="0" borderId="0" xfId="1" applyFont="1" applyFill="1" applyBorder="1"/>
    <xf numFmtId="0" fontId="6" fillId="0" borderId="5" xfId="1" quotePrefix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164" fontId="24" fillId="0" borderId="0" xfId="1" applyNumberFormat="1" applyFont="1" applyBorder="1" applyAlignment="1">
      <alignment vertical="center"/>
    </xf>
    <xf numFmtId="0" fontId="6" fillId="0" borderId="2" xfId="1" quotePrefix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19" fillId="0" borderId="11" xfId="0" applyFont="1" applyBorder="1"/>
    <xf numFmtId="0" fontId="6" fillId="0" borderId="6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quotePrefix="1" applyFont="1" applyFill="1" applyBorder="1" applyAlignment="1">
      <alignment horizontal="center" vertical="center"/>
    </xf>
    <xf numFmtId="0" fontId="0" fillId="0" borderId="0" xfId="0" applyFill="1"/>
    <xf numFmtId="0" fontId="2" fillId="0" borderId="0" xfId="2" applyFill="1" applyAlignment="1">
      <alignment vertical="center"/>
    </xf>
    <xf numFmtId="0" fontId="17" fillId="0" borderId="12" xfId="2" applyFont="1" applyFill="1" applyBorder="1" applyAlignment="1">
      <alignment horizontal="centerContinuous" vertical="center"/>
    </xf>
    <xf numFmtId="0" fontId="17" fillId="0" borderId="13" xfId="2" applyFont="1" applyFill="1" applyBorder="1" applyAlignment="1">
      <alignment horizontal="centerContinuous" vertical="center"/>
    </xf>
    <xf numFmtId="0" fontId="18" fillId="0" borderId="13" xfId="2" applyFont="1" applyFill="1" applyBorder="1" applyAlignment="1">
      <alignment horizontal="centerContinuous" vertical="center"/>
    </xf>
    <xf numFmtId="0" fontId="17" fillId="0" borderId="14" xfId="2" applyFont="1" applyFill="1" applyBorder="1" applyAlignment="1">
      <alignment horizontal="centerContinuous" vertical="center"/>
    </xf>
    <xf numFmtId="164" fontId="24" fillId="0" borderId="0" xfId="0" applyNumberFormat="1" applyFont="1" applyBorder="1" applyAlignment="1">
      <alignment vertical="center"/>
    </xf>
    <xf numFmtId="0" fontId="23" fillId="0" borderId="2" xfId="1" applyFont="1" applyBorder="1" applyAlignment="1">
      <alignment horizontal="center" vertical="center"/>
    </xf>
    <xf numFmtId="0" fontId="1" fillId="0" borderId="0" xfId="1" applyFont="1"/>
    <xf numFmtId="0" fontId="19" fillId="0" borderId="15" xfId="0" applyFont="1" applyBorder="1" applyAlignment="1">
      <alignment horizontal="center"/>
    </xf>
    <xf numFmtId="0" fontId="6" fillId="0" borderId="16" xfId="2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/>
    </xf>
    <xf numFmtId="0" fontId="10" fillId="0" borderId="0" xfId="0" applyFont="1" applyFill="1"/>
    <xf numFmtId="0" fontId="10" fillId="0" borderId="18" xfId="2" applyFont="1" applyFill="1" applyBorder="1" applyAlignment="1">
      <alignment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vertical="center"/>
    </xf>
    <xf numFmtId="0" fontId="10" fillId="0" borderId="19" xfId="2" applyFont="1" applyFill="1" applyBorder="1" applyAlignment="1">
      <alignment vertical="center"/>
    </xf>
    <xf numFmtId="0" fontId="10" fillId="0" borderId="18" xfId="2" applyFont="1" applyFill="1" applyBorder="1"/>
    <xf numFmtId="0" fontId="10" fillId="0" borderId="19" xfId="2" applyFont="1" applyFill="1" applyBorder="1"/>
    <xf numFmtId="0" fontId="10" fillId="0" borderId="16" xfId="2" applyFont="1" applyFill="1" applyBorder="1"/>
    <xf numFmtId="0" fontId="4" fillId="0" borderId="2" xfId="1" applyFont="1" applyFill="1" applyBorder="1" applyAlignment="1">
      <alignment horizontal="center" vertical="center"/>
    </xf>
    <xf numFmtId="0" fontId="4" fillId="0" borderId="0" xfId="1" applyFont="1"/>
    <xf numFmtId="0" fontId="6" fillId="0" borderId="2" xfId="1" applyFont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/>
    </xf>
    <xf numFmtId="0" fontId="4" fillId="0" borderId="5" xfId="1" applyFont="1" applyBorder="1"/>
    <xf numFmtId="0" fontId="4" fillId="0" borderId="6" xfId="1" applyFont="1" applyBorder="1"/>
    <xf numFmtId="0" fontId="35" fillId="11" borderId="0" xfId="0" applyFont="1" applyFill="1" applyBorder="1"/>
    <xf numFmtId="0" fontId="4" fillId="11" borderId="2" xfId="0" applyFont="1" applyFill="1" applyBorder="1"/>
    <xf numFmtId="0" fontId="6" fillId="0" borderId="4" xfId="1" applyFont="1" applyBorder="1" applyAlignment="1">
      <alignment horizontal="center" vertical="center"/>
    </xf>
    <xf numFmtId="0" fontId="4" fillId="0" borderId="1" xfId="1" applyFont="1" applyBorder="1"/>
    <xf numFmtId="0" fontId="25" fillId="6" borderId="0" xfId="1" applyFont="1" applyFill="1" applyAlignment="1">
      <alignment horizontal="center" vertical="center"/>
    </xf>
    <xf numFmtId="0" fontId="22" fillId="6" borderId="0" xfId="1" applyFont="1" applyFill="1" applyAlignment="1">
      <alignment horizontal="center" vertical="center"/>
    </xf>
    <xf numFmtId="0" fontId="26" fillId="6" borderId="0" xfId="1" applyFont="1" applyFill="1" applyAlignment="1">
      <alignment horizontal="center" vertical="center"/>
    </xf>
    <xf numFmtId="0" fontId="4" fillId="0" borderId="2" xfId="0" applyFont="1" applyBorder="1"/>
    <xf numFmtId="0" fontId="4" fillId="11" borderId="3" xfId="1" quotePrefix="1" applyFont="1" applyFill="1" applyBorder="1" applyAlignment="1">
      <alignment horizontal="center" vertical="center"/>
    </xf>
    <xf numFmtId="0" fontId="19" fillId="11" borderId="3" xfId="1" applyFont="1" applyFill="1" applyBorder="1" applyAlignment="1">
      <alignment horizontal="center" vertical="center"/>
    </xf>
    <xf numFmtId="0" fontId="4" fillId="11" borderId="21" xfId="1" quotePrefix="1" applyFont="1" applyFill="1" applyBorder="1" applyAlignment="1">
      <alignment horizontal="center" vertical="center"/>
    </xf>
    <xf numFmtId="0" fontId="4" fillId="11" borderId="11" xfId="1" quotePrefix="1" applyFont="1" applyFill="1" applyBorder="1" applyAlignment="1">
      <alignment horizontal="center" vertical="center"/>
    </xf>
    <xf numFmtId="0" fontId="19" fillId="11" borderId="20" xfId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Continuous" vertical="center"/>
    </xf>
    <xf numFmtId="14" fontId="6" fillId="0" borderId="0" xfId="0" applyNumberFormat="1" applyFont="1" applyAlignment="1">
      <alignment horizontal="centerContinuous" vertical="center"/>
    </xf>
    <xf numFmtId="0" fontId="4" fillId="0" borderId="6" xfId="0" applyFont="1" applyBorder="1"/>
    <xf numFmtId="0" fontId="4" fillId="0" borderId="1" xfId="0" applyFont="1" applyBorder="1"/>
    <xf numFmtId="0" fontId="4" fillId="11" borderId="0" xfId="0" quotePrefix="1" applyFont="1" applyFill="1" applyAlignment="1">
      <alignment horizontal="center" vertical="center"/>
    </xf>
    <xf numFmtId="165" fontId="4" fillId="11" borderId="1" xfId="0" quotePrefix="1" applyNumberFormat="1" applyFont="1" applyFill="1" applyBorder="1" applyAlignment="1">
      <alignment horizontal="center" vertical="center"/>
    </xf>
    <xf numFmtId="0" fontId="4" fillId="11" borderId="1" xfId="0" quotePrefix="1" applyFont="1" applyFill="1" applyBorder="1" applyAlignment="1">
      <alignment horizontal="center" vertical="center"/>
    </xf>
    <xf numFmtId="0" fontId="4" fillId="11" borderId="6" xfId="0" quotePrefix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11" borderId="24" xfId="0" quotePrefix="1" applyFont="1" applyFill="1" applyBorder="1" applyAlignment="1">
      <alignment horizontal="center" vertical="center"/>
    </xf>
    <xf numFmtId="165" fontId="4" fillId="11" borderId="21" xfId="0" quotePrefix="1" applyNumberFormat="1" applyFont="1" applyFill="1" applyBorder="1" applyAlignment="1">
      <alignment horizontal="center" vertical="center"/>
    </xf>
    <xf numFmtId="165" fontId="4" fillId="11" borderId="11" xfId="0" quotePrefix="1" applyNumberFormat="1" applyFont="1" applyFill="1" applyBorder="1" applyAlignment="1">
      <alignment horizontal="center" vertical="center"/>
    </xf>
    <xf numFmtId="0" fontId="4" fillId="11" borderId="21" xfId="0" quotePrefix="1" applyFont="1" applyFill="1" applyBorder="1" applyAlignment="1">
      <alignment horizontal="center" vertical="center"/>
    </xf>
    <xf numFmtId="0" fontId="4" fillId="11" borderId="11" xfId="0" quotePrefix="1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4" fillId="11" borderId="6" xfId="0" quotePrefix="1" applyFont="1" applyFill="1" applyBorder="1" applyAlignment="1">
      <alignment horizontal="center"/>
    </xf>
    <xf numFmtId="0" fontId="4" fillId="11" borderId="1" xfId="0" quotePrefix="1" applyFont="1" applyFill="1" applyBorder="1" applyAlignment="1">
      <alignment horizontal="center"/>
    </xf>
    <xf numFmtId="0" fontId="4" fillId="11" borderId="3" xfId="0" quotePrefix="1" applyFont="1" applyFill="1" applyBorder="1" applyAlignment="1">
      <alignment horizontal="center"/>
    </xf>
    <xf numFmtId="0" fontId="4" fillId="0" borderId="0" xfId="0" applyFont="1" applyBorder="1"/>
    <xf numFmtId="0" fontId="4" fillId="11" borderId="0" xfId="0" quotePrefix="1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Continuous" vertical="center"/>
    </xf>
    <xf numFmtId="0" fontId="30" fillId="7" borderId="0" xfId="0" applyFont="1" applyFill="1" applyBorder="1" applyAlignment="1">
      <alignment horizontal="centerContinuous" vertical="center"/>
    </xf>
    <xf numFmtId="0" fontId="37" fillId="0" borderId="0" xfId="1" applyFont="1"/>
    <xf numFmtId="0" fontId="37" fillId="0" borderId="0" xfId="1" applyFont="1" applyAlignment="1">
      <alignment horizontal="center"/>
    </xf>
    <xf numFmtId="0" fontId="37" fillId="0" borderId="0" xfId="0" applyFont="1"/>
    <xf numFmtId="0" fontId="38" fillId="8" borderId="1" xfId="1" applyFont="1" applyFill="1" applyBorder="1" applyAlignment="1">
      <alignment horizontal="centerContinuous" vertical="center"/>
    </xf>
    <xf numFmtId="0" fontId="37" fillId="0" borderId="0" xfId="1" applyFont="1" applyBorder="1"/>
    <xf numFmtId="0" fontId="37" fillId="0" borderId="2" xfId="1" applyFont="1" applyBorder="1" applyAlignment="1">
      <alignment horizontal="centerContinuous" vertical="center"/>
    </xf>
    <xf numFmtId="0" fontId="37" fillId="0" borderId="3" xfId="1" applyFont="1" applyBorder="1" applyAlignment="1">
      <alignment horizontal="centerContinuous" vertical="center"/>
    </xf>
    <xf numFmtId="0" fontId="37" fillId="0" borderId="4" xfId="1" applyFont="1" applyBorder="1" applyAlignment="1">
      <alignment horizontal="centerContinuous" vertical="center"/>
    </xf>
    <xf numFmtId="0" fontId="37" fillId="0" borderId="25" xfId="1" applyFont="1" applyBorder="1" applyAlignment="1">
      <alignment vertical="center"/>
    </xf>
    <xf numFmtId="0" fontId="37" fillId="0" borderId="26" xfId="1" applyFont="1" applyBorder="1" applyAlignment="1">
      <alignment vertical="center"/>
    </xf>
    <xf numFmtId="0" fontId="39" fillId="8" borderId="1" xfId="1" applyFont="1" applyFill="1" applyBorder="1" applyAlignment="1">
      <alignment horizontal="centerContinuous" vertical="center"/>
    </xf>
    <xf numFmtId="0" fontId="37" fillId="2" borderId="5" xfId="1" applyFont="1" applyFill="1" applyBorder="1" applyAlignment="1">
      <alignment horizontal="center" vertical="center"/>
    </xf>
    <xf numFmtId="0" fontId="37" fillId="3" borderId="6" xfId="1" applyFont="1" applyFill="1" applyBorder="1" applyAlignment="1">
      <alignment horizontal="center" vertical="center"/>
    </xf>
    <xf numFmtId="0" fontId="40" fillId="4" borderId="6" xfId="1" applyFont="1" applyFill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7" fillId="0" borderId="27" xfId="1" applyFont="1" applyBorder="1" applyAlignment="1">
      <alignment horizontal="centerContinuous" vertical="center"/>
    </xf>
    <xf numFmtId="0" fontId="37" fillId="0" borderId="0" xfId="1" applyFont="1" applyBorder="1" applyAlignment="1">
      <alignment horizontal="centerContinuous" vertical="center"/>
    </xf>
    <xf numFmtId="0" fontId="37" fillId="0" borderId="28" xfId="1" applyFont="1" applyBorder="1" applyAlignment="1">
      <alignment horizontal="centerContinuous" vertical="center"/>
    </xf>
    <xf numFmtId="0" fontId="37" fillId="0" borderId="5" xfId="1" applyFont="1" applyBorder="1" applyAlignment="1">
      <alignment horizontal="center" vertical="center"/>
    </xf>
    <xf numFmtId="0" fontId="37" fillId="0" borderId="6" xfId="1" applyFont="1" applyBorder="1" applyAlignment="1">
      <alignment horizontal="center" vertical="center"/>
    </xf>
    <xf numFmtId="0" fontId="37" fillId="0" borderId="29" xfId="1" applyFont="1" applyBorder="1" applyAlignment="1">
      <alignment vertical="center"/>
    </xf>
    <xf numFmtId="0" fontId="37" fillId="0" borderId="17" xfId="1" applyFont="1" applyBorder="1" applyAlignment="1">
      <alignment vertical="center"/>
    </xf>
    <xf numFmtId="0" fontId="42" fillId="0" borderId="0" xfId="1" applyFont="1" applyBorder="1" applyAlignment="1">
      <alignment horizontal="centerContinuous" vertical="center"/>
    </xf>
    <xf numFmtId="0" fontId="37" fillId="0" borderId="0" xfId="1" applyFont="1" applyBorder="1" applyAlignment="1">
      <alignment horizontal="center"/>
    </xf>
    <xf numFmtId="0" fontId="37" fillId="0" borderId="0" xfId="1" applyFont="1" applyAlignment="1">
      <alignment horizontal="center" vertical="center"/>
    </xf>
    <xf numFmtId="0" fontId="37" fillId="0" borderId="0" xfId="1" applyFont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37" fillId="0" borderId="0" xfId="1" applyFont="1" applyBorder="1" applyAlignment="1">
      <alignment vertical="center"/>
    </xf>
    <xf numFmtId="164" fontId="43" fillId="0" borderId="8" xfId="1" applyNumberFormat="1" applyFont="1" applyBorder="1" applyAlignment="1">
      <alignment vertical="center"/>
    </xf>
    <xf numFmtId="0" fontId="37" fillId="0" borderId="8" xfId="1" applyFont="1" applyBorder="1" applyAlignment="1">
      <alignment horizontal="center"/>
    </xf>
    <xf numFmtId="0" fontId="37" fillId="0" borderId="8" xfId="1" applyFont="1" applyBorder="1" applyAlignment="1">
      <alignment horizontal="center" vertical="center"/>
    </xf>
    <xf numFmtId="0" fontId="41" fillId="0" borderId="8" xfId="1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" xfId="1" applyFont="1" applyBorder="1"/>
    <xf numFmtId="0" fontId="37" fillId="0" borderId="3" xfId="1" applyFont="1" applyBorder="1" applyAlignment="1">
      <alignment horizontal="center" vertical="center"/>
    </xf>
    <xf numFmtId="0" fontId="37" fillId="0" borderId="9" xfId="1" applyFont="1" applyBorder="1" applyAlignment="1">
      <alignment horizontal="center"/>
    </xf>
    <xf numFmtId="0" fontId="37" fillId="0" borderId="9" xfId="1" applyFont="1" applyBorder="1"/>
    <xf numFmtId="0" fontId="37" fillId="0" borderId="10" xfId="1" applyFont="1" applyBorder="1" applyAlignment="1">
      <alignment horizontal="center"/>
    </xf>
    <xf numFmtId="0" fontId="37" fillId="0" borderId="5" xfId="1" applyFont="1" applyBorder="1" applyAlignment="1">
      <alignment horizontal="center"/>
    </xf>
    <xf numFmtId="0" fontId="37" fillId="0" borderId="6" xfId="1" applyFont="1" applyBorder="1"/>
    <xf numFmtId="0" fontId="37" fillId="0" borderId="8" xfId="1" applyFont="1" applyBorder="1"/>
    <xf numFmtId="0" fontId="41" fillId="0" borderId="23" xfId="1" quotePrefix="1" applyFont="1" applyFill="1" applyBorder="1" applyAlignment="1">
      <alignment horizontal="center" vertical="center"/>
    </xf>
    <xf numFmtId="0" fontId="41" fillId="0" borderId="6" xfId="1" quotePrefix="1" applyFont="1" applyFill="1" applyBorder="1" applyAlignment="1">
      <alignment horizontal="center" vertical="center"/>
    </xf>
    <xf numFmtId="0" fontId="41" fillId="0" borderId="0" xfId="1" quotePrefix="1" applyFont="1" applyFill="1" applyBorder="1" applyAlignment="1">
      <alignment horizontal="center" vertical="center"/>
    </xf>
    <xf numFmtId="0" fontId="41" fillId="0" borderId="8" xfId="1" quotePrefix="1" applyFont="1" applyFill="1" applyBorder="1" applyAlignment="1">
      <alignment horizontal="center" vertical="center"/>
    </xf>
    <xf numFmtId="0" fontId="37" fillId="0" borderId="22" xfId="1" applyFont="1" applyBorder="1"/>
    <xf numFmtId="0" fontId="41" fillId="0" borderId="3" xfId="1" quotePrefix="1" applyFont="1" applyFill="1" applyBorder="1" applyAlignment="1">
      <alignment horizontal="center" vertical="center"/>
    </xf>
    <xf numFmtId="0" fontId="41" fillId="0" borderId="23" xfId="1" quotePrefix="1" applyFont="1" applyBorder="1" applyAlignment="1">
      <alignment horizontal="center" vertical="center"/>
    </xf>
    <xf numFmtId="0" fontId="41" fillId="0" borderId="6" xfId="1" quotePrefix="1" applyFont="1" applyBorder="1" applyAlignment="1">
      <alignment horizontal="center" vertical="center"/>
    </xf>
    <xf numFmtId="0" fontId="37" fillId="11" borderId="21" xfId="1" quotePrefix="1" applyFont="1" applyFill="1" applyBorder="1" applyAlignment="1">
      <alignment horizontal="center" vertical="center"/>
    </xf>
    <xf numFmtId="0" fontId="37" fillId="11" borderId="9" xfId="1" quotePrefix="1" applyFont="1" applyFill="1" applyBorder="1" applyAlignment="1">
      <alignment horizontal="center" vertical="center"/>
    </xf>
    <xf numFmtId="0" fontId="37" fillId="11" borderId="11" xfId="1" quotePrefix="1" applyFont="1" applyFill="1" applyBorder="1" applyAlignment="1">
      <alignment horizontal="center" vertical="center"/>
    </xf>
    <xf numFmtId="0" fontId="37" fillId="11" borderId="20" xfId="1" quotePrefix="1" applyFont="1" applyFill="1" applyBorder="1" applyAlignment="1">
      <alignment horizontal="center" vertical="center"/>
    </xf>
    <xf numFmtId="0" fontId="37" fillId="11" borderId="22" xfId="1" quotePrefix="1" applyFont="1" applyFill="1" applyBorder="1" applyAlignment="1">
      <alignment horizontal="center" vertical="center"/>
    </xf>
    <xf numFmtId="0" fontId="37" fillId="11" borderId="3" xfId="1" quotePrefix="1" applyFont="1" applyFill="1" applyBorder="1" applyAlignment="1">
      <alignment horizontal="center" vertical="center"/>
    </xf>
    <xf numFmtId="0" fontId="37" fillId="11" borderId="20" xfId="1" applyFont="1" applyFill="1" applyBorder="1" applyAlignment="1">
      <alignment horizontal="center" vertical="center"/>
    </xf>
    <xf numFmtId="0" fontId="37" fillId="11" borderId="22" xfId="1" applyFont="1" applyFill="1" applyBorder="1" applyAlignment="1">
      <alignment horizontal="center" vertical="center"/>
    </xf>
    <xf numFmtId="0" fontId="37" fillId="11" borderId="3" xfId="1" applyFont="1" applyFill="1" applyBorder="1" applyAlignment="1">
      <alignment horizontal="center" vertical="center"/>
    </xf>
    <xf numFmtId="0" fontId="37" fillId="0" borderId="0" xfId="0" applyFont="1" applyBorder="1"/>
    <xf numFmtId="0" fontId="37" fillId="0" borderId="8" xfId="0" applyFont="1" applyBorder="1" applyAlignment="1">
      <alignment horizontal="center"/>
    </xf>
    <xf numFmtId="1" fontId="37" fillId="0" borderId="0" xfId="1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7" fillId="0" borderId="0" xfId="1" applyNumberFormat="1" applyFont="1" applyAlignment="1">
      <alignment horizontal="center" vertical="center"/>
    </xf>
    <xf numFmtId="0" fontId="41" fillId="0" borderId="3" xfId="1" quotePrefix="1" applyFont="1" applyBorder="1" applyAlignment="1">
      <alignment horizontal="center" vertical="center"/>
    </xf>
    <xf numFmtId="0" fontId="37" fillId="11" borderId="24" xfId="1" quotePrefix="1" applyFont="1" applyFill="1" applyBorder="1" applyAlignment="1">
      <alignment horizontal="center" vertical="center"/>
    </xf>
    <xf numFmtId="0" fontId="37" fillId="11" borderId="0" xfId="1" quotePrefix="1" applyFont="1" applyFill="1" applyBorder="1" applyAlignment="1">
      <alignment horizontal="center" vertical="center"/>
    </xf>
    <xf numFmtId="0" fontId="37" fillId="11" borderId="1" xfId="1" quotePrefix="1" applyFont="1" applyFill="1" applyBorder="1" applyAlignment="1">
      <alignment horizontal="center" vertical="center"/>
    </xf>
    <xf numFmtId="0" fontId="41" fillId="0" borderId="30" xfId="1" quotePrefix="1" applyFont="1" applyBorder="1" applyAlignment="1">
      <alignment horizontal="center" vertical="center"/>
    </xf>
    <xf numFmtId="0" fontId="37" fillId="0" borderId="5" xfId="0" applyFont="1" applyBorder="1" applyAlignment="1">
      <alignment horizontal="center"/>
    </xf>
    <xf numFmtId="0" fontId="37" fillId="11" borderId="31" xfId="1" quotePrefix="1" applyFont="1" applyFill="1" applyBorder="1" applyAlignment="1">
      <alignment horizontal="center" vertical="center"/>
    </xf>
    <xf numFmtId="0" fontId="37" fillId="11" borderId="8" xfId="1" quotePrefix="1" applyFont="1" applyFill="1" applyBorder="1" applyAlignment="1">
      <alignment horizontal="center" vertical="center"/>
    </xf>
    <xf numFmtId="0" fontId="37" fillId="11" borderId="6" xfId="1" quotePrefix="1" applyFont="1" applyFill="1" applyBorder="1" applyAlignment="1">
      <alignment horizontal="center" vertical="center"/>
    </xf>
    <xf numFmtId="0" fontId="41" fillId="0" borderId="30" xfId="1" applyFont="1" applyBorder="1" applyAlignment="1">
      <alignment horizontal="center" vertical="center"/>
    </xf>
    <xf numFmtId="0" fontId="41" fillId="0" borderId="6" xfId="1" applyFont="1" applyBorder="1" applyAlignment="1">
      <alignment horizontal="center" vertical="center"/>
    </xf>
    <xf numFmtId="0" fontId="41" fillId="0" borderId="3" xfId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64" fontId="43" fillId="0" borderId="0" xfId="1" applyNumberFormat="1" applyFont="1" applyBorder="1" applyAlignment="1">
      <alignment vertical="center"/>
    </xf>
    <xf numFmtId="0" fontId="37" fillId="0" borderId="15" xfId="0" applyFont="1" applyBorder="1" applyAlignment="1">
      <alignment horizontal="center"/>
    </xf>
    <xf numFmtId="0" fontId="41" fillId="0" borderId="2" xfId="1" quotePrefix="1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37" fillId="2" borderId="2" xfId="1" applyFont="1" applyFill="1" applyBorder="1" applyAlignment="1">
      <alignment horizontal="center" vertical="center"/>
    </xf>
    <xf numFmtId="0" fontId="37" fillId="8" borderId="3" xfId="1" applyFont="1" applyFill="1" applyBorder="1" applyAlignment="1">
      <alignment horizontal="center" vertical="center"/>
    </xf>
    <xf numFmtId="0" fontId="40" fillId="4" borderId="3" xfId="1" applyFont="1" applyFill="1" applyBorder="1" applyAlignment="1">
      <alignment horizontal="center" vertical="center"/>
    </xf>
    <xf numFmtId="14" fontId="37" fillId="0" borderId="0" xfId="1" applyNumberFormat="1" applyFont="1" applyBorder="1" applyAlignment="1">
      <alignment horizontal="centerContinuous" vertical="center"/>
    </xf>
    <xf numFmtId="0" fontId="4" fillId="11" borderId="11" xfId="0" quotePrefix="1" applyFont="1" applyFill="1" applyBorder="1"/>
    <xf numFmtId="0" fontId="4" fillId="11" borderId="8" xfId="0" quotePrefix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/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horizontal="left" vertical="center"/>
    </xf>
    <xf numFmtId="0" fontId="4" fillId="0" borderId="32" xfId="1" applyFont="1" applyBorder="1" applyAlignment="1">
      <alignment horizontal="centerContinuous" vertical="center"/>
    </xf>
    <xf numFmtId="0" fontId="4" fillId="0" borderId="29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centerContinuous" vertical="center"/>
    </xf>
    <xf numFmtId="0" fontId="6" fillId="0" borderId="23" xfId="1" quotePrefix="1" applyFont="1" applyBorder="1" applyAlignment="1">
      <alignment horizontal="center" vertical="center"/>
    </xf>
    <xf numFmtId="0" fontId="19" fillId="11" borderId="0" xfId="1" applyFont="1" applyFill="1" applyAlignment="1">
      <alignment horizontal="center"/>
    </xf>
    <xf numFmtId="0" fontId="19" fillId="11" borderId="31" xfId="1" applyFont="1" applyFill="1" applyBorder="1" applyAlignment="1">
      <alignment horizontal="center" vertical="center"/>
    </xf>
    <xf numFmtId="0" fontId="19" fillId="11" borderId="6" xfId="1" quotePrefix="1" applyFont="1" applyFill="1" applyBorder="1" applyAlignment="1">
      <alignment horizontal="center" vertical="center"/>
    </xf>
    <xf numFmtId="0" fontId="19" fillId="11" borderId="1" xfId="1" quotePrefix="1" applyFont="1" applyFill="1" applyBorder="1" applyAlignment="1">
      <alignment horizontal="center" vertical="center"/>
    </xf>
    <xf numFmtId="0" fontId="4" fillId="11" borderId="1" xfId="1" quotePrefix="1" applyFont="1" applyFill="1" applyBorder="1" applyAlignment="1">
      <alignment horizontal="center" vertical="center"/>
    </xf>
    <xf numFmtId="0" fontId="19" fillId="11" borderId="21" xfId="1" applyFont="1" applyFill="1" applyBorder="1" applyAlignment="1">
      <alignment horizontal="center" vertical="center"/>
    </xf>
    <xf numFmtId="0" fontId="19" fillId="11" borderId="0" xfId="1" quotePrefix="1" applyFont="1" applyFill="1" applyAlignment="1">
      <alignment horizontal="center" vertical="center"/>
    </xf>
    <xf numFmtId="0" fontId="19" fillId="11" borderId="24" xfId="1" quotePrefix="1" applyFont="1" applyFill="1" applyBorder="1" applyAlignment="1">
      <alignment horizontal="center" vertical="center"/>
    </xf>
    <xf numFmtId="0" fontId="19" fillId="11" borderId="0" xfId="1" quotePrefix="1" applyFont="1" applyFill="1" applyBorder="1" applyAlignment="1">
      <alignment horizontal="center" vertical="center"/>
    </xf>
    <xf numFmtId="0" fontId="4" fillId="11" borderId="0" xfId="1" quotePrefix="1" applyFont="1" applyFill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19" fillId="11" borderId="11" xfId="1" quotePrefix="1" applyFont="1" applyFill="1" applyBorder="1" applyAlignment="1">
      <alignment horizontal="center" vertical="center"/>
    </xf>
    <xf numFmtId="0" fontId="4" fillId="11" borderId="6" xfId="1" quotePrefix="1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/>
    </xf>
    <xf numFmtId="0" fontId="4" fillId="11" borderId="8" xfId="1" quotePrefix="1" applyFont="1" applyFill="1" applyBorder="1" applyAlignment="1">
      <alignment horizontal="center" vertical="center"/>
    </xf>
    <xf numFmtId="0" fontId="19" fillId="11" borderId="8" xfId="1" quotePrefix="1" applyFont="1" applyFill="1" applyBorder="1" applyAlignment="1">
      <alignment horizontal="center" vertical="center"/>
    </xf>
    <xf numFmtId="0" fontId="19" fillId="11" borderId="6" xfId="1" quotePrefix="1" applyFont="1" applyFill="1" applyBorder="1" applyAlignment="1">
      <alignment horizontal="center"/>
    </xf>
    <xf numFmtId="0" fontId="19" fillId="11" borderId="8" xfId="1" applyFont="1" applyFill="1" applyBorder="1" applyAlignment="1">
      <alignment horizontal="center"/>
    </xf>
    <xf numFmtId="0" fontId="19" fillId="11" borderId="31" xfId="1" quotePrefix="1" applyFont="1" applyFill="1" applyBorder="1" applyAlignment="1">
      <alignment horizontal="center" vertical="center"/>
    </xf>
    <xf numFmtId="0" fontId="4" fillId="11" borderId="31" xfId="1" quotePrefix="1" applyFont="1" applyFill="1" applyBorder="1" applyAlignment="1">
      <alignment horizontal="center" vertical="center"/>
    </xf>
    <xf numFmtId="0" fontId="19" fillId="11" borderId="21" xfId="1" applyFont="1" applyFill="1" applyBorder="1" applyAlignment="1">
      <alignment horizontal="center"/>
    </xf>
    <xf numFmtId="0" fontId="4" fillId="11" borderId="0" xfId="1" quotePrefix="1" applyFont="1" applyFill="1" applyAlignment="1">
      <alignment horizontal="center"/>
    </xf>
    <xf numFmtId="0" fontId="4" fillId="11" borderId="11" xfId="1" quotePrefix="1" applyFont="1" applyFill="1" applyBorder="1" applyAlignment="1">
      <alignment horizontal="center"/>
    </xf>
    <xf numFmtId="0" fontId="19" fillId="11" borderId="9" xfId="1" quotePrefix="1" applyFont="1" applyFill="1" applyBorder="1" applyAlignment="1">
      <alignment horizontal="center"/>
    </xf>
    <xf numFmtId="0" fontId="19" fillId="11" borderId="21" xfId="1" quotePrefix="1" applyFont="1" applyFill="1" applyBorder="1" applyAlignment="1">
      <alignment horizontal="center"/>
    </xf>
    <xf numFmtId="0" fontId="19" fillId="11" borderId="21" xfId="1" quotePrefix="1" applyFont="1" applyFill="1" applyBorder="1" applyAlignment="1">
      <alignment horizontal="center" vertical="center"/>
    </xf>
    <xf numFmtId="0" fontId="4" fillId="11" borderId="22" xfId="1" quotePrefix="1" applyFont="1" applyFill="1" applyBorder="1" applyAlignment="1">
      <alignment horizontal="center" vertical="center"/>
    </xf>
    <xf numFmtId="0" fontId="19" fillId="11" borderId="9" xfId="1" quotePrefix="1" applyFont="1" applyFill="1" applyBorder="1" applyAlignment="1">
      <alignment horizontal="center" vertical="center"/>
    </xf>
    <xf numFmtId="0" fontId="4" fillId="11" borderId="9" xfId="1" quotePrefix="1" applyFont="1" applyFill="1" applyBorder="1" applyAlignment="1">
      <alignment horizontal="center" vertical="center"/>
    </xf>
    <xf numFmtId="0" fontId="1" fillId="0" borderId="0" xfId="1" applyFont="1" applyBorder="1"/>
    <xf numFmtId="14" fontId="1" fillId="0" borderId="0" xfId="1" applyNumberFormat="1" applyFont="1" applyBorder="1" applyAlignment="1">
      <alignment horizontal="centerContinuous" vertical="center"/>
    </xf>
    <xf numFmtId="0" fontId="1" fillId="0" borderId="0" xfId="0" applyFont="1"/>
    <xf numFmtId="0" fontId="3" fillId="11" borderId="0" xfId="1" applyFont="1" applyFill="1" applyAlignment="1">
      <alignment horizontal="center"/>
    </xf>
    <xf numFmtId="0" fontId="36" fillId="11" borderId="0" xfId="1" applyFont="1" applyFill="1" applyAlignment="1">
      <alignment horizontal="center" vertical="center"/>
    </xf>
    <xf numFmtId="0" fontId="3" fillId="11" borderId="8" xfId="1" applyFont="1" applyFill="1" applyBorder="1" applyAlignment="1">
      <alignment horizontal="center"/>
    </xf>
    <xf numFmtId="0" fontId="3" fillId="11" borderId="24" xfId="1" applyFont="1" applyFill="1" applyBorder="1" applyAlignment="1">
      <alignment horizontal="center"/>
    </xf>
    <xf numFmtId="0" fontId="3" fillId="11" borderId="31" xfId="1" applyFont="1" applyFill="1" applyBorder="1" applyAlignment="1">
      <alignment horizontal="center"/>
    </xf>
    <xf numFmtId="0" fontId="3" fillId="11" borderId="24" xfId="1" applyFont="1" applyFill="1" applyBorder="1" applyAlignment="1">
      <alignment horizontal="center" vertical="center"/>
    </xf>
    <xf numFmtId="0" fontId="4" fillId="11" borderId="21" xfId="1" quotePrefix="1" applyFont="1" applyFill="1" applyBorder="1" applyAlignment="1">
      <alignment horizontal="center"/>
    </xf>
    <xf numFmtId="0" fontId="3" fillId="11" borderId="31" xfId="1" applyFont="1" applyFill="1" applyBorder="1" applyAlignment="1">
      <alignment horizontal="center" vertical="center"/>
    </xf>
    <xf numFmtId="0" fontId="3" fillId="11" borderId="8" xfId="1" applyFont="1" applyFill="1" applyBorder="1" applyAlignment="1">
      <alignment horizontal="center" vertical="center"/>
    </xf>
    <xf numFmtId="0" fontId="3" fillId="11" borderId="0" xfId="1" applyFont="1" applyFill="1" applyBorder="1" applyAlignment="1">
      <alignment horizontal="center"/>
    </xf>
    <xf numFmtId="0" fontId="3" fillId="11" borderId="0" xfId="1" applyFont="1" applyFill="1" applyBorder="1" applyAlignment="1">
      <alignment horizontal="center" vertical="center"/>
    </xf>
    <xf numFmtId="0" fontId="3" fillId="11" borderId="0" xfId="1" applyFont="1" applyFill="1" applyAlignment="1">
      <alignment horizontal="center" vertical="center"/>
    </xf>
    <xf numFmtId="0" fontId="4" fillId="11" borderId="3" xfId="1" applyFont="1" applyFill="1" applyBorder="1" applyAlignment="1">
      <alignment horizontal="center" vertical="center"/>
    </xf>
    <xf numFmtId="0" fontId="3" fillId="11" borderId="22" xfId="1" applyFont="1" applyFill="1" applyBorder="1" applyAlignment="1">
      <alignment horizontal="center" vertical="center"/>
    </xf>
    <xf numFmtId="0" fontId="4" fillId="11" borderId="22" xfId="1" applyFont="1" applyFill="1" applyBorder="1" applyAlignment="1">
      <alignment horizontal="center" vertical="center"/>
    </xf>
    <xf numFmtId="0" fontId="3" fillId="11" borderId="20" xfId="1" applyFont="1" applyFill="1" applyBorder="1" applyAlignment="1">
      <alignment horizontal="center" vertical="center"/>
    </xf>
    <xf numFmtId="0" fontId="37" fillId="11" borderId="0" xfId="1" applyFont="1" applyFill="1" applyBorder="1" applyAlignment="1">
      <alignment horizontal="center"/>
    </xf>
    <xf numFmtId="0" fontId="37" fillId="11" borderId="0" xfId="1" applyFont="1" applyFill="1" applyAlignment="1">
      <alignment horizontal="center"/>
    </xf>
    <xf numFmtId="0" fontId="37" fillId="11" borderId="8" xfId="1" applyFont="1" applyFill="1" applyBorder="1" applyAlignment="1">
      <alignment horizontal="center" vertical="center"/>
    </xf>
    <xf numFmtId="0" fontId="40" fillId="11" borderId="1" xfId="1" applyFont="1" applyFill="1" applyBorder="1" applyAlignment="1">
      <alignment horizontal="center" vertical="center"/>
    </xf>
    <xf numFmtId="0" fontId="37" fillId="11" borderId="9" xfId="1" applyFont="1" applyFill="1" applyBorder="1" applyAlignment="1">
      <alignment horizontal="center"/>
    </xf>
    <xf numFmtId="0" fontId="37" fillId="11" borderId="1" xfId="1" applyFont="1" applyFill="1" applyBorder="1" applyAlignment="1">
      <alignment horizontal="center" vertical="center"/>
    </xf>
    <xf numFmtId="0" fontId="37" fillId="11" borderId="6" xfId="1" applyFont="1" applyFill="1" applyBorder="1" applyAlignment="1">
      <alignment horizontal="center" vertical="center"/>
    </xf>
    <xf numFmtId="0" fontId="37" fillId="11" borderId="31" xfId="1" applyFont="1" applyFill="1" applyBorder="1" applyAlignment="1">
      <alignment horizontal="center" vertical="center"/>
    </xf>
    <xf numFmtId="0" fontId="37" fillId="11" borderId="11" xfId="1" applyFont="1" applyFill="1" applyBorder="1" applyAlignment="1">
      <alignment horizontal="center" vertical="center"/>
    </xf>
    <xf numFmtId="0" fontId="37" fillId="11" borderId="31" xfId="1" applyFont="1" applyFill="1" applyBorder="1" applyAlignment="1">
      <alignment horizontal="center"/>
    </xf>
    <xf numFmtId="0" fontId="37" fillId="11" borderId="6" xfId="1" applyFont="1" applyFill="1" applyBorder="1" applyAlignment="1">
      <alignment horizontal="center"/>
    </xf>
    <xf numFmtId="0" fontId="1" fillId="0" borderId="25" xfId="1" applyFont="1" applyBorder="1" applyAlignment="1">
      <alignment vertical="center"/>
    </xf>
    <xf numFmtId="0" fontId="4" fillId="0" borderId="26" xfId="1" applyFont="1" applyBorder="1"/>
    <xf numFmtId="0" fontId="4" fillId="0" borderId="27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Alignment="1">
      <alignment vertical="center"/>
    </xf>
    <xf numFmtId="0" fontId="4" fillId="0" borderId="32" xfId="1" applyFont="1" applyBorder="1"/>
    <xf numFmtId="0" fontId="4" fillId="0" borderId="17" xfId="1" applyFont="1" applyBorder="1"/>
    <xf numFmtId="164" fontId="7" fillId="11" borderId="8" xfId="1" applyNumberFormat="1" applyFont="1" applyFill="1" applyBorder="1" applyAlignment="1">
      <alignment vertical="center"/>
    </xf>
    <xf numFmtId="0" fontId="3" fillId="11" borderId="3" xfId="1" applyFont="1" applyFill="1" applyBorder="1" applyAlignment="1">
      <alignment horizontal="center" vertical="center"/>
    </xf>
    <xf numFmtId="0" fontId="3" fillId="11" borderId="3" xfId="1" quotePrefix="1" applyFont="1" applyFill="1" applyBorder="1" applyAlignment="1">
      <alignment horizontal="center" vertical="center"/>
    </xf>
    <xf numFmtId="0" fontId="3" fillId="11" borderId="20" xfId="1" applyFont="1" applyFill="1" applyBorder="1" applyAlignment="1">
      <alignment horizontal="center"/>
    </xf>
    <xf numFmtId="0" fontId="3" fillId="11" borderId="21" xfId="1" applyFont="1" applyFill="1" applyBorder="1" applyAlignment="1">
      <alignment horizontal="center" vertical="center"/>
    </xf>
    <xf numFmtId="0" fontId="3" fillId="11" borderId="11" xfId="1" applyFont="1" applyFill="1" applyBorder="1" applyAlignment="1">
      <alignment horizontal="center" vertical="center"/>
    </xf>
    <xf numFmtId="0" fontId="3" fillId="11" borderId="6" xfId="1" applyFont="1" applyFill="1" applyBorder="1" applyAlignment="1">
      <alignment horizontal="center" vertical="center"/>
    </xf>
    <xf numFmtId="0" fontId="3" fillId="11" borderId="9" xfId="1" applyFont="1" applyFill="1" applyBorder="1" applyAlignment="1">
      <alignment horizontal="center" vertical="center"/>
    </xf>
    <xf numFmtId="0" fontId="3" fillId="11" borderId="6" xfId="1" quotePrefix="1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1" xfId="1" quotePrefix="1" applyFont="1" applyFill="1" applyBorder="1" applyAlignment="1">
      <alignment horizontal="center" vertical="center"/>
    </xf>
    <xf numFmtId="0" fontId="1" fillId="11" borderId="0" xfId="1" quotePrefix="1" applyFont="1" applyFill="1" applyBorder="1" applyAlignment="1">
      <alignment horizontal="center" vertical="center"/>
    </xf>
    <xf numFmtId="0" fontId="10" fillId="11" borderId="1" xfId="2" applyFont="1" applyFill="1" applyBorder="1" applyAlignment="1">
      <alignment horizontal="center" vertical="center"/>
    </xf>
    <xf numFmtId="0" fontId="36" fillId="11" borderId="1" xfId="2" applyFont="1" applyFill="1" applyBorder="1" applyAlignment="1">
      <alignment vertical="center"/>
    </xf>
    <xf numFmtId="0" fontId="4" fillId="11" borderId="1" xfId="2" applyFont="1" applyFill="1" applyBorder="1" applyAlignment="1">
      <alignment horizontal="center" vertical="center"/>
    </xf>
    <xf numFmtId="0" fontId="16" fillId="11" borderId="1" xfId="2" applyFont="1" applyFill="1" applyBorder="1" applyAlignment="1">
      <alignment horizontal="center" vertical="center"/>
    </xf>
    <xf numFmtId="0" fontId="3" fillId="11" borderId="33" xfId="2" applyFont="1" applyFill="1" applyBorder="1" applyAlignment="1">
      <alignment horizontal="center" vertical="center"/>
    </xf>
    <xf numFmtId="0" fontId="36" fillId="11" borderId="33" xfId="2" applyFont="1" applyFill="1" applyBorder="1" applyAlignment="1">
      <alignment vertical="center"/>
    </xf>
    <xf numFmtId="0" fontId="36" fillId="11" borderId="34" xfId="2" applyFont="1" applyFill="1" applyBorder="1" applyAlignment="1">
      <alignment vertical="center"/>
    </xf>
    <xf numFmtId="0" fontId="10" fillId="11" borderId="35" xfId="2" applyFont="1" applyFill="1" applyBorder="1" applyAlignment="1">
      <alignment horizontal="center" vertical="center"/>
    </xf>
    <xf numFmtId="0" fontId="10" fillId="11" borderId="36" xfId="2" applyFont="1" applyFill="1" applyBorder="1" applyAlignment="1">
      <alignment horizontal="center" vertical="center"/>
    </xf>
    <xf numFmtId="0" fontId="36" fillId="11" borderId="37" xfId="2" applyFont="1" applyFill="1" applyBorder="1" applyAlignment="1">
      <alignment horizontal="center" vertical="center"/>
    </xf>
    <xf numFmtId="0" fontId="3" fillId="11" borderId="33" xfId="2" quotePrefix="1" applyFont="1" applyFill="1" applyBorder="1" applyAlignment="1">
      <alignment horizontal="center" vertical="center"/>
    </xf>
    <xf numFmtId="0" fontId="10" fillId="11" borderId="26" xfId="2" applyFont="1" applyFill="1" applyBorder="1" applyAlignment="1">
      <alignment horizontal="center" vertical="center"/>
    </xf>
    <xf numFmtId="0" fontId="4" fillId="11" borderId="38" xfId="2" applyFont="1" applyFill="1" applyBorder="1" applyAlignment="1">
      <alignment horizontal="center" vertical="center"/>
    </xf>
    <xf numFmtId="0" fontId="4" fillId="11" borderId="32" xfId="2" applyFont="1" applyFill="1" applyBorder="1" applyAlignment="1">
      <alignment horizontal="center" vertical="center"/>
    </xf>
    <xf numFmtId="0" fontId="1" fillId="11" borderId="33" xfId="2" applyFont="1" applyFill="1" applyBorder="1" applyAlignment="1">
      <alignment horizontal="center" vertical="center"/>
    </xf>
    <xf numFmtId="0" fontId="1" fillId="11" borderId="17" xfId="2" applyFont="1" applyFill="1" applyBorder="1" applyAlignment="1">
      <alignment horizontal="center" vertical="center"/>
    </xf>
    <xf numFmtId="0" fontId="10" fillId="11" borderId="25" xfId="2" applyFont="1" applyFill="1" applyBorder="1" applyAlignment="1">
      <alignment horizontal="center" vertical="center"/>
    </xf>
    <xf numFmtId="0" fontId="36" fillId="11" borderId="25" xfId="2" applyFont="1" applyFill="1" applyBorder="1"/>
    <xf numFmtId="0" fontId="36" fillId="11" borderId="32" xfId="2" applyFont="1" applyFill="1" applyBorder="1"/>
    <xf numFmtId="0" fontId="1" fillId="11" borderId="27" xfId="2" applyFont="1" applyFill="1" applyBorder="1" applyAlignment="1">
      <alignment horizontal="center"/>
    </xf>
    <xf numFmtId="0" fontId="1" fillId="11" borderId="0" xfId="2" applyFont="1" applyFill="1" applyBorder="1" applyAlignment="1">
      <alignment horizontal="center"/>
    </xf>
    <xf numFmtId="0" fontId="1" fillId="11" borderId="0" xfId="2" applyFont="1" applyFill="1" applyBorder="1"/>
    <xf numFmtId="0" fontId="36" fillId="11" borderId="29" xfId="2" applyFont="1" applyFill="1" applyBorder="1"/>
    <xf numFmtId="0" fontId="4" fillId="11" borderId="29" xfId="2" applyFont="1" applyFill="1" applyBorder="1"/>
    <xf numFmtId="0" fontId="4" fillId="11" borderId="17" xfId="2" applyFont="1" applyFill="1" applyBorder="1"/>
    <xf numFmtId="0" fontId="10" fillId="11" borderId="39" xfId="0" applyFont="1" applyFill="1" applyBorder="1"/>
    <xf numFmtId="0" fontId="36" fillId="11" borderId="36" xfId="2" applyFont="1" applyFill="1" applyBorder="1" applyAlignment="1">
      <alignment horizontal="center" vertical="center"/>
    </xf>
    <xf numFmtId="0" fontId="3" fillId="11" borderId="36" xfId="2" applyFont="1" applyFill="1" applyBorder="1" applyAlignment="1">
      <alignment horizontal="center" vertical="center"/>
    </xf>
    <xf numFmtId="0" fontId="3" fillId="11" borderId="1" xfId="2" applyFont="1" applyFill="1" applyBorder="1" applyAlignment="1">
      <alignment horizontal="center" vertical="center"/>
    </xf>
    <xf numFmtId="0" fontId="10" fillId="11" borderId="1" xfId="2" applyFont="1" applyFill="1" applyBorder="1" applyAlignment="1">
      <alignment vertical="center"/>
    </xf>
    <xf numFmtId="0" fontId="36" fillId="11" borderId="32" xfId="2" applyFont="1" applyFill="1" applyBorder="1" applyAlignment="1">
      <alignment vertical="center"/>
    </xf>
    <xf numFmtId="0" fontId="36" fillId="11" borderId="17" xfId="2" applyFont="1" applyFill="1" applyBorder="1" applyAlignment="1">
      <alignment vertical="center"/>
    </xf>
    <xf numFmtId="14" fontId="3" fillId="11" borderId="1" xfId="2" applyNumberFormat="1" applyFont="1" applyFill="1" applyBorder="1" applyAlignment="1">
      <alignment horizontal="center" vertical="center"/>
    </xf>
    <xf numFmtId="0" fontId="36" fillId="11" borderId="26" xfId="2" applyFont="1" applyFill="1" applyBorder="1" applyAlignment="1">
      <alignment vertical="center"/>
    </xf>
    <xf numFmtId="0" fontId="36" fillId="11" borderId="40" xfId="2" applyFont="1" applyFill="1" applyBorder="1" applyAlignment="1">
      <alignment horizontal="center" vertical="center"/>
    </xf>
    <xf numFmtId="0" fontId="10" fillId="11" borderId="32" xfId="2" applyFont="1" applyFill="1" applyBorder="1" applyAlignment="1">
      <alignment horizontal="center" vertical="center"/>
    </xf>
    <xf numFmtId="0" fontId="36" fillId="11" borderId="32" xfId="2" applyFont="1" applyFill="1" applyBorder="1" applyAlignment="1">
      <alignment horizontal="center" vertical="center"/>
    </xf>
    <xf numFmtId="0" fontId="4" fillId="11" borderId="25" xfId="2" applyFont="1" applyFill="1" applyBorder="1"/>
    <xf numFmtId="0" fontId="4" fillId="11" borderId="41" xfId="2" applyFont="1" applyFill="1" applyBorder="1"/>
    <xf numFmtId="0" fontId="36" fillId="11" borderId="0" xfId="2" applyFont="1" applyFill="1"/>
    <xf numFmtId="0" fontId="36" fillId="11" borderId="0" xfId="2" applyFont="1" applyFill="1" applyAlignment="1">
      <alignment horizontal="center"/>
    </xf>
    <xf numFmtId="0" fontId="36" fillId="11" borderId="17" xfId="2" applyFont="1" applyFill="1" applyBorder="1"/>
    <xf numFmtId="0" fontId="10" fillId="11" borderId="0" xfId="0" applyFont="1" applyFill="1"/>
    <xf numFmtId="0" fontId="6" fillId="11" borderId="42" xfId="0" applyFont="1" applyFill="1" applyBorder="1"/>
    <xf numFmtId="0" fontId="10" fillId="11" borderId="42" xfId="0" applyFont="1" applyFill="1" applyBorder="1" applyAlignment="1">
      <alignment horizontal="center"/>
    </xf>
    <xf numFmtId="0" fontId="10" fillId="11" borderId="42" xfId="0" applyFont="1" applyFill="1" applyBorder="1"/>
    <xf numFmtId="0" fontId="36" fillId="11" borderId="35" xfId="2" applyFont="1" applyFill="1" applyBorder="1" applyAlignment="1">
      <alignment horizontal="center" vertical="center"/>
    </xf>
    <xf numFmtId="0" fontId="36" fillId="11" borderId="38" xfId="2" applyFont="1" applyFill="1" applyBorder="1" applyAlignment="1">
      <alignment horizontal="center" vertical="center"/>
    </xf>
    <xf numFmtId="0" fontId="1" fillId="11" borderId="11" xfId="1" quotePrefix="1" applyFont="1" applyFill="1" applyBorder="1" applyAlignment="1">
      <alignment horizontal="center" vertical="center"/>
    </xf>
    <xf numFmtId="0" fontId="3" fillId="11" borderId="0" xfId="1" quotePrefix="1" applyFont="1" applyFill="1" applyBorder="1" applyAlignment="1">
      <alignment horizontal="center" vertical="center"/>
    </xf>
    <xf numFmtId="0" fontId="1" fillId="0" borderId="1" xfId="1" applyFont="1" applyBorder="1"/>
    <xf numFmtId="0" fontId="1" fillId="11" borderId="1" xfId="1" quotePrefix="1" applyFont="1" applyFill="1" applyBorder="1" applyAlignment="1">
      <alignment horizontal="center" vertical="center"/>
    </xf>
    <xf numFmtId="0" fontId="19" fillId="0" borderId="15" xfId="1" applyFont="1" applyBorder="1" applyAlignment="1">
      <alignment horizontal="center"/>
    </xf>
    <xf numFmtId="0" fontId="41" fillId="0" borderId="0" xfId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0" fontId="3" fillId="11" borderId="8" xfId="1" quotePrefix="1" applyFont="1" applyFill="1" applyBorder="1" applyAlignment="1">
      <alignment horizontal="center" vertical="center"/>
    </xf>
    <xf numFmtId="0" fontId="19" fillId="11" borderId="31" xfId="1" applyFont="1" applyFill="1" applyBorder="1" applyAlignment="1">
      <alignment horizontal="center"/>
    </xf>
    <xf numFmtId="0" fontId="19" fillId="11" borderId="0" xfId="1" applyFont="1" applyFill="1" applyBorder="1" applyAlignment="1"/>
    <xf numFmtId="0" fontId="36" fillId="11" borderId="0" xfId="1" applyFont="1" applyFill="1" applyBorder="1" applyAlignment="1">
      <alignment horizontal="center"/>
    </xf>
    <xf numFmtId="0" fontId="36" fillId="11" borderId="0" xfId="1" applyFont="1" applyFill="1" applyAlignment="1">
      <alignment horizontal="center"/>
    </xf>
    <xf numFmtId="0" fontId="2" fillId="11" borderId="0" xfId="1" applyFill="1" applyAlignment="1">
      <alignment horizontal="center"/>
    </xf>
    <xf numFmtId="0" fontId="41" fillId="0" borderId="2" xfId="1" quotePrefix="1" applyFont="1" applyFill="1" applyBorder="1" applyAlignment="1">
      <alignment horizontal="center" vertical="center"/>
    </xf>
    <xf numFmtId="0" fontId="37" fillId="11" borderId="6" xfId="1" quotePrefix="1" applyFont="1" applyFill="1" applyBorder="1" applyAlignment="1">
      <alignment horizontal="center"/>
    </xf>
    <xf numFmtId="0" fontId="37" fillId="11" borderId="0" xfId="1" applyFont="1" applyFill="1" applyBorder="1" applyAlignment="1"/>
    <xf numFmtId="2" fontId="4" fillId="11" borderId="1" xfId="1" quotePrefix="1" applyNumberFormat="1" applyFont="1" applyFill="1" applyBorder="1" applyAlignment="1">
      <alignment horizontal="center" vertical="center"/>
    </xf>
    <xf numFmtId="0" fontId="36" fillId="11" borderId="0" xfId="1" applyFont="1" applyFill="1" applyBorder="1" applyAlignment="1"/>
    <xf numFmtId="0" fontId="36" fillId="11" borderId="0" xfId="1" applyFont="1" applyFill="1" applyAlignment="1"/>
    <xf numFmtId="14" fontId="1" fillId="11" borderId="33" xfId="2" applyNumberFormat="1" applyFont="1" applyFill="1" applyBorder="1" applyAlignment="1">
      <alignment horizontal="center" vertical="center"/>
    </xf>
    <xf numFmtId="0" fontId="1" fillId="11" borderId="37" xfId="2" applyFont="1" applyFill="1" applyBorder="1" applyAlignment="1">
      <alignment horizontal="center" vertical="center"/>
    </xf>
    <xf numFmtId="0" fontId="1" fillId="11" borderId="0" xfId="2" applyFont="1" applyFill="1" applyAlignment="1">
      <alignment vertical="center"/>
    </xf>
    <xf numFmtId="0" fontId="1" fillId="11" borderId="29" xfId="2" applyFont="1" applyFill="1" applyBorder="1" applyAlignment="1">
      <alignment vertical="center"/>
    </xf>
    <xf numFmtId="0" fontId="1" fillId="11" borderId="25" xfId="2" applyFont="1" applyFill="1" applyBorder="1" applyAlignment="1">
      <alignment vertical="center"/>
    </xf>
    <xf numFmtId="0" fontId="1" fillId="11" borderId="0" xfId="2" applyFont="1" applyFill="1" applyBorder="1" applyAlignment="1">
      <alignment vertical="center"/>
    </xf>
    <xf numFmtId="0" fontId="1" fillId="11" borderId="29" xfId="2" applyFont="1" applyFill="1" applyBorder="1" applyAlignment="1">
      <alignment horizontal="center" vertical="center"/>
    </xf>
    <xf numFmtId="0" fontId="1" fillId="11" borderId="43" xfId="2" applyFont="1" applyFill="1" applyBorder="1" applyAlignment="1">
      <alignment horizontal="center"/>
    </xf>
    <xf numFmtId="0" fontId="1" fillId="11" borderId="25" xfId="2" applyFont="1" applyFill="1" applyBorder="1"/>
    <xf numFmtId="0" fontId="1" fillId="11" borderId="25" xfId="2" applyFont="1" applyFill="1" applyBorder="1" applyAlignment="1">
      <alignment horizontal="center"/>
    </xf>
    <xf numFmtId="0" fontId="1" fillId="11" borderId="26" xfId="2" applyFont="1" applyFill="1" applyBorder="1"/>
    <xf numFmtId="0" fontId="1" fillId="11" borderId="32" xfId="2" applyFont="1" applyFill="1" applyBorder="1"/>
    <xf numFmtId="0" fontId="14" fillId="11" borderId="0" xfId="2" applyFont="1" applyFill="1" applyBorder="1"/>
    <xf numFmtId="0" fontId="1" fillId="11" borderId="0" xfId="2" quotePrefix="1" applyFont="1" applyFill="1" applyBorder="1" applyAlignment="1">
      <alignment horizontal="center"/>
    </xf>
    <xf numFmtId="0" fontId="1" fillId="11" borderId="44" xfId="2" applyFont="1" applyFill="1" applyBorder="1" applyAlignment="1">
      <alignment horizontal="center"/>
    </xf>
    <xf numFmtId="0" fontId="1" fillId="11" borderId="29" xfId="2" applyFont="1" applyFill="1" applyBorder="1"/>
    <xf numFmtId="0" fontId="1" fillId="11" borderId="29" xfId="2" applyFont="1" applyFill="1" applyBorder="1" applyAlignment="1">
      <alignment horizontal="center"/>
    </xf>
    <xf numFmtId="0" fontId="1" fillId="11" borderId="32" xfId="2" applyFont="1" applyFill="1" applyBorder="1" applyAlignment="1">
      <alignment horizontal="center" vertical="center"/>
    </xf>
    <xf numFmtId="0" fontId="36" fillId="11" borderId="33" xfId="2" applyFont="1" applyFill="1" applyBorder="1" applyAlignment="1">
      <alignment horizontal="center" vertical="center"/>
    </xf>
    <xf numFmtId="0" fontId="4" fillId="11" borderId="9" xfId="0" quotePrefix="1" applyFont="1" applyFill="1" applyBorder="1" applyAlignment="1">
      <alignment horizontal="center" vertical="center"/>
    </xf>
    <xf numFmtId="0" fontId="19" fillId="0" borderId="31" xfId="1" applyFont="1" applyBorder="1"/>
    <xf numFmtId="0" fontId="4" fillId="0" borderId="3" xfId="0" applyFont="1" applyBorder="1"/>
    <xf numFmtId="164" fontId="7" fillId="11" borderId="8" xfId="1" applyNumberFormat="1" applyFont="1" applyFill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10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11" borderId="6" xfId="1" quotePrefix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0" fillId="0" borderId="9" xfId="1" applyFont="1" applyBorder="1" applyAlignment="1">
      <alignment horizontal="center"/>
    </xf>
    <xf numFmtId="0" fontId="1" fillId="0" borderId="6" xfId="1" applyFont="1" applyBorder="1"/>
    <xf numFmtId="0" fontId="43" fillId="0" borderId="0" xfId="1" applyFont="1" applyBorder="1" applyAlignment="1">
      <alignment horizontal="left" vertical="center"/>
    </xf>
    <xf numFmtId="0" fontId="42" fillId="0" borderId="0" xfId="1" applyFont="1" applyBorder="1" applyAlignment="1">
      <alignment horizontal="left" vertical="center"/>
    </xf>
    <xf numFmtId="0" fontId="37" fillId="11" borderId="22" xfId="1" applyFont="1" applyFill="1" applyBorder="1" applyAlignment="1">
      <alignment horizontal="center"/>
    </xf>
    <xf numFmtId="0" fontId="37" fillId="11" borderId="20" xfId="1" applyFont="1" applyFill="1" applyBorder="1" applyAlignment="1">
      <alignment horizontal="center"/>
    </xf>
    <xf numFmtId="0" fontId="37" fillId="0" borderId="2" xfId="1" applyFont="1" applyBorder="1" applyAlignment="1">
      <alignment vertical="center"/>
    </xf>
    <xf numFmtId="0" fontId="41" fillId="8" borderId="0" xfId="1" applyFont="1" applyFill="1" applyAlignment="1">
      <alignment horizontal="centerContinuous" vertical="center"/>
    </xf>
    <xf numFmtId="0" fontId="37" fillId="8" borderId="0" xfId="1" applyFont="1" applyFill="1" applyAlignment="1">
      <alignment horizontal="centerContinuous" vertical="center"/>
    </xf>
    <xf numFmtId="0" fontId="48" fillId="8" borderId="0" xfId="1" applyFont="1" applyFill="1" applyAlignment="1">
      <alignment horizontal="centerContinuous" vertical="center"/>
    </xf>
    <xf numFmtId="0" fontId="37" fillId="0" borderId="2" xfId="1" applyFont="1" applyBorder="1" applyAlignment="1">
      <alignment horizontal="left" vertical="center"/>
    </xf>
    <xf numFmtId="0" fontId="1" fillId="11" borderId="0" xfId="1" applyFont="1" applyFill="1" applyAlignment="1">
      <alignment horizontal="center"/>
    </xf>
    <xf numFmtId="0" fontId="1" fillId="11" borderId="8" xfId="1" applyFont="1" applyFill="1" applyBorder="1" applyAlignment="1">
      <alignment horizontal="center" vertical="center"/>
    </xf>
    <xf numFmtId="0" fontId="1" fillId="11" borderId="20" xfId="1" applyFont="1" applyFill="1" applyBorder="1" applyAlignment="1">
      <alignment horizontal="center" vertical="center"/>
    </xf>
    <xf numFmtId="0" fontId="1" fillId="11" borderId="3" xfId="1" applyFont="1" applyFill="1" applyBorder="1" applyAlignment="1">
      <alignment horizontal="center" vertical="center"/>
    </xf>
    <xf numFmtId="0" fontId="1" fillId="11" borderId="22" xfId="1" applyFont="1" applyFill="1" applyBorder="1" applyAlignment="1">
      <alignment horizontal="center" vertical="center"/>
    </xf>
    <xf numFmtId="0" fontId="1" fillId="11" borderId="0" xfId="1" applyFont="1" applyFill="1" applyAlignment="1">
      <alignment horizontal="center" vertical="center"/>
    </xf>
    <xf numFmtId="0" fontId="1" fillId="11" borderId="21" xfId="1" quotePrefix="1" applyFont="1" applyFill="1" applyBorder="1" applyAlignment="1">
      <alignment horizontal="center" vertical="center"/>
    </xf>
    <xf numFmtId="0" fontId="1" fillId="11" borderId="31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24" xfId="1" quotePrefix="1" applyFont="1" applyFill="1" applyBorder="1" applyAlignment="1">
      <alignment horizontal="center" vertical="center"/>
    </xf>
    <xf numFmtId="0" fontId="1" fillId="11" borderId="31" xfId="1" quotePrefix="1" applyFont="1" applyFill="1" applyBorder="1" applyAlignment="1">
      <alignment horizontal="center" vertical="center"/>
    </xf>
    <xf numFmtId="0" fontId="1" fillId="11" borderId="20" xfId="1" quotePrefix="1" applyFont="1" applyFill="1" applyBorder="1" applyAlignment="1">
      <alignment horizontal="center" vertical="center"/>
    </xf>
    <xf numFmtId="0" fontId="1" fillId="11" borderId="3" xfId="1" quotePrefix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/>
    </xf>
    <xf numFmtId="0" fontId="15" fillId="11" borderId="12" xfId="2" applyFont="1" applyFill="1" applyBorder="1" applyAlignment="1">
      <alignment horizontal="centerContinuous" vertical="center"/>
    </xf>
    <xf numFmtId="0" fontId="15" fillId="11" borderId="13" xfId="2" applyFont="1" applyFill="1" applyBorder="1" applyAlignment="1">
      <alignment horizontal="center" vertical="center"/>
    </xf>
    <xf numFmtId="0" fontId="15" fillId="11" borderId="13" xfId="2" applyFont="1" applyFill="1" applyBorder="1" applyAlignment="1">
      <alignment horizontal="centerContinuous" vertical="center"/>
    </xf>
    <xf numFmtId="0" fontId="15" fillId="11" borderId="14" xfId="2" applyFont="1" applyFill="1" applyBorder="1" applyAlignment="1">
      <alignment horizontal="centerContinuous" vertical="center"/>
    </xf>
    <xf numFmtId="0" fontId="0" fillId="11" borderId="0" xfId="0" applyFill="1" applyBorder="1"/>
    <xf numFmtId="0" fontId="6" fillId="11" borderId="16" xfId="2" applyFont="1" applyFill="1" applyBorder="1" applyAlignment="1">
      <alignment horizontal="center"/>
    </xf>
    <xf numFmtId="0" fontId="10" fillId="11" borderId="17" xfId="2" applyFont="1" applyFill="1" applyBorder="1" applyAlignment="1">
      <alignment horizontal="center"/>
    </xf>
    <xf numFmtId="0" fontId="10" fillId="11" borderId="18" xfId="2" applyFont="1" applyFill="1" applyBorder="1"/>
    <xf numFmtId="0" fontId="10" fillId="11" borderId="19" xfId="2" applyFont="1" applyFill="1" applyBorder="1"/>
    <xf numFmtId="0" fontId="10" fillId="11" borderId="16" xfId="2" applyFont="1" applyFill="1" applyBorder="1"/>
    <xf numFmtId="0" fontId="10" fillId="11" borderId="0" xfId="0" applyFont="1" applyFill="1" applyBorder="1"/>
    <xf numFmtId="0" fontId="0" fillId="11" borderId="0" xfId="0" applyFill="1" applyBorder="1" applyAlignment="1">
      <alignment horizontal="center"/>
    </xf>
    <xf numFmtId="0" fontId="1" fillId="11" borderId="0" xfId="1" quotePrefix="1" applyFont="1" applyFill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0" fontId="10" fillId="11" borderId="29" xfId="2" applyFont="1" applyFill="1" applyBorder="1" applyAlignment="1">
      <alignment horizontal="center"/>
    </xf>
    <xf numFmtId="0" fontId="1" fillId="11" borderId="32" xfId="2" applyFont="1" applyFill="1" applyBorder="1" applyAlignment="1">
      <alignment vertical="center"/>
    </xf>
    <xf numFmtId="0" fontId="1" fillId="11" borderId="17" xfId="2" applyFont="1" applyFill="1" applyBorder="1" applyAlignment="1">
      <alignment vertical="center"/>
    </xf>
    <xf numFmtId="0" fontId="1" fillId="11" borderId="26" xfId="2" applyFont="1" applyFill="1" applyBorder="1" applyAlignment="1">
      <alignment vertical="center"/>
    </xf>
    <xf numFmtId="0" fontId="10" fillId="11" borderId="45" xfId="2" applyFont="1" applyFill="1" applyBorder="1" applyAlignment="1">
      <alignment horizontal="center"/>
    </xf>
    <xf numFmtId="0" fontId="1" fillId="11" borderId="19" xfId="2" applyFont="1" applyFill="1" applyBorder="1" applyAlignment="1">
      <alignment vertical="center"/>
    </xf>
    <xf numFmtId="0" fontId="1" fillId="11" borderId="16" xfId="2" applyFont="1" applyFill="1" applyBorder="1" applyAlignment="1">
      <alignment vertical="center"/>
    </xf>
    <xf numFmtId="0" fontId="1" fillId="11" borderId="18" xfId="2" applyFont="1" applyFill="1" applyBorder="1" applyAlignment="1">
      <alignment vertical="center"/>
    </xf>
    <xf numFmtId="0" fontId="4" fillId="11" borderId="19" xfId="2" applyFont="1" applyFill="1" applyBorder="1" applyAlignment="1">
      <alignment horizontal="center" vertical="center"/>
    </xf>
    <xf numFmtId="0" fontId="1" fillId="11" borderId="16" xfId="2" applyFont="1" applyFill="1" applyBorder="1" applyAlignment="1">
      <alignment horizontal="center" vertical="center"/>
    </xf>
    <xf numFmtId="0" fontId="10" fillId="11" borderId="14" xfId="0" applyFont="1" applyFill="1" applyBorder="1"/>
    <xf numFmtId="0" fontId="4" fillId="11" borderId="0" xfId="2" applyFont="1" applyFill="1" applyBorder="1"/>
    <xf numFmtId="0" fontId="10" fillId="11" borderId="45" xfId="0" applyFont="1" applyFill="1" applyBorder="1"/>
    <xf numFmtId="0" fontId="10" fillId="11" borderId="13" xfId="0" applyFont="1" applyFill="1" applyBorder="1" applyAlignment="1">
      <alignment horizontal="center"/>
    </xf>
    <xf numFmtId="0" fontId="10" fillId="11" borderId="18" xfId="2" applyFont="1" applyFill="1" applyBorder="1" applyAlignment="1">
      <alignment horizontal="center"/>
    </xf>
    <xf numFmtId="0" fontId="10" fillId="11" borderId="45" xfId="0" applyFont="1" applyFill="1" applyBorder="1" applyAlignment="1">
      <alignment horizontal="center"/>
    </xf>
    <xf numFmtId="0" fontId="10" fillId="11" borderId="13" xfId="0" applyFont="1" applyFill="1" applyBorder="1"/>
    <xf numFmtId="0" fontId="44" fillId="11" borderId="18" xfId="2" applyFont="1" applyFill="1" applyBorder="1" applyAlignment="1">
      <alignment horizontal="center" vertical="center"/>
    </xf>
    <xf numFmtId="0" fontId="45" fillId="11" borderId="19" xfId="2" applyFont="1" applyFill="1" applyBorder="1" applyAlignment="1">
      <alignment horizontal="center" vertical="center"/>
    </xf>
    <xf numFmtId="0" fontId="34" fillId="11" borderId="16" xfId="2" applyFont="1" applyFill="1" applyBorder="1" applyAlignment="1">
      <alignment horizontal="center" vertical="center"/>
    </xf>
    <xf numFmtId="0" fontId="24" fillId="0" borderId="0" xfId="0" applyFont="1"/>
    <xf numFmtId="0" fontId="4" fillId="0" borderId="23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0" fillId="0" borderId="24" xfId="1" applyFont="1" applyBorder="1" applyAlignment="1">
      <alignment horizontal="center"/>
    </xf>
    <xf numFmtId="0" fontId="3" fillId="0" borderId="15" xfId="1" applyFont="1" applyBorder="1"/>
    <xf numFmtId="0" fontId="3" fillId="0" borderId="5" xfId="1" applyFont="1" applyBorder="1"/>
    <xf numFmtId="0" fontId="37" fillId="11" borderId="0" xfId="1" applyFont="1" applyFill="1" applyBorder="1" applyAlignment="1">
      <alignment horizontal="center" vertical="center"/>
    </xf>
    <xf numFmtId="0" fontId="37" fillId="11" borderId="8" xfId="1" applyFont="1" applyFill="1" applyBorder="1" applyAlignment="1">
      <alignment horizontal="center"/>
    </xf>
    <xf numFmtId="0" fontId="37" fillId="11" borderId="0" xfId="1" applyFont="1" applyFill="1" applyAlignment="1">
      <alignment horizontal="center" vertical="center"/>
    </xf>
    <xf numFmtId="0" fontId="37" fillId="11" borderId="9" xfId="1" applyFont="1" applyFill="1" applyBorder="1" applyAlignment="1">
      <alignment horizontal="center" vertical="center"/>
    </xf>
    <xf numFmtId="0" fontId="4" fillId="11" borderId="9" xfId="1" quotePrefix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vertical="center"/>
    </xf>
    <xf numFmtId="0" fontId="19" fillId="0" borderId="11" xfId="1" applyFont="1" applyBorder="1"/>
    <xf numFmtId="0" fontId="19" fillId="11" borderId="9" xfId="1" applyFont="1" applyFill="1" applyBorder="1" applyAlignment="1">
      <alignment horizontal="center"/>
    </xf>
    <xf numFmtId="0" fontId="4" fillId="13" borderId="11" xfId="0" quotePrefix="1" applyFont="1" applyFill="1" applyBorder="1" applyAlignment="1">
      <alignment horizontal="center" vertical="center"/>
    </xf>
    <xf numFmtId="0" fontId="4" fillId="13" borderId="3" xfId="0" quotePrefix="1" applyFont="1" applyFill="1" applyBorder="1" applyAlignment="1">
      <alignment horizontal="center"/>
    </xf>
    <xf numFmtId="0" fontId="4" fillId="12" borderId="1" xfId="0" quotePrefix="1" applyFont="1" applyFill="1" applyBorder="1" applyAlignment="1">
      <alignment horizontal="center" vertical="center"/>
    </xf>
    <xf numFmtId="0" fontId="4" fillId="0" borderId="8" xfId="0" applyFont="1" applyBorder="1"/>
    <xf numFmtId="165" fontId="4" fillId="11" borderId="24" xfId="0" quotePrefix="1" applyNumberFormat="1" applyFont="1" applyFill="1" applyBorder="1" applyAlignment="1">
      <alignment horizontal="center" vertical="center"/>
    </xf>
    <xf numFmtId="165" fontId="4" fillId="11" borderId="0" xfId="0" quotePrefix="1" applyNumberFormat="1" applyFont="1" applyFill="1" applyBorder="1" applyAlignment="1">
      <alignment horizontal="center" vertical="center"/>
    </xf>
    <xf numFmtId="0" fontId="4" fillId="11" borderId="0" xfId="0" quotePrefix="1" applyNumberFormat="1" applyFont="1" applyFill="1" applyBorder="1" applyAlignment="1">
      <alignment horizontal="center" vertical="center"/>
    </xf>
    <xf numFmtId="0" fontId="10" fillId="14" borderId="26" xfId="2" applyFont="1" applyFill="1" applyBorder="1" applyAlignment="1">
      <alignment horizontal="center" vertical="center"/>
    </xf>
    <xf numFmtId="0" fontId="4" fillId="14" borderId="32" xfId="2" applyFont="1" applyFill="1" applyBorder="1" applyAlignment="1">
      <alignment horizontal="center" vertical="center"/>
    </xf>
    <xf numFmtId="0" fontId="1" fillId="14" borderId="17" xfId="2" applyFont="1" applyFill="1" applyBorder="1" applyAlignment="1">
      <alignment horizontal="center" vertical="center"/>
    </xf>
    <xf numFmtId="0" fontId="4" fillId="11" borderId="3" xfId="0" quotePrefix="1" applyFont="1" applyFill="1" applyBorder="1"/>
    <xf numFmtId="0" fontId="49" fillId="0" borderId="0" xfId="0" applyFont="1"/>
    <xf numFmtId="0" fontId="49" fillId="0" borderId="0" xfId="0" applyFont="1" applyAlignment="1">
      <alignment horizontal="center"/>
    </xf>
    <xf numFmtId="0" fontId="50" fillId="0" borderId="46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51" fillId="6" borderId="0" xfId="0" applyFont="1" applyFill="1" applyAlignment="1">
      <alignment horizontal="left" vertical="center"/>
    </xf>
    <xf numFmtId="0" fontId="51" fillId="6" borderId="0" xfId="0" applyFont="1" applyFill="1" applyAlignment="1">
      <alignment horizontal="centerContinuous" vertical="center"/>
    </xf>
    <xf numFmtId="0" fontId="51" fillId="6" borderId="0" xfId="0" applyFont="1" applyFill="1" applyAlignment="1">
      <alignment horizontal="center" vertical="center"/>
    </xf>
    <xf numFmtId="0" fontId="53" fillId="0" borderId="0" xfId="0" applyFont="1"/>
    <xf numFmtId="0" fontId="19" fillId="11" borderId="0" xfId="1" applyNumberFormat="1" applyFont="1" applyFill="1" applyAlignment="1">
      <alignment horizontal="center"/>
    </xf>
    <xf numFmtId="0" fontId="19" fillId="11" borderId="8" xfId="1" applyNumberFormat="1" applyFont="1" applyFill="1" applyBorder="1" applyAlignment="1">
      <alignment horizontal="center" vertical="center"/>
    </xf>
    <xf numFmtId="0" fontId="19" fillId="11" borderId="0" xfId="1" applyNumberFormat="1" applyFont="1" applyFill="1" applyAlignment="1">
      <alignment horizontal="center" vertical="center"/>
    </xf>
    <xf numFmtId="0" fontId="24" fillId="11" borderId="8" xfId="1" applyNumberFormat="1" applyFont="1" applyFill="1" applyBorder="1" applyAlignment="1">
      <alignment vertical="center"/>
    </xf>
    <xf numFmtId="0" fontId="24" fillId="11" borderId="31" xfId="1" applyNumberFormat="1" applyFont="1" applyFill="1" applyBorder="1" applyAlignment="1">
      <alignment vertical="center"/>
    </xf>
    <xf numFmtId="0" fontId="19" fillId="11" borderId="31" xfId="1" applyNumberFormat="1" applyFont="1" applyFill="1" applyBorder="1" applyAlignment="1">
      <alignment horizontal="center" vertical="center"/>
    </xf>
    <xf numFmtId="0" fontId="19" fillId="11" borderId="24" xfId="1" applyNumberFormat="1" applyFont="1" applyFill="1" applyBorder="1" applyAlignment="1">
      <alignment horizontal="center" vertical="center"/>
    </xf>
    <xf numFmtId="0" fontId="19" fillId="11" borderId="9" xfId="1" applyNumberFormat="1" applyFont="1" applyFill="1" applyBorder="1" applyAlignment="1">
      <alignment horizontal="center" vertical="center"/>
    </xf>
    <xf numFmtId="0" fontId="24" fillId="11" borderId="0" xfId="1" applyNumberFormat="1" applyFont="1" applyFill="1" applyBorder="1" applyAlignment="1">
      <alignment vertical="center"/>
    </xf>
    <xf numFmtId="0" fontId="19" fillId="11" borderId="21" xfId="1" applyNumberFormat="1" applyFont="1" applyFill="1" applyBorder="1" applyAlignment="1">
      <alignment horizontal="center" vertical="center"/>
    </xf>
    <xf numFmtId="0" fontId="19" fillId="11" borderId="0" xfId="1" applyNumberFormat="1" applyFont="1" applyFill="1" applyBorder="1" applyAlignment="1">
      <alignment horizontal="center" vertical="center"/>
    </xf>
    <xf numFmtId="0" fontId="28" fillId="11" borderId="0" xfId="1" applyNumberFormat="1" applyFont="1" applyFill="1" applyAlignment="1">
      <alignment horizontal="center" vertical="center"/>
    </xf>
    <xf numFmtId="0" fontId="19" fillId="11" borderId="0" xfId="1" applyNumberFormat="1" applyFont="1" applyFill="1" applyBorder="1" applyAlignment="1"/>
    <xf numFmtId="0" fontId="19" fillId="11" borderId="0" xfId="1" applyNumberFormat="1" applyFont="1" applyFill="1" applyBorder="1" applyAlignment="1">
      <alignment horizontal="center"/>
    </xf>
    <xf numFmtId="0" fontId="6" fillId="0" borderId="0" xfId="1" quotePrefix="1" applyFont="1" applyBorder="1" applyAlignment="1">
      <alignment horizontal="center" vertical="center"/>
    </xf>
    <xf numFmtId="1" fontId="19" fillId="0" borderId="0" xfId="1" applyNumberFormat="1" applyFont="1" applyBorder="1" applyAlignment="1">
      <alignment horizontal="center" vertical="center"/>
    </xf>
    <xf numFmtId="0" fontId="4" fillId="0" borderId="11" xfId="1" applyFont="1" applyBorder="1"/>
    <xf numFmtId="0" fontId="19" fillId="11" borderId="9" xfId="1" applyNumberFormat="1" applyFont="1" applyFill="1" applyBorder="1" applyAlignment="1">
      <alignment horizontal="center"/>
    </xf>
    <xf numFmtId="0" fontId="19" fillId="0" borderId="24" xfId="1" applyFont="1" applyBorder="1"/>
    <xf numFmtId="1" fontId="19" fillId="0" borderId="1" xfId="1" applyNumberFormat="1" applyFont="1" applyBorder="1" applyAlignment="1">
      <alignment horizontal="center" vertical="center"/>
    </xf>
    <xf numFmtId="0" fontId="37" fillId="0" borderId="9" xfId="1" applyFont="1" applyBorder="1" applyAlignment="1">
      <alignment horizontal="center" vertical="center"/>
    </xf>
    <xf numFmtId="0" fontId="41" fillId="0" borderId="9" xfId="1" applyFont="1" applyBorder="1" applyAlignment="1">
      <alignment horizontal="center" vertical="center"/>
    </xf>
    <xf numFmtId="0" fontId="37" fillId="11" borderId="0" xfId="1" applyFont="1" applyFill="1" applyBorder="1" applyAlignment="1">
      <alignment horizontal="center" vertical="center"/>
    </xf>
    <xf numFmtId="0" fontId="37" fillId="11" borderId="9" xfId="1" applyFont="1" applyFill="1" applyBorder="1" applyAlignment="1">
      <alignment horizontal="center" vertical="center"/>
    </xf>
    <xf numFmtId="0" fontId="37" fillId="11" borderId="0" xfId="1" applyFont="1" applyFill="1" applyAlignment="1">
      <alignment horizontal="center" vertical="center"/>
    </xf>
    <xf numFmtId="0" fontId="37" fillId="11" borderId="8" xfId="1" applyFont="1" applyFill="1" applyBorder="1" applyAlignment="1">
      <alignment horizontal="center"/>
    </xf>
    <xf numFmtId="0" fontId="19" fillId="11" borderId="0" xfId="1" applyFont="1" applyFill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36" fillId="11" borderId="0" xfId="1" applyFont="1" applyFill="1"/>
    <xf numFmtId="0" fontId="36" fillId="11" borderId="10" xfId="1" applyFont="1" applyFill="1" applyBorder="1" applyAlignment="1">
      <alignment horizontal="center"/>
    </xf>
    <xf numFmtId="0" fontId="3" fillId="11" borderId="1" xfId="1" applyFont="1" applyFill="1" applyBorder="1"/>
    <xf numFmtId="1" fontId="4" fillId="11" borderId="0" xfId="1" applyNumberFormat="1" applyFont="1" applyFill="1" applyAlignment="1">
      <alignment horizontal="center" vertical="center"/>
    </xf>
    <xf numFmtId="0" fontId="0" fillId="11" borderId="0" xfId="0" applyFill="1"/>
    <xf numFmtId="0" fontId="36" fillId="11" borderId="5" xfId="1" applyFont="1" applyFill="1" applyBorder="1" applyAlignment="1">
      <alignment horizontal="center"/>
    </xf>
    <xf numFmtId="0" fontId="1" fillId="11" borderId="6" xfId="1" applyFont="1" applyFill="1" applyBorder="1"/>
    <xf numFmtId="0" fontId="1" fillId="0" borderId="9" xfId="1" applyFont="1" applyBorder="1"/>
    <xf numFmtId="0" fontId="1" fillId="11" borderId="9" xfId="1" quotePrefix="1" applyFont="1" applyFill="1" applyBorder="1" applyAlignment="1">
      <alignment horizontal="center" vertical="center"/>
    </xf>
    <xf numFmtId="0" fontId="3" fillId="11" borderId="9" xfId="1" applyFont="1" applyFill="1" applyBorder="1" applyAlignment="1">
      <alignment horizontal="center"/>
    </xf>
    <xf numFmtId="0" fontId="6" fillId="0" borderId="9" xfId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19" fillId="11" borderId="0" xfId="1" quotePrefix="1" applyFont="1" applyFill="1" applyBorder="1" applyAlignment="1">
      <alignment horizontal="center"/>
    </xf>
    <xf numFmtId="0" fontId="6" fillId="0" borderId="0" xfId="1" quotePrefix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5" fillId="0" borderId="0" xfId="0" applyFont="1" applyAlignment="1">
      <alignment horizontal="center"/>
    </xf>
    <xf numFmtId="0" fontId="55" fillId="7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5" fillId="6" borderId="0" xfId="0" applyFont="1" applyFill="1" applyAlignment="1">
      <alignment horizontal="center"/>
    </xf>
    <xf numFmtId="0" fontId="54" fillId="7" borderId="0" xfId="0" applyFont="1" applyFill="1" applyAlignment="1">
      <alignment horizontal="center"/>
    </xf>
    <xf numFmtId="0" fontId="58" fillId="6" borderId="0" xfId="0" applyFont="1" applyFill="1" applyAlignment="1">
      <alignment horizontal="center"/>
    </xf>
    <xf numFmtId="0" fontId="59" fillId="7" borderId="0" xfId="0" applyFont="1" applyFill="1" applyAlignment="1">
      <alignment horizontal="center"/>
    </xf>
    <xf numFmtId="0" fontId="59" fillId="6" borderId="0" xfId="0" applyFont="1" applyFill="1" applyAlignment="1">
      <alignment horizontal="center"/>
    </xf>
    <xf numFmtId="0" fontId="60" fillId="0" borderId="0" xfId="0" applyFont="1"/>
    <xf numFmtId="0" fontId="54" fillId="0" borderId="0" xfId="0" applyFont="1" applyBorder="1" applyAlignment="1">
      <alignment horizontal="center"/>
    </xf>
    <xf numFmtId="0" fontId="56" fillId="6" borderId="0" xfId="0" applyFont="1" applyFill="1" applyAlignment="1">
      <alignment horizontal="center" vertical="center"/>
    </xf>
    <xf numFmtId="0" fontId="50" fillId="0" borderId="0" xfId="0" applyFont="1"/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60" fillId="0" borderId="0" xfId="0" quotePrefix="1" applyFont="1"/>
    <xf numFmtId="0" fontId="47" fillId="0" borderId="0" xfId="0" applyFont="1"/>
    <xf numFmtId="0" fontId="4" fillId="11" borderId="1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37" fillId="11" borderId="0" xfId="1" applyFont="1" applyFill="1" applyBorder="1" applyAlignment="1">
      <alignment horizontal="center" vertical="center"/>
    </xf>
    <xf numFmtId="0" fontId="37" fillId="11" borderId="24" xfId="1" applyFont="1" applyFill="1" applyBorder="1" applyAlignment="1">
      <alignment horizontal="center" vertical="center"/>
    </xf>
    <xf numFmtId="0" fontId="37" fillId="11" borderId="9" xfId="1" applyFont="1" applyFill="1" applyBorder="1" applyAlignment="1">
      <alignment horizontal="center" vertical="center"/>
    </xf>
    <xf numFmtId="0" fontId="37" fillId="11" borderId="0" xfId="1" applyFont="1" applyFill="1" applyAlignment="1">
      <alignment horizontal="center" vertical="center"/>
    </xf>
    <xf numFmtId="0" fontId="37" fillId="11" borderId="8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1" borderId="0" xfId="0" applyFont="1" applyFill="1" applyAlignment="1">
      <alignment horizontal="center"/>
    </xf>
    <xf numFmtId="0" fontId="4" fillId="0" borderId="0" xfId="0" applyFont="1" applyAlignment="1">
      <alignment vertical="center" textRotation="90"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1" fontId="4" fillId="11" borderId="8" xfId="0" applyNumberFormat="1" applyFont="1" applyFill="1" applyBorder="1" applyAlignment="1">
      <alignment horizontal="center"/>
    </xf>
    <xf numFmtId="0" fontId="4" fillId="11" borderId="8" xfId="0" applyNumberFormat="1" applyFont="1" applyFill="1" applyBorder="1" applyAlignment="1">
      <alignment horizontal="center" vertical="center"/>
    </xf>
    <xf numFmtId="0" fontId="4" fillId="11" borderId="8" xfId="0" applyFont="1" applyFill="1" applyBorder="1"/>
    <xf numFmtId="0" fontId="4" fillId="0" borderId="2" xfId="0" applyFont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1" fontId="4" fillId="11" borderId="22" xfId="0" applyNumberFormat="1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2" xfId="0" applyNumberFormat="1" applyFont="1" applyFill="1" applyBorder="1" applyAlignment="1">
      <alignment horizontal="center" vertical="center"/>
    </xf>
    <xf numFmtId="0" fontId="4" fillId="11" borderId="22" xfId="0" quotePrefix="1" applyFont="1" applyFill="1" applyBorder="1" applyAlignment="1">
      <alignment horizontal="center" vertical="center"/>
    </xf>
    <xf numFmtId="0" fontId="4" fillId="11" borderId="3" xfId="0" quotePrefix="1" applyFont="1" applyFill="1" applyBorder="1" applyAlignment="1">
      <alignment horizontal="center" vertical="center"/>
    </xf>
    <xf numFmtId="0" fontId="4" fillId="11" borderId="22" xfId="0" applyFont="1" applyFill="1" applyBorder="1"/>
    <xf numFmtId="0" fontId="4" fillId="11" borderId="22" xfId="0" quotePrefix="1" applyFont="1" applyFill="1" applyBorder="1"/>
    <xf numFmtId="0" fontId="4" fillId="11" borderId="21" xfId="0" applyFont="1" applyFill="1" applyBorder="1"/>
    <xf numFmtId="0" fontId="4" fillId="11" borderId="20" xfId="0" applyFont="1" applyFill="1" applyBorder="1"/>
    <xf numFmtId="1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11" borderId="0" xfId="0" applyFont="1" applyFill="1"/>
    <xf numFmtId="0" fontId="4" fillId="0" borderId="5" xfId="0" applyFont="1" applyBorder="1" applyAlignment="1">
      <alignment horizontal="center"/>
    </xf>
    <xf numFmtId="0" fontId="4" fillId="11" borderId="20" xfId="0" applyFont="1" applyFill="1" applyBorder="1" applyAlignment="1">
      <alignment horizontal="center" vertical="center"/>
    </xf>
    <xf numFmtId="0" fontId="4" fillId="11" borderId="6" xfId="0" applyFont="1" applyFill="1" applyBorder="1"/>
    <xf numFmtId="0" fontId="4" fillId="11" borderId="31" xfId="0" applyFont="1" applyFill="1" applyBorder="1"/>
    <xf numFmtId="0" fontId="4" fillId="11" borderId="3" xfId="0" applyFont="1" applyFill="1" applyBorder="1"/>
    <xf numFmtId="165" fontId="4" fillId="11" borderId="3" xfId="0" applyNumberFormat="1" applyFont="1" applyFill="1" applyBorder="1" applyAlignment="1">
      <alignment horizontal="center"/>
    </xf>
    <xf numFmtId="165" fontId="4" fillId="11" borderId="20" xfId="0" applyNumberFormat="1" applyFont="1" applyFill="1" applyBorder="1" applyAlignment="1">
      <alignment horizontal="center"/>
    </xf>
    <xf numFmtId="165" fontId="4" fillId="11" borderId="22" xfId="0" applyNumberFormat="1" applyFont="1" applyFill="1" applyBorder="1" applyAlignment="1">
      <alignment horizontal="center"/>
    </xf>
    <xf numFmtId="165" fontId="4" fillId="11" borderId="20" xfId="0" applyNumberFormat="1" applyFont="1" applyFill="1" applyBorder="1" applyAlignment="1">
      <alignment horizontal="center" vertical="center"/>
    </xf>
    <xf numFmtId="165" fontId="4" fillId="11" borderId="3" xfId="0" applyNumberFormat="1" applyFont="1" applyFill="1" applyBorder="1" applyAlignment="1">
      <alignment horizontal="center" vertical="center"/>
    </xf>
    <xf numFmtId="165" fontId="4" fillId="11" borderId="2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11" borderId="0" xfId="0" applyFont="1" applyFill="1" applyAlignment="1">
      <alignment horizontal="center" vertical="center"/>
    </xf>
    <xf numFmtId="1" fontId="4" fillId="11" borderId="0" xfId="0" applyNumberFormat="1" applyFont="1" applyFill="1" applyAlignment="1">
      <alignment horizontal="center"/>
    </xf>
    <xf numFmtId="0" fontId="4" fillId="11" borderId="0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1" borderId="0" xfId="0" applyFont="1" applyFill="1" applyBorder="1"/>
    <xf numFmtId="0" fontId="4" fillId="11" borderId="11" xfId="0" applyFont="1" applyFill="1" applyBorder="1"/>
    <xf numFmtId="1" fontId="4" fillId="11" borderId="8" xfId="0" applyNumberFormat="1" applyFont="1" applyFill="1" applyBorder="1" applyAlignment="1">
      <alignment horizontal="center" vertical="center"/>
    </xf>
    <xf numFmtId="0" fontId="4" fillId="11" borderId="21" xfId="0" quotePrefix="1" applyFont="1" applyFill="1" applyBorder="1" applyAlignment="1">
      <alignment horizontal="center"/>
    </xf>
    <xf numFmtId="0" fontId="4" fillId="11" borderId="11" xfId="0" quotePrefix="1" applyFont="1" applyFill="1" applyBorder="1" applyAlignment="1">
      <alignment horizontal="center"/>
    </xf>
    <xf numFmtId="0" fontId="4" fillId="11" borderId="21" xfId="0" quotePrefix="1" applyFont="1" applyFill="1" applyBorder="1"/>
    <xf numFmtId="0" fontId="4" fillId="11" borderId="8" xfId="0" quotePrefix="1" applyFont="1" applyFill="1" applyBorder="1" applyAlignment="1">
      <alignment horizontal="center"/>
    </xf>
    <xf numFmtId="0" fontId="4" fillId="11" borderId="0" xfId="0" applyNumberFormat="1" applyFont="1" applyFill="1" applyAlignment="1">
      <alignment horizontal="center" vertical="center"/>
    </xf>
    <xf numFmtId="1" fontId="4" fillId="11" borderId="0" xfId="0" applyNumberFormat="1" applyFont="1" applyFill="1" applyBorder="1" applyAlignment="1">
      <alignment horizontal="center"/>
    </xf>
    <xf numFmtId="0" fontId="4" fillId="0" borderId="21" xfId="0" applyFont="1" applyBorder="1"/>
    <xf numFmtId="1" fontId="4" fillId="11" borderId="21" xfId="0" applyNumberFormat="1" applyFont="1" applyFill="1" applyBorder="1"/>
    <xf numFmtId="1" fontId="4" fillId="11" borderId="9" xfId="0" applyNumberFormat="1" applyFont="1" applyFill="1" applyBorder="1" applyAlignment="1">
      <alignment horizontal="center" vertical="center"/>
    </xf>
    <xf numFmtId="0" fontId="4" fillId="11" borderId="9" xfId="0" applyNumberFormat="1" applyFont="1" applyFill="1" applyBorder="1" applyAlignment="1">
      <alignment horizontal="center" vertical="center"/>
    </xf>
    <xf numFmtId="1" fontId="4" fillId="11" borderId="0" xfId="0" applyNumberFormat="1" applyFont="1" applyFill="1" applyBorder="1" applyAlignment="1">
      <alignment horizontal="center" vertical="center"/>
    </xf>
    <xf numFmtId="0" fontId="4" fillId="11" borderId="31" xfId="0" quotePrefix="1" applyFont="1" applyFill="1" applyBorder="1" applyAlignment="1">
      <alignment horizontal="center" vertical="center"/>
    </xf>
    <xf numFmtId="1" fontId="4" fillId="11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11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165" fontId="4" fillId="11" borderId="0" xfId="0" applyNumberFormat="1" applyFont="1" applyFill="1" applyBorder="1" applyAlignment="1">
      <alignment horizontal="center" vertical="center"/>
    </xf>
    <xf numFmtId="165" fontId="4" fillId="11" borderId="21" xfId="0" applyNumberFormat="1" applyFont="1" applyFill="1" applyBorder="1" applyAlignment="1">
      <alignment horizontal="center" vertical="center"/>
    </xf>
    <xf numFmtId="165" fontId="4" fillId="11" borderId="11" xfId="0" applyNumberFormat="1" applyFont="1" applyFill="1" applyBorder="1" applyAlignment="1">
      <alignment horizontal="center" vertical="center"/>
    </xf>
    <xf numFmtId="165" fontId="4" fillId="11" borderId="1" xfId="0" applyNumberFormat="1" applyFont="1" applyFill="1" applyBorder="1" applyAlignment="1">
      <alignment horizontal="center" vertical="center"/>
    </xf>
    <xf numFmtId="1" fontId="4" fillId="11" borderId="21" xfId="0" applyNumberFormat="1" applyFont="1" applyFill="1" applyBorder="1" applyAlignment="1">
      <alignment horizontal="center" vertical="center"/>
    </xf>
    <xf numFmtId="165" fontId="4" fillId="11" borderId="24" xfId="0" applyNumberFormat="1" applyFont="1" applyFill="1" applyBorder="1" applyAlignment="1">
      <alignment horizontal="center" vertical="center"/>
    </xf>
    <xf numFmtId="1" fontId="4" fillId="11" borderId="24" xfId="0" applyNumberFormat="1" applyFont="1" applyFill="1" applyBorder="1" applyAlignment="1">
      <alignment horizontal="center" vertical="center"/>
    </xf>
    <xf numFmtId="1" fontId="4" fillId="11" borderId="31" xfId="0" applyNumberFormat="1" applyFont="1" applyFill="1" applyBorder="1" applyAlignment="1">
      <alignment horizontal="center" vertical="center"/>
    </xf>
    <xf numFmtId="0" fontId="4" fillId="11" borderId="24" xfId="0" applyNumberFormat="1" applyFont="1" applyFill="1" applyBorder="1" applyAlignment="1">
      <alignment horizontal="center" vertical="center"/>
    </xf>
    <xf numFmtId="0" fontId="4" fillId="11" borderId="20" xfId="0" quotePrefix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11" borderId="21" xfId="0" applyNumberFormat="1" applyFont="1" applyFill="1" applyBorder="1" applyAlignment="1">
      <alignment horizontal="center"/>
    </xf>
    <xf numFmtId="0" fontId="4" fillId="11" borderId="31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5" xfId="0" applyFont="1" applyBorder="1"/>
    <xf numFmtId="0" fontId="4" fillId="11" borderId="0" xfId="0" applyNumberFormat="1" applyFont="1" applyFill="1" applyAlignment="1">
      <alignment horizontal="center"/>
    </xf>
    <xf numFmtId="0" fontId="4" fillId="11" borderId="2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41" fillId="0" borderId="2" xfId="1" applyFont="1" applyBorder="1" applyAlignment="1">
      <alignment horizontal="center" vertical="center"/>
    </xf>
    <xf numFmtId="0" fontId="41" fillId="0" borderId="2" xfId="1" applyFont="1" applyBorder="1" applyAlignment="1">
      <alignment vertical="center"/>
    </xf>
    <xf numFmtId="0" fontId="41" fillId="0" borderId="1" xfId="1" quotePrefix="1" applyFont="1" applyBorder="1" applyAlignment="1">
      <alignment horizontal="center" vertical="center"/>
    </xf>
    <xf numFmtId="0" fontId="41" fillId="0" borderId="38" xfId="1" quotePrefix="1" applyFont="1" applyBorder="1" applyAlignment="1">
      <alignment horizontal="center" vertical="center"/>
    </xf>
    <xf numFmtId="0" fontId="32" fillId="11" borderId="1" xfId="2" applyFont="1" applyFill="1" applyBorder="1" applyAlignment="1">
      <alignment horizontal="center" vertical="center"/>
    </xf>
    <xf numFmtId="0" fontId="4" fillId="11" borderId="33" xfId="2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/>
    </xf>
    <xf numFmtId="0" fontId="36" fillId="11" borderId="1" xfId="2" applyFont="1" applyFill="1" applyBorder="1" applyAlignment="1">
      <alignment horizontal="center" vertical="center"/>
    </xf>
    <xf numFmtId="14" fontId="36" fillId="11" borderId="33" xfId="2" applyNumberFormat="1" applyFont="1" applyFill="1" applyBorder="1" applyAlignment="1">
      <alignment horizontal="center" vertical="center"/>
    </xf>
    <xf numFmtId="0" fontId="36" fillId="11" borderId="0" xfId="2" applyFont="1" applyFill="1" applyBorder="1"/>
    <xf numFmtId="0" fontId="4" fillId="11" borderId="8" xfId="0" applyNumberFormat="1" applyFont="1" applyFill="1" applyBorder="1" applyAlignment="1">
      <alignment horizontal="center"/>
    </xf>
    <xf numFmtId="0" fontId="4" fillId="11" borderId="22" xfId="0" applyNumberFormat="1" applyFont="1" applyFill="1" applyBorder="1" applyAlignment="1">
      <alignment horizontal="center"/>
    </xf>
    <xf numFmtId="0" fontId="4" fillId="11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quotePrefix="1" applyNumberFormat="1" applyFont="1" applyAlignment="1">
      <alignment horizontal="center" vertical="center"/>
    </xf>
    <xf numFmtId="0" fontId="4" fillId="13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0" fontId="4" fillId="11" borderId="2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11" borderId="31" xfId="0" quotePrefix="1" applyFont="1" applyFill="1" applyBorder="1" applyAlignment="1">
      <alignment horizontal="center"/>
    </xf>
    <xf numFmtId="0" fontId="4" fillId="11" borderId="9" xfId="0" applyNumberFormat="1" applyFont="1" applyFill="1" applyBorder="1" applyAlignment="1">
      <alignment horizontal="center"/>
    </xf>
    <xf numFmtId="1" fontId="4" fillId="11" borderId="9" xfId="0" applyNumberFormat="1" applyFont="1" applyFill="1" applyBorder="1" applyAlignment="1">
      <alignment horizontal="center"/>
    </xf>
    <xf numFmtId="0" fontId="4" fillId="11" borderId="9" xfId="0" applyFont="1" applyFill="1" applyBorder="1"/>
    <xf numFmtId="0" fontId="4" fillId="11" borderId="9" xfId="0" quotePrefix="1" applyFont="1" applyFill="1" applyBorder="1"/>
    <xf numFmtId="0" fontId="4" fillId="11" borderId="8" xfId="0" quotePrefix="1" applyFont="1" applyFill="1" applyBorder="1"/>
    <xf numFmtId="0" fontId="4" fillId="13" borderId="1" xfId="0" quotePrefix="1" applyFont="1" applyFill="1" applyBorder="1" applyAlignment="1">
      <alignment horizontal="center"/>
    </xf>
    <xf numFmtId="0" fontId="4" fillId="11" borderId="20" xfId="0" quotePrefix="1" applyFont="1" applyFill="1" applyBorder="1"/>
    <xf numFmtId="0" fontId="4" fillId="11" borderId="31" xfId="0" quotePrefix="1" applyFont="1" applyFill="1" applyBorder="1"/>
    <xf numFmtId="0" fontId="4" fillId="11" borderId="6" xfId="0" quotePrefix="1" applyFont="1" applyFill="1" applyBorder="1"/>
    <xf numFmtId="0" fontId="59" fillId="6" borderId="0" xfId="0" applyFont="1" applyFill="1" applyBorder="1" applyAlignment="1">
      <alignment horizontal="center"/>
    </xf>
    <xf numFmtId="0" fontId="6" fillId="0" borderId="8" xfId="1" quotePrefix="1" applyFont="1" applyFill="1" applyBorder="1" applyAlignment="1">
      <alignment horizontal="center" vertical="center"/>
    </xf>
    <xf numFmtId="0" fontId="0" fillId="0" borderId="15" xfId="1" applyFont="1" applyBorder="1" applyAlignment="1">
      <alignment horizontal="center"/>
    </xf>
    <xf numFmtId="0" fontId="3" fillId="0" borderId="11" xfId="1" applyFont="1" applyBorder="1"/>
    <xf numFmtId="0" fontId="3" fillId="11" borderId="21" xfId="1" applyFont="1" applyFill="1" applyBorder="1" applyAlignment="1">
      <alignment horizontal="center"/>
    </xf>
    <xf numFmtId="0" fontId="1" fillId="11" borderId="8" xfId="1" quotePrefix="1" applyFont="1" applyFill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9" xfId="1" quotePrefix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11" borderId="21" xfId="1" applyNumberFormat="1" applyFont="1" applyFill="1" applyBorder="1" applyAlignment="1">
      <alignment vertical="center"/>
    </xf>
    <xf numFmtId="0" fontId="37" fillId="11" borderId="0" xfId="1" applyFont="1" applyFill="1" applyBorder="1" applyAlignment="1">
      <alignment horizontal="center" vertical="center"/>
    </xf>
    <xf numFmtId="0" fontId="37" fillId="11" borderId="24" xfId="1" applyFont="1" applyFill="1" applyBorder="1" applyAlignment="1">
      <alignment horizontal="center" vertical="center"/>
    </xf>
    <xf numFmtId="0" fontId="37" fillId="11" borderId="21" xfId="1" applyFont="1" applyFill="1" applyBorder="1" applyAlignment="1">
      <alignment horizontal="center" vertical="center"/>
    </xf>
    <xf numFmtId="0" fontId="37" fillId="11" borderId="9" xfId="1" applyFont="1" applyFill="1" applyBorder="1" applyAlignment="1">
      <alignment horizontal="center" vertical="center"/>
    </xf>
    <xf numFmtId="0" fontId="37" fillId="11" borderId="8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11" borderId="0" xfId="1" applyFont="1" applyFill="1"/>
    <xf numFmtId="0" fontId="10" fillId="11" borderId="0" xfId="1" applyFont="1" applyFill="1" applyBorder="1" applyAlignment="1">
      <alignment horizontal="center"/>
    </xf>
    <xf numFmtId="0" fontId="1" fillId="0" borderId="0" xfId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57" fillId="0" borderId="2" xfId="1" applyFont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20" fillId="11" borderId="31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4" fillId="11" borderId="9" xfId="0" applyFont="1" applyFill="1" applyBorder="1" applyAlignment="1">
      <alignment horizontal="center"/>
    </xf>
    <xf numFmtId="0" fontId="19" fillId="11" borderId="0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/>
    </xf>
    <xf numFmtId="0" fontId="19" fillId="11" borderId="6" xfId="1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19" fillId="11" borderId="9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19" fillId="11" borderId="8" xfId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9" fillId="11" borderId="0" xfId="1" applyFont="1" applyFill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37" fillId="11" borderId="0" xfId="1" applyFont="1" applyFill="1" applyBorder="1" applyAlignment="1">
      <alignment horizontal="center" vertical="center"/>
    </xf>
    <xf numFmtId="0" fontId="37" fillId="11" borderId="0" xfId="1" applyFont="1" applyFill="1" applyAlignment="1">
      <alignment horizontal="center" vertical="center"/>
    </xf>
    <xf numFmtId="0" fontId="37" fillId="11" borderId="8" xfId="1" applyFont="1" applyFill="1" applyBorder="1" applyAlignment="1">
      <alignment horizontal="center"/>
    </xf>
    <xf numFmtId="0" fontId="37" fillId="11" borderId="9" xfId="1" applyFont="1" applyFill="1" applyBorder="1" applyAlignment="1">
      <alignment horizontal="center" vertical="center"/>
    </xf>
    <xf numFmtId="0" fontId="37" fillId="11" borderId="21" xfId="1" applyFont="1" applyFill="1" applyBorder="1" applyAlignment="1">
      <alignment horizontal="center" vertical="center"/>
    </xf>
    <xf numFmtId="0" fontId="31" fillId="11" borderId="0" xfId="1" applyFont="1" applyFill="1" applyBorder="1" applyAlignment="1">
      <alignment horizontal="center"/>
    </xf>
    <xf numFmtId="0" fontId="10" fillId="11" borderId="18" xfId="2" applyFont="1" applyFill="1" applyBorder="1" applyAlignment="1">
      <alignment horizontal="center" vertical="center"/>
    </xf>
    <xf numFmtId="0" fontId="10" fillId="11" borderId="19" xfId="2" applyFont="1" applyFill="1" applyBorder="1" applyAlignment="1">
      <alignment horizontal="center" vertical="center"/>
    </xf>
    <xf numFmtId="0" fontId="4" fillId="11" borderId="0" xfId="0" applyFont="1" applyFill="1" applyAlignment="1">
      <alignment horizontal="left"/>
    </xf>
    <xf numFmtId="0" fontId="6" fillId="11" borderId="0" xfId="0" applyFont="1" applyFill="1"/>
    <xf numFmtId="1" fontId="4" fillId="11" borderId="11" xfId="0" quotePrefix="1" applyNumberFormat="1" applyFont="1" applyFill="1" applyBorder="1"/>
    <xf numFmtId="0" fontId="4" fillId="11" borderId="0" xfId="0" applyNumberFormat="1" applyFont="1" applyFill="1"/>
    <xf numFmtId="1" fontId="4" fillId="11" borderId="0" xfId="0" applyNumberFormat="1" applyFont="1" applyFill="1"/>
    <xf numFmtId="0" fontId="4" fillId="13" borderId="3" xfId="0" applyFont="1" applyFill="1" applyBorder="1" applyAlignment="1">
      <alignment horizontal="center"/>
    </xf>
    <xf numFmtId="165" fontId="4" fillId="13" borderId="0" xfId="0" quotePrefix="1" applyNumberFormat="1" applyFont="1" applyFill="1" applyBorder="1" applyAlignment="1">
      <alignment horizontal="center" vertical="center"/>
    </xf>
    <xf numFmtId="0" fontId="4" fillId="11" borderId="1" xfId="1" quotePrefix="1" applyFont="1" applyFill="1" applyBorder="1" applyAlignment="1">
      <alignment horizontal="center"/>
    </xf>
    <xf numFmtId="0" fontId="0" fillId="11" borderId="33" xfId="2" applyFont="1" applyFill="1" applyBorder="1" applyAlignment="1">
      <alignment horizontal="center" vertical="center"/>
    </xf>
    <xf numFmtId="14" fontId="1" fillId="11" borderId="1" xfId="2" applyNumberFormat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" fillId="0" borderId="3" xfId="1" applyFont="1" applyBorder="1"/>
    <xf numFmtId="0" fontId="3" fillId="11" borderId="22" xfId="1" quotePrefix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centerContinuous" vertical="center"/>
    </xf>
    <xf numFmtId="0" fontId="1" fillId="0" borderId="4" xfId="1" applyFont="1" applyBorder="1" applyAlignment="1">
      <alignment horizontal="centerContinuous" vertical="center"/>
    </xf>
    <xf numFmtId="0" fontId="1" fillId="0" borderId="43" xfId="1" applyFont="1" applyBorder="1" applyAlignment="1">
      <alignment vertical="center"/>
    </xf>
    <xf numFmtId="0" fontId="1" fillId="0" borderId="26" xfId="1" applyFont="1" applyBorder="1"/>
    <xf numFmtId="0" fontId="1" fillId="0" borderId="0" xfId="1" quotePrefix="1" applyFont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68" fillId="4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Continuous" vertical="center"/>
    </xf>
    <xf numFmtId="0" fontId="1" fillId="0" borderId="0" xfId="1" applyFont="1" applyBorder="1" applyAlignment="1">
      <alignment horizontal="centerContinuous" vertical="center"/>
    </xf>
    <xf numFmtId="0" fontId="1" fillId="0" borderId="0" xfId="1" applyFont="1" applyBorder="1" applyAlignment="1">
      <alignment vertical="center"/>
    </xf>
    <xf numFmtId="0" fontId="1" fillId="0" borderId="32" xfId="1" applyFont="1" applyBorder="1"/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44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17" xfId="1" applyFont="1" applyBorder="1"/>
    <xf numFmtId="0" fontId="1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" fillId="0" borderId="0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quotePrefix="1" applyFont="1" applyBorder="1" applyAlignment="1">
      <alignment horizontal="center" vertical="center"/>
    </xf>
    <xf numFmtId="1" fontId="1" fillId="11" borderId="0" xfId="1" applyNumberFormat="1" applyFont="1" applyFill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9" xfId="1" quotePrefix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68" fillId="4" borderId="3" xfId="1" applyFont="1" applyFill="1" applyBorder="1" applyAlignment="1">
      <alignment horizontal="center" vertical="center"/>
    </xf>
    <xf numFmtId="0" fontId="1" fillId="13" borderId="8" xfId="1" quotePrefix="1" applyFont="1" applyFill="1" applyBorder="1" applyAlignment="1">
      <alignment horizontal="center" vertical="center"/>
    </xf>
    <xf numFmtId="0" fontId="70" fillId="0" borderId="2" xfId="1" applyFont="1" applyFill="1" applyBorder="1" applyAlignment="1">
      <alignment horizontal="center" vertical="center"/>
    </xf>
    <xf numFmtId="0" fontId="70" fillId="0" borderId="3" xfId="1" applyFont="1" applyFill="1" applyBorder="1" applyAlignment="1">
      <alignment horizontal="center" vertical="center"/>
    </xf>
    <xf numFmtId="0" fontId="10" fillId="13" borderId="1" xfId="2" applyFont="1" applyFill="1" applyBorder="1" applyAlignment="1">
      <alignment horizontal="center" vertical="center"/>
    </xf>
    <xf numFmtId="0" fontId="4" fillId="13" borderId="1" xfId="2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3" borderId="6" xfId="0" quotePrefix="1" applyFont="1" applyFill="1" applyBorder="1" applyAlignment="1">
      <alignment horizontal="center"/>
    </xf>
    <xf numFmtId="0" fontId="57" fillId="0" borderId="15" xfId="0" applyFont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4" fillId="17" borderId="6" xfId="0" quotePrefix="1" applyFont="1" applyFill="1" applyBorder="1" applyAlignment="1">
      <alignment horizontal="center" vertical="center"/>
    </xf>
    <xf numFmtId="0" fontId="4" fillId="17" borderId="1" xfId="0" quotePrefix="1" applyFont="1" applyFill="1" applyBorder="1" applyAlignment="1">
      <alignment horizontal="center" vertical="center"/>
    </xf>
    <xf numFmtId="0" fontId="4" fillId="13" borderId="6" xfId="0" quotePrefix="1" applyFont="1" applyFill="1" applyBorder="1" applyAlignment="1">
      <alignment horizontal="center" vertical="center"/>
    </xf>
    <xf numFmtId="0" fontId="4" fillId="12" borderId="8" xfId="0" quotePrefix="1" applyFont="1" applyFill="1" applyBorder="1" applyAlignment="1">
      <alignment horizontal="center" vertical="center"/>
    </xf>
    <xf numFmtId="0" fontId="0" fillId="0" borderId="11" xfId="1" applyFont="1" applyBorder="1"/>
    <xf numFmtId="0" fontId="57" fillId="0" borderId="3" xfId="1" applyFont="1" applyBorder="1" applyAlignment="1">
      <alignment horizontal="center" vertical="center"/>
    </xf>
    <xf numFmtId="0" fontId="4" fillId="12" borderId="6" xfId="0" quotePrefix="1" applyFont="1" applyFill="1" applyBorder="1" applyAlignment="1">
      <alignment horizontal="center" vertical="center"/>
    </xf>
    <xf numFmtId="0" fontId="4" fillId="13" borderId="0" xfId="0" quotePrefix="1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4" fillId="11" borderId="1" xfId="0" quotePrefix="1" applyFont="1" applyFill="1" applyBorder="1"/>
    <xf numFmtId="0" fontId="4" fillId="11" borderId="0" xfId="0" quotePrefix="1" applyFont="1" applyFill="1" applyBorder="1"/>
    <xf numFmtId="0" fontId="4" fillId="11" borderId="24" xfId="0" quotePrefix="1" applyFont="1" applyFill="1" applyBorder="1"/>
    <xf numFmtId="0" fontId="4" fillId="11" borderId="0" xfId="0" quotePrefix="1" applyFont="1" applyFill="1" applyBorder="1" applyAlignment="1">
      <alignment horizontal="center"/>
    </xf>
    <xf numFmtId="0" fontId="4" fillId="11" borderId="24" xfId="0" applyFont="1" applyFill="1" applyBorder="1"/>
    <xf numFmtId="0" fontId="4" fillId="17" borderId="3" xfId="0" quotePrefix="1" applyFont="1" applyFill="1" applyBorder="1" applyAlignment="1">
      <alignment horizontal="center" vertical="center"/>
    </xf>
    <xf numFmtId="0" fontId="4" fillId="13" borderId="11" xfId="0" quotePrefix="1" applyFont="1" applyFill="1" applyBorder="1" applyAlignment="1">
      <alignment horizontal="center"/>
    </xf>
    <xf numFmtId="0" fontId="10" fillId="13" borderId="36" xfId="2" applyFont="1" applyFill="1" applyBorder="1" applyAlignment="1">
      <alignment horizontal="center" vertical="center"/>
    </xf>
    <xf numFmtId="0" fontId="1" fillId="13" borderId="33" xfId="2" applyFont="1" applyFill="1" applyBorder="1" applyAlignment="1">
      <alignment horizontal="center" vertical="center"/>
    </xf>
    <xf numFmtId="0" fontId="4" fillId="12" borderId="11" xfId="0" quotePrefix="1" applyFont="1" applyFill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0" fontId="4" fillId="17" borderId="0" xfId="0" quotePrefix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64" fontId="7" fillId="11" borderId="0" xfId="1" applyNumberFormat="1" applyFont="1" applyFill="1" applyBorder="1" applyAlignment="1">
      <alignment vertical="center"/>
    </xf>
    <xf numFmtId="164" fontId="7" fillId="11" borderId="0" xfId="1" applyNumberFormat="1" applyFont="1" applyFill="1" applyBorder="1" applyAlignment="1">
      <alignment horizontal="center" vertical="center"/>
    </xf>
    <xf numFmtId="0" fontId="1" fillId="11" borderId="8" xfId="0" applyFont="1" applyFill="1" applyBorder="1"/>
    <xf numFmtId="0" fontId="1" fillId="11" borderId="0" xfId="1" applyFont="1" applyFill="1" applyBorder="1"/>
    <xf numFmtId="0" fontId="4" fillId="17" borderId="11" xfId="0" quotePrefix="1" applyFont="1" applyFill="1" applyBorder="1" applyAlignment="1">
      <alignment horizontal="center" vertical="center"/>
    </xf>
    <xf numFmtId="0" fontId="4" fillId="13" borderId="0" xfId="0" quotePrefix="1" applyNumberFormat="1" applyFont="1" applyFill="1" applyBorder="1" applyAlignment="1">
      <alignment horizontal="center" vertical="center"/>
    </xf>
    <xf numFmtId="0" fontId="4" fillId="17" borderId="8" xfId="0" quotePrefix="1" applyFont="1" applyFill="1" applyBorder="1" applyAlignment="1">
      <alignment horizontal="center" vertical="center"/>
    </xf>
    <xf numFmtId="0" fontId="4" fillId="13" borderId="8" xfId="0" quotePrefix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3" borderId="9" xfId="0" quotePrefix="1" applyFont="1" applyFill="1" applyBorder="1" applyAlignment="1">
      <alignment horizontal="center" vertical="center"/>
    </xf>
    <xf numFmtId="0" fontId="4" fillId="13" borderId="3" xfId="0" quotePrefix="1" applyFont="1" applyFill="1" applyBorder="1" applyAlignment="1">
      <alignment horizontal="center" vertical="center"/>
    </xf>
    <xf numFmtId="0" fontId="4" fillId="12" borderId="9" xfId="0" quotePrefix="1" applyFont="1" applyFill="1" applyBorder="1" applyAlignment="1">
      <alignment horizontal="center" vertical="center"/>
    </xf>
    <xf numFmtId="0" fontId="4" fillId="17" borderId="9" xfId="0" quotePrefix="1" applyFont="1" applyFill="1" applyBorder="1" applyAlignment="1">
      <alignment horizontal="center" vertical="center"/>
    </xf>
    <xf numFmtId="0" fontId="4" fillId="19" borderId="8" xfId="0" quotePrefix="1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10" fillId="11" borderId="18" xfId="2" applyFont="1" applyFill="1" applyBorder="1" applyAlignment="1">
      <alignment horizontal="center" vertical="center"/>
    </xf>
    <xf numFmtId="0" fontId="1" fillId="13" borderId="27" xfId="2" applyFont="1" applyFill="1" applyBorder="1" applyAlignment="1">
      <alignment horizontal="center"/>
    </xf>
    <xf numFmtId="0" fontId="1" fillId="13" borderId="0" xfId="2" applyFont="1" applyFill="1" applyBorder="1" applyAlignment="1">
      <alignment horizontal="center"/>
    </xf>
    <xf numFmtId="0" fontId="1" fillId="13" borderId="0" xfId="2" applyFont="1" applyFill="1" applyBorder="1"/>
    <xf numFmtId="0" fontId="10" fillId="13" borderId="18" xfId="2" applyFont="1" applyFill="1" applyBorder="1" applyAlignment="1">
      <alignment horizontal="center" vertical="center"/>
    </xf>
    <xf numFmtId="0" fontId="4" fillId="13" borderId="19" xfId="2" applyFont="1" applyFill="1" applyBorder="1" applyAlignment="1">
      <alignment horizontal="center" vertical="center"/>
    </xf>
    <xf numFmtId="0" fontId="1" fillId="13" borderId="16" xfId="2" applyFont="1" applyFill="1" applyBorder="1" applyAlignment="1">
      <alignment horizontal="center" vertical="center"/>
    </xf>
    <xf numFmtId="0" fontId="1" fillId="12" borderId="6" xfId="1" quotePrefix="1" applyFont="1" applyFill="1" applyBorder="1" applyAlignment="1">
      <alignment horizontal="center" vertical="center"/>
    </xf>
    <xf numFmtId="0" fontId="70" fillId="0" borderId="3" xfId="1" applyFont="1" applyBorder="1" applyAlignment="1">
      <alignment horizontal="center" vertical="center"/>
    </xf>
    <xf numFmtId="0" fontId="1" fillId="17" borderId="6" xfId="1" quotePrefix="1" applyFont="1" applyFill="1" applyBorder="1" applyAlignment="1">
      <alignment horizontal="center" vertical="center"/>
    </xf>
    <xf numFmtId="0" fontId="1" fillId="13" borderId="1" xfId="1" quotePrefix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19" fillId="11" borderId="8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72" fillId="9" borderId="0" xfId="1" applyFont="1" applyFill="1" applyAlignment="1">
      <alignment horizontal="center" vertical="center"/>
    </xf>
    <xf numFmtId="0" fontId="72" fillId="9" borderId="1" xfId="1" applyFont="1" applyFill="1" applyBorder="1" applyAlignment="1">
      <alignment horizontal="centerContinuous" vertical="center"/>
    </xf>
    <xf numFmtId="0" fontId="73" fillId="9" borderId="0" xfId="1" applyFont="1" applyFill="1" applyAlignment="1">
      <alignment horizontal="center" vertical="center"/>
    </xf>
    <xf numFmtId="0" fontId="1" fillId="0" borderId="0" xfId="1" applyFont="1" applyAlignment="1">
      <alignment vertical="center" textRotation="90"/>
    </xf>
    <xf numFmtId="0" fontId="74" fillId="9" borderId="0" xfId="1" applyFont="1" applyFill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73" fillId="9" borderId="1" xfId="1" applyFont="1" applyFill="1" applyBorder="1" applyAlignment="1">
      <alignment horizontal="centerContinuous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 applyAlignment="1">
      <alignment horizontal="centerContinuous" vertical="center"/>
    </xf>
    <xf numFmtId="0" fontId="75" fillId="9" borderId="0" xfId="1" applyFont="1" applyFill="1" applyAlignment="1">
      <alignment horizontal="center" vertical="center"/>
    </xf>
    <xf numFmtId="0" fontId="75" fillId="9" borderId="1" xfId="1" applyFont="1" applyFill="1" applyBorder="1" applyAlignment="1">
      <alignment horizontal="centerContinuous" vertical="center"/>
    </xf>
    <xf numFmtId="0" fontId="10" fillId="11" borderId="8" xfId="1" applyFont="1" applyFill="1" applyBorder="1" applyAlignment="1">
      <alignment horizontal="center"/>
    </xf>
    <xf numFmtId="0" fontId="1" fillId="0" borderId="8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75" fillId="0" borderId="0" xfId="1" applyFont="1" applyBorder="1" applyAlignment="1">
      <alignment horizontal="center" vertical="center"/>
    </xf>
    <xf numFmtId="0" fontId="75" fillId="0" borderId="0" xfId="1" applyFont="1" applyBorder="1" applyAlignment="1">
      <alignment horizontal="centerContinuous" vertical="center"/>
    </xf>
    <xf numFmtId="0" fontId="75" fillId="11" borderId="0" xfId="1" applyFont="1" applyFill="1" applyBorder="1" applyAlignment="1">
      <alignment horizontal="centerContinuous" vertical="center"/>
    </xf>
    <xf numFmtId="0" fontId="1" fillId="0" borderId="8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" fillId="0" borderId="10" xfId="1" applyFont="1" applyBorder="1" applyAlignment="1">
      <alignment horizontal="center"/>
    </xf>
    <xf numFmtId="0" fontId="1" fillId="0" borderId="0" xfId="0" applyFont="1" applyBorder="1"/>
    <xf numFmtId="0" fontId="1" fillId="11" borderId="21" xfId="0" applyFont="1" applyFill="1" applyBorder="1"/>
    <xf numFmtId="0" fontId="1" fillId="11" borderId="11" xfId="0" applyFont="1" applyFill="1" applyBorder="1"/>
    <xf numFmtId="0" fontId="1" fillId="11" borderId="21" xfId="1" applyFont="1" applyFill="1" applyBorder="1" applyAlignment="1">
      <alignment horizontal="center"/>
    </xf>
    <xf numFmtId="0" fontId="1" fillId="11" borderId="11" xfId="1" applyFont="1" applyFill="1" applyBorder="1" applyAlignment="1">
      <alignment horizontal="center"/>
    </xf>
    <xf numFmtId="0" fontId="1" fillId="11" borderId="9" xfId="1" applyFont="1" applyFill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8" xfId="1" applyFont="1" applyBorder="1"/>
    <xf numFmtId="0" fontId="1" fillId="11" borderId="31" xfId="1" applyFont="1" applyFill="1" applyBorder="1"/>
    <xf numFmtId="0" fontId="1" fillId="11" borderId="31" xfId="1" applyFont="1" applyFill="1" applyBorder="1" applyAlignment="1">
      <alignment horizontal="center"/>
    </xf>
    <xf numFmtId="0" fontId="1" fillId="11" borderId="6" xfId="1" applyFont="1" applyFill="1" applyBorder="1" applyAlignment="1">
      <alignment horizontal="center"/>
    </xf>
    <xf numFmtId="0" fontId="1" fillId="11" borderId="8" xfId="1" applyFont="1" applyFill="1" applyBorder="1" applyAlignment="1">
      <alignment horizontal="center"/>
    </xf>
    <xf numFmtId="0" fontId="1" fillId="11" borderId="21" xfId="1" applyFont="1" applyFill="1" applyBorder="1"/>
    <xf numFmtId="0" fontId="1" fillId="11" borderId="11" xfId="1" applyFont="1" applyFill="1" applyBorder="1"/>
    <xf numFmtId="0" fontId="10" fillId="0" borderId="5" xfId="1" quotePrefix="1" applyFont="1" applyBorder="1" applyAlignment="1">
      <alignment horizontal="center" vertical="center"/>
    </xf>
    <xf numFmtId="0" fontId="10" fillId="0" borderId="6" xfId="1" quotePrefix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" fillId="11" borderId="20" xfId="1" applyFont="1" applyFill="1" applyBorder="1"/>
    <xf numFmtId="0" fontId="1" fillId="11" borderId="3" xfId="1" applyFont="1" applyFill="1" applyBorder="1"/>
    <xf numFmtId="0" fontId="1" fillId="11" borderId="20" xfId="1" applyFont="1" applyFill="1" applyBorder="1" applyAlignment="1">
      <alignment horizontal="center"/>
    </xf>
    <xf numFmtId="0" fontId="1" fillId="11" borderId="3" xfId="1" applyFont="1" applyFill="1" applyBorder="1" applyAlignment="1">
      <alignment horizontal="center"/>
    </xf>
    <xf numFmtId="0" fontId="1" fillId="11" borderId="22" xfId="1" applyFont="1" applyFill="1" applyBorder="1" applyAlignment="1">
      <alignment horizontal="center"/>
    </xf>
    <xf numFmtId="0" fontId="1" fillId="17" borderId="9" xfId="1" quotePrefix="1" applyFont="1" applyFill="1" applyBorder="1" applyAlignment="1">
      <alignment horizontal="center"/>
    </xf>
    <xf numFmtId="0" fontId="70" fillId="0" borderId="5" xfId="1" quotePrefix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0" fillId="0" borderId="5" xfId="1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1" xfId="0" applyFont="1" applyBorder="1"/>
    <xf numFmtId="0" fontId="1" fillId="11" borderId="24" xfId="1" applyFont="1" applyFill="1" applyBorder="1"/>
    <xf numFmtId="0" fontId="1" fillId="11" borderId="1" xfId="1" applyFont="1" applyFill="1" applyBorder="1"/>
    <xf numFmtId="0" fontId="1" fillId="11" borderId="11" xfId="1" quotePrefix="1" applyFont="1" applyFill="1" applyBorder="1"/>
    <xf numFmtId="0" fontId="1" fillId="13" borderId="11" xfId="1" quotePrefix="1" applyFont="1" applyFill="1" applyBorder="1"/>
    <xf numFmtId="0" fontId="70" fillId="0" borderId="2" xfId="1" applyFont="1" applyBorder="1" applyAlignment="1">
      <alignment horizontal="center" vertical="center"/>
    </xf>
    <xf numFmtId="0" fontId="1" fillId="11" borderId="6" xfId="1" quotePrefix="1" applyFont="1" applyFill="1" applyBorder="1"/>
    <xf numFmtId="0" fontId="10" fillId="0" borderId="0" xfId="1" quotePrefix="1" applyFont="1" applyFill="1" applyBorder="1" applyAlignment="1">
      <alignment horizontal="center" vertical="center"/>
    </xf>
    <xf numFmtId="0" fontId="10" fillId="0" borderId="2" xfId="1" quotePrefix="1" applyFont="1" applyFill="1" applyBorder="1" applyAlignment="1">
      <alignment horizontal="center" vertical="center"/>
    </xf>
    <xf numFmtId="0" fontId="10" fillId="0" borderId="6" xfId="1" quotePrefix="1" applyFont="1" applyFill="1" applyBorder="1" applyAlignment="1">
      <alignment horizontal="center" vertical="center"/>
    </xf>
    <xf numFmtId="0" fontId="1" fillId="12" borderId="1" xfId="1" quotePrefix="1" applyFont="1" applyFill="1" applyBorder="1" applyAlignment="1">
      <alignment horizontal="center" vertical="center"/>
    </xf>
    <xf numFmtId="0" fontId="1" fillId="0" borderId="15" xfId="1" applyFont="1" applyBorder="1" applyAlignment="1">
      <alignment horizontal="center"/>
    </xf>
    <xf numFmtId="0" fontId="1" fillId="12" borderId="9" xfId="1" quotePrefix="1" applyFont="1" applyFill="1" applyBorder="1" applyAlignment="1">
      <alignment horizontal="center" vertical="center"/>
    </xf>
    <xf numFmtId="0" fontId="70" fillId="0" borderId="6" xfId="1" applyFont="1" applyBorder="1" applyAlignment="1">
      <alignment horizontal="center" vertical="center"/>
    </xf>
    <xf numFmtId="0" fontId="68" fillId="11" borderId="20" xfId="1" applyFont="1" applyFill="1" applyBorder="1" applyAlignment="1">
      <alignment horizontal="center" vertical="center"/>
    </xf>
    <xf numFmtId="0" fontId="68" fillId="11" borderId="3" xfId="1" applyFont="1" applyFill="1" applyBorder="1" applyAlignment="1">
      <alignment horizontal="center" vertical="center"/>
    </xf>
    <xf numFmtId="0" fontId="68" fillId="11" borderId="22" xfId="1" applyFont="1" applyFill="1" applyBorder="1" applyAlignment="1">
      <alignment horizontal="center" vertical="center"/>
    </xf>
    <xf numFmtId="0" fontId="1" fillId="0" borderId="22" xfId="1" applyFont="1" applyBorder="1"/>
    <xf numFmtId="0" fontId="1" fillId="11" borderId="3" xfId="1" quotePrefix="1" applyFont="1" applyFill="1" applyBorder="1"/>
    <xf numFmtId="0" fontId="1" fillId="12" borderId="3" xfId="1" quotePrefix="1" applyFont="1" applyFill="1" applyBorder="1" applyAlignment="1">
      <alignment horizontal="center" vertical="center"/>
    </xf>
    <xf numFmtId="0" fontId="1" fillId="11" borderId="22" xfId="1" quotePrefix="1" applyFont="1" applyFill="1" applyBorder="1" applyAlignment="1">
      <alignment horizontal="center" vertical="center"/>
    </xf>
    <xf numFmtId="0" fontId="10" fillId="11" borderId="2" xfId="1" quotePrefix="1" applyFont="1" applyFill="1" applyBorder="1" applyAlignment="1">
      <alignment horizontal="center" vertical="center"/>
    </xf>
    <xf numFmtId="0" fontId="68" fillId="11" borderId="0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1" fillId="12" borderId="3" xfId="1" quotePrefix="1" applyFont="1" applyFill="1" applyBorder="1"/>
    <xf numFmtId="0" fontId="1" fillId="12" borderId="22" xfId="1" quotePrefix="1" applyFont="1" applyFill="1" applyBorder="1" applyAlignment="1">
      <alignment horizontal="center" vertical="center"/>
    </xf>
    <xf numFmtId="0" fontId="1" fillId="13" borderId="3" xfId="1" quotePrefix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0" fontId="1" fillId="0" borderId="9" xfId="1" applyFont="1" applyBorder="1" applyAlignment="1">
      <alignment horizontal="center"/>
    </xf>
    <xf numFmtId="0" fontId="1" fillId="0" borderId="9" xfId="1" quotePrefix="1" applyFont="1" applyBorder="1" applyAlignment="1">
      <alignment horizontal="center" vertical="center"/>
    </xf>
    <xf numFmtId="0" fontId="1" fillId="11" borderId="10" xfId="1" applyFont="1" applyFill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" fillId="11" borderId="5" xfId="1" applyFont="1" applyFill="1" applyBorder="1" applyAlignment="1">
      <alignment horizontal="center"/>
    </xf>
    <xf numFmtId="0" fontId="1" fillId="11" borderId="0" xfId="0" applyFont="1" applyFill="1"/>
    <xf numFmtId="0" fontId="1" fillId="11" borderId="0" xfId="1" applyNumberFormat="1" applyFont="1" applyFill="1" applyAlignment="1">
      <alignment horizontal="center"/>
    </xf>
    <xf numFmtId="0" fontId="4" fillId="13" borderId="0" xfId="1" quotePrefix="1" applyFont="1" applyFill="1" applyBorder="1" applyAlignment="1">
      <alignment horizontal="center" vertical="center"/>
    </xf>
    <xf numFmtId="0" fontId="4" fillId="13" borderId="8" xfId="1" quotePrefix="1" applyFont="1" applyFill="1" applyBorder="1" applyAlignment="1">
      <alignment horizontal="center" vertical="center"/>
    </xf>
    <xf numFmtId="0" fontId="4" fillId="13" borderId="9" xfId="1" quotePrefix="1" applyFont="1" applyFill="1" applyBorder="1" applyAlignment="1">
      <alignment horizontal="center" vertical="center"/>
    </xf>
    <xf numFmtId="0" fontId="4" fillId="13" borderId="0" xfId="1" quotePrefix="1" applyFont="1" applyFill="1" applyAlignment="1">
      <alignment horizontal="center"/>
    </xf>
    <xf numFmtId="0" fontId="4" fillId="13" borderId="6" xfId="1" quotePrefix="1" applyFont="1" applyFill="1" applyBorder="1" applyAlignment="1">
      <alignment horizontal="center" vertical="center"/>
    </xf>
    <xf numFmtId="0" fontId="57" fillId="0" borderId="23" xfId="1" applyFont="1" applyBorder="1" applyAlignment="1">
      <alignment horizontal="center" vertical="center"/>
    </xf>
    <xf numFmtId="0" fontId="4" fillId="13" borderId="11" xfId="1" quotePrefix="1" applyFont="1" applyFill="1" applyBorder="1" applyAlignment="1">
      <alignment horizontal="center" vertical="center"/>
    </xf>
    <xf numFmtId="0" fontId="32" fillId="13" borderId="1" xfId="2" applyFont="1" applyFill="1" applyBorder="1" applyAlignment="1">
      <alignment horizontal="center" vertical="center"/>
    </xf>
    <xf numFmtId="0" fontId="1" fillId="11" borderId="1" xfId="2" applyFont="1" applyFill="1" applyBorder="1" applyAlignment="1">
      <alignment horizontal="center" vertical="center"/>
    </xf>
    <xf numFmtId="0" fontId="1" fillId="13" borderId="1" xfId="2" applyFont="1" applyFill="1" applyBorder="1" applyAlignment="1">
      <alignment horizontal="center" vertical="center"/>
    </xf>
    <xf numFmtId="0" fontId="1" fillId="11" borderId="1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1" fillId="17" borderId="11" xfId="1" quotePrefix="1" applyFont="1" applyFill="1" applyBorder="1" applyAlignment="1">
      <alignment horizontal="center"/>
    </xf>
    <xf numFmtId="0" fontId="1" fillId="13" borderId="3" xfId="1" quotePrefix="1" applyFont="1" applyFill="1" applyBorder="1" applyAlignment="1">
      <alignment horizontal="center"/>
    </xf>
    <xf numFmtId="0" fontId="1" fillId="0" borderId="1" xfId="0" applyFont="1" applyBorder="1"/>
    <xf numFmtId="0" fontId="70" fillId="0" borderId="6" xfId="1" applyFont="1" applyFill="1" applyBorder="1" applyAlignment="1">
      <alignment horizontal="center" vertical="center"/>
    </xf>
    <xf numFmtId="0" fontId="4" fillId="11" borderId="0" xfId="1" quotePrefix="1" applyFont="1" applyFill="1" applyAlignment="1">
      <alignment horizontal="center" vertical="center"/>
    </xf>
    <xf numFmtId="0" fontId="4" fillId="12" borderId="0" xfId="1" quotePrefix="1" applyFont="1" applyFill="1" applyAlignment="1">
      <alignment horizontal="center" vertical="center"/>
    </xf>
    <xf numFmtId="0" fontId="1" fillId="17" borderId="3" xfId="1" quotePrefix="1" applyFont="1" applyFill="1" applyBorder="1" applyAlignment="1">
      <alignment horizontal="center" vertical="center"/>
    </xf>
    <xf numFmtId="0" fontId="1" fillId="13" borderId="11" xfId="1" quotePrefix="1" applyFont="1" applyFill="1" applyBorder="1" applyAlignment="1">
      <alignment horizontal="center" vertical="center"/>
    </xf>
    <xf numFmtId="0" fontId="1" fillId="17" borderId="11" xfId="1" quotePrefix="1" applyFont="1" applyFill="1" applyBorder="1" applyAlignment="1">
      <alignment horizontal="center" vertical="center"/>
    </xf>
    <xf numFmtId="0" fontId="37" fillId="11" borderId="0" xfId="1" applyFont="1" applyFill="1" applyBorder="1" applyAlignment="1">
      <alignment horizontal="center" vertical="center"/>
    </xf>
    <xf numFmtId="0" fontId="37" fillId="11" borderId="24" xfId="1" applyFont="1" applyFill="1" applyBorder="1" applyAlignment="1">
      <alignment horizontal="center" vertical="center"/>
    </xf>
    <xf numFmtId="0" fontId="37" fillId="11" borderId="21" xfId="1" applyFont="1" applyFill="1" applyBorder="1" applyAlignment="1">
      <alignment horizontal="center" vertical="center"/>
    </xf>
    <xf numFmtId="0" fontId="37" fillId="11" borderId="9" xfId="1" applyFont="1" applyFill="1" applyBorder="1" applyAlignment="1">
      <alignment horizontal="center" vertical="center"/>
    </xf>
    <xf numFmtId="0" fontId="37" fillId="11" borderId="8" xfId="1" applyFont="1" applyFill="1" applyBorder="1" applyAlignment="1">
      <alignment horizontal="center"/>
    </xf>
    <xf numFmtId="0" fontId="4" fillId="13" borderId="3" xfId="1" quotePrefix="1" applyFont="1" applyFill="1" applyBorder="1" applyAlignment="1">
      <alignment horizontal="center" vertical="center"/>
    </xf>
    <xf numFmtId="164" fontId="37" fillId="0" borderId="0" xfId="1" applyNumberFormat="1" applyFont="1" applyBorder="1" applyAlignment="1">
      <alignment vertical="center"/>
    </xf>
    <xf numFmtId="0" fontId="37" fillId="0" borderId="24" xfId="1" applyFont="1" applyBorder="1"/>
    <xf numFmtId="0" fontId="37" fillId="0" borderId="15" xfId="1" applyFont="1" applyBorder="1" applyAlignment="1">
      <alignment horizontal="center"/>
    </xf>
    <xf numFmtId="0" fontId="37" fillId="0" borderId="11" xfId="1" applyFont="1" applyBorder="1"/>
    <xf numFmtId="0" fontId="4" fillId="0" borderId="10" xfId="1" applyFont="1" applyBorder="1"/>
    <xf numFmtId="164" fontId="37" fillId="0" borderId="15" xfId="1" applyNumberFormat="1" applyFont="1" applyBorder="1" applyAlignment="1">
      <alignment vertical="center"/>
    </xf>
    <xf numFmtId="0" fontId="37" fillId="11" borderId="21" xfId="1" applyFont="1" applyFill="1" applyBorder="1" applyAlignment="1">
      <alignment horizontal="center"/>
    </xf>
    <xf numFmtId="0" fontId="40" fillId="11" borderId="6" xfId="1" applyFont="1" applyFill="1" applyBorder="1" applyAlignment="1">
      <alignment horizontal="center" vertical="center"/>
    </xf>
    <xf numFmtId="0" fontId="82" fillId="0" borderId="6" xfId="1" applyFont="1" applyBorder="1" applyAlignment="1">
      <alignment horizontal="center" vertical="center"/>
    </xf>
    <xf numFmtId="0" fontId="1" fillId="17" borderId="9" xfId="1" quotePrefix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/>
    </xf>
    <xf numFmtId="0" fontId="1" fillId="11" borderId="11" xfId="1" applyFont="1" applyFill="1" applyBorder="1" applyAlignment="1">
      <alignment horizontal="center"/>
    </xf>
    <xf numFmtId="0" fontId="1" fillId="11" borderId="6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66" fillId="11" borderId="31" xfId="1" applyFont="1" applyFill="1" applyBorder="1" applyAlignment="1"/>
    <xf numFmtId="0" fontId="66" fillId="11" borderId="8" xfId="1" applyFont="1" applyFill="1" applyBorder="1" applyAlignment="1"/>
    <xf numFmtId="0" fontId="66" fillId="11" borderId="6" xfId="1" applyFont="1" applyFill="1" applyBorder="1" applyAlignment="1"/>
    <xf numFmtId="0" fontId="1" fillId="17" borderId="1" xfId="1" quotePrefix="1" applyFont="1" applyFill="1" applyBorder="1" applyAlignment="1">
      <alignment horizontal="center" vertical="center"/>
    </xf>
    <xf numFmtId="0" fontId="1" fillId="13" borderId="6" xfId="1" quotePrefix="1" applyFont="1" applyFill="1" applyBorder="1" applyAlignment="1">
      <alignment horizontal="center" vertical="center"/>
    </xf>
    <xf numFmtId="0" fontId="4" fillId="17" borderId="9" xfId="1" quotePrefix="1" applyFont="1" applyFill="1" applyBorder="1" applyAlignment="1">
      <alignment horizontal="center" vertical="center"/>
    </xf>
    <xf numFmtId="0" fontId="4" fillId="13" borderId="11" xfId="1" quotePrefix="1" applyFont="1" applyFill="1" applyBorder="1" applyAlignment="1">
      <alignment horizontal="center"/>
    </xf>
    <xf numFmtId="0" fontId="4" fillId="17" borderId="11" xfId="1" quotePrefix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17" borderId="1" xfId="1" quotePrefix="1" applyFont="1" applyFill="1" applyBorder="1" applyAlignment="1">
      <alignment horizontal="center" vertical="center"/>
    </xf>
    <xf numFmtId="0" fontId="1" fillId="12" borderId="11" xfId="1" quotePrefix="1" applyFont="1" applyFill="1" applyBorder="1" applyAlignment="1">
      <alignment horizontal="center" vertical="center"/>
    </xf>
    <xf numFmtId="0" fontId="37" fillId="13" borderId="1" xfId="1" quotePrefix="1" applyFont="1" applyFill="1" applyBorder="1" applyAlignment="1">
      <alignment horizontal="center" vertical="center"/>
    </xf>
    <xf numFmtId="0" fontId="37" fillId="13" borderId="6" xfId="1" quotePrefix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/>
    </xf>
    <xf numFmtId="0" fontId="1" fillId="11" borderId="11" xfId="1" applyFont="1" applyFill="1" applyBorder="1" applyAlignment="1">
      <alignment horizontal="center"/>
    </xf>
    <xf numFmtId="0" fontId="1" fillId="11" borderId="6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0" fontId="8" fillId="5" borderId="1" xfId="1" applyFont="1" applyFill="1" applyBorder="1" applyAlignment="1">
      <alignment horizontal="centerContinuous" vertical="center"/>
    </xf>
    <xf numFmtId="0" fontId="9" fillId="5" borderId="0" xfId="1" applyFont="1" applyFill="1" applyAlignment="1">
      <alignment horizontal="center" vertical="center"/>
    </xf>
    <xf numFmtId="0" fontId="83" fillId="5" borderId="0" xfId="1" applyFont="1" applyFill="1" applyAlignment="1">
      <alignment horizontal="center" vertical="center"/>
    </xf>
    <xf numFmtId="0" fontId="1" fillId="0" borderId="26" xfId="1" applyFont="1" applyBorder="1" applyAlignment="1">
      <alignment vertical="center"/>
    </xf>
    <xf numFmtId="0" fontId="9" fillId="5" borderId="1" xfId="1" applyFont="1" applyFill="1" applyBorder="1" applyAlignment="1">
      <alignment horizontal="centerContinuous" vertical="center"/>
    </xf>
    <xf numFmtId="0" fontId="1" fillId="4" borderId="6" xfId="1" applyFont="1" applyFill="1" applyBorder="1" applyAlignment="1">
      <alignment horizontal="center" vertical="center"/>
    </xf>
    <xf numFmtId="0" fontId="1" fillId="0" borderId="27" xfId="1" applyFont="1" applyBorder="1" applyAlignment="1">
      <alignment horizontal="left" vertical="center"/>
    </xf>
    <xf numFmtId="0" fontId="1" fillId="0" borderId="32" xfId="1" applyFont="1" applyBorder="1" applyAlignment="1">
      <alignment horizontal="centerContinuous" vertical="center"/>
    </xf>
    <xf numFmtId="0" fontId="1" fillId="0" borderId="17" xfId="1" applyFont="1" applyBorder="1" applyAlignment="1">
      <alignment vertical="center"/>
    </xf>
    <xf numFmtId="0" fontId="1" fillId="11" borderId="2" xfId="1" applyFont="1" applyFill="1" applyBorder="1" applyAlignment="1">
      <alignment horizontal="center"/>
    </xf>
    <xf numFmtId="0" fontId="1" fillId="11" borderId="3" xfId="0" applyFont="1" applyFill="1" applyBorder="1"/>
    <xf numFmtId="0" fontId="1" fillId="11" borderId="5" xfId="1" applyFont="1" applyFill="1" applyBorder="1" applyAlignment="1">
      <alignment horizontal="center" vertical="center"/>
    </xf>
    <xf numFmtId="0" fontId="10" fillId="11" borderId="7" xfId="1" applyFont="1" applyFill="1" applyBorder="1" applyAlignment="1">
      <alignment horizontal="center" vertical="center"/>
    </xf>
    <xf numFmtId="0" fontId="1" fillId="0" borderId="11" xfId="0" applyFont="1" applyBorder="1"/>
    <xf numFmtId="164" fontId="1" fillId="0" borderId="24" xfId="1" applyNumberFormat="1" applyFont="1" applyBorder="1" applyAlignment="1">
      <alignment vertical="center"/>
    </xf>
    <xf numFmtId="0" fontId="1" fillId="0" borderId="31" xfId="1" applyFont="1" applyBorder="1"/>
    <xf numFmtId="0" fontId="1" fillId="17" borderId="8" xfId="1" quotePrefix="1" applyFont="1" applyFill="1" applyBorder="1" applyAlignment="1">
      <alignment horizontal="center" vertical="center"/>
    </xf>
    <xf numFmtId="164" fontId="1" fillId="0" borderId="8" xfId="1" applyNumberFormat="1" applyFont="1" applyBorder="1" applyAlignment="1">
      <alignment vertical="center"/>
    </xf>
    <xf numFmtId="0" fontId="1" fillId="11" borderId="21" xfId="1" quotePrefix="1" applyNumberFormat="1" applyFont="1" applyFill="1" applyBorder="1" applyAlignment="1">
      <alignment horizontal="center" vertical="center"/>
    </xf>
    <xf numFmtId="0" fontId="1" fillId="11" borderId="11" xfId="1" quotePrefix="1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1" applyFont="1" applyBorder="1"/>
    <xf numFmtId="0" fontId="7" fillId="0" borderId="0" xfId="1" applyFont="1"/>
    <xf numFmtId="0" fontId="1" fillId="13" borderId="22" xfId="1" quotePrefix="1" applyFont="1" applyFill="1" applyBorder="1" applyAlignment="1">
      <alignment horizontal="center" vertical="center"/>
    </xf>
    <xf numFmtId="0" fontId="1" fillId="0" borderId="3" xfId="0" applyFont="1" applyBorder="1"/>
    <xf numFmtId="0" fontId="10" fillId="0" borderId="2" xfId="1" applyFont="1" applyFill="1" applyBorder="1" applyAlignment="1">
      <alignment horizontal="center" vertical="center"/>
    </xf>
    <xf numFmtId="0" fontId="1" fillId="0" borderId="6" xfId="0" applyFont="1" applyBorder="1"/>
    <xf numFmtId="0" fontId="1" fillId="19" borderId="3" xfId="1" quotePrefix="1" applyFont="1" applyFill="1" applyBorder="1" applyAlignment="1">
      <alignment horizontal="center" vertical="center"/>
    </xf>
    <xf numFmtId="0" fontId="10" fillId="0" borderId="2" xfId="1" quotePrefix="1" applyFont="1" applyBorder="1" applyAlignment="1">
      <alignment horizontal="center" vertical="center"/>
    </xf>
    <xf numFmtId="0" fontId="1" fillId="11" borderId="3" xfId="1" quotePrefix="1" applyFont="1" applyFill="1" applyBorder="1" applyAlignment="1">
      <alignment horizontal="center"/>
    </xf>
    <xf numFmtId="0" fontId="1" fillId="0" borderId="6" xfId="1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7" borderId="22" xfId="1" quotePrefix="1" applyFont="1" applyFill="1" applyBorder="1" applyAlignment="1">
      <alignment horizontal="center" vertical="center"/>
    </xf>
    <xf numFmtId="0" fontId="1" fillId="0" borderId="5" xfId="1" applyFont="1" applyBorder="1"/>
    <xf numFmtId="0" fontId="1" fillId="13" borderId="9" xfId="1" quotePrefix="1" applyFont="1" applyFill="1" applyBorder="1" applyAlignment="1">
      <alignment horizontal="center" vertical="center"/>
    </xf>
    <xf numFmtId="0" fontId="1" fillId="12" borderId="8" xfId="1" quotePrefix="1" applyFont="1" applyFill="1" applyBorder="1" applyAlignment="1">
      <alignment horizontal="center" vertical="center"/>
    </xf>
    <xf numFmtId="0" fontId="10" fillId="0" borderId="3" xfId="1" quotePrefix="1" applyFont="1" applyBorder="1" applyAlignment="1">
      <alignment horizontal="center" vertical="center"/>
    </xf>
    <xf numFmtId="0" fontId="10" fillId="0" borderId="23" xfId="1" quotePrefix="1" applyFont="1" applyBorder="1" applyAlignment="1">
      <alignment horizontal="center" vertical="center"/>
    </xf>
    <xf numFmtId="14" fontId="1" fillId="0" borderId="0" xfId="1" applyNumberFormat="1" applyFont="1" applyAlignment="1">
      <alignment horizontal="centerContinuous" vertical="center"/>
    </xf>
    <xf numFmtId="0" fontId="85" fillId="0" borderId="47" xfId="0" applyFont="1" applyBorder="1" applyAlignment="1">
      <alignment horizontal="center"/>
    </xf>
    <xf numFmtId="0" fontId="86" fillId="0" borderId="47" xfId="0" applyFont="1" applyBorder="1" applyAlignment="1">
      <alignment horizontal="center"/>
    </xf>
    <xf numFmtId="0" fontId="87" fillId="0" borderId="47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88" fillId="0" borderId="47" xfId="0" applyFont="1" applyBorder="1" applyAlignment="1">
      <alignment horizontal="center"/>
    </xf>
    <xf numFmtId="0" fontId="89" fillId="0" borderId="47" xfId="0" applyFont="1" applyBorder="1" applyAlignment="1">
      <alignment horizontal="center"/>
    </xf>
    <xf numFmtId="0" fontId="86" fillId="0" borderId="50" xfId="0" applyFont="1" applyBorder="1" applyAlignment="1">
      <alignment horizontal="center"/>
    </xf>
    <xf numFmtId="0" fontId="90" fillId="0" borderId="47" xfId="0" applyFont="1" applyBorder="1" applyAlignment="1">
      <alignment horizontal="center"/>
    </xf>
    <xf numFmtId="0" fontId="91" fillId="0" borderId="47" xfId="0" applyFont="1" applyBorder="1" applyAlignment="1">
      <alignment horizontal="center"/>
    </xf>
    <xf numFmtId="0" fontId="86" fillId="0" borderId="51" xfId="0" applyFont="1" applyBorder="1" applyAlignment="1">
      <alignment horizontal="center"/>
    </xf>
    <xf numFmtId="0" fontId="86" fillId="0" borderId="46" xfId="0" applyFont="1" applyBorder="1" applyAlignment="1">
      <alignment horizontal="center"/>
    </xf>
    <xf numFmtId="0" fontId="86" fillId="0" borderId="48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87" fillId="0" borderId="48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88" fillId="0" borderId="5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9" fillId="0" borderId="48" xfId="0" applyFont="1" applyBorder="1" applyAlignment="1">
      <alignment horizontal="center"/>
    </xf>
    <xf numFmtId="0" fontId="86" fillId="0" borderId="52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37" fillId="17" borderId="9" xfId="1" quotePrefix="1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 vertical="center"/>
    </xf>
    <xf numFmtId="0" fontId="4" fillId="11" borderId="54" xfId="0" applyFont="1" applyFill="1" applyBorder="1" applyAlignment="1">
      <alignment horizontal="center" vertical="center"/>
    </xf>
    <xf numFmtId="0" fontId="20" fillId="11" borderId="31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55" xfId="0" applyFont="1" applyFill="1" applyBorder="1" applyAlignment="1">
      <alignment horizontal="center" vertical="center"/>
    </xf>
    <xf numFmtId="0" fontId="4" fillId="11" borderId="56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20" fillId="11" borderId="8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20" fillId="20" borderId="53" xfId="0" applyFont="1" applyFill="1" applyBorder="1" applyAlignment="1">
      <alignment horizontal="center" vertical="center"/>
    </xf>
    <xf numFmtId="0" fontId="20" fillId="20" borderId="6" xfId="0" applyFont="1" applyFill="1" applyBorder="1" applyAlignment="1">
      <alignment horizontal="center" vertical="center"/>
    </xf>
    <xf numFmtId="0" fontId="20" fillId="11" borderId="54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4" fillId="11" borderId="55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6" fillId="15" borderId="56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1" borderId="56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4" fillId="11" borderId="57" xfId="0" applyFont="1" applyFill="1" applyBorder="1" applyAlignment="1">
      <alignment horizontal="center" vertical="center"/>
    </xf>
    <xf numFmtId="0" fontId="4" fillId="11" borderId="58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center"/>
    </xf>
    <xf numFmtId="16" fontId="4" fillId="11" borderId="0" xfId="0" quotePrefix="1" applyNumberFormat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10" fillId="11" borderId="20" xfId="1" applyFont="1" applyFill="1" applyBorder="1" applyAlignment="1">
      <alignment horizontal="center"/>
    </xf>
    <xf numFmtId="0" fontId="10" fillId="11" borderId="3" xfId="1" applyFont="1" applyFill="1" applyBorder="1" applyAlignment="1">
      <alignment horizontal="center"/>
    </xf>
    <xf numFmtId="14" fontId="62" fillId="18" borderId="56" xfId="0" quotePrefix="1" applyNumberFormat="1" applyFont="1" applyFill="1" applyBorder="1" applyAlignment="1">
      <alignment horizontal="center" vertical="center"/>
    </xf>
    <xf numFmtId="0" fontId="62" fillId="18" borderId="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/>
    </xf>
    <xf numFmtId="0" fontId="31" fillId="11" borderId="12" xfId="1" applyFont="1" applyFill="1" applyBorder="1" applyAlignment="1">
      <alignment horizontal="center"/>
    </xf>
    <xf numFmtId="0" fontId="31" fillId="11" borderId="14" xfId="1" applyFont="1" applyFill="1" applyBorder="1" applyAlignment="1">
      <alignment horizontal="center"/>
    </xf>
    <xf numFmtId="0" fontId="4" fillId="11" borderId="56" xfId="0" applyFont="1" applyFill="1" applyBorder="1" applyAlignment="1">
      <alignment horizontal="center"/>
    </xf>
    <xf numFmtId="0" fontId="20" fillId="18" borderId="53" xfId="0" applyFont="1" applyFill="1" applyBorder="1" applyAlignment="1">
      <alignment horizontal="center" vertical="center"/>
    </xf>
    <xf numFmtId="0" fontId="20" fillId="18" borderId="54" xfId="0" applyFont="1" applyFill="1" applyBorder="1" applyAlignment="1">
      <alignment horizontal="center" vertical="center"/>
    </xf>
    <xf numFmtId="0" fontId="61" fillId="11" borderId="31" xfId="0" applyFont="1" applyFill="1" applyBorder="1" applyAlignment="1">
      <alignment horizontal="center" vertical="center"/>
    </xf>
    <xf numFmtId="0" fontId="61" fillId="11" borderId="6" xfId="0" applyFont="1" applyFill="1" applyBorder="1" applyAlignment="1">
      <alignment horizontal="center" vertical="center"/>
    </xf>
    <xf numFmtId="16" fontId="4" fillId="11" borderId="56" xfId="0" applyNumberFormat="1" applyFont="1" applyFill="1" applyBorder="1" applyAlignment="1">
      <alignment horizontal="center" vertical="center"/>
    </xf>
    <xf numFmtId="16" fontId="4" fillId="11" borderId="55" xfId="0" applyNumberFormat="1" applyFont="1" applyFill="1" applyBorder="1" applyAlignment="1">
      <alignment horizontal="center" vertical="center"/>
    </xf>
    <xf numFmtId="0" fontId="61" fillId="18" borderId="53" xfId="0" applyFont="1" applyFill="1" applyBorder="1" applyAlignment="1">
      <alignment horizontal="center" vertical="center"/>
    </xf>
    <xf numFmtId="0" fontId="61" fillId="18" borderId="54" xfId="0" applyFont="1" applyFill="1" applyBorder="1" applyAlignment="1">
      <alignment horizontal="center" vertical="center"/>
    </xf>
    <xf numFmtId="0" fontId="69" fillId="11" borderId="31" xfId="1" applyFont="1" applyFill="1" applyBorder="1" applyAlignment="1">
      <alignment horizontal="center"/>
    </xf>
    <xf numFmtId="0" fontId="1" fillId="11" borderId="6" xfId="1" applyFont="1" applyFill="1" applyBorder="1" applyAlignment="1">
      <alignment horizontal="center"/>
    </xf>
    <xf numFmtId="0" fontId="66" fillId="18" borderId="53" xfId="1" applyFont="1" applyFill="1" applyBorder="1" applyAlignment="1">
      <alignment horizontal="center" vertical="center"/>
    </xf>
    <xf numFmtId="0" fontId="1" fillId="18" borderId="6" xfId="1" applyFont="1" applyFill="1" applyBorder="1" applyAlignment="1">
      <alignment horizontal="center" vertical="center"/>
    </xf>
    <xf numFmtId="0" fontId="66" fillId="11" borderId="31" xfId="1" applyFont="1" applyFill="1" applyBorder="1" applyAlignment="1">
      <alignment horizontal="center" vertical="center"/>
    </xf>
    <xf numFmtId="0" fontId="66" fillId="11" borderId="6" xfId="1" applyFont="1" applyFill="1" applyBorder="1" applyAlignment="1">
      <alignment horizontal="center" vertical="center"/>
    </xf>
    <xf numFmtId="0" fontId="1" fillId="11" borderId="56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/>
    </xf>
    <xf numFmtId="0" fontId="1" fillId="11" borderId="1" xfId="1" applyFont="1" applyFill="1" applyBorder="1" applyAlignment="1">
      <alignment horizontal="center"/>
    </xf>
    <xf numFmtId="0" fontId="1" fillId="11" borderId="0" xfId="1" quotePrefix="1" applyFont="1" applyFill="1" applyBorder="1" applyAlignment="1">
      <alignment horizontal="center" vertical="center"/>
    </xf>
    <xf numFmtId="0" fontId="1" fillId="11" borderId="55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 wrapText="1"/>
    </xf>
    <xf numFmtId="0" fontId="1" fillId="11" borderId="11" xfId="1" applyFont="1" applyFill="1" applyBorder="1" applyAlignment="1">
      <alignment horizontal="center" vertical="center" wrapText="1"/>
    </xf>
    <xf numFmtId="0" fontId="1" fillId="11" borderId="24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56" xfId="1" quotePrefix="1" applyFont="1" applyFill="1" applyBorder="1" applyAlignment="1">
      <alignment horizontal="center" vertical="center"/>
    </xf>
    <xf numFmtId="0" fontId="66" fillId="11" borderId="21" xfId="1" applyFont="1" applyFill="1" applyBorder="1" applyAlignment="1">
      <alignment horizontal="center" vertical="center"/>
    </xf>
    <xf numFmtId="0" fontId="66" fillId="11" borderId="11" xfId="1" applyFont="1" applyFill="1" applyBorder="1" applyAlignment="1">
      <alignment horizontal="center" vertical="center"/>
    </xf>
    <xf numFmtId="0" fontId="10" fillId="11" borderId="24" xfId="1" applyFont="1" applyFill="1" applyBorder="1" applyAlignment="1">
      <alignment horizontal="center" vertical="center"/>
    </xf>
    <xf numFmtId="0" fontId="10" fillId="11" borderId="1" xfId="1" applyFont="1" applyFill="1" applyBorder="1" applyAlignment="1">
      <alignment horizontal="center" vertical="center"/>
    </xf>
    <xf numFmtId="0" fontId="1" fillId="15" borderId="24" xfId="1" applyFont="1" applyFill="1" applyBorder="1" applyAlignment="1">
      <alignment horizontal="center" vertical="center"/>
    </xf>
    <xf numFmtId="0" fontId="1" fillId="15" borderId="1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8" borderId="21" xfId="1" applyFont="1" applyFill="1" applyBorder="1" applyAlignment="1">
      <alignment horizontal="center" vertical="center"/>
    </xf>
    <xf numFmtId="0" fontId="1" fillId="18" borderId="11" xfId="1" applyFont="1" applyFill="1" applyBorder="1" applyAlignment="1">
      <alignment horizontal="center" vertical="center"/>
    </xf>
    <xf numFmtId="0" fontId="65" fillId="11" borderId="9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66" fillId="18" borderId="31" xfId="1" applyFont="1" applyFill="1" applyBorder="1" applyAlignment="1">
      <alignment horizontal="center" vertical="center"/>
    </xf>
    <xf numFmtId="0" fontId="66" fillId="18" borderId="6" xfId="1" applyFont="1" applyFill="1" applyBorder="1" applyAlignment="1">
      <alignment horizontal="center" vertical="center"/>
    </xf>
    <xf numFmtId="0" fontId="10" fillId="11" borderId="31" xfId="1" applyFont="1" applyFill="1" applyBorder="1" applyAlignment="1">
      <alignment horizontal="center" vertical="center"/>
    </xf>
    <xf numFmtId="0" fontId="1" fillId="11" borderId="8" xfId="1" applyFont="1" applyFill="1" applyBorder="1" applyAlignment="1">
      <alignment horizontal="center" vertical="center"/>
    </xf>
    <xf numFmtId="0" fontId="66" fillId="11" borderId="8" xfId="1" applyFont="1" applyFill="1" applyBorder="1" applyAlignment="1">
      <alignment horizontal="center" vertical="center"/>
    </xf>
    <xf numFmtId="0" fontId="66" fillId="11" borderId="54" xfId="1" applyFont="1" applyFill="1" applyBorder="1" applyAlignment="1">
      <alignment horizontal="center" vertical="center"/>
    </xf>
    <xf numFmtId="0" fontId="68" fillId="11" borderId="53" xfId="1" applyFont="1" applyFill="1" applyBorder="1" applyAlignment="1">
      <alignment horizontal="center" vertical="center"/>
    </xf>
    <xf numFmtId="0" fontId="68" fillId="11" borderId="54" xfId="1" applyFont="1" applyFill="1" applyBorder="1" applyAlignment="1">
      <alignment horizontal="center" vertical="center"/>
    </xf>
    <xf numFmtId="0" fontId="84" fillId="11" borderId="31" xfId="1" applyFont="1" applyFill="1" applyBorder="1" applyAlignment="1">
      <alignment horizontal="center" vertical="center"/>
    </xf>
    <xf numFmtId="0" fontId="1" fillId="11" borderId="57" xfId="1" applyFont="1" applyFill="1" applyBorder="1" applyAlignment="1">
      <alignment horizontal="center" vertical="center"/>
    </xf>
    <xf numFmtId="0" fontId="1" fillId="11" borderId="58" xfId="1" applyFont="1" applyFill="1" applyBorder="1" applyAlignment="1">
      <alignment horizontal="center" vertical="center"/>
    </xf>
    <xf numFmtId="0" fontId="1" fillId="11" borderId="24" xfId="1" quotePrefix="1" applyNumberFormat="1" applyFont="1" applyFill="1" applyBorder="1" applyAlignment="1">
      <alignment horizontal="center"/>
    </xf>
    <xf numFmtId="0" fontId="1" fillId="11" borderId="1" xfId="1" applyNumberFormat="1" applyFont="1" applyFill="1" applyBorder="1" applyAlignment="1">
      <alignment horizontal="center"/>
    </xf>
    <xf numFmtId="0" fontId="1" fillId="11" borderId="21" xfId="1" applyFont="1" applyFill="1" applyBorder="1" applyAlignment="1">
      <alignment horizontal="center"/>
    </xf>
    <xf numFmtId="0" fontId="1" fillId="11" borderId="11" xfId="1" applyFont="1" applyFill="1" applyBorder="1" applyAlignment="1">
      <alignment horizontal="center"/>
    </xf>
    <xf numFmtId="0" fontId="61" fillId="18" borderId="31" xfId="1" applyFont="1" applyFill="1" applyBorder="1" applyAlignment="1">
      <alignment horizontal="center" vertical="center"/>
    </xf>
    <xf numFmtId="0" fontId="19" fillId="18" borderId="6" xfId="1" applyFont="1" applyFill="1" applyBorder="1" applyAlignment="1">
      <alignment horizontal="center" vertical="center"/>
    </xf>
    <xf numFmtId="0" fontId="61" fillId="11" borderId="31" xfId="1" applyFont="1" applyFill="1" applyBorder="1" applyAlignment="1">
      <alignment horizontal="center"/>
    </xf>
    <xf numFmtId="0" fontId="6" fillId="11" borderId="6" xfId="1" applyFont="1" applyFill="1" applyBorder="1" applyAlignment="1">
      <alignment horizontal="center"/>
    </xf>
    <xf numFmtId="0" fontId="19" fillId="11" borderId="24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61" fillId="11" borderId="31" xfId="1" applyFont="1" applyFill="1" applyBorder="1" applyAlignment="1">
      <alignment horizontal="center" vertical="center"/>
    </xf>
    <xf numFmtId="0" fontId="19" fillId="11" borderId="6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62" fillId="11" borderId="31" xfId="1" applyFont="1" applyFill="1" applyBorder="1" applyAlignment="1">
      <alignment horizontal="center" vertical="center"/>
    </xf>
    <xf numFmtId="0" fontId="6" fillId="11" borderId="6" xfId="1" applyFont="1" applyFill="1" applyBorder="1" applyAlignment="1">
      <alignment horizontal="center" vertical="center"/>
    </xf>
    <xf numFmtId="0" fontId="6" fillId="11" borderId="31" xfId="1" applyFont="1" applyFill="1" applyBorder="1" applyAlignment="1">
      <alignment horizontal="center" vertical="center"/>
    </xf>
    <xf numFmtId="0" fontId="27" fillId="11" borderId="31" xfId="1" applyFont="1" applyFill="1" applyBorder="1" applyAlignment="1">
      <alignment horizontal="center" vertical="center"/>
    </xf>
    <xf numFmtId="0" fontId="27" fillId="11" borderId="6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9" fillId="11" borderId="24" xfId="1" applyFont="1" applyFill="1" applyBorder="1" applyAlignment="1">
      <alignment horizontal="center"/>
    </xf>
    <xf numFmtId="0" fontId="19" fillId="11" borderId="1" xfId="1" applyFont="1" applyFill="1" applyBorder="1" applyAlignment="1">
      <alignment horizontal="center"/>
    </xf>
    <xf numFmtId="0" fontId="19" fillId="11" borderId="0" xfId="1" applyFont="1" applyFill="1" applyBorder="1" applyAlignment="1">
      <alignment horizontal="center" vertical="center"/>
    </xf>
    <xf numFmtId="0" fontId="20" fillId="11" borderId="31" xfId="1" applyFont="1" applyFill="1" applyBorder="1" applyAlignment="1">
      <alignment horizontal="center"/>
    </xf>
    <xf numFmtId="0" fontId="33" fillId="11" borderId="6" xfId="1" applyFont="1" applyFill="1" applyBorder="1" applyAlignment="1">
      <alignment horizontal="center"/>
    </xf>
    <xf numFmtId="0" fontId="63" fillId="11" borderId="31" xfId="1" applyFont="1" applyFill="1" applyBorder="1" applyAlignment="1">
      <alignment horizontal="center" vertical="center"/>
    </xf>
    <xf numFmtId="0" fontId="64" fillId="11" borderId="6" xfId="1" applyFont="1" applyFill="1" applyBorder="1" applyAlignment="1">
      <alignment horizontal="center" vertical="center"/>
    </xf>
    <xf numFmtId="0" fontId="61" fillId="11" borderId="8" xfId="1" applyFont="1" applyFill="1" applyBorder="1" applyAlignment="1">
      <alignment horizontal="center" vertical="center"/>
    </xf>
    <xf numFmtId="0" fontId="61" fillId="11" borderId="6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19" fillId="11" borderId="0" xfId="1" applyFont="1" applyFill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quotePrefix="1" applyFont="1" applyFill="1" applyAlignment="1">
      <alignment horizontal="center" vertical="center"/>
    </xf>
    <xf numFmtId="0" fontId="62" fillId="11" borderId="21" xfId="1" applyFont="1" applyFill="1" applyBorder="1" applyAlignment="1">
      <alignment horizontal="center" vertical="center"/>
    </xf>
    <xf numFmtId="0" fontId="62" fillId="11" borderId="9" xfId="1" applyFont="1" applyFill="1" applyBorder="1" applyAlignment="1">
      <alignment horizontal="center" vertical="center"/>
    </xf>
    <xf numFmtId="0" fontId="62" fillId="11" borderId="21" xfId="1" applyFont="1" applyFill="1" applyBorder="1" applyAlignment="1">
      <alignment horizontal="center"/>
    </xf>
    <xf numFmtId="0" fontId="62" fillId="11" borderId="11" xfId="1" applyFont="1" applyFill="1" applyBorder="1" applyAlignment="1">
      <alignment horizontal="center"/>
    </xf>
    <xf numFmtId="16" fontId="4" fillId="11" borderId="24" xfId="1" quotePrefix="1" applyNumberFormat="1" applyFont="1" applyFill="1" applyBorder="1" applyAlignment="1">
      <alignment horizontal="center"/>
    </xf>
    <xf numFmtId="0" fontId="67" fillId="11" borderId="21" xfId="1" applyFont="1" applyFill="1" applyBorder="1" applyAlignment="1">
      <alignment horizontal="center"/>
    </xf>
    <xf numFmtId="0" fontId="4" fillId="11" borderId="24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2" fillId="11" borderId="11" xfId="1" applyFont="1" applyFill="1" applyBorder="1" applyAlignment="1">
      <alignment horizontal="center" vertical="center"/>
    </xf>
    <xf numFmtId="0" fontId="61" fillId="18" borderId="31" xfId="1" applyFont="1" applyFill="1" applyBorder="1" applyAlignment="1">
      <alignment horizontal="center"/>
    </xf>
    <xf numFmtId="0" fontId="61" fillId="18" borderId="6" xfId="1" applyFont="1" applyFill="1" applyBorder="1" applyAlignment="1">
      <alignment horizontal="center"/>
    </xf>
    <xf numFmtId="0" fontId="6" fillId="11" borderId="31" xfId="1" applyFont="1" applyFill="1" applyBorder="1" applyAlignment="1">
      <alignment horizontal="center"/>
    </xf>
    <xf numFmtId="0" fontId="1" fillId="11" borderId="24" xfId="1" applyNumberFormat="1" applyFont="1" applyFill="1" applyBorder="1" applyAlignment="1">
      <alignment horizontal="center" vertical="center"/>
    </xf>
    <xf numFmtId="0" fontId="1" fillId="11" borderId="1" xfId="1" applyNumberFormat="1" applyFont="1" applyFill="1" applyBorder="1" applyAlignment="1">
      <alignment horizontal="center" vertical="center"/>
    </xf>
    <xf numFmtId="0" fontId="66" fillId="18" borderId="31" xfId="1" applyFont="1" applyFill="1" applyBorder="1" applyAlignment="1">
      <alignment horizontal="center"/>
    </xf>
    <xf numFmtId="0" fontId="66" fillId="18" borderId="6" xfId="1" applyFont="1" applyFill="1" applyBorder="1" applyAlignment="1">
      <alignment horizontal="center"/>
    </xf>
    <xf numFmtId="0" fontId="66" fillId="11" borderId="31" xfId="1" applyFont="1" applyFill="1" applyBorder="1" applyAlignment="1">
      <alignment horizontal="center"/>
    </xf>
    <xf numFmtId="0" fontId="10" fillId="11" borderId="6" xfId="1" applyFont="1" applyFill="1" applyBorder="1" applyAlignment="1">
      <alignment horizontal="center"/>
    </xf>
    <xf numFmtId="0" fontId="66" fillId="18" borderId="8" xfId="1" applyFont="1" applyFill="1" applyBorder="1" applyAlignment="1">
      <alignment horizontal="center"/>
    </xf>
    <xf numFmtId="0" fontId="46" fillId="11" borderId="21" xfId="1" applyFont="1" applyFill="1" applyBorder="1" applyAlignment="1">
      <alignment horizontal="center" vertical="center"/>
    </xf>
    <xf numFmtId="0" fontId="46" fillId="11" borderId="11" xfId="1" applyFont="1" applyFill="1" applyBorder="1" applyAlignment="1">
      <alignment horizontal="center" vertical="center"/>
    </xf>
    <xf numFmtId="0" fontId="1" fillId="11" borderId="24" xfId="1" quotePrefix="1" applyNumberFormat="1" applyFont="1" applyFill="1" applyBorder="1" applyAlignment="1">
      <alignment horizontal="center" vertical="center"/>
    </xf>
    <xf numFmtId="0" fontId="1" fillId="16" borderId="21" xfId="1" applyFont="1" applyFill="1" applyBorder="1" applyAlignment="1">
      <alignment horizontal="center" vertical="center"/>
    </xf>
    <xf numFmtId="0" fontId="1" fillId="16" borderId="11" xfId="1" applyFont="1" applyFill="1" applyBorder="1" applyAlignment="1">
      <alignment horizontal="center" vertical="center"/>
    </xf>
    <xf numFmtId="0" fontId="1" fillId="16" borderId="24" xfId="1" applyFont="1" applyFill="1" applyBorder="1" applyAlignment="1">
      <alignment horizontal="center" vertical="center"/>
    </xf>
    <xf numFmtId="0" fontId="1" fillId="16" borderId="1" xfId="1" applyFont="1" applyFill="1" applyBorder="1" applyAlignment="1">
      <alignment horizontal="center" vertical="center"/>
    </xf>
    <xf numFmtId="0" fontId="10" fillId="16" borderId="31" xfId="1" applyFont="1" applyFill="1" applyBorder="1" applyAlignment="1">
      <alignment horizontal="center" vertical="center"/>
    </xf>
    <xf numFmtId="0" fontId="1" fillId="16" borderId="6" xfId="1" applyFont="1" applyFill="1" applyBorder="1" applyAlignment="1">
      <alignment horizontal="center" vertical="center"/>
    </xf>
    <xf numFmtId="0" fontId="66" fillId="11" borderId="6" xfId="1" applyFont="1" applyFill="1" applyBorder="1" applyAlignment="1">
      <alignment horizontal="center"/>
    </xf>
    <xf numFmtId="0" fontId="10" fillId="18" borderId="6" xfId="1" applyFont="1" applyFill="1" applyBorder="1" applyAlignment="1">
      <alignment horizontal="center"/>
    </xf>
    <xf numFmtId="0" fontId="35" fillId="11" borderId="56" xfId="1" applyFont="1" applyFill="1" applyBorder="1" applyAlignment="1">
      <alignment horizontal="center" vertical="center"/>
    </xf>
    <xf numFmtId="0" fontId="35" fillId="11" borderId="0" xfId="1" applyFont="1" applyFill="1" applyBorder="1" applyAlignment="1">
      <alignment horizontal="center" vertical="center"/>
    </xf>
    <xf numFmtId="0" fontId="35" fillId="11" borderId="0" xfId="1" applyFont="1" applyFill="1" applyAlignment="1">
      <alignment horizontal="center" vertical="center"/>
    </xf>
    <xf numFmtId="0" fontId="35" fillId="11" borderId="55" xfId="1" applyFont="1" applyFill="1" applyBorder="1" applyAlignment="1">
      <alignment horizontal="center" vertical="center"/>
    </xf>
    <xf numFmtId="0" fontId="35" fillId="11" borderId="53" xfId="1" applyFont="1" applyFill="1" applyBorder="1" applyAlignment="1">
      <alignment horizontal="center"/>
    </xf>
    <xf numFmtId="0" fontId="35" fillId="11" borderId="8" xfId="1" applyFont="1" applyFill="1" applyBorder="1" applyAlignment="1">
      <alignment horizontal="center"/>
    </xf>
    <xf numFmtId="0" fontId="35" fillId="11" borderId="54" xfId="1" applyFont="1" applyFill="1" applyBorder="1" applyAlignment="1">
      <alignment horizontal="center"/>
    </xf>
    <xf numFmtId="0" fontId="35" fillId="11" borderId="57" xfId="1" applyFont="1" applyFill="1" applyBorder="1" applyAlignment="1">
      <alignment horizontal="center" vertical="center"/>
    </xf>
    <xf numFmtId="0" fontId="35" fillId="11" borderId="9" xfId="1" applyFont="1" applyFill="1" applyBorder="1" applyAlignment="1">
      <alignment horizontal="center" vertical="center"/>
    </xf>
    <xf numFmtId="0" fontId="35" fillId="11" borderId="58" xfId="1" applyFont="1" applyFill="1" applyBorder="1" applyAlignment="1">
      <alignment horizontal="center" vertical="center"/>
    </xf>
    <xf numFmtId="0" fontId="31" fillId="11" borderId="13" xfId="1" applyFont="1" applyFill="1" applyBorder="1" applyAlignment="1">
      <alignment horizontal="center"/>
    </xf>
    <xf numFmtId="0" fontId="79" fillId="11" borderId="31" xfId="1" applyFont="1" applyFill="1" applyBorder="1" applyAlignment="1">
      <alignment horizontal="center"/>
    </xf>
    <xf numFmtId="0" fontId="79" fillId="11" borderId="8" xfId="1" applyFont="1" applyFill="1" applyBorder="1" applyAlignment="1">
      <alignment horizontal="center"/>
    </xf>
    <xf numFmtId="0" fontId="76" fillId="11" borderId="8" xfId="1" applyFont="1" applyFill="1" applyBorder="1" applyAlignment="1">
      <alignment horizontal="center"/>
    </xf>
    <xf numFmtId="0" fontId="76" fillId="11" borderId="54" xfId="1" applyFont="1" applyFill="1" applyBorder="1" applyAlignment="1">
      <alignment horizontal="center"/>
    </xf>
    <xf numFmtId="0" fontId="35" fillId="15" borderId="56" xfId="1" applyFont="1" applyFill="1" applyBorder="1" applyAlignment="1">
      <alignment horizontal="center" vertical="center"/>
    </xf>
    <xf numFmtId="0" fontId="35" fillId="15" borderId="0" xfId="1" applyFont="1" applyFill="1" applyBorder="1" applyAlignment="1">
      <alignment horizontal="center" vertical="center"/>
    </xf>
    <xf numFmtId="0" fontId="35" fillId="15" borderId="0" xfId="1" applyFont="1" applyFill="1" applyAlignment="1">
      <alignment horizontal="center" vertical="center"/>
    </xf>
    <xf numFmtId="0" fontId="35" fillId="15" borderId="55" xfId="1" applyFont="1" applyFill="1" applyBorder="1" applyAlignment="1">
      <alignment horizontal="center" vertical="center"/>
    </xf>
    <xf numFmtId="0" fontId="35" fillId="11" borderId="21" xfId="1" applyFont="1" applyFill="1" applyBorder="1" applyAlignment="1">
      <alignment horizontal="center" vertical="center"/>
    </xf>
    <xf numFmtId="16" fontId="35" fillId="11" borderId="24" xfId="1" quotePrefix="1" applyNumberFormat="1" applyFont="1" applyFill="1" applyBorder="1" applyAlignment="1">
      <alignment horizontal="center" vertical="center"/>
    </xf>
    <xf numFmtId="0" fontId="80" fillId="11" borderId="53" xfId="1" applyFont="1" applyFill="1" applyBorder="1" applyAlignment="1">
      <alignment horizontal="center"/>
    </xf>
    <xf numFmtId="0" fontId="80" fillId="11" borderId="8" xfId="1" applyFont="1" applyFill="1" applyBorder="1" applyAlignment="1">
      <alignment horizontal="center"/>
    </xf>
    <xf numFmtId="0" fontId="81" fillId="11" borderId="8" xfId="1" applyFont="1" applyFill="1" applyBorder="1" applyAlignment="1">
      <alignment horizontal="center"/>
    </xf>
    <xf numFmtId="0" fontId="81" fillId="11" borderId="54" xfId="1" applyFont="1" applyFill="1" applyBorder="1" applyAlignment="1">
      <alignment horizontal="center"/>
    </xf>
    <xf numFmtId="0" fontId="77" fillId="18" borderId="53" xfId="1" applyFont="1" applyFill="1" applyBorder="1" applyAlignment="1">
      <alignment horizontal="center"/>
    </xf>
    <xf numFmtId="0" fontId="78" fillId="18" borderId="8" xfId="1" applyFont="1" applyFill="1" applyBorder="1" applyAlignment="1">
      <alignment horizontal="center"/>
    </xf>
    <xf numFmtId="0" fontId="78" fillId="18" borderId="54" xfId="1" applyFont="1" applyFill="1" applyBorder="1" applyAlignment="1">
      <alignment horizontal="center"/>
    </xf>
    <xf numFmtId="0" fontId="78" fillId="18" borderId="57" xfId="1" applyFont="1" applyFill="1" applyBorder="1" applyAlignment="1">
      <alignment horizontal="center" vertical="center"/>
    </xf>
    <xf numFmtId="0" fontId="78" fillId="18" borderId="9" xfId="1" applyFont="1" applyFill="1" applyBorder="1" applyAlignment="1">
      <alignment horizontal="center" vertical="center"/>
    </xf>
    <xf numFmtId="0" fontId="78" fillId="18" borderId="58" xfId="1" applyFont="1" applyFill="1" applyBorder="1" applyAlignment="1">
      <alignment horizontal="center" vertical="center"/>
    </xf>
    <xf numFmtId="0" fontId="76" fillId="11" borderId="9" xfId="1" applyFont="1" applyFill="1" applyBorder="1" applyAlignment="1">
      <alignment horizontal="center" vertical="center"/>
    </xf>
    <xf numFmtId="0" fontId="76" fillId="11" borderId="58" xfId="1" applyFont="1" applyFill="1" applyBorder="1" applyAlignment="1">
      <alignment horizontal="center" vertical="center"/>
    </xf>
    <xf numFmtId="0" fontId="35" fillId="11" borderId="24" xfId="1" applyFont="1" applyFill="1" applyBorder="1" applyAlignment="1">
      <alignment horizontal="center" vertical="center"/>
    </xf>
    <xf numFmtId="16" fontId="35" fillId="11" borderId="24" xfId="1" applyNumberFormat="1" applyFont="1" applyFill="1" applyBorder="1" applyAlignment="1">
      <alignment horizontal="center" vertical="center"/>
    </xf>
    <xf numFmtId="16" fontId="35" fillId="11" borderId="0" xfId="1" applyNumberFormat="1" applyFont="1" applyFill="1" applyBorder="1" applyAlignment="1">
      <alignment horizontal="center" vertical="center"/>
    </xf>
    <xf numFmtId="0" fontId="77" fillId="18" borderId="31" xfId="1" applyFont="1" applyFill="1" applyBorder="1" applyAlignment="1">
      <alignment horizontal="center"/>
    </xf>
    <xf numFmtId="0" fontId="77" fillId="18" borderId="8" xfId="1" applyFont="1" applyFill="1" applyBorder="1" applyAlignment="1">
      <alignment horizontal="center"/>
    </xf>
    <xf numFmtId="0" fontId="79" fillId="21" borderId="31" xfId="1" applyFont="1" applyFill="1" applyBorder="1" applyAlignment="1">
      <alignment horizontal="center"/>
    </xf>
    <xf numFmtId="0" fontId="79" fillId="21" borderId="8" xfId="1" applyFont="1" applyFill="1" applyBorder="1" applyAlignment="1">
      <alignment horizontal="center"/>
    </xf>
    <xf numFmtId="0" fontId="76" fillId="21" borderId="8" xfId="1" applyFont="1" applyFill="1" applyBorder="1" applyAlignment="1">
      <alignment horizontal="center"/>
    </xf>
    <xf numFmtId="0" fontId="76" fillId="21" borderId="54" xfId="1" applyFont="1" applyFill="1" applyBorder="1" applyAlignment="1">
      <alignment horizontal="center"/>
    </xf>
    <xf numFmtId="0" fontId="6" fillId="11" borderId="20" xfId="1" applyFont="1" applyFill="1" applyBorder="1" applyAlignment="1">
      <alignment horizontal="center"/>
    </xf>
    <xf numFmtId="0" fontId="6" fillId="11" borderId="3" xfId="1" applyFont="1" applyFill="1" applyBorder="1" applyAlignment="1">
      <alignment horizontal="center"/>
    </xf>
    <xf numFmtId="0" fontId="4" fillId="11" borderId="56" xfId="1" quotePrefix="1" applyFont="1" applyFill="1" applyBorder="1" applyAlignment="1">
      <alignment horizontal="center" vertical="center"/>
    </xf>
    <xf numFmtId="0" fontId="0" fillId="11" borderId="55" xfId="0" applyFill="1" applyBorder="1"/>
    <xf numFmtId="0" fontId="4" fillId="11" borderId="56" xfId="1" applyFont="1" applyFill="1" applyBorder="1" applyAlignment="1">
      <alignment horizontal="center" vertical="center"/>
    </xf>
    <xf numFmtId="0" fontId="31" fillId="11" borderId="0" xfId="1" applyFont="1" applyFill="1" applyBorder="1" applyAlignment="1">
      <alignment horizontal="center"/>
    </xf>
    <xf numFmtId="0" fontId="4" fillId="11" borderId="53" xfId="1" applyFont="1" applyFill="1" applyBorder="1" applyAlignment="1">
      <alignment horizontal="center" vertical="center"/>
    </xf>
    <xf numFmtId="0" fontId="0" fillId="11" borderId="54" xfId="0" applyFill="1" applyBorder="1"/>
    <xf numFmtId="0" fontId="20" fillId="18" borderId="53" xfId="1" applyFont="1" applyFill="1" applyBorder="1" applyAlignment="1">
      <alignment horizontal="center" vertical="center"/>
    </xf>
    <xf numFmtId="0" fontId="10" fillId="18" borderId="54" xfId="0" applyFont="1" applyFill="1" applyBorder="1"/>
    <xf numFmtId="0" fontId="4" fillId="11" borderId="1" xfId="1" applyFont="1" applyFill="1" applyBorder="1" applyAlignment="1">
      <alignment horizontal="center" vertical="center"/>
    </xf>
    <xf numFmtId="0" fontId="61" fillId="11" borderId="53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65" fillId="11" borderId="54" xfId="0" applyFont="1" applyFill="1" applyBorder="1"/>
    <xf numFmtId="0" fontId="20" fillId="11" borderId="53" xfId="1" applyFont="1" applyFill="1" applyBorder="1" applyAlignment="1">
      <alignment horizontal="center" vertical="center"/>
    </xf>
    <xf numFmtId="0" fontId="10" fillId="11" borderId="54" xfId="0" applyFont="1" applyFill="1" applyBorder="1"/>
    <xf numFmtId="0" fontId="4" fillId="11" borderId="54" xfId="1" applyFont="1" applyFill="1" applyBorder="1" applyAlignment="1">
      <alignment horizontal="center" vertical="center"/>
    </xf>
    <xf numFmtId="0" fontId="8" fillId="10" borderId="0" xfId="1" applyFont="1" applyFill="1" applyBorder="1" applyAlignment="1">
      <alignment horizontal="center" vertical="center"/>
    </xf>
    <xf numFmtId="0" fontId="8" fillId="10" borderId="55" xfId="1" applyFont="1" applyFill="1" applyBorder="1" applyAlignment="1">
      <alignment horizontal="center" vertical="center"/>
    </xf>
    <xf numFmtId="0" fontId="32" fillId="11" borderId="9" xfId="1" applyFont="1" applyFill="1" applyBorder="1" applyAlignment="1">
      <alignment horizontal="center" vertical="center"/>
    </xf>
    <xf numFmtId="0" fontId="32" fillId="11" borderId="58" xfId="0" applyFont="1" applyFill="1" applyBorder="1"/>
    <xf numFmtId="0" fontId="4" fillId="11" borderId="11" xfId="1" applyFont="1" applyFill="1" applyBorder="1" applyAlignment="1">
      <alignment horizontal="center" vertical="center"/>
    </xf>
    <xf numFmtId="0" fontId="33" fillId="11" borderId="53" xfId="1" applyFont="1" applyFill="1" applyBorder="1" applyAlignment="1">
      <alignment horizontal="center" vertical="center"/>
    </xf>
    <xf numFmtId="16" fontId="4" fillId="11" borderId="0" xfId="1" quotePrefix="1" applyNumberFormat="1" applyFont="1" applyFill="1" applyBorder="1" applyAlignment="1">
      <alignment horizontal="center" vertical="center"/>
    </xf>
    <xf numFmtId="0" fontId="4" fillId="11" borderId="57" xfId="1" applyFont="1" applyFill="1" applyBorder="1" applyAlignment="1">
      <alignment horizontal="center" vertical="center"/>
    </xf>
    <xf numFmtId="0" fontId="0" fillId="11" borderId="58" xfId="0" applyFill="1" applyBorder="1"/>
    <xf numFmtId="0" fontId="6" fillId="11" borderId="56" xfId="1" applyFont="1" applyFill="1" applyBorder="1" applyAlignment="1">
      <alignment horizontal="center" vertical="center"/>
    </xf>
    <xf numFmtId="0" fontId="10" fillId="11" borderId="55" xfId="0" applyFont="1" applyFill="1" applyBorder="1"/>
    <xf numFmtId="0" fontId="1" fillId="11" borderId="57" xfId="0" applyFont="1" applyFill="1" applyBorder="1" applyAlignment="1">
      <alignment horizontal="center"/>
    </xf>
    <xf numFmtId="0" fontId="1" fillId="11" borderId="58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1" fillId="11" borderId="55" xfId="0" applyFont="1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61" fillId="11" borderId="57" xfId="1" applyFont="1" applyFill="1" applyBorder="1" applyAlignment="1">
      <alignment horizontal="center" vertical="center"/>
    </xf>
    <xf numFmtId="0" fontId="66" fillId="11" borderId="58" xfId="0" applyFont="1" applyFill="1" applyBorder="1"/>
    <xf numFmtId="0" fontId="69" fillId="11" borderId="53" xfId="1" applyFont="1" applyFill="1" applyBorder="1" applyAlignment="1">
      <alignment horizontal="center" vertical="center"/>
    </xf>
    <xf numFmtId="0" fontId="66" fillId="11" borderId="53" xfId="1" applyFont="1" applyFill="1" applyBorder="1" applyAlignment="1">
      <alignment horizontal="center" vertical="center"/>
    </xf>
    <xf numFmtId="0" fontId="1" fillId="11" borderId="53" xfId="1" applyFont="1" applyFill="1" applyBorder="1" applyAlignment="1">
      <alignment horizontal="center" vertical="center"/>
    </xf>
    <xf numFmtId="0" fontId="1" fillId="11" borderId="54" xfId="0" applyFont="1" applyFill="1" applyBorder="1"/>
    <xf numFmtId="0" fontId="1" fillId="11" borderId="54" xfId="1" applyFont="1" applyFill="1" applyBorder="1" applyAlignment="1">
      <alignment horizontal="center" vertical="center"/>
    </xf>
    <xf numFmtId="0" fontId="10" fillId="11" borderId="56" xfId="1" applyFont="1" applyFill="1" applyBorder="1" applyAlignment="1">
      <alignment horizontal="center" vertical="center"/>
    </xf>
    <xf numFmtId="0" fontId="1" fillId="11" borderId="55" xfId="0" applyFont="1" applyFill="1" applyBorder="1"/>
    <xf numFmtId="0" fontId="1" fillId="0" borderId="4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66" fillId="11" borderId="57" xfId="1" applyFont="1" applyFill="1" applyBorder="1" applyAlignment="1">
      <alignment horizontal="center" vertical="center"/>
    </xf>
    <xf numFmtId="0" fontId="1" fillId="11" borderId="58" xfId="0" applyFont="1" applyFill="1" applyBorder="1"/>
    <xf numFmtId="16" fontId="1" fillId="11" borderId="0" xfId="1" quotePrefix="1" applyNumberFormat="1" applyFont="1" applyFill="1" applyBorder="1" applyAlignment="1">
      <alignment horizontal="center" vertical="center"/>
    </xf>
    <xf numFmtId="0" fontId="10" fillId="11" borderId="18" xfId="2" applyFont="1" applyFill="1" applyBorder="1" applyAlignment="1">
      <alignment horizontal="center" vertical="center"/>
    </xf>
    <xf numFmtId="0" fontId="10" fillId="11" borderId="19" xfId="2" applyFont="1" applyFill="1" applyBorder="1" applyAlignment="1">
      <alignment horizontal="center" vertical="center"/>
    </xf>
    <xf numFmtId="0" fontId="10" fillId="11" borderId="16" xfId="2" applyFont="1" applyFill="1" applyBorder="1" applyAlignment="1">
      <alignment horizontal="center" vertical="center"/>
    </xf>
    <xf numFmtId="0" fontId="10" fillId="11" borderId="27" xfId="2" applyFont="1" applyFill="1" applyBorder="1" applyAlignment="1">
      <alignment horizontal="center"/>
    </xf>
    <xf numFmtId="0" fontId="10" fillId="11" borderId="0" xfId="2" applyFont="1" applyFill="1" applyBorder="1" applyAlignment="1">
      <alignment horizontal="center"/>
    </xf>
    <xf numFmtId="0" fontId="10" fillId="11" borderId="18" xfId="2" applyFont="1" applyFill="1" applyBorder="1" applyAlignment="1">
      <alignment horizontal="center" vertical="center" wrapText="1"/>
    </xf>
    <xf numFmtId="0" fontId="10" fillId="11" borderId="19" xfId="2" applyFont="1" applyFill="1" applyBorder="1" applyAlignment="1">
      <alignment horizontal="center" vertical="center" wrapText="1"/>
    </xf>
    <xf numFmtId="0" fontId="10" fillId="11" borderId="16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</cellXfs>
  <cellStyles count="3">
    <cellStyle name="Normal" xfId="0" builtinId="0"/>
    <cellStyle name="normal_Chpt2000" xfId="1"/>
    <cellStyle name="Normal_Chpt99_1" xfId="2"/>
  </cellStyles>
  <dxfs count="54"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412749</xdr:colOff>
      <xdr:row>1</xdr:row>
      <xdr:rowOff>22225</xdr:rowOff>
    </xdr:from>
    <xdr:to>
      <xdr:col>2</xdr:col>
      <xdr:colOff>1358900</xdr:colOff>
      <xdr:row>2</xdr:row>
      <xdr:rowOff>101600</xdr:rowOff>
    </xdr:to>
    <xdr:sp macro="" textlink="">
      <xdr:nvSpPr>
        <xdr:cNvPr id="5" name="WordArt 9"/>
        <xdr:cNvSpPr>
          <a:spLocks noChangeArrowheads="1" noChangeShapeType="1" noTextEdit="1"/>
        </xdr:cNvSpPr>
      </xdr:nvSpPr>
      <xdr:spPr bwMode="auto">
        <a:xfrm>
          <a:off x="742949" y="161925"/>
          <a:ext cx="946151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Cie d'Arc de Reims</a:t>
          </a:r>
        </a:p>
      </xdr:txBody>
    </xdr:sp>
    <xdr:clientData/>
  </xdr:twoCellAnchor>
  <xdr:twoCellAnchor>
    <xdr:from>
      <xdr:col>2</xdr:col>
      <xdr:colOff>508000</xdr:colOff>
      <xdr:row>3</xdr:row>
      <xdr:rowOff>38100</xdr:rowOff>
    </xdr:from>
    <xdr:to>
      <xdr:col>2</xdr:col>
      <xdr:colOff>1574800</xdr:colOff>
      <xdr:row>5</xdr:row>
      <xdr:rowOff>50800</xdr:rowOff>
    </xdr:to>
    <xdr:sp macro="" textlink="">
      <xdr:nvSpPr>
        <xdr:cNvPr id="6" name="WordArt 10"/>
        <xdr:cNvSpPr>
          <a:spLocks noChangeArrowheads="1" noChangeShapeType="1" noTextEdit="1"/>
        </xdr:cNvSpPr>
      </xdr:nvSpPr>
      <xdr:spPr bwMode="auto">
        <a:xfrm>
          <a:off x="838200" y="457200"/>
          <a:ext cx="1066800" cy="292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Salle 2012-2013</a:t>
          </a:r>
        </a:p>
      </xdr:txBody>
    </xdr:sp>
    <xdr:clientData/>
  </xdr:twoCellAnchor>
  <xdr:twoCellAnchor editAs="oneCell">
    <xdr:from>
      <xdr:col>0</xdr:col>
      <xdr:colOff>88900</xdr:colOff>
      <xdr:row>0</xdr:row>
      <xdr:rowOff>130174</xdr:rowOff>
    </xdr:from>
    <xdr:to>
      <xdr:col>2</xdr:col>
      <xdr:colOff>378990</xdr:colOff>
      <xdr:row>5</xdr:row>
      <xdr:rowOff>139699</xdr:rowOff>
    </xdr:to>
    <xdr:pic>
      <xdr:nvPicPr>
        <xdr:cNvPr id="10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30174"/>
          <a:ext cx="62029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412749</xdr:colOff>
      <xdr:row>1</xdr:row>
      <xdr:rowOff>22225</xdr:rowOff>
    </xdr:from>
    <xdr:to>
      <xdr:col>2</xdr:col>
      <xdr:colOff>1358900</xdr:colOff>
      <xdr:row>2</xdr:row>
      <xdr:rowOff>101600</xdr:rowOff>
    </xdr:to>
    <xdr:sp macro="" textlink="">
      <xdr:nvSpPr>
        <xdr:cNvPr id="7" name="WordArt 9"/>
        <xdr:cNvSpPr>
          <a:spLocks noChangeArrowheads="1" noChangeShapeType="1" noTextEdit="1"/>
        </xdr:cNvSpPr>
      </xdr:nvSpPr>
      <xdr:spPr bwMode="auto">
        <a:xfrm>
          <a:off x="736599" y="165100"/>
          <a:ext cx="946151" cy="222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Cie d'Arc de Reims</a:t>
          </a:r>
        </a:p>
      </xdr:txBody>
    </xdr:sp>
    <xdr:clientData/>
  </xdr:twoCellAnchor>
  <xdr:twoCellAnchor>
    <xdr:from>
      <xdr:col>2</xdr:col>
      <xdr:colOff>508000</xdr:colOff>
      <xdr:row>3</xdr:row>
      <xdr:rowOff>38100</xdr:rowOff>
    </xdr:from>
    <xdr:to>
      <xdr:col>2</xdr:col>
      <xdr:colOff>1574800</xdr:colOff>
      <xdr:row>5</xdr:row>
      <xdr:rowOff>50800</xdr:rowOff>
    </xdr:to>
    <xdr:sp macro="" textlink="">
      <xdr:nvSpPr>
        <xdr:cNvPr id="8" name="WordArt 10"/>
        <xdr:cNvSpPr>
          <a:spLocks noChangeArrowheads="1" noChangeShapeType="1" noTextEdit="1"/>
        </xdr:cNvSpPr>
      </xdr:nvSpPr>
      <xdr:spPr bwMode="auto">
        <a:xfrm>
          <a:off x="831850" y="466725"/>
          <a:ext cx="1066800" cy="298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Salle 2013-2014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15</xdr:row>
      <xdr:rowOff>47625</xdr:rowOff>
    </xdr:from>
    <xdr:to>
      <xdr:col>6</xdr:col>
      <xdr:colOff>1152525</xdr:colOff>
      <xdr:row>18</xdr:row>
      <xdr:rowOff>19049</xdr:rowOff>
    </xdr:to>
    <xdr:sp macro="" textlink="">
      <xdr:nvSpPr>
        <xdr:cNvPr id="12" name="WordArt 5"/>
        <xdr:cNvSpPr>
          <a:spLocks noChangeArrowheads="1" noChangeShapeType="1" noTextEdit="1"/>
        </xdr:cNvSpPr>
      </xdr:nvSpPr>
      <xdr:spPr bwMode="auto">
        <a:xfrm>
          <a:off x="10344150" y="2676525"/>
          <a:ext cx="409575" cy="4286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1</a:t>
          </a:r>
        </a:p>
      </xdr:txBody>
    </xdr:sp>
    <xdr:clientData/>
  </xdr:twoCellAnchor>
  <xdr:twoCellAnchor>
    <xdr:from>
      <xdr:col>5</xdr:col>
      <xdr:colOff>800099</xdr:colOff>
      <xdr:row>20</xdr:row>
      <xdr:rowOff>0</xdr:rowOff>
    </xdr:from>
    <xdr:to>
      <xdr:col>5</xdr:col>
      <xdr:colOff>1266825</xdr:colOff>
      <xdr:row>22</xdr:row>
      <xdr:rowOff>142875</xdr:rowOff>
    </xdr:to>
    <xdr:sp macro="" textlink="">
      <xdr:nvSpPr>
        <xdr:cNvPr id="13" name="WordArt 6"/>
        <xdr:cNvSpPr>
          <a:spLocks noChangeArrowheads="1" noChangeShapeType="1" noTextEdit="1"/>
        </xdr:cNvSpPr>
      </xdr:nvSpPr>
      <xdr:spPr bwMode="auto">
        <a:xfrm>
          <a:off x="8496299" y="3429000"/>
          <a:ext cx="466726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2</a:t>
          </a:r>
        </a:p>
      </xdr:txBody>
    </xdr:sp>
    <xdr:clientData/>
  </xdr:twoCellAnchor>
  <xdr:twoCellAnchor>
    <xdr:from>
      <xdr:col>7</xdr:col>
      <xdr:colOff>857250</xdr:colOff>
      <xdr:row>20</xdr:row>
      <xdr:rowOff>57149</xdr:rowOff>
    </xdr:from>
    <xdr:to>
      <xdr:col>7</xdr:col>
      <xdr:colOff>1304925</xdr:colOff>
      <xdr:row>23</xdr:row>
      <xdr:rowOff>95250</xdr:rowOff>
    </xdr:to>
    <xdr:sp macro="" textlink="">
      <xdr:nvSpPr>
        <xdr:cNvPr id="14" name="WordArt 8"/>
        <xdr:cNvSpPr>
          <a:spLocks noChangeArrowheads="1" noChangeShapeType="1" noTextEdit="1"/>
        </xdr:cNvSpPr>
      </xdr:nvSpPr>
      <xdr:spPr bwMode="auto">
        <a:xfrm>
          <a:off x="12287250" y="3486149"/>
          <a:ext cx="447675" cy="4953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i="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733425</xdr:colOff>
      <xdr:row>19</xdr:row>
      <xdr:rowOff>123824</xdr:rowOff>
    </xdr:from>
    <xdr:to>
      <xdr:col>1</xdr:col>
      <xdr:colOff>1104900</xdr:colOff>
      <xdr:row>22</xdr:row>
      <xdr:rowOff>38099</xdr:rowOff>
    </xdr:to>
    <xdr:sp macro="" textlink="">
      <xdr:nvSpPr>
        <xdr:cNvPr id="15" name="WordArt 10"/>
        <xdr:cNvSpPr>
          <a:spLocks noChangeArrowheads="1" noChangeShapeType="1" noTextEdit="1"/>
        </xdr:cNvSpPr>
      </xdr:nvSpPr>
      <xdr:spPr bwMode="auto">
        <a:xfrm>
          <a:off x="1495425" y="3381374"/>
          <a:ext cx="3714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2</a:t>
          </a:r>
        </a:p>
      </xdr:txBody>
    </xdr:sp>
    <xdr:clientData/>
  </xdr:twoCellAnchor>
  <xdr:twoCellAnchor>
    <xdr:from>
      <xdr:col>2</xdr:col>
      <xdr:colOff>676275</xdr:colOff>
      <xdr:row>15</xdr:row>
      <xdr:rowOff>85725</xdr:rowOff>
    </xdr:from>
    <xdr:to>
      <xdr:col>2</xdr:col>
      <xdr:colOff>1143001</xdr:colOff>
      <xdr:row>18</xdr:row>
      <xdr:rowOff>76200</xdr:rowOff>
    </xdr:to>
    <xdr:sp macro="" textlink="">
      <xdr:nvSpPr>
        <xdr:cNvPr id="16" name="WordArt 11"/>
        <xdr:cNvSpPr>
          <a:spLocks noChangeArrowheads="1" noChangeShapeType="1" noTextEdit="1"/>
        </xdr:cNvSpPr>
      </xdr:nvSpPr>
      <xdr:spPr bwMode="auto">
        <a:xfrm>
          <a:off x="3343275" y="2714625"/>
          <a:ext cx="466726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1</a:t>
          </a:r>
        </a:p>
      </xdr:txBody>
    </xdr:sp>
    <xdr:clientData/>
  </xdr:twoCellAnchor>
  <xdr:twoCellAnchor>
    <xdr:from>
      <xdr:col>3</xdr:col>
      <xdr:colOff>866776</xdr:colOff>
      <xdr:row>20</xdr:row>
      <xdr:rowOff>-1</xdr:rowOff>
    </xdr:from>
    <xdr:to>
      <xdr:col>3</xdr:col>
      <xdr:colOff>1323976</xdr:colOff>
      <xdr:row>23</xdr:row>
      <xdr:rowOff>19050</xdr:rowOff>
    </xdr:to>
    <xdr:sp macro="" textlink="">
      <xdr:nvSpPr>
        <xdr:cNvPr id="17" name="WordArt 12"/>
        <xdr:cNvSpPr>
          <a:spLocks noChangeArrowheads="1" noChangeShapeType="1" noTextEdit="1"/>
        </xdr:cNvSpPr>
      </xdr:nvSpPr>
      <xdr:spPr bwMode="auto">
        <a:xfrm>
          <a:off x="5514976" y="3428999"/>
          <a:ext cx="457200" cy="4762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66675</xdr:colOff>
      <xdr:row>61</xdr:row>
      <xdr:rowOff>136525</xdr:rowOff>
    </xdr:from>
    <xdr:to>
      <xdr:col>3</xdr:col>
      <xdr:colOff>1943100</xdr:colOff>
      <xdr:row>69</xdr:row>
      <xdr:rowOff>69850</xdr:rowOff>
    </xdr:to>
    <xdr:sp macro="" textlink="">
      <xdr:nvSpPr>
        <xdr:cNvPr id="18" name="WordArt 15"/>
        <xdr:cNvSpPr>
          <a:spLocks noChangeArrowheads="1" noChangeShapeType="1" noTextEdit="1"/>
        </xdr:cNvSpPr>
      </xdr:nvSpPr>
      <xdr:spPr bwMode="auto">
        <a:xfrm>
          <a:off x="828675" y="11395075"/>
          <a:ext cx="5762625" cy="1171575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de FRANCE</a:t>
          </a:r>
        </a:p>
      </xdr:txBody>
    </xdr:sp>
    <xdr:clientData/>
  </xdr:twoCellAnchor>
  <xdr:twoCellAnchor>
    <xdr:from>
      <xdr:col>1</xdr:col>
      <xdr:colOff>95250</xdr:colOff>
      <xdr:row>3</xdr:row>
      <xdr:rowOff>38100</xdr:rowOff>
    </xdr:from>
    <xdr:to>
      <xdr:col>4</xdr:col>
      <xdr:colOff>38100</xdr:colOff>
      <xdr:row>14</xdr:row>
      <xdr:rowOff>152400</xdr:rowOff>
    </xdr:to>
    <xdr:sp macro="" textlink="">
      <xdr:nvSpPr>
        <xdr:cNvPr id="19" name="WordArt 17"/>
        <xdr:cNvSpPr>
          <a:spLocks noChangeArrowheads="1" noChangeShapeType="1" noTextEdit="1"/>
        </xdr:cNvSpPr>
      </xdr:nvSpPr>
      <xdr:spPr bwMode="auto">
        <a:xfrm>
          <a:off x="857250" y="1009650"/>
          <a:ext cx="5810250" cy="17907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6825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de la MARNE</a:t>
          </a:r>
        </a:p>
      </xdr:txBody>
    </xdr:sp>
    <xdr:clientData/>
  </xdr:twoCellAnchor>
  <xdr:twoCellAnchor>
    <xdr:from>
      <xdr:col>4</xdr:col>
      <xdr:colOff>1905000</xdr:colOff>
      <xdr:row>2</xdr:row>
      <xdr:rowOff>76200</xdr:rowOff>
    </xdr:from>
    <xdr:to>
      <xdr:col>8</xdr:col>
      <xdr:colOff>723900</xdr:colOff>
      <xdr:row>14</xdr:row>
      <xdr:rowOff>114300</xdr:rowOff>
    </xdr:to>
    <xdr:sp macro="" textlink="">
      <xdr:nvSpPr>
        <xdr:cNvPr id="20" name="WordArt 18"/>
        <xdr:cNvSpPr>
          <a:spLocks noChangeArrowheads="1" noChangeShapeType="1" noTextEdit="1"/>
        </xdr:cNvSpPr>
      </xdr:nvSpPr>
      <xdr:spPr bwMode="auto">
        <a:xfrm>
          <a:off x="8534400" y="723900"/>
          <a:ext cx="6534150" cy="18669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Champagne-Ardenne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72</xdr:row>
          <xdr:rowOff>57150</xdr:rowOff>
        </xdr:from>
        <xdr:to>
          <xdr:col>3</xdr:col>
          <xdr:colOff>1752600</xdr:colOff>
          <xdr:row>78</xdr:row>
          <xdr:rowOff>9525</xdr:rowOff>
        </xdr:to>
        <xdr:sp macro="" textlink="">
          <xdr:nvSpPr>
            <xdr:cNvPr id="10407" name="Object 167" hidden="1">
              <a:extLst>
                <a:ext uri="{63B3BB69-23CF-44E3-9099-C40C66FF867C}">
                  <a14:compatExt spid="_x0000_s10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76200</xdr:colOff>
      <xdr:row>89</xdr:row>
      <xdr:rowOff>209550</xdr:rowOff>
    </xdr:from>
    <xdr:to>
      <xdr:col>3</xdr:col>
      <xdr:colOff>285750</xdr:colOff>
      <xdr:row>93</xdr:row>
      <xdr:rowOff>19050</xdr:rowOff>
    </xdr:to>
    <xdr:sp macro="" textlink="">
      <xdr:nvSpPr>
        <xdr:cNvPr id="2" name="Accolade fermante 1"/>
        <xdr:cNvSpPr/>
      </xdr:nvSpPr>
      <xdr:spPr bwMode="auto">
        <a:xfrm>
          <a:off x="5219700" y="19069050"/>
          <a:ext cx="209550" cy="72390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120650</xdr:rowOff>
    </xdr:from>
    <xdr:to>
      <xdr:col>2</xdr:col>
      <xdr:colOff>164669</xdr:colOff>
      <xdr:row>4</xdr:row>
      <xdr:rowOff>88900</xdr:rowOff>
    </xdr:to>
    <xdr:pic>
      <xdr:nvPicPr>
        <xdr:cNvPr id="40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650"/>
          <a:ext cx="494869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488950</xdr:colOff>
      <xdr:row>1</xdr:row>
      <xdr:rowOff>76200</xdr:rowOff>
    </xdr:from>
    <xdr:to>
      <xdr:col>2</xdr:col>
      <xdr:colOff>1435100</xdr:colOff>
      <xdr:row>2</xdr:row>
      <xdr:rowOff>111125</xdr:rowOff>
    </xdr:to>
    <xdr:sp macro="" textlink="">
      <xdr:nvSpPr>
        <xdr:cNvPr id="1033" name="WordArt 9"/>
        <xdr:cNvSpPr>
          <a:spLocks noChangeArrowheads="1" noChangeShapeType="1" noTextEdit="1"/>
        </xdr:cNvSpPr>
      </xdr:nvSpPr>
      <xdr:spPr bwMode="auto">
        <a:xfrm>
          <a:off x="819150" y="215900"/>
          <a:ext cx="946150" cy="174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1400" kern="10" spc="-7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FEDERAL 2X50</a:t>
          </a:r>
        </a:p>
      </xdr:txBody>
    </xdr:sp>
    <xdr:clientData/>
  </xdr:twoCellAnchor>
  <xdr:twoCellAnchor>
    <xdr:from>
      <xdr:col>2</xdr:col>
      <xdr:colOff>450850</xdr:colOff>
      <xdr:row>3</xdr:row>
      <xdr:rowOff>85725</xdr:rowOff>
    </xdr:from>
    <xdr:to>
      <xdr:col>2</xdr:col>
      <xdr:colOff>1263650</xdr:colOff>
      <xdr:row>5</xdr:row>
      <xdr:rowOff>53974</xdr:rowOff>
    </xdr:to>
    <xdr:sp macro="" textlink="">
      <xdr:nvSpPr>
        <xdr:cNvPr id="1034" name="WordArt 10"/>
        <xdr:cNvSpPr>
          <a:spLocks noChangeArrowheads="1" noChangeShapeType="1" noTextEdit="1"/>
        </xdr:cNvSpPr>
      </xdr:nvSpPr>
      <xdr:spPr bwMode="auto">
        <a:xfrm>
          <a:off x="781050" y="517525"/>
          <a:ext cx="812800" cy="247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2400" kern="10" spc="-12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1</xdr:col>
      <xdr:colOff>304800</xdr:colOff>
      <xdr:row>5</xdr:row>
      <xdr:rowOff>0</xdr:rowOff>
    </xdr:to>
    <xdr:pic>
      <xdr:nvPicPr>
        <xdr:cNvPr id="20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57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390526</xdr:colOff>
      <xdr:row>1</xdr:row>
      <xdr:rowOff>76200</xdr:rowOff>
    </xdr:from>
    <xdr:to>
      <xdr:col>1</xdr:col>
      <xdr:colOff>1294280</xdr:colOff>
      <xdr:row>4</xdr:row>
      <xdr:rowOff>113740</xdr:rowOff>
    </xdr:to>
    <xdr:sp macro="" textlink="">
      <xdr:nvSpPr>
        <xdr:cNvPr id="2055" name="WordArt 7"/>
        <xdr:cNvSpPr>
          <a:spLocks noChangeArrowheads="1" noChangeShapeType="1" noTextEdit="1"/>
        </xdr:cNvSpPr>
      </xdr:nvSpPr>
      <xdr:spPr bwMode="auto">
        <a:xfrm>
          <a:off x="715497" y="233082"/>
          <a:ext cx="903754" cy="51939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FITA 2X70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53520</xdr:colOff>
      <xdr:row>0</xdr:row>
      <xdr:rowOff>0</xdr:rowOff>
    </xdr:from>
    <xdr:to>
      <xdr:col>1</xdr:col>
      <xdr:colOff>292626</xdr:colOff>
      <xdr:row>4</xdr:row>
      <xdr:rowOff>38553</xdr:rowOff>
    </xdr:to>
    <xdr:pic>
      <xdr:nvPicPr>
        <xdr:cNvPr id="30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20" y="0"/>
          <a:ext cx="538463" cy="74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555624</xdr:colOff>
      <xdr:row>1</xdr:row>
      <xdr:rowOff>104776</xdr:rowOff>
    </xdr:from>
    <xdr:to>
      <xdr:col>1</xdr:col>
      <xdr:colOff>1406525</xdr:colOff>
      <xdr:row>4</xdr:row>
      <xdr:rowOff>66675</xdr:rowOff>
    </xdr:to>
    <xdr:sp macro="" textlink="">
      <xdr:nvSpPr>
        <xdr:cNvPr id="6" name="WordArt 9"/>
        <xdr:cNvSpPr>
          <a:spLocks noChangeArrowheads="1" noChangeShapeType="1" noTextEdit="1"/>
        </xdr:cNvSpPr>
      </xdr:nvSpPr>
      <xdr:spPr bwMode="auto">
        <a:xfrm>
          <a:off x="850899" y="247651"/>
          <a:ext cx="850901" cy="3905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FIELD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1</xdr:row>
      <xdr:rowOff>53975</xdr:rowOff>
    </xdr:from>
    <xdr:to>
      <xdr:col>2</xdr:col>
      <xdr:colOff>1301749</xdr:colOff>
      <xdr:row>3</xdr:row>
      <xdr:rowOff>9525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361950" y="193675"/>
          <a:ext cx="1269999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BottomRight">
              <a:rot lat="0" lon="2123999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lstStyle/>
        <a:p>
          <a:pPr algn="ctr" rtl="0"/>
          <a:r>
            <a:rPr lang="fr-FR" sz="10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effectLst/>
              <a:latin typeface="Arial Black"/>
            </a:rPr>
            <a:t>Cie d'Arc de Reims</a:t>
          </a:r>
        </a:p>
      </xdr:txBody>
    </xdr:sp>
    <xdr:clientData/>
  </xdr:twoCellAnchor>
  <xdr:twoCellAnchor>
    <xdr:from>
      <xdr:col>2</xdr:col>
      <xdr:colOff>6350</xdr:colOff>
      <xdr:row>3</xdr:row>
      <xdr:rowOff>92075</xdr:rowOff>
    </xdr:from>
    <xdr:to>
      <xdr:col>2</xdr:col>
      <xdr:colOff>1314450</xdr:colOff>
      <xdr:row>5</xdr:row>
      <xdr:rowOff>69850</xdr:rowOff>
    </xdr:to>
    <xdr:sp macro="" textlink="">
      <xdr:nvSpPr>
        <xdr:cNvPr id="4099" name="WordArt 3"/>
        <xdr:cNvSpPr>
          <a:spLocks noChangeArrowheads="1" noChangeShapeType="1" noTextEdit="1"/>
        </xdr:cNvSpPr>
      </xdr:nvSpPr>
      <xdr:spPr bwMode="auto">
        <a:xfrm>
          <a:off x="336550" y="523875"/>
          <a:ext cx="13081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BottomRight">
              <a:rot lat="0" lon="2123999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lstStyle/>
        <a:p>
          <a:pPr algn="ctr" rtl="0"/>
          <a:r>
            <a:rPr lang="fr-FR" sz="1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effectLst/>
              <a:latin typeface="Arial Black"/>
            </a:rPr>
            <a:t>BEURSAULT 2014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2</xdr:col>
      <xdr:colOff>361950</xdr:colOff>
      <xdr:row>5</xdr:row>
      <xdr:rowOff>85725</xdr:rowOff>
    </xdr:to>
    <xdr:pic>
      <xdr:nvPicPr>
        <xdr:cNvPr id="5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514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1</xdr:row>
      <xdr:rowOff>66675</xdr:rowOff>
    </xdr:from>
    <xdr:to>
      <xdr:col>2</xdr:col>
      <xdr:colOff>1179979</xdr:colOff>
      <xdr:row>5</xdr:row>
      <xdr:rowOff>71157</xdr:rowOff>
    </xdr:to>
    <xdr:sp macro="" textlink="">
      <xdr:nvSpPr>
        <xdr:cNvPr id="5127" name="WordArt 7"/>
        <xdr:cNvSpPr>
          <a:spLocks noChangeArrowheads="1" noChangeShapeType="1" noTextEdit="1"/>
        </xdr:cNvSpPr>
      </xdr:nvSpPr>
      <xdr:spPr bwMode="auto">
        <a:xfrm>
          <a:off x="725021" y="223557"/>
          <a:ext cx="779929" cy="6432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3D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2014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2</xdr:col>
      <xdr:colOff>369510</xdr:colOff>
      <xdr:row>5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3350"/>
          <a:ext cx="60763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381001</xdr:colOff>
      <xdr:row>1</xdr:row>
      <xdr:rowOff>76200</xdr:rowOff>
    </xdr:from>
    <xdr:to>
      <xdr:col>3</xdr:col>
      <xdr:colOff>0</xdr:colOff>
      <xdr:row>5</xdr:row>
      <xdr:rowOff>99733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657226" y="238125"/>
          <a:ext cx="1304924" cy="6807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2400" kern="10" spc="-180" normalizeH="1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Nature</a:t>
          </a:r>
        </a:p>
        <a:p>
          <a:pPr algn="ctr" rtl="0"/>
          <a:r>
            <a:rPr lang="fr-FR" sz="2400" kern="10" spc="-180" normalizeH="1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2014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657225</xdr:colOff>
      <xdr:row>0</xdr:row>
      <xdr:rowOff>123825</xdr:rowOff>
    </xdr:from>
    <xdr:to>
      <xdr:col>14</xdr:col>
      <xdr:colOff>552450</xdr:colOff>
      <xdr:row>0</xdr:row>
      <xdr:rowOff>723900</xdr:rowOff>
    </xdr:to>
    <xdr:pic>
      <xdr:nvPicPr>
        <xdr:cNvPr id="8193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123825"/>
          <a:ext cx="657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0</xdr:row>
      <xdr:rowOff>139700</xdr:rowOff>
    </xdr:from>
    <xdr:to>
      <xdr:col>12</xdr:col>
      <xdr:colOff>431799</xdr:colOff>
      <xdr:row>0</xdr:row>
      <xdr:rowOff>787400</xdr:rowOff>
    </xdr:to>
    <xdr:sp macro="" textlink="">
      <xdr:nvSpPr>
        <xdr:cNvPr id="6" name="WordArt 122"/>
        <xdr:cNvSpPr>
          <a:spLocks noChangeArrowheads="1" noChangeShapeType="1" noTextEdit="1"/>
        </xdr:cNvSpPr>
      </xdr:nvSpPr>
      <xdr:spPr bwMode="auto">
        <a:xfrm>
          <a:off x="1028700" y="139700"/>
          <a:ext cx="8547099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66CC"/>
                  </a:gs>
                  <a:gs pos="100000">
                    <a:srgbClr val="0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Meilleurs Performances HOMMES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209550</xdr:rowOff>
    </xdr:from>
    <xdr:to>
      <xdr:col>0</xdr:col>
      <xdr:colOff>647700</xdr:colOff>
      <xdr:row>1</xdr:row>
      <xdr:rowOff>0</xdr:rowOff>
    </xdr:to>
    <xdr:pic>
      <xdr:nvPicPr>
        <xdr:cNvPr id="8195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657225</xdr:colOff>
      <xdr:row>0</xdr:row>
      <xdr:rowOff>161925</xdr:rowOff>
    </xdr:from>
    <xdr:to>
      <xdr:col>12</xdr:col>
      <xdr:colOff>533400</xdr:colOff>
      <xdr:row>0</xdr:row>
      <xdr:rowOff>733425</xdr:rowOff>
    </xdr:to>
    <xdr:pic>
      <xdr:nvPicPr>
        <xdr:cNvPr id="921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61925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15876</xdr:colOff>
      <xdr:row>0</xdr:row>
      <xdr:rowOff>120650</xdr:rowOff>
    </xdr:from>
    <xdr:to>
      <xdr:col>11</xdr:col>
      <xdr:colOff>406400</xdr:colOff>
      <xdr:row>0</xdr:row>
      <xdr:rowOff>876299</xdr:rowOff>
    </xdr:to>
    <xdr:sp macro="" textlink="">
      <xdr:nvSpPr>
        <xdr:cNvPr id="8259" name="WordArt 67"/>
        <xdr:cNvSpPr>
          <a:spLocks noChangeArrowheads="1" noChangeShapeType="1" noTextEdit="1"/>
        </xdr:cNvSpPr>
      </xdr:nvSpPr>
      <xdr:spPr bwMode="auto">
        <a:xfrm>
          <a:off x="777876" y="120650"/>
          <a:ext cx="8010524" cy="755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19050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00FF"/>
                  </a:gs>
                  <a:gs pos="100000">
                    <a:srgbClr val="E3E3E3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Meilleurs Performances FEMMES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0</xdr:col>
      <xdr:colOff>561975</xdr:colOff>
      <xdr:row>0</xdr:row>
      <xdr:rowOff>704850</xdr:rowOff>
    </xdr:to>
    <xdr:pic>
      <xdr:nvPicPr>
        <xdr:cNvPr id="921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04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86"/>
  <sheetViews>
    <sheetView topLeftCell="B1" zoomScale="75" zoomScaleNormal="75" workbookViewId="0">
      <selection activeCell="C45" sqref="C45"/>
    </sheetView>
  </sheetViews>
  <sheetFormatPr baseColWidth="10" defaultRowHeight="11.25" x14ac:dyDescent="0.2"/>
  <cols>
    <col min="1" max="1" width="2" style="676" customWidth="1"/>
    <col min="2" max="2" width="2.85546875" style="644" customWidth="1"/>
    <col min="3" max="3" width="24.140625" style="676" customWidth="1"/>
    <col min="4" max="4" width="4.5703125" style="644" customWidth="1"/>
    <col min="5" max="5" width="3.5703125" style="644" customWidth="1"/>
    <col min="6" max="6" width="4.5703125" style="644" customWidth="1"/>
    <col min="7" max="7" width="3" style="644" customWidth="1"/>
    <col min="8" max="8" width="4.140625" style="644" customWidth="1"/>
    <col min="9" max="9" width="3.5703125" style="644" customWidth="1"/>
    <col min="10" max="10" width="4.5703125" style="644" customWidth="1"/>
    <col min="11" max="11" width="3" style="644" customWidth="1"/>
    <col min="12" max="12" width="3.7109375" style="644" customWidth="1"/>
    <col min="13" max="13" width="3.140625" style="644" customWidth="1"/>
    <col min="14" max="14" width="3.7109375" style="644" customWidth="1"/>
    <col min="15" max="15" width="3.140625" style="644" customWidth="1"/>
    <col min="16" max="16" width="4.28515625" style="644" customWidth="1"/>
    <col min="17" max="17" width="3.28515625" style="644" customWidth="1"/>
    <col min="18" max="18" width="4" style="729" customWidth="1"/>
    <col min="19" max="19" width="3" style="644" customWidth="1"/>
    <col min="20" max="20" width="4.7109375" style="644" customWidth="1"/>
    <col min="21" max="21" width="3" style="644" customWidth="1"/>
    <col min="22" max="22" width="4.85546875" style="644" customWidth="1"/>
    <col min="23" max="23" width="3.5703125" style="644" customWidth="1"/>
    <col min="24" max="24" width="4.85546875" style="644" customWidth="1"/>
    <col min="25" max="25" width="3" style="644" customWidth="1"/>
    <col min="26" max="26" width="4.5703125" style="644" customWidth="1"/>
    <col min="27" max="27" width="3" style="644" customWidth="1"/>
    <col min="28" max="28" width="4.5703125" style="644" customWidth="1"/>
    <col min="29" max="29" width="3.7109375" style="644" customWidth="1"/>
    <col min="30" max="30" width="5" style="644" customWidth="1"/>
    <col min="31" max="31" width="3.7109375" style="644" customWidth="1"/>
    <col min="32" max="32" width="4.5703125" style="644" customWidth="1"/>
    <col min="33" max="33" width="3" style="644" customWidth="1"/>
    <col min="34" max="34" width="4" style="729" customWidth="1"/>
    <col min="35" max="35" width="3.7109375" style="644" customWidth="1"/>
    <col min="36" max="36" width="4.7109375" style="644" customWidth="1"/>
    <col min="37" max="37" width="3.7109375" style="644" customWidth="1"/>
    <col min="38" max="38" width="4.85546875" style="676" customWidth="1"/>
    <col min="39" max="41" width="3.7109375" style="676" customWidth="1"/>
    <col min="42" max="42" width="4.85546875" style="676" customWidth="1"/>
    <col min="43" max="43" width="4.7109375" style="676" customWidth="1"/>
    <col min="44" max="46" width="3.7109375" style="676" customWidth="1"/>
    <col min="47" max="49" width="4.140625" style="676" customWidth="1"/>
    <col min="50" max="50" width="4.85546875" style="676" customWidth="1"/>
    <col min="51" max="53" width="4.140625" style="676" customWidth="1"/>
    <col min="54" max="54" width="4.7109375" style="676" customWidth="1"/>
    <col min="55" max="55" width="3.5703125" style="676" customWidth="1"/>
    <col min="56" max="56" width="2.7109375" style="676" customWidth="1"/>
    <col min="57" max="57" width="4.7109375" style="676" customWidth="1"/>
    <col min="58" max="58" width="6.85546875" style="690" customWidth="1"/>
    <col min="59" max="60" width="3.28515625" style="676" customWidth="1"/>
    <col min="61" max="61" width="2.85546875" style="676" customWidth="1"/>
    <col min="62" max="62" width="5.7109375" style="676" customWidth="1"/>
    <col min="63" max="64" width="4" style="676" customWidth="1"/>
    <col min="65" max="65" width="4.42578125" style="847" customWidth="1"/>
    <col min="66" max="66" width="4.7109375" style="676" customWidth="1"/>
    <col min="67" max="16384" width="11.42578125" style="676"/>
  </cols>
  <sheetData>
    <row r="1" spans="1:67" x14ac:dyDescent="0.2">
      <c r="D1" s="811"/>
      <c r="AB1" s="846"/>
      <c r="AC1" s="846"/>
    </row>
    <row r="2" spans="1:67" ht="12.75" x14ac:dyDescent="0.2">
      <c r="A2" s="1291"/>
      <c r="B2" s="1292"/>
      <c r="C2" s="199"/>
      <c r="D2" s="1287" t="s">
        <v>288</v>
      </c>
      <c r="E2" s="1288"/>
      <c r="F2" s="1287" t="s">
        <v>288</v>
      </c>
      <c r="G2" s="1288"/>
      <c r="H2" s="1281" t="s">
        <v>268</v>
      </c>
      <c r="I2" s="1282"/>
      <c r="J2" s="1281" t="s">
        <v>268</v>
      </c>
      <c r="K2" s="1282"/>
      <c r="L2" s="1281" t="s">
        <v>347</v>
      </c>
      <c r="M2" s="1282"/>
      <c r="N2" s="1281" t="s">
        <v>268</v>
      </c>
      <c r="O2" s="1282"/>
      <c r="P2" s="1283" t="s">
        <v>312</v>
      </c>
      <c r="Q2" s="1284"/>
      <c r="R2" s="1283" t="s">
        <v>362</v>
      </c>
      <c r="S2" s="1284"/>
      <c r="T2" s="1285" t="s">
        <v>363</v>
      </c>
      <c r="U2" s="1282"/>
      <c r="V2" s="1281" t="s">
        <v>365</v>
      </c>
      <c r="W2" s="1282"/>
      <c r="X2" s="1281" t="s">
        <v>369</v>
      </c>
      <c r="Y2" s="1282"/>
      <c r="Z2" s="1281" t="s">
        <v>383</v>
      </c>
      <c r="AA2" s="1282"/>
      <c r="AB2" s="1281" t="s">
        <v>384</v>
      </c>
      <c r="AC2" s="1282"/>
      <c r="AD2" s="1281" t="s">
        <v>386</v>
      </c>
      <c r="AE2" s="1282"/>
      <c r="AF2" s="1283" t="s">
        <v>389</v>
      </c>
      <c r="AG2" s="1284"/>
      <c r="AH2" s="1283" t="s">
        <v>389</v>
      </c>
      <c r="AI2" s="1295"/>
      <c r="AJ2" s="1287" t="s">
        <v>392</v>
      </c>
      <c r="AK2" s="1288"/>
      <c r="AL2" s="1287" t="s">
        <v>394</v>
      </c>
      <c r="AM2" s="1288"/>
      <c r="AN2" s="1287" t="s">
        <v>395</v>
      </c>
      <c r="AO2" s="1288"/>
      <c r="AP2" s="1287" t="s">
        <v>397</v>
      </c>
      <c r="AQ2" s="1288"/>
      <c r="AR2" s="1287" t="s">
        <v>288</v>
      </c>
      <c r="AS2" s="1288"/>
      <c r="AT2" s="1285" t="s">
        <v>398</v>
      </c>
      <c r="AU2" s="1282"/>
      <c r="AV2" s="1281" t="s">
        <v>369</v>
      </c>
      <c r="AW2" s="1282"/>
      <c r="AX2" s="1281" t="s">
        <v>398</v>
      </c>
      <c r="AY2" s="1282"/>
      <c r="AZ2" s="1281" t="s">
        <v>414</v>
      </c>
      <c r="BA2" s="1282"/>
      <c r="BB2" s="1281" t="s">
        <v>418</v>
      </c>
      <c r="BC2" s="1288"/>
      <c r="BD2" s="153"/>
      <c r="BE2" s="645"/>
      <c r="BF2" s="751"/>
      <c r="BG2" s="153"/>
      <c r="BH2" s="153"/>
      <c r="BI2" s="153"/>
      <c r="BJ2" s="153"/>
      <c r="BK2" s="153"/>
      <c r="BL2" s="153"/>
      <c r="BM2" s="154"/>
      <c r="BN2" s="153"/>
      <c r="BO2" s="153"/>
    </row>
    <row r="3" spans="1:67" x14ac:dyDescent="0.2">
      <c r="A3" s="153"/>
      <c r="B3" s="819"/>
      <c r="C3" s="199"/>
      <c r="D3" s="1258">
        <v>10</v>
      </c>
      <c r="E3" s="1259"/>
      <c r="F3" s="1258">
        <v>10</v>
      </c>
      <c r="G3" s="1259"/>
      <c r="H3" s="1258">
        <v>31</v>
      </c>
      <c r="I3" s="1259"/>
      <c r="J3" s="1258">
        <v>31</v>
      </c>
      <c r="K3" s="1259"/>
      <c r="L3" s="1264">
        <v>5</v>
      </c>
      <c r="M3" s="1263"/>
      <c r="N3" s="1264">
        <v>13</v>
      </c>
      <c r="O3" s="1263"/>
      <c r="P3" s="1260">
        <v>20</v>
      </c>
      <c r="Q3" s="1261"/>
      <c r="R3" s="1260">
        <v>27</v>
      </c>
      <c r="S3" s="1261"/>
      <c r="T3" s="1286" t="s">
        <v>14</v>
      </c>
      <c r="U3" s="1263"/>
      <c r="V3" s="1264">
        <v>10</v>
      </c>
      <c r="W3" s="1263"/>
      <c r="X3" s="1264">
        <v>17</v>
      </c>
      <c r="Y3" s="1263"/>
      <c r="Z3" s="1264">
        <v>23</v>
      </c>
      <c r="AA3" s="1263"/>
      <c r="AB3" s="1264">
        <v>23</v>
      </c>
      <c r="AC3" s="1263"/>
      <c r="AD3" s="1264">
        <v>30</v>
      </c>
      <c r="AE3" s="1263"/>
      <c r="AF3" s="1260">
        <v>7</v>
      </c>
      <c r="AG3" s="1261"/>
      <c r="AH3" s="1260">
        <v>8</v>
      </c>
      <c r="AI3" s="1273"/>
      <c r="AJ3" s="1258">
        <v>15</v>
      </c>
      <c r="AK3" s="1259"/>
      <c r="AL3" s="1258">
        <v>21</v>
      </c>
      <c r="AM3" s="1259"/>
      <c r="AN3" s="1258">
        <v>5</v>
      </c>
      <c r="AO3" s="1259"/>
      <c r="AP3" s="1258">
        <v>12</v>
      </c>
      <c r="AQ3" s="1259"/>
      <c r="AR3" s="1258">
        <v>12</v>
      </c>
      <c r="AS3" s="1259"/>
      <c r="AT3" s="1286" t="s">
        <v>399</v>
      </c>
      <c r="AU3" s="1263"/>
      <c r="AV3" s="1264">
        <v>26</v>
      </c>
      <c r="AW3" s="1263"/>
      <c r="AX3" s="1264">
        <v>9</v>
      </c>
      <c r="AY3" s="1263"/>
      <c r="AZ3" s="1264">
        <v>16</v>
      </c>
      <c r="BA3" s="1263"/>
      <c r="BB3" s="1293" t="s">
        <v>204</v>
      </c>
      <c r="BC3" s="1294"/>
      <c r="BD3" s="153"/>
      <c r="BE3" s="645"/>
      <c r="BF3" s="751"/>
      <c r="BG3" s="153"/>
      <c r="BH3" s="153"/>
      <c r="BI3" s="153"/>
      <c r="BJ3" s="153"/>
      <c r="BK3" s="153"/>
      <c r="BL3" s="153"/>
      <c r="BM3" s="154"/>
      <c r="BN3" s="153"/>
      <c r="BO3" s="153"/>
    </row>
    <row r="4" spans="1:67" x14ac:dyDescent="0.2">
      <c r="A4" s="153"/>
      <c r="B4" s="1289"/>
      <c r="C4" s="1290"/>
      <c r="D4" s="1258" t="s">
        <v>252</v>
      </c>
      <c r="E4" s="1259"/>
      <c r="F4" s="1258" t="s">
        <v>252</v>
      </c>
      <c r="G4" s="1259"/>
      <c r="H4" s="1258" t="s">
        <v>252</v>
      </c>
      <c r="I4" s="1259"/>
      <c r="J4" s="1258" t="s">
        <v>252</v>
      </c>
      <c r="K4" s="1259"/>
      <c r="L4" s="1264" t="s">
        <v>346</v>
      </c>
      <c r="M4" s="1263"/>
      <c r="N4" s="1264" t="s">
        <v>346</v>
      </c>
      <c r="O4" s="1263"/>
      <c r="P4" s="1260" t="s">
        <v>346</v>
      </c>
      <c r="Q4" s="1261"/>
      <c r="R4" s="1260" t="s">
        <v>346</v>
      </c>
      <c r="S4" s="1261"/>
      <c r="T4" s="1262" t="s">
        <v>364</v>
      </c>
      <c r="U4" s="1263"/>
      <c r="V4" s="1264" t="s">
        <v>364</v>
      </c>
      <c r="W4" s="1263"/>
      <c r="X4" s="1303" t="s">
        <v>364</v>
      </c>
      <c r="Y4" s="1304"/>
      <c r="Z4" s="1264" t="s">
        <v>364</v>
      </c>
      <c r="AA4" s="1263"/>
      <c r="AB4" s="1264" t="s">
        <v>364</v>
      </c>
      <c r="AC4" s="1263"/>
      <c r="AD4" s="1264" t="s">
        <v>364</v>
      </c>
      <c r="AE4" s="1263"/>
      <c r="AF4" s="1260" t="s">
        <v>390</v>
      </c>
      <c r="AG4" s="1261"/>
      <c r="AH4" s="1260" t="s">
        <v>390</v>
      </c>
      <c r="AI4" s="1273"/>
      <c r="AJ4" s="1260" t="s">
        <v>393</v>
      </c>
      <c r="AK4" s="1261"/>
      <c r="AL4" s="1260" t="s">
        <v>393</v>
      </c>
      <c r="AM4" s="1261"/>
      <c r="AN4" s="1260" t="s">
        <v>396</v>
      </c>
      <c r="AO4" s="1261"/>
      <c r="AP4" s="1260" t="s">
        <v>396</v>
      </c>
      <c r="AQ4" s="1261"/>
      <c r="AR4" s="1260" t="s">
        <v>396</v>
      </c>
      <c r="AS4" s="1261"/>
      <c r="AT4" s="1273" t="s">
        <v>396</v>
      </c>
      <c r="AU4" s="1274"/>
      <c r="AV4" s="1298" t="s">
        <v>396</v>
      </c>
      <c r="AW4" s="1274"/>
      <c r="AX4" s="1298" t="s">
        <v>401</v>
      </c>
      <c r="AY4" s="1274"/>
      <c r="AZ4" s="1298" t="s">
        <v>401</v>
      </c>
      <c r="BA4" s="1274"/>
      <c r="BB4" s="1279" t="s">
        <v>252</v>
      </c>
      <c r="BC4" s="1280"/>
      <c r="BD4" s="153"/>
      <c r="BE4" s="159" t="s">
        <v>0</v>
      </c>
      <c r="BF4" s="672" t="s">
        <v>1</v>
      </c>
      <c r="BG4" s="646" t="s">
        <v>2</v>
      </c>
      <c r="BH4" s="155"/>
      <c r="BI4" s="155"/>
      <c r="BJ4" s="647"/>
      <c r="BK4" s="155" t="s">
        <v>3</v>
      </c>
      <c r="BL4" s="155"/>
      <c r="BM4" s="156"/>
      <c r="BN4" s="155"/>
      <c r="BO4" s="153"/>
    </row>
    <row r="5" spans="1:67" x14ac:dyDescent="0.2">
      <c r="A5" s="153"/>
      <c r="B5" s="1289"/>
      <c r="C5" s="1290"/>
      <c r="D5" s="1258">
        <v>2013</v>
      </c>
      <c r="E5" s="1259"/>
      <c r="F5" s="1258">
        <v>2013</v>
      </c>
      <c r="G5" s="1259"/>
      <c r="H5" s="1258">
        <v>2013</v>
      </c>
      <c r="I5" s="1259"/>
      <c r="J5" s="1258">
        <v>2013</v>
      </c>
      <c r="K5" s="1259"/>
      <c r="L5" s="1264">
        <v>2013</v>
      </c>
      <c r="M5" s="1263"/>
      <c r="N5" s="1264">
        <v>2013</v>
      </c>
      <c r="O5" s="1263"/>
      <c r="P5" s="1260">
        <v>2013</v>
      </c>
      <c r="Q5" s="1261"/>
      <c r="R5" s="1260">
        <v>2013</v>
      </c>
      <c r="S5" s="1261"/>
      <c r="T5" s="1262">
        <v>2013</v>
      </c>
      <c r="U5" s="1263"/>
      <c r="V5" s="1264">
        <v>2013</v>
      </c>
      <c r="W5" s="1263"/>
      <c r="X5" s="1264">
        <v>2013</v>
      </c>
      <c r="Y5" s="1263"/>
      <c r="Z5" s="1264">
        <v>2013</v>
      </c>
      <c r="AA5" s="1263"/>
      <c r="AB5" s="1264">
        <v>2013</v>
      </c>
      <c r="AC5" s="1263"/>
      <c r="AD5" s="1264">
        <v>2013</v>
      </c>
      <c r="AE5" s="1263"/>
      <c r="AF5" s="1260">
        <v>2013</v>
      </c>
      <c r="AG5" s="1261"/>
      <c r="AH5" s="1260">
        <v>2013</v>
      </c>
      <c r="AI5" s="1273"/>
      <c r="AJ5" s="1260">
        <v>2013</v>
      </c>
      <c r="AK5" s="1261"/>
      <c r="AL5" s="1260">
        <v>2013</v>
      </c>
      <c r="AM5" s="1261"/>
      <c r="AN5" s="1260">
        <v>2014</v>
      </c>
      <c r="AO5" s="1261"/>
      <c r="AP5" s="1260">
        <v>2014</v>
      </c>
      <c r="AQ5" s="1261"/>
      <c r="AR5" s="1260">
        <v>2014</v>
      </c>
      <c r="AS5" s="1261"/>
      <c r="AT5" s="1273">
        <v>2014</v>
      </c>
      <c r="AU5" s="1274"/>
      <c r="AV5" s="1298">
        <v>2014</v>
      </c>
      <c r="AW5" s="1274"/>
      <c r="AX5" s="1298">
        <v>2014</v>
      </c>
      <c r="AY5" s="1274"/>
      <c r="AZ5" s="1298">
        <v>2014</v>
      </c>
      <c r="BA5" s="1274"/>
      <c r="BB5" s="1277">
        <v>2014</v>
      </c>
      <c r="BC5" s="1278"/>
      <c r="BD5" s="153"/>
      <c r="BE5" s="159"/>
      <c r="BF5" s="752" t="s">
        <v>4</v>
      </c>
      <c r="BG5" s="757" t="s">
        <v>5</v>
      </c>
      <c r="BH5" s="758" t="s">
        <v>6</v>
      </c>
      <c r="BI5" s="759" t="s">
        <v>7</v>
      </c>
      <c r="BJ5" s="675" t="s">
        <v>8</v>
      </c>
      <c r="BK5" s="674">
        <v>450</v>
      </c>
      <c r="BL5" s="674">
        <v>500</v>
      </c>
      <c r="BM5" s="674">
        <v>540</v>
      </c>
      <c r="BN5" s="674">
        <v>570</v>
      </c>
      <c r="BO5" s="153"/>
    </row>
    <row r="6" spans="1:67" x14ac:dyDescent="0.2">
      <c r="A6" s="153"/>
      <c r="B6" s="193"/>
      <c r="C6" s="200"/>
      <c r="D6" s="1268"/>
      <c r="E6" s="1269"/>
      <c r="F6" s="1268"/>
      <c r="G6" s="1255"/>
      <c r="H6" s="1254"/>
      <c r="I6" s="1255"/>
      <c r="J6" s="1254"/>
      <c r="K6" s="1255"/>
      <c r="L6" s="1254"/>
      <c r="M6" s="1255"/>
      <c r="N6" s="1254"/>
      <c r="O6" s="1255"/>
      <c r="P6" s="1275"/>
      <c r="Q6" s="1276"/>
      <c r="R6" s="1275"/>
      <c r="S6" s="1276"/>
      <c r="T6" s="1267"/>
      <c r="U6" s="1255"/>
      <c r="V6" s="1254"/>
      <c r="W6" s="1255"/>
      <c r="X6" s="1254"/>
      <c r="Y6" s="1255"/>
      <c r="Z6" s="1254"/>
      <c r="AA6" s="1255"/>
      <c r="AB6" s="1254"/>
      <c r="AC6" s="1255"/>
      <c r="AD6" s="1254"/>
      <c r="AE6" s="1255"/>
      <c r="AF6" s="1275"/>
      <c r="AG6" s="1276"/>
      <c r="AH6" s="1265"/>
      <c r="AI6" s="1266"/>
      <c r="AJ6" s="1275"/>
      <c r="AK6" s="1276"/>
      <c r="AL6" s="1256"/>
      <c r="AM6" s="1257"/>
      <c r="AN6" s="1256"/>
      <c r="AO6" s="1257"/>
      <c r="AP6" s="801"/>
      <c r="AQ6" s="802"/>
      <c r="AR6" s="1301"/>
      <c r="AS6" s="1302"/>
      <c r="AT6" s="1266"/>
      <c r="AU6" s="1272"/>
      <c r="AV6" s="1305" t="s">
        <v>400</v>
      </c>
      <c r="AW6" s="1306"/>
      <c r="AX6" s="1299" t="s">
        <v>402</v>
      </c>
      <c r="AY6" s="1300"/>
      <c r="AZ6" s="1305" t="s">
        <v>413</v>
      </c>
      <c r="BA6" s="1306"/>
      <c r="BB6" s="1270" t="s">
        <v>96</v>
      </c>
      <c r="BC6" s="1271"/>
      <c r="BD6" s="153"/>
      <c r="BE6" s="159"/>
      <c r="BF6" s="672"/>
      <c r="BG6" s="711"/>
      <c r="BH6" s="711"/>
      <c r="BI6" s="711"/>
      <c r="BJ6" s="178"/>
      <c r="BK6" s="711"/>
      <c r="BL6" s="711"/>
      <c r="BM6" s="711"/>
      <c r="BN6" s="711"/>
      <c r="BO6" s="153"/>
    </row>
    <row r="7" spans="1:67" x14ac:dyDescent="0.2">
      <c r="A7" s="153"/>
      <c r="B7" s="653"/>
      <c r="C7" s="93" t="s">
        <v>9</v>
      </c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748"/>
      <c r="S7" s="654"/>
      <c r="T7" s="654"/>
      <c r="U7" s="654"/>
      <c r="V7" s="654"/>
      <c r="W7" s="654"/>
      <c r="X7" s="654"/>
      <c r="Y7" s="654"/>
      <c r="Z7" s="655"/>
      <c r="AA7" s="654"/>
      <c r="AB7" s="654"/>
      <c r="AC7" s="654"/>
      <c r="AD7" s="654"/>
      <c r="AE7" s="654"/>
      <c r="AF7" s="808"/>
      <c r="AG7" s="808"/>
      <c r="AH7" s="656"/>
      <c r="AI7" s="808"/>
      <c r="AJ7" s="654"/>
      <c r="AK7" s="808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79"/>
      <c r="BD7" s="153"/>
      <c r="BE7" s="159"/>
      <c r="BF7" s="672"/>
      <c r="BG7" s="159"/>
      <c r="BH7" s="159"/>
      <c r="BI7" s="159"/>
      <c r="BJ7" s="160"/>
      <c r="BK7" s="159"/>
      <c r="BL7" s="159"/>
      <c r="BM7" s="160"/>
      <c r="BN7" s="159"/>
      <c r="BO7" s="153"/>
    </row>
    <row r="8" spans="1:67" x14ac:dyDescent="0.2">
      <c r="A8" s="153"/>
      <c r="B8" s="755"/>
      <c r="C8" s="681"/>
      <c r="D8" s="659"/>
      <c r="E8" s="660"/>
      <c r="F8" s="659"/>
      <c r="G8" s="660"/>
      <c r="H8" s="661"/>
      <c r="I8" s="756"/>
      <c r="J8" s="659"/>
      <c r="K8" s="196"/>
      <c r="L8" s="659"/>
      <c r="M8" s="660"/>
      <c r="N8" s="659"/>
      <c r="O8" s="660"/>
      <c r="P8" s="661"/>
      <c r="Q8" s="196"/>
      <c r="R8" s="749"/>
      <c r="S8" s="196"/>
      <c r="T8" s="661"/>
      <c r="U8" s="196"/>
      <c r="V8" s="661"/>
      <c r="W8" s="196"/>
      <c r="X8" s="661"/>
      <c r="Y8" s="660"/>
      <c r="Z8" s="662"/>
      <c r="AA8" s="660"/>
      <c r="AB8" s="661"/>
      <c r="AC8" s="196"/>
      <c r="AD8" s="659"/>
      <c r="AE8" s="660"/>
      <c r="AF8" s="663"/>
      <c r="AG8" s="664"/>
      <c r="AH8" s="665"/>
      <c r="AI8" s="666"/>
      <c r="AJ8" s="659"/>
      <c r="AK8" s="667"/>
      <c r="AL8" s="668"/>
      <c r="AM8" s="561"/>
      <c r="AN8" s="669"/>
      <c r="AO8" s="669"/>
      <c r="AP8" s="767"/>
      <c r="AQ8" s="561"/>
      <c r="AR8" s="767"/>
      <c r="AS8" s="561"/>
      <c r="AT8" s="668"/>
      <c r="AU8" s="669"/>
      <c r="AV8" s="767"/>
      <c r="AW8" s="561"/>
      <c r="AX8" s="767"/>
      <c r="AY8" s="561"/>
      <c r="AZ8" s="767"/>
      <c r="BA8" s="561"/>
      <c r="BB8" s="670"/>
      <c r="BC8" s="285"/>
      <c r="BD8" s="153"/>
      <c r="BE8" s="159">
        <f>COUNT(D8:BC8)</f>
        <v>0</v>
      </c>
      <c r="BF8" s="672" t="str">
        <f>IF(BE8&lt;3," ",(LARGE(D8:BC8,1)+LARGE(D8:BC8,2)+LARGE(D8:BC8,3))/3)</f>
        <v xml:space="preserve"> </v>
      </c>
      <c r="BG8" s="673">
        <f>COUNTIF(D8:BC8,"(1)")</f>
        <v>0</v>
      </c>
      <c r="BH8" s="674">
        <f>COUNTIF(D8:BC8,"(2)")</f>
        <v>0</v>
      </c>
      <c r="BI8" s="674">
        <f>COUNTIF(D8:BC8,"(3)")</f>
        <v>0</v>
      </c>
      <c r="BJ8" s="675">
        <f>SUM(BG8:BI8)</f>
        <v>0</v>
      </c>
      <c r="BK8" s="673" t="e">
        <f>IF((LARGE(D8:BC8,1))&gt;=450,"14"," ")</f>
        <v>#NUM!</v>
      </c>
      <c r="BL8" s="674" t="e">
        <f>IF((LARGE(D8:BC8,1))&gt;=500,"14"," ")</f>
        <v>#NUM!</v>
      </c>
      <c r="BM8" s="673" t="e">
        <f>IF((LARGE(D8:BC8,1))&gt;=540,"14"," ")</f>
        <v>#NUM!</v>
      </c>
      <c r="BN8" s="674" t="e">
        <f>IF((LARGE(D8:BC8,1))&gt;=570,"14"," ")</f>
        <v>#NUM!</v>
      </c>
      <c r="BO8" s="153"/>
    </row>
    <row r="9" spans="1:67" x14ac:dyDescent="0.2">
      <c r="A9" s="153"/>
      <c r="B9" s="653"/>
      <c r="C9" s="93" t="s">
        <v>10</v>
      </c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748"/>
      <c r="S9" s="654"/>
      <c r="T9" s="654"/>
      <c r="U9" s="654"/>
      <c r="V9" s="654"/>
      <c r="W9" s="654"/>
      <c r="X9" s="654"/>
      <c r="Y9" s="654"/>
      <c r="Z9" s="655"/>
      <c r="AA9" s="654"/>
      <c r="AB9" s="654"/>
      <c r="AC9" s="654"/>
      <c r="AD9" s="654"/>
      <c r="AE9" s="654"/>
      <c r="AF9" s="808"/>
      <c r="AG9" s="808"/>
      <c r="AH9" s="656"/>
      <c r="AI9" s="808"/>
      <c r="AJ9" s="654"/>
      <c r="AK9" s="808"/>
      <c r="AL9" s="657"/>
      <c r="AM9" s="657"/>
      <c r="AN9" s="657"/>
      <c r="AO9" s="657"/>
      <c r="AP9" s="657"/>
      <c r="AQ9" s="657"/>
      <c r="AR9" s="657"/>
      <c r="AS9" s="657"/>
      <c r="AT9" s="657"/>
      <c r="AU9" s="657"/>
      <c r="AV9" s="657"/>
      <c r="AW9" s="657"/>
      <c r="AX9" s="657"/>
      <c r="AY9" s="657"/>
      <c r="AZ9" s="657"/>
      <c r="BA9" s="657"/>
      <c r="BB9" s="668"/>
      <c r="BC9" s="668"/>
      <c r="BD9" s="153"/>
      <c r="BE9" s="159"/>
      <c r="BF9" s="672"/>
      <c r="BG9" s="172"/>
      <c r="BH9" s="172"/>
      <c r="BI9" s="172"/>
      <c r="BJ9" s="168"/>
      <c r="BK9" s="159"/>
      <c r="BL9" s="164"/>
      <c r="BM9" s="164"/>
      <c r="BN9" s="164"/>
      <c r="BO9" s="153"/>
    </row>
    <row r="10" spans="1:67" x14ac:dyDescent="0.2">
      <c r="A10" s="153"/>
      <c r="B10" s="677"/>
      <c r="C10" s="181"/>
      <c r="D10" s="654"/>
      <c r="E10" s="813"/>
      <c r="F10" s="654"/>
      <c r="G10" s="813"/>
      <c r="H10" s="659"/>
      <c r="I10" s="660"/>
      <c r="J10" s="654"/>
      <c r="K10" s="813"/>
      <c r="L10" s="659"/>
      <c r="M10" s="660"/>
      <c r="N10" s="659"/>
      <c r="O10" s="660"/>
      <c r="P10" s="654"/>
      <c r="Q10" s="813"/>
      <c r="R10" s="748"/>
      <c r="S10" s="813"/>
      <c r="T10" s="654"/>
      <c r="U10" s="813"/>
      <c r="V10" s="654"/>
      <c r="W10" s="813"/>
      <c r="X10" s="654"/>
      <c r="Y10" s="813"/>
      <c r="Z10" s="655"/>
      <c r="AA10" s="813"/>
      <c r="AB10" s="654"/>
      <c r="AC10" s="813"/>
      <c r="AD10" s="654"/>
      <c r="AE10" s="194"/>
      <c r="AF10" s="678"/>
      <c r="AG10" s="664"/>
      <c r="AH10" s="656"/>
      <c r="AI10" s="664"/>
      <c r="AJ10" s="654"/>
      <c r="AK10" s="810"/>
      <c r="AL10" s="657"/>
      <c r="AM10" s="679"/>
      <c r="AN10" s="657"/>
      <c r="AO10" s="657"/>
      <c r="AP10" s="671"/>
      <c r="AQ10" s="681"/>
      <c r="AR10" s="671"/>
      <c r="AS10" s="681"/>
      <c r="AT10" s="657"/>
      <c r="AU10" s="657"/>
      <c r="AV10" s="671"/>
      <c r="AW10" s="681"/>
      <c r="AX10" s="671"/>
      <c r="AY10" s="681"/>
      <c r="AZ10" s="657"/>
      <c r="BA10" s="657"/>
      <c r="BB10" s="680"/>
      <c r="BC10" s="679"/>
      <c r="BD10" s="153"/>
      <c r="BE10" s="159">
        <f>COUNT(D10:BC10)</f>
        <v>0</v>
      </c>
      <c r="BF10" s="672" t="str">
        <f>IF(BE10&lt;3," ",(LARGE(D10:BC10,1)+LARGE(D10:BC10,2)+LARGE(D10:BC10,3))/3)</f>
        <v xml:space="preserve"> </v>
      </c>
      <c r="BG10" s="652">
        <f>COUNTIF(D10:BC10,"(1)")</f>
        <v>0</v>
      </c>
      <c r="BH10" s="157">
        <f>COUNTIF(D10:BC10,"(2)")</f>
        <v>0</v>
      </c>
      <c r="BI10" s="157">
        <f>COUNTIF(D10:BC10,"(3)")</f>
        <v>0</v>
      </c>
      <c r="BJ10" s="651">
        <f>SUM(BG10:BI10)</f>
        <v>0</v>
      </c>
      <c r="BK10" s="673" t="e">
        <f>IF((LARGE(D10:BC10,1))&gt;=450,"14"," ")</f>
        <v>#NUM!</v>
      </c>
      <c r="BL10" s="674" t="e">
        <f>IF((LARGE(D10:BC10,1))&gt;=500,"14"," ")</f>
        <v>#NUM!</v>
      </c>
      <c r="BM10" s="731" t="e">
        <f>IF((LARGE(D10:BC10,1))&gt;=540,"14"," ")</f>
        <v>#NUM!</v>
      </c>
      <c r="BN10" s="731" t="e">
        <f>IF((LARGE(D10:BC10,1))&gt;=570,"14"," ")</f>
        <v>#NUM!</v>
      </c>
      <c r="BO10" s="153"/>
    </row>
    <row r="11" spans="1:67" x14ac:dyDescent="0.2">
      <c r="A11" s="153"/>
      <c r="B11" s="653"/>
      <c r="C11" s="93" t="s">
        <v>11</v>
      </c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748"/>
      <c r="S11" s="654"/>
      <c r="T11" s="654"/>
      <c r="U11" s="654"/>
      <c r="V11" s="654"/>
      <c r="W11" s="654"/>
      <c r="X11" s="654"/>
      <c r="Y11" s="654"/>
      <c r="Z11" s="655"/>
      <c r="AA11" s="654"/>
      <c r="AB11" s="654"/>
      <c r="AC11" s="654"/>
      <c r="AD11" s="654"/>
      <c r="AE11" s="654"/>
      <c r="AF11" s="808"/>
      <c r="AG11" s="808"/>
      <c r="AH11" s="656"/>
      <c r="AI11" s="808"/>
      <c r="AJ11" s="654"/>
      <c r="AK11" s="808"/>
      <c r="AL11" s="657"/>
      <c r="AM11" s="657"/>
      <c r="AN11" s="657"/>
      <c r="AO11" s="657"/>
      <c r="AP11" s="657"/>
      <c r="AQ11" s="657"/>
      <c r="AR11" s="657"/>
      <c r="AS11" s="657"/>
      <c r="AT11" s="657"/>
      <c r="AU11" s="657"/>
      <c r="AV11" s="657"/>
      <c r="AW11" s="657"/>
      <c r="AX11" s="657"/>
      <c r="AY11" s="657"/>
      <c r="AZ11" s="657"/>
      <c r="BA11" s="657"/>
      <c r="BB11" s="657"/>
      <c r="BC11" s="657"/>
      <c r="BD11" s="153"/>
      <c r="BE11" s="159"/>
      <c r="BF11" s="672"/>
      <c r="BG11" s="172"/>
      <c r="BH11" s="172"/>
      <c r="BI11" s="172"/>
      <c r="BJ11" s="168"/>
      <c r="BK11" s="159"/>
      <c r="BL11" s="732"/>
      <c r="BM11" s="732"/>
      <c r="BN11" s="732"/>
      <c r="BO11" s="153"/>
    </row>
    <row r="12" spans="1:67" x14ac:dyDescent="0.2">
      <c r="A12" s="153"/>
      <c r="B12" s="658">
        <v>1</v>
      </c>
      <c r="C12" s="464" t="s">
        <v>272</v>
      </c>
      <c r="D12" s="659">
        <v>561</v>
      </c>
      <c r="E12" s="552" t="s">
        <v>242</v>
      </c>
      <c r="F12" s="659">
        <v>558</v>
      </c>
      <c r="G12" s="851" t="s">
        <v>339</v>
      </c>
      <c r="H12" s="661"/>
      <c r="I12" s="756"/>
      <c r="J12" s="659"/>
      <c r="K12" s="196"/>
      <c r="L12" s="659"/>
      <c r="M12" s="660"/>
      <c r="N12" s="659"/>
      <c r="O12" s="660"/>
      <c r="P12" s="661"/>
      <c r="Q12" s="196"/>
      <c r="R12" s="749"/>
      <c r="S12" s="196"/>
      <c r="T12" s="661"/>
      <c r="U12" s="196"/>
      <c r="V12" s="661"/>
      <c r="W12" s="196"/>
      <c r="X12" s="661"/>
      <c r="Y12" s="196"/>
      <c r="Z12" s="662"/>
      <c r="AA12" s="196"/>
      <c r="AB12" s="661"/>
      <c r="AC12" s="196"/>
      <c r="AD12" s="661"/>
      <c r="AE12" s="661"/>
      <c r="AF12" s="678"/>
      <c r="AG12" s="667"/>
      <c r="AH12" s="665"/>
      <c r="AI12" s="666"/>
      <c r="AJ12" s="659"/>
      <c r="AK12" s="667"/>
      <c r="AL12" s="668"/>
      <c r="AM12" s="669"/>
      <c r="AN12" s="767"/>
      <c r="AO12" s="561"/>
      <c r="AP12" s="767"/>
      <c r="AQ12" s="561"/>
      <c r="AR12" s="767"/>
      <c r="AS12" s="561"/>
      <c r="AT12" s="668"/>
      <c r="AU12" s="669"/>
      <c r="AV12" s="767"/>
      <c r="AW12" s="561"/>
      <c r="AX12" s="767"/>
      <c r="AY12" s="561"/>
      <c r="AZ12" s="669"/>
      <c r="BA12" s="669"/>
      <c r="BB12" s="671"/>
      <c r="BC12" s="561"/>
      <c r="BD12" s="153"/>
      <c r="BE12" s="159">
        <f>COUNT(D12:BC12)</f>
        <v>2</v>
      </c>
      <c r="BF12" s="672" t="str">
        <f>IF(BE12&lt;3," ",(LARGE(D12:BC12,1)+LARGE(D12:BC12,2)+LARGE(D12:BC12,3))/3)</f>
        <v xml:space="preserve"> </v>
      </c>
      <c r="BG12" s="673">
        <f>COUNTIF(D12:BC12,"(1)")</f>
        <v>1</v>
      </c>
      <c r="BH12" s="674">
        <f>COUNTIF(D12:BC12,"(2)")</f>
        <v>0</v>
      </c>
      <c r="BI12" s="674">
        <f>COUNTIF(D12:BC12,"(3)")</f>
        <v>0</v>
      </c>
      <c r="BJ12" s="675">
        <f>SUM(BG12:BI12)</f>
        <v>1</v>
      </c>
      <c r="BK12" s="161">
        <v>12</v>
      </c>
      <c r="BL12" s="162">
        <v>12</v>
      </c>
      <c r="BM12" s="161">
        <v>12</v>
      </c>
      <c r="BN12" s="673" t="str">
        <f>IF((LARGE(D12:BC12,1))&gt;=570,"14"," ")</f>
        <v xml:space="preserve"> </v>
      </c>
      <c r="BO12" s="153"/>
    </row>
    <row r="13" spans="1:67" x14ac:dyDescent="0.2">
      <c r="A13" s="153"/>
      <c r="B13" s="658"/>
      <c r="C13" s="554"/>
      <c r="D13" s="659"/>
      <c r="E13" s="660"/>
      <c r="F13" s="654"/>
      <c r="G13" s="654"/>
      <c r="H13" s="659"/>
      <c r="I13" s="196"/>
      <c r="J13" s="654"/>
      <c r="K13" s="699"/>
      <c r="L13" s="659"/>
      <c r="M13" s="660"/>
      <c r="N13" s="659"/>
      <c r="O13" s="660"/>
      <c r="P13" s="659"/>
      <c r="Q13" s="196"/>
      <c r="R13" s="748"/>
      <c r="S13" s="699"/>
      <c r="T13" s="659"/>
      <c r="U13" s="196"/>
      <c r="V13" s="654"/>
      <c r="W13" s="699"/>
      <c r="X13" s="659"/>
      <c r="Y13" s="196"/>
      <c r="Z13" s="655"/>
      <c r="AA13" s="699"/>
      <c r="AB13" s="659"/>
      <c r="AC13" s="196"/>
      <c r="AD13" s="654"/>
      <c r="AE13" s="654"/>
      <c r="AF13" s="678"/>
      <c r="AG13" s="667"/>
      <c r="AH13" s="656"/>
      <c r="AI13" s="286"/>
      <c r="AJ13" s="659"/>
      <c r="AK13" s="667"/>
      <c r="AL13" s="671"/>
      <c r="AM13" s="669"/>
      <c r="AN13" s="767"/>
      <c r="AO13" s="561"/>
      <c r="AP13" s="767"/>
      <c r="AQ13" s="561"/>
      <c r="AR13" s="767"/>
      <c r="AS13" s="561"/>
      <c r="AT13" s="668"/>
      <c r="AU13" s="669"/>
      <c r="AV13" s="669"/>
      <c r="AW13" s="669"/>
      <c r="AX13" s="669"/>
      <c r="AY13" s="669"/>
      <c r="AZ13" s="669"/>
      <c r="BA13" s="669"/>
      <c r="BB13" s="671"/>
      <c r="BC13" s="561"/>
      <c r="BD13" s="153"/>
      <c r="BE13" s="159">
        <f>COUNT(D13:BC13)</f>
        <v>0</v>
      </c>
      <c r="BF13" s="672" t="str">
        <f>IF(BE13&lt;3," ",(LARGE(D13:BC13,1)+LARGE(D13:BC13,2)+LARGE(D13:BC13,3))/3)</f>
        <v xml:space="preserve"> </v>
      </c>
      <c r="BG13" s="673">
        <f>COUNTIF(D13:BC13,"(1)")</f>
        <v>0</v>
      </c>
      <c r="BH13" s="674">
        <f>COUNTIF(D13:BC13,"(2)")</f>
        <v>0</v>
      </c>
      <c r="BI13" s="674">
        <f>COUNTIF(D13:BC13,"(3)")</f>
        <v>0</v>
      </c>
      <c r="BJ13" s="675">
        <f>SUM(BG13:BI13)</f>
        <v>0</v>
      </c>
      <c r="BK13" s="673" t="e">
        <f>IF((LARGE(D13:BC13,1))&gt;=450,"14"," ")</f>
        <v>#NUM!</v>
      </c>
      <c r="BL13" s="674" t="e">
        <f>IF((LARGE(D13:BC13,1))&gt;=500,"14"," ")</f>
        <v>#NUM!</v>
      </c>
      <c r="BM13" s="731" t="e">
        <f>IF((LARGE(D13:BC13,1))&gt;=540,"14"," ")</f>
        <v>#NUM!</v>
      </c>
      <c r="BN13" s="731" t="e">
        <f>IF((LARGE(D13:BC13,1))&gt;=570,"14"," ")</f>
        <v>#NUM!</v>
      </c>
      <c r="BO13" s="153"/>
    </row>
    <row r="14" spans="1:67" x14ac:dyDescent="0.2">
      <c r="A14" s="153"/>
      <c r="B14" s="658"/>
      <c r="C14" s="554"/>
      <c r="D14" s="659"/>
      <c r="E14" s="660"/>
      <c r="F14" s="654"/>
      <c r="G14" s="654"/>
      <c r="H14" s="659"/>
      <c r="I14" s="196"/>
      <c r="J14" s="654"/>
      <c r="K14" s="699"/>
      <c r="L14" s="659"/>
      <c r="M14" s="660"/>
      <c r="N14" s="659"/>
      <c r="O14" s="660"/>
      <c r="P14" s="659"/>
      <c r="Q14" s="196"/>
      <c r="R14" s="748"/>
      <c r="S14" s="699"/>
      <c r="T14" s="659"/>
      <c r="U14" s="196"/>
      <c r="V14" s="654"/>
      <c r="W14" s="699"/>
      <c r="X14" s="659"/>
      <c r="Y14" s="196"/>
      <c r="Z14" s="655"/>
      <c r="AA14" s="699"/>
      <c r="AB14" s="659"/>
      <c r="AC14" s="196"/>
      <c r="AD14" s="654"/>
      <c r="AE14" s="654"/>
      <c r="AF14" s="678"/>
      <c r="AG14" s="667"/>
      <c r="AH14" s="656"/>
      <c r="AI14" s="286"/>
      <c r="AJ14" s="659"/>
      <c r="AK14" s="667"/>
      <c r="AL14" s="657"/>
      <c r="AM14" s="765"/>
      <c r="AN14" s="768"/>
      <c r="AO14" s="769"/>
      <c r="AP14" s="768"/>
      <c r="AQ14" s="769"/>
      <c r="AR14" s="765"/>
      <c r="AS14" s="765"/>
      <c r="AT14" s="671"/>
      <c r="AU14" s="561"/>
      <c r="AV14" s="767"/>
      <c r="AW14" s="561"/>
      <c r="AX14" s="669"/>
      <c r="AY14" s="669"/>
      <c r="AZ14" s="767"/>
      <c r="BA14" s="561"/>
      <c r="BB14" s="671"/>
      <c r="BC14" s="561"/>
      <c r="BD14" s="153"/>
      <c r="BE14" s="159">
        <f>COUNT(D14:BC14)</f>
        <v>0</v>
      </c>
      <c r="BF14" s="672" t="str">
        <f>IF(BE14&lt;3," ",(LARGE(D14:BC14,1)+LARGE(D14:BC14,2)+LARGE(D14:BC14,3))/3)</f>
        <v xml:space="preserve"> </v>
      </c>
      <c r="BG14" s="673">
        <f>COUNTIF(D14:BC14,"(1)")</f>
        <v>0</v>
      </c>
      <c r="BH14" s="674">
        <f>COUNTIF(D14:BC14,"(2)")</f>
        <v>0</v>
      </c>
      <c r="BI14" s="674">
        <f>COUNTIF(D14:BC14,"(3)")</f>
        <v>0</v>
      </c>
      <c r="BJ14" s="675">
        <f>SUM(BG14:BI14)</f>
        <v>0</v>
      </c>
      <c r="BK14" s="673" t="e">
        <f>IF((LARGE(D14:BC14,1))&gt;=450,"14"," ")</f>
        <v>#NUM!</v>
      </c>
      <c r="BL14" s="674" t="e">
        <f>IF((LARGE(D14:BC14,1))&gt;=500,"14"," ")</f>
        <v>#NUM!</v>
      </c>
      <c r="BM14" s="673" t="e">
        <f>IF((LARGE(D14:BC14,1))&gt;=540,"14"," ")</f>
        <v>#NUM!</v>
      </c>
      <c r="BN14" s="673" t="e">
        <f>IF((LARGE(D14:BC14,1))&gt;=570,"14"," ")</f>
        <v>#NUM!</v>
      </c>
      <c r="BO14" s="153"/>
    </row>
    <row r="15" spans="1:67" x14ac:dyDescent="0.2">
      <c r="A15" s="153"/>
      <c r="B15" s="653"/>
      <c r="C15" s="93" t="s">
        <v>12</v>
      </c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748"/>
      <c r="S15" s="654"/>
      <c r="T15" s="654"/>
      <c r="U15" s="654"/>
      <c r="V15" s="654"/>
      <c r="W15" s="654"/>
      <c r="X15" s="654"/>
      <c r="Y15" s="654"/>
      <c r="Z15" s="655"/>
      <c r="AA15" s="654"/>
      <c r="AB15" s="654"/>
      <c r="AC15" s="654"/>
      <c r="AD15" s="654"/>
      <c r="AE15" s="654"/>
      <c r="AF15" s="808"/>
      <c r="AG15" s="808"/>
      <c r="AH15" s="656"/>
      <c r="AI15" s="808"/>
      <c r="AJ15" s="654"/>
      <c r="AK15" s="808"/>
      <c r="AL15" s="657"/>
      <c r="AM15" s="657"/>
      <c r="AN15" s="657"/>
      <c r="AO15" s="657"/>
      <c r="AP15" s="657"/>
      <c r="AQ15" s="657"/>
      <c r="AR15" s="657"/>
      <c r="AS15" s="657"/>
      <c r="AT15" s="657"/>
      <c r="AU15" s="657"/>
      <c r="AV15" s="657"/>
      <c r="AW15" s="657"/>
      <c r="AX15" s="657"/>
      <c r="AY15" s="657"/>
      <c r="AZ15" s="657"/>
      <c r="BA15" s="657"/>
      <c r="BB15" s="657"/>
      <c r="BC15" s="657"/>
      <c r="BD15" s="153"/>
      <c r="BE15" s="159"/>
      <c r="BF15" s="672"/>
      <c r="BG15" s="172"/>
      <c r="BH15" s="172"/>
      <c r="BI15" s="172"/>
      <c r="BJ15" s="168"/>
      <c r="BK15" s="159"/>
      <c r="BL15" s="172"/>
      <c r="BM15" s="172"/>
      <c r="BN15" s="172"/>
      <c r="BO15" s="153"/>
    </row>
    <row r="16" spans="1:67" x14ac:dyDescent="0.2">
      <c r="A16" s="153"/>
      <c r="B16" s="658"/>
      <c r="C16" s="464"/>
      <c r="D16" s="659"/>
      <c r="E16" s="682"/>
      <c r="F16" s="683"/>
      <c r="G16" s="682"/>
      <c r="H16" s="684"/>
      <c r="I16" s="684"/>
      <c r="J16" s="659"/>
      <c r="K16" s="682"/>
      <c r="L16" s="683"/>
      <c r="M16" s="682"/>
      <c r="N16" s="683"/>
      <c r="O16" s="682"/>
      <c r="P16" s="661"/>
      <c r="Q16" s="682"/>
      <c r="R16" s="749"/>
      <c r="S16" s="682"/>
      <c r="T16" s="661"/>
      <c r="U16" s="682"/>
      <c r="V16" s="684"/>
      <c r="W16" s="682"/>
      <c r="X16" s="684"/>
      <c r="Y16" s="682"/>
      <c r="Z16" s="662"/>
      <c r="AA16" s="682"/>
      <c r="AB16" s="661"/>
      <c r="AC16" s="682"/>
      <c r="AD16" s="661"/>
      <c r="AE16" s="682"/>
      <c r="AF16" s="685"/>
      <c r="AG16" s="686"/>
      <c r="AH16" s="665"/>
      <c r="AI16" s="687"/>
      <c r="AJ16" s="683"/>
      <c r="AK16" s="686"/>
      <c r="AL16" s="668"/>
      <c r="AM16" s="681"/>
      <c r="AN16" s="668"/>
      <c r="AO16" s="668"/>
      <c r="AP16" s="671"/>
      <c r="AQ16" s="681"/>
      <c r="AR16" s="668"/>
      <c r="AS16" s="668"/>
      <c r="AT16" s="671"/>
      <c r="AU16" s="681"/>
      <c r="AV16" s="671"/>
      <c r="AW16" s="681"/>
      <c r="AX16" s="668"/>
      <c r="AY16" s="668"/>
      <c r="AZ16" s="671"/>
      <c r="BA16" s="681"/>
      <c r="BB16" s="671"/>
      <c r="BC16" s="681"/>
      <c r="BD16" s="153"/>
      <c r="BE16" s="159">
        <f>COUNT(D16:BC16)</f>
        <v>0</v>
      </c>
      <c r="BF16" s="672" t="str">
        <f>IF(BE16&lt;3," ",(LARGE(D16:BC16,1)+LARGE(D16:BC16,2)+LARGE(D16:BC16,3))/3)</f>
        <v xml:space="preserve"> </v>
      </c>
      <c r="BG16" s="652">
        <f>COUNTIF(D16:BC16,"(1)")</f>
        <v>0</v>
      </c>
      <c r="BH16" s="157">
        <f>COUNTIF(D16:BC16,"(2)")</f>
        <v>0</v>
      </c>
      <c r="BI16" s="157">
        <f>COUNTIF(D16:BC16,"(3)")</f>
        <v>0</v>
      </c>
      <c r="BJ16" s="651">
        <f>SUM(BG16:BI16)</f>
        <v>0</v>
      </c>
      <c r="BK16" s="733" t="e">
        <f>IF((LARGE(D16:BC16,1))&gt;=450,"14"," ")</f>
        <v>#NUM!</v>
      </c>
      <c r="BL16" s="734" t="e">
        <f>IF((LARGE(D16:BC16,1))&gt;=500,"14"," ")</f>
        <v>#NUM!</v>
      </c>
      <c r="BM16" s="731" t="e">
        <f>IF((LARGE(D16:BC16,1))&gt;=540,"14"," ")</f>
        <v>#NUM!</v>
      </c>
      <c r="BN16" s="731" t="e">
        <f>IF((LARGE(D16:BC16,1))&gt;=570,"14"," ")</f>
        <v>#NUM!</v>
      </c>
      <c r="BO16" s="153"/>
    </row>
    <row r="17" spans="1:67" x14ac:dyDescent="0.2">
      <c r="A17" s="153"/>
      <c r="B17" s="653"/>
      <c r="C17" s="93" t="s">
        <v>13</v>
      </c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748"/>
      <c r="S17" s="654"/>
      <c r="T17" s="654"/>
      <c r="U17" s="654"/>
      <c r="V17" s="654"/>
      <c r="W17" s="654"/>
      <c r="X17" s="654"/>
      <c r="Y17" s="654"/>
      <c r="Z17" s="655"/>
      <c r="AA17" s="654"/>
      <c r="AB17" s="654"/>
      <c r="AC17" s="654"/>
      <c r="AD17" s="654"/>
      <c r="AE17" s="654"/>
      <c r="AF17" s="808"/>
      <c r="AG17" s="808"/>
      <c r="AH17" s="656"/>
      <c r="AI17" s="808"/>
      <c r="AJ17" s="654"/>
      <c r="AK17" s="808"/>
      <c r="AL17" s="657"/>
      <c r="AM17" s="657"/>
      <c r="AN17" s="657"/>
      <c r="AO17" s="657"/>
      <c r="AP17" s="657"/>
      <c r="AQ17" s="657"/>
      <c r="AR17" s="657"/>
      <c r="AS17" s="657"/>
      <c r="AT17" s="657"/>
      <c r="AU17" s="657"/>
      <c r="AV17" s="657"/>
      <c r="AW17" s="657"/>
      <c r="AX17" s="657"/>
      <c r="AY17" s="657"/>
      <c r="AZ17" s="657"/>
      <c r="BA17" s="657"/>
      <c r="BB17" s="657"/>
      <c r="BC17" s="657"/>
      <c r="BD17" s="153"/>
      <c r="BE17" s="159"/>
      <c r="BF17" s="672"/>
      <c r="BG17" s="172"/>
      <c r="BH17" s="172"/>
      <c r="BI17" s="172"/>
      <c r="BJ17" s="168"/>
      <c r="BK17" s="732"/>
      <c r="BL17" s="732"/>
      <c r="BM17" s="732"/>
      <c r="BN17" s="732"/>
      <c r="BO17" s="153"/>
    </row>
    <row r="18" spans="1:67" x14ac:dyDescent="0.2">
      <c r="A18" s="153"/>
      <c r="B18" s="688"/>
      <c r="C18" s="182" t="s">
        <v>320</v>
      </c>
      <c r="D18" s="805"/>
      <c r="E18" s="806"/>
      <c r="G18" s="806"/>
      <c r="H18" s="814"/>
      <c r="I18" s="815"/>
      <c r="J18" s="689"/>
      <c r="K18" s="804"/>
      <c r="L18" s="817"/>
      <c r="M18" s="818"/>
      <c r="N18" s="921"/>
      <c r="O18" s="922"/>
      <c r="P18" s="689"/>
      <c r="Q18" s="804"/>
      <c r="R18" s="700"/>
      <c r="S18" s="806"/>
      <c r="U18" s="806"/>
      <c r="W18" s="806"/>
      <c r="Y18" s="806"/>
      <c r="Z18" s="690"/>
      <c r="AA18" s="806"/>
      <c r="AC18" s="195"/>
      <c r="AE18" s="195"/>
      <c r="AF18" s="689"/>
      <c r="AG18" s="804"/>
      <c r="AH18" s="691"/>
      <c r="AI18" s="818"/>
      <c r="AK18" s="804"/>
      <c r="AM18" s="692"/>
      <c r="AN18" s="693"/>
      <c r="AO18" s="693"/>
      <c r="AP18" s="670"/>
      <c r="AQ18" s="694"/>
      <c r="AR18" s="693"/>
      <c r="AS18" s="693"/>
      <c r="AT18" s="670"/>
      <c r="AU18" s="694"/>
      <c r="AV18" s="670"/>
      <c r="AW18" s="694"/>
      <c r="AX18" s="763"/>
      <c r="AY18" s="763"/>
      <c r="AZ18" s="670"/>
      <c r="BA18" s="694"/>
      <c r="BB18" s="670"/>
      <c r="BC18" s="694"/>
      <c r="BD18" s="153"/>
      <c r="BE18" s="159">
        <f>COUNT(D18:BC18)</f>
        <v>0</v>
      </c>
      <c r="BF18" s="672" t="str">
        <f>IF(BE18&lt;3," ",(LARGE(D18:BC18,1)+LARGE(D18:BC18,2)+LARGE(D18:BC18,3))/3)</f>
        <v xml:space="preserve"> </v>
      </c>
      <c r="BG18" s="652">
        <f>COUNTIF(D18:BC18,"(1)")</f>
        <v>0</v>
      </c>
      <c r="BH18" s="157">
        <f>COUNTIF(D18:BC18,"(2)")</f>
        <v>0</v>
      </c>
      <c r="BI18" s="157">
        <f>COUNTIF(D18:BC18,"(3)")</f>
        <v>0</v>
      </c>
      <c r="BJ18" s="651">
        <f>SUM(BG18:BI18)</f>
        <v>0</v>
      </c>
      <c r="BK18" s="652" t="e">
        <f>IF((LARGE(D18:BC18,1))&gt;=450,"14"," ")</f>
        <v>#NUM!</v>
      </c>
      <c r="BL18" s="157" t="e">
        <f>IF((LARGE(D18:BC18,1))&gt;=500,"14"," ")</f>
        <v>#NUM!</v>
      </c>
      <c r="BM18" s="157" t="e">
        <f>IF((LARGE(D18:BC18,1))&gt;=540,"14"," ")</f>
        <v>#NUM!</v>
      </c>
      <c r="BN18" s="157" t="e">
        <f>IF((LARGE(D18:BC18,1))&gt;=570,"14"," ")</f>
        <v>#NUM!</v>
      </c>
      <c r="BO18" s="153"/>
    </row>
    <row r="19" spans="1:67" x14ac:dyDescent="0.2">
      <c r="A19" s="153"/>
      <c r="B19" s="677">
        <v>1</v>
      </c>
      <c r="C19" s="181" t="s">
        <v>330</v>
      </c>
      <c r="D19" s="812"/>
      <c r="E19" s="813"/>
      <c r="F19" s="654"/>
      <c r="G19" s="813"/>
      <c r="H19" s="812"/>
      <c r="I19" s="813"/>
      <c r="J19" s="654"/>
      <c r="K19" s="813"/>
      <c r="L19" s="812"/>
      <c r="M19" s="194"/>
      <c r="N19" s="917">
        <v>463</v>
      </c>
      <c r="O19" s="923" t="s">
        <v>242</v>
      </c>
      <c r="P19" s="654"/>
      <c r="Q19" s="813"/>
      <c r="R19" s="748"/>
      <c r="S19" s="810"/>
      <c r="T19" s="654"/>
      <c r="U19" s="813"/>
      <c r="V19" s="654">
        <v>485</v>
      </c>
      <c r="W19" s="923" t="s">
        <v>242</v>
      </c>
      <c r="X19" s="808">
        <v>466</v>
      </c>
      <c r="Y19" s="943" t="s">
        <v>242</v>
      </c>
      <c r="Z19" s="695"/>
      <c r="AA19" s="810"/>
      <c r="AB19" s="808">
        <v>495</v>
      </c>
      <c r="AC19" s="941" t="s">
        <v>350</v>
      </c>
      <c r="AD19" s="808"/>
      <c r="AE19" s="810"/>
      <c r="AF19" s="808"/>
      <c r="AG19" s="810"/>
      <c r="AH19" s="656"/>
      <c r="AI19" s="810"/>
      <c r="AJ19" s="808">
        <v>456</v>
      </c>
      <c r="AK19" s="947" t="s">
        <v>269</v>
      </c>
      <c r="AL19" s="808"/>
      <c r="AM19" s="810"/>
      <c r="AN19" s="808"/>
      <c r="AO19" s="808"/>
      <c r="AP19" s="809"/>
      <c r="AQ19" s="810"/>
      <c r="AR19" s="808"/>
      <c r="AS19" s="808"/>
      <c r="AT19" s="809"/>
      <c r="AU19" s="810"/>
      <c r="AV19" s="995">
        <v>425</v>
      </c>
      <c r="AW19" s="941" t="s">
        <v>350</v>
      </c>
      <c r="AX19" s="808">
        <v>462</v>
      </c>
      <c r="AY19" s="1002" t="s">
        <v>269</v>
      </c>
      <c r="AZ19" s="707"/>
      <c r="BA19" s="186"/>
      <c r="BB19" s="809"/>
      <c r="BC19" s="810"/>
      <c r="BD19" s="153"/>
      <c r="BE19" s="159">
        <f>COUNT(D19:BC19)</f>
        <v>7</v>
      </c>
      <c r="BF19" s="672">
        <f>IF(BE19&lt;3," ",(LARGE(D19:BC19,1)+LARGE(D19:BC19,2)+LARGE(D19:BC19,3))/3)</f>
        <v>482</v>
      </c>
      <c r="BG19" s="652">
        <f>COUNTIF(D19:BC19,"(1)")</f>
        <v>3</v>
      </c>
      <c r="BH19" s="157">
        <f>COUNTIF(D19:BC19,"(2)")</f>
        <v>2</v>
      </c>
      <c r="BI19" s="157">
        <f>COUNTIF(D19:BC19,"(3)")</f>
        <v>2</v>
      </c>
      <c r="BJ19" s="651">
        <f>SUM(BG19:BI19)</f>
        <v>7</v>
      </c>
      <c r="BK19" s="924" t="str">
        <f>IF((LARGE(D19:BC19,1))&gt;=450,"14"," ")</f>
        <v>14</v>
      </c>
      <c r="BL19" s="734" t="str">
        <f>IF((LARGE(D19:BC19,1))&gt;=500,"14"," ")</f>
        <v xml:space="preserve"> </v>
      </c>
      <c r="BM19" s="734" t="str">
        <f>IF((LARGE(D19:BC19,1))&gt;=540,"14"," ")</f>
        <v xml:space="preserve"> </v>
      </c>
      <c r="BN19" s="734" t="str">
        <f>IF((LARGE(D19:BC19,1))&gt;=570,"14"," ")</f>
        <v xml:space="preserve"> </v>
      </c>
      <c r="BO19" s="153"/>
    </row>
    <row r="20" spans="1:67" x14ac:dyDescent="0.2">
      <c r="A20" s="153"/>
      <c r="B20" s="653"/>
      <c r="C20" s="93" t="s">
        <v>15</v>
      </c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748"/>
      <c r="S20" s="654"/>
      <c r="T20" s="654"/>
      <c r="U20" s="654"/>
      <c r="V20" s="654"/>
      <c r="W20" s="654"/>
      <c r="X20" s="654"/>
      <c r="Y20" s="654"/>
      <c r="Z20" s="655"/>
      <c r="AA20" s="654"/>
      <c r="AB20" s="654"/>
      <c r="AC20" s="654"/>
      <c r="AD20" s="654"/>
      <c r="AE20" s="654"/>
      <c r="AF20" s="808"/>
      <c r="AG20" s="808"/>
      <c r="AH20" s="656"/>
      <c r="AI20" s="808"/>
      <c r="AJ20" s="654"/>
      <c r="AK20" s="808"/>
      <c r="AL20" s="657"/>
      <c r="AM20" s="657"/>
      <c r="AN20" s="657"/>
      <c r="AO20" s="657"/>
      <c r="AP20" s="657"/>
      <c r="AQ20" s="657"/>
      <c r="AR20" s="657"/>
      <c r="AS20" s="657"/>
      <c r="AT20" s="657"/>
      <c r="AU20" s="657"/>
      <c r="AV20" s="657"/>
      <c r="AW20" s="657"/>
      <c r="AX20" s="657"/>
      <c r="AY20" s="657"/>
      <c r="AZ20" s="657"/>
      <c r="BA20" s="657"/>
      <c r="BB20" s="657"/>
      <c r="BC20" s="657"/>
      <c r="BD20" s="153"/>
      <c r="BE20" s="159"/>
      <c r="BF20" s="672"/>
      <c r="BG20" s="172"/>
      <c r="BH20" s="172"/>
      <c r="BI20" s="172"/>
      <c r="BJ20" s="168"/>
      <c r="BK20" s="164"/>
      <c r="BL20" s="164"/>
      <c r="BM20" s="164"/>
      <c r="BN20" s="164"/>
      <c r="BO20" s="153"/>
    </row>
    <row r="21" spans="1:67" x14ac:dyDescent="0.2">
      <c r="A21" s="153"/>
      <c r="B21" s="688">
        <v>1</v>
      </c>
      <c r="C21" s="182" t="s">
        <v>370</v>
      </c>
      <c r="D21" s="814"/>
      <c r="E21" s="815"/>
      <c r="F21" s="820"/>
      <c r="G21" s="697"/>
      <c r="H21" s="696"/>
      <c r="I21" s="697"/>
      <c r="J21" s="820"/>
      <c r="K21" s="815"/>
      <c r="L21" s="814"/>
      <c r="M21" s="697"/>
      <c r="N21" s="918"/>
      <c r="O21" s="697"/>
      <c r="P21" s="820"/>
      <c r="Q21" s="697"/>
      <c r="R21" s="761"/>
      <c r="S21" s="697"/>
      <c r="T21" s="820"/>
      <c r="U21" s="697"/>
      <c r="V21" s="820"/>
      <c r="W21" s="697"/>
      <c r="X21" s="820">
        <v>380</v>
      </c>
      <c r="Y21" s="697" t="s">
        <v>372</v>
      </c>
      <c r="Z21" s="762"/>
      <c r="AA21" s="697"/>
      <c r="AB21" s="820"/>
      <c r="AC21" s="697"/>
      <c r="AD21" s="820"/>
      <c r="AE21" s="815"/>
      <c r="AF21" s="817"/>
      <c r="AG21" s="192"/>
      <c r="AH21" s="705"/>
      <c r="AI21" s="816"/>
      <c r="AJ21" s="814"/>
      <c r="AK21" s="192"/>
      <c r="AL21" s="763"/>
      <c r="AM21" s="285"/>
      <c r="AN21" s="764"/>
      <c r="AO21" s="764"/>
      <c r="AP21" s="698"/>
      <c r="AQ21" s="285"/>
      <c r="AR21" s="764"/>
      <c r="AS21" s="764"/>
      <c r="AT21" s="698"/>
      <c r="AU21" s="285"/>
      <c r="AV21" s="698"/>
      <c r="AW21" s="285"/>
      <c r="AX21" s="764"/>
      <c r="AY21" s="764"/>
      <c r="AZ21" s="698"/>
      <c r="BA21" s="285"/>
      <c r="BB21" s="698"/>
      <c r="BC21" s="285"/>
      <c r="BD21" s="153"/>
      <c r="BE21" s="159">
        <f>COUNT(D21:BC21)</f>
        <v>1</v>
      </c>
      <c r="BF21" s="672" t="str">
        <f>IF(BE21&lt;3," ",(LARGE(D21:BC21,1)+LARGE(D21:BC21,2)+LARGE(D21:BC21,3))/3)</f>
        <v xml:space="preserve"> </v>
      </c>
      <c r="BG21" s="652">
        <f>COUNTIF(D21:BC21,"(1)")</f>
        <v>0</v>
      </c>
      <c r="BH21" s="157">
        <f>COUNTIF(D21:BC21,"(2)")</f>
        <v>0</v>
      </c>
      <c r="BI21" s="157">
        <f>COUNTIF(D21:BC21,"(3)")</f>
        <v>0</v>
      </c>
      <c r="BJ21" s="651">
        <f>SUM(BG21:BI21)</f>
        <v>0</v>
      </c>
      <c r="BK21" s="673" t="str">
        <f>IF((LARGE(D21:BC21,1))&gt;=450,"14"," ")</f>
        <v xml:space="preserve"> </v>
      </c>
      <c r="BL21" s="674" t="str">
        <f>IF((LARGE(D21:BC21,1))&gt;=500,"14"," ")</f>
        <v xml:space="preserve"> </v>
      </c>
      <c r="BM21" s="157" t="str">
        <f>IF((LARGE(D21:BC21,1))&gt;=540,"14"," ")</f>
        <v xml:space="preserve"> </v>
      </c>
      <c r="BN21" s="157" t="str">
        <f>IF((LARGE(D21:BC21,1))&gt;=570,"14"," ")</f>
        <v xml:space="preserve"> </v>
      </c>
      <c r="BO21" s="153"/>
    </row>
    <row r="22" spans="1:67" x14ac:dyDescent="0.2">
      <c r="A22" s="153"/>
      <c r="B22" s="688">
        <v>2</v>
      </c>
      <c r="C22" s="197" t="s">
        <v>319</v>
      </c>
      <c r="D22" s="951"/>
      <c r="E22" s="952"/>
      <c r="F22" s="955"/>
      <c r="G22" s="955"/>
      <c r="H22" s="951"/>
      <c r="I22" s="195"/>
      <c r="J22" s="955"/>
      <c r="K22" s="971"/>
      <c r="L22" s="951"/>
      <c r="M22" s="952"/>
      <c r="N22" s="951"/>
      <c r="O22" s="952"/>
      <c r="P22" s="951"/>
      <c r="Q22" s="195"/>
      <c r="R22" s="750"/>
      <c r="S22" s="971"/>
      <c r="T22" s="951"/>
      <c r="U22" s="195"/>
      <c r="V22" s="955"/>
      <c r="W22" s="971"/>
      <c r="X22" s="951">
        <v>318</v>
      </c>
      <c r="Y22" s="195" t="s">
        <v>373</v>
      </c>
      <c r="Z22" s="701"/>
      <c r="AA22" s="971"/>
      <c r="AB22" s="951"/>
      <c r="AC22" s="195"/>
      <c r="AD22" s="955"/>
      <c r="AE22" s="955"/>
      <c r="AF22" s="949"/>
      <c r="AG22" s="185"/>
      <c r="AH22" s="691"/>
      <c r="AI22" s="198"/>
      <c r="AJ22" s="951"/>
      <c r="AK22" s="185"/>
      <c r="AL22" s="693"/>
      <c r="AM22" s="969"/>
      <c r="AN22" s="970"/>
      <c r="AO22" s="968"/>
      <c r="AP22" s="970"/>
      <c r="AQ22" s="968"/>
      <c r="AR22" s="969"/>
      <c r="AS22" s="969"/>
      <c r="AT22" s="972"/>
      <c r="AU22" s="968"/>
      <c r="AV22" s="970"/>
      <c r="AW22" s="968"/>
      <c r="AX22" s="969"/>
      <c r="AY22" s="969"/>
      <c r="AZ22" s="970"/>
      <c r="BA22" s="968"/>
      <c r="BB22" s="972"/>
      <c r="BC22" s="968"/>
      <c r="BD22" s="153"/>
      <c r="BE22" s="159">
        <f>COUNT(D22:BC22)</f>
        <v>1</v>
      </c>
      <c r="BF22" s="672" t="str">
        <f>IF(BE22&lt;3," ",(LARGE(D22:BC22,1)+LARGE(D22:BC22,2)+LARGE(D22:BC22,3))/3)</f>
        <v xml:space="preserve"> </v>
      </c>
      <c r="BG22" s="673">
        <f>COUNTIF(D22:BC22,"(1)")</f>
        <v>0</v>
      </c>
      <c r="BH22" s="674">
        <f>COUNTIF(D22:BC22,"(2)")</f>
        <v>0</v>
      </c>
      <c r="BI22" s="674">
        <f>COUNTIF(D22:BC22,"(3)")</f>
        <v>0</v>
      </c>
      <c r="BJ22" s="675">
        <f>SUM(BG22:BI22)</f>
        <v>0</v>
      </c>
      <c r="BK22" s="161">
        <v>13</v>
      </c>
      <c r="BL22" s="674" t="str">
        <f>IF((LARGE(D22:BC22,1))&gt;=500,"14"," ")</f>
        <v xml:space="preserve"> </v>
      </c>
      <c r="BM22" s="673" t="str">
        <f>IF((LARGE(D22:BC22,1))&gt;=540,"14"," ")</f>
        <v xml:space="preserve"> </v>
      </c>
      <c r="BN22" s="673" t="str">
        <f>IF((LARGE(D22:BC22,1))&gt;=570,"14"," ")</f>
        <v xml:space="preserve"> </v>
      </c>
      <c r="BO22" s="153"/>
    </row>
    <row r="23" spans="1:67" x14ac:dyDescent="0.2">
      <c r="A23" s="153"/>
      <c r="B23" s="677">
        <v>3</v>
      </c>
      <c r="C23" s="181" t="s">
        <v>371</v>
      </c>
      <c r="D23" s="956"/>
      <c r="E23" s="194"/>
      <c r="F23" s="654"/>
      <c r="G23" s="957"/>
      <c r="H23" s="956"/>
      <c r="I23" s="957"/>
      <c r="J23" s="654"/>
      <c r="K23" s="194"/>
      <c r="L23" s="760"/>
      <c r="M23" s="194"/>
      <c r="N23" s="760"/>
      <c r="O23" s="194"/>
      <c r="P23" s="654"/>
      <c r="Q23" s="194"/>
      <c r="R23" s="748"/>
      <c r="S23" s="194"/>
      <c r="T23" s="654"/>
      <c r="U23" s="194"/>
      <c r="V23" s="654"/>
      <c r="W23" s="957"/>
      <c r="X23" s="654">
        <v>380</v>
      </c>
      <c r="Y23" s="194" t="s">
        <v>372</v>
      </c>
      <c r="Z23" s="655"/>
      <c r="AA23" s="194"/>
      <c r="AB23" s="654"/>
      <c r="AC23" s="194"/>
      <c r="AD23" s="654"/>
      <c r="AE23" s="194"/>
      <c r="AF23" s="954"/>
      <c r="AG23" s="186"/>
      <c r="AH23" s="656"/>
      <c r="AI23" s="186"/>
      <c r="AJ23" s="654"/>
      <c r="AK23" s="186"/>
      <c r="AL23" s="657"/>
      <c r="AM23" s="679"/>
      <c r="AN23" s="657"/>
      <c r="AO23" s="657"/>
      <c r="AP23" s="680"/>
      <c r="AQ23" s="679"/>
      <c r="AR23" s="657"/>
      <c r="AS23" s="657"/>
      <c r="AT23" s="680"/>
      <c r="AU23" s="679"/>
      <c r="AV23" s="680"/>
      <c r="AW23" s="679"/>
      <c r="AX23" s="657"/>
      <c r="AY23" s="657"/>
      <c r="AZ23" s="680"/>
      <c r="BA23" s="679"/>
      <c r="BB23" s="680"/>
      <c r="BC23" s="679"/>
      <c r="BD23" s="153"/>
      <c r="BE23" s="159">
        <f>COUNT(D23:BC23)</f>
        <v>1</v>
      </c>
      <c r="BF23" s="672" t="str">
        <f>IF(BE23&lt;3," ",(LARGE(D23:BC23,1)+LARGE(D23:BC23,2)+LARGE(D23:BC23,3))/3)</f>
        <v xml:space="preserve"> </v>
      </c>
      <c r="BG23" s="652">
        <f>COUNTIF(D23:BC23,"(1)")</f>
        <v>0</v>
      </c>
      <c r="BH23" s="157">
        <f>COUNTIF(D23:BC23,"(2)")</f>
        <v>0</v>
      </c>
      <c r="BI23" s="157">
        <f>COUNTIF(D23:BC23,"(3)")</f>
        <v>0</v>
      </c>
      <c r="BJ23" s="651">
        <f>SUM(BG23:BI23)</f>
        <v>0</v>
      </c>
      <c r="BK23" s="673" t="str">
        <f>IF((LARGE(D23:BC23,1))&gt;=450,"14"," ")</f>
        <v xml:space="preserve"> </v>
      </c>
      <c r="BL23" s="674" t="str">
        <f>IF((LARGE(D23:BC23,1))&gt;=500,"14"," ")</f>
        <v xml:space="preserve"> </v>
      </c>
      <c r="BM23" s="731" t="str">
        <f>IF((LARGE(D23:BC23,1))&gt;=540,"14"," ")</f>
        <v xml:space="preserve"> </v>
      </c>
      <c r="BN23" s="731" t="str">
        <f>IF((LARGE(D23:BC23,1))&gt;=570,"14"," ")</f>
        <v xml:space="preserve"> </v>
      </c>
      <c r="BO23" s="153"/>
    </row>
    <row r="24" spans="1:67" x14ac:dyDescent="0.2">
      <c r="A24" s="153"/>
      <c r="B24" s="653"/>
      <c r="C24" s="93" t="s">
        <v>16</v>
      </c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748"/>
      <c r="S24" s="654"/>
      <c r="T24" s="654"/>
      <c r="U24" s="654"/>
      <c r="V24" s="654"/>
      <c r="W24" s="654"/>
      <c r="X24" s="654"/>
      <c r="Y24" s="654"/>
      <c r="Z24" s="655"/>
      <c r="AA24" s="654"/>
      <c r="AB24" s="654"/>
      <c r="AC24" s="654"/>
      <c r="AD24" s="654"/>
      <c r="AE24" s="654"/>
      <c r="AF24" s="808"/>
      <c r="AG24" s="808"/>
      <c r="AH24" s="656"/>
      <c r="AI24" s="808"/>
      <c r="AJ24" s="654"/>
      <c r="AK24" s="808"/>
      <c r="AL24" s="657"/>
      <c r="AM24" s="657"/>
      <c r="AN24" s="657"/>
      <c r="AO24" s="657"/>
      <c r="AP24" s="657"/>
      <c r="AQ24" s="657"/>
      <c r="AR24" s="657"/>
      <c r="AS24" s="657"/>
      <c r="AT24" s="657"/>
      <c r="AU24" s="657"/>
      <c r="AV24" s="657"/>
      <c r="AW24" s="657"/>
      <c r="AX24" s="657"/>
      <c r="AY24" s="657"/>
      <c r="AZ24" s="657"/>
      <c r="BA24" s="657"/>
      <c r="BB24" s="657"/>
      <c r="BC24" s="657"/>
      <c r="BD24" s="153"/>
      <c r="BE24" s="159"/>
      <c r="BF24" s="672"/>
      <c r="BG24" s="172"/>
      <c r="BH24" s="172"/>
      <c r="BI24" s="172"/>
      <c r="BJ24" s="168"/>
      <c r="BK24" s="164"/>
      <c r="BL24" s="164"/>
      <c r="BM24" s="164"/>
      <c r="BN24" s="164"/>
      <c r="BO24" s="153"/>
    </row>
    <row r="25" spans="1:67" x14ac:dyDescent="0.2">
      <c r="A25" s="153"/>
      <c r="B25" s="677"/>
      <c r="C25" s="181"/>
      <c r="D25" s="812"/>
      <c r="E25" s="813"/>
      <c r="F25" s="659"/>
      <c r="G25" s="660"/>
      <c r="H25" s="654"/>
      <c r="I25" s="654"/>
      <c r="J25" s="812"/>
      <c r="K25" s="813"/>
      <c r="L25" s="659"/>
      <c r="M25" s="660"/>
      <c r="N25" s="659"/>
      <c r="O25" s="660"/>
      <c r="P25" s="654"/>
      <c r="Q25" s="813"/>
      <c r="R25" s="748"/>
      <c r="S25" s="813"/>
      <c r="T25" s="654"/>
      <c r="U25" s="813"/>
      <c r="V25" s="654"/>
      <c r="W25" s="813"/>
      <c r="X25" s="654"/>
      <c r="Y25" s="813"/>
      <c r="Z25" s="655"/>
      <c r="AA25" s="813"/>
      <c r="AB25" s="654"/>
      <c r="AC25" s="813"/>
      <c r="AD25" s="654"/>
      <c r="AE25" s="813"/>
      <c r="AF25" s="678"/>
      <c r="AG25" s="664"/>
      <c r="AH25" s="656"/>
      <c r="AI25" s="808"/>
      <c r="AJ25" s="812"/>
      <c r="AK25" s="810"/>
      <c r="AL25" s="657"/>
      <c r="AM25" s="679"/>
      <c r="AN25" s="657"/>
      <c r="AO25" s="657"/>
      <c r="AP25" s="671"/>
      <c r="AQ25" s="681"/>
      <c r="AR25" s="657"/>
      <c r="AS25" s="657"/>
      <c r="AT25" s="671"/>
      <c r="AU25" s="681"/>
      <c r="AV25" s="671"/>
      <c r="AW25" s="681"/>
      <c r="AX25" s="668"/>
      <c r="AY25" s="668"/>
      <c r="AZ25" s="671"/>
      <c r="BA25" s="681"/>
      <c r="BB25" s="671"/>
      <c r="BC25" s="681"/>
      <c r="BD25" s="153"/>
      <c r="BE25" s="159">
        <f>COUNT(D25:BC25)</f>
        <v>0</v>
      </c>
      <c r="BF25" s="672" t="str">
        <f>IF(BE25&lt;3," ",(LARGE(D25:BC25,1)+LARGE(D25:BC25,2)+LARGE(D25:BC25,3))/3)</f>
        <v xml:space="preserve"> </v>
      </c>
      <c r="BG25" s="652">
        <f>COUNTIF(D25:BC25,"(1)")</f>
        <v>0</v>
      </c>
      <c r="BH25" s="157">
        <f>COUNTIF(D25:BC25,"(2)")</f>
        <v>0</v>
      </c>
      <c r="BI25" s="157">
        <f>COUNTIF(D25:BC25,"(3)")</f>
        <v>0</v>
      </c>
      <c r="BJ25" s="651">
        <f>SUM(BG25:BI25)</f>
        <v>0</v>
      </c>
      <c r="BK25" s="652" t="e">
        <f>IF((LARGE(D25:BC25,1))&gt;=450,"14"," ")</f>
        <v>#NUM!</v>
      </c>
      <c r="BL25" s="157" t="e">
        <f>IF((LARGE(D25:BC25,1))&gt;=500,"14"," ")</f>
        <v>#NUM!</v>
      </c>
      <c r="BM25" s="157" t="e">
        <f>IF((LARGE(D25:BC25,1))&gt;=540,"14"," ")</f>
        <v>#NUM!</v>
      </c>
      <c r="BN25" s="157" t="e">
        <f>IF((LARGE(D25:BC25,1))&gt;=570,"14"," ")</f>
        <v>#NUM!</v>
      </c>
      <c r="BO25" s="153"/>
    </row>
    <row r="26" spans="1:67" x14ac:dyDescent="0.2">
      <c r="A26" s="153"/>
      <c r="B26" s="653"/>
      <c r="C26" s="93" t="s">
        <v>17</v>
      </c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748"/>
      <c r="S26" s="654"/>
      <c r="T26" s="654"/>
      <c r="U26" s="654"/>
      <c r="V26" s="654"/>
      <c r="W26" s="654"/>
      <c r="X26" s="654"/>
      <c r="Y26" s="654"/>
      <c r="Z26" s="655"/>
      <c r="AA26" s="654"/>
      <c r="AB26" s="654"/>
      <c r="AC26" s="654"/>
      <c r="AD26" s="654"/>
      <c r="AE26" s="654"/>
      <c r="AF26" s="808"/>
      <c r="AG26" s="808"/>
      <c r="AH26" s="656"/>
      <c r="AI26" s="808"/>
      <c r="AJ26" s="654"/>
      <c r="AK26" s="808"/>
      <c r="AL26" s="657"/>
      <c r="AM26" s="657"/>
      <c r="AN26" s="657"/>
      <c r="AO26" s="657"/>
      <c r="AP26" s="657"/>
      <c r="AQ26" s="657"/>
      <c r="AR26" s="657"/>
      <c r="AS26" s="657"/>
      <c r="AT26" s="657"/>
      <c r="AU26" s="657"/>
      <c r="AV26" s="657"/>
      <c r="AW26" s="657"/>
      <c r="AX26" s="657"/>
      <c r="AY26" s="657"/>
      <c r="AZ26" s="657"/>
      <c r="BA26" s="657"/>
      <c r="BB26" s="657"/>
      <c r="BC26" s="657"/>
      <c r="BD26" s="153"/>
      <c r="BE26" s="159"/>
      <c r="BF26" s="672"/>
      <c r="BG26" s="172"/>
      <c r="BH26" s="172"/>
      <c r="BI26" s="172"/>
      <c r="BJ26" s="168"/>
      <c r="BK26" s="673"/>
      <c r="BL26" s="674"/>
      <c r="BM26" s="674"/>
      <c r="BN26" s="674"/>
      <c r="BO26" s="153"/>
    </row>
    <row r="27" spans="1:67" x14ac:dyDescent="0.2">
      <c r="A27" s="153"/>
      <c r="B27" s="677"/>
      <c r="C27" s="181"/>
      <c r="D27" s="812"/>
      <c r="E27" s="813"/>
      <c r="F27" s="659"/>
      <c r="G27" s="660"/>
      <c r="H27" s="654"/>
      <c r="I27" s="699"/>
      <c r="J27" s="812"/>
      <c r="K27" s="194"/>
      <c r="L27" s="659"/>
      <c r="M27" s="196"/>
      <c r="N27" s="659"/>
      <c r="O27" s="196"/>
      <c r="P27" s="654"/>
      <c r="Q27" s="813"/>
      <c r="R27" s="748"/>
      <c r="S27" s="813"/>
      <c r="T27" s="654"/>
      <c r="U27" s="813"/>
      <c r="V27" s="654"/>
      <c r="W27" s="813"/>
      <c r="X27" s="654"/>
      <c r="Y27" s="813"/>
      <c r="Z27" s="655"/>
      <c r="AA27" s="194"/>
      <c r="AB27" s="654"/>
      <c r="AC27" s="813"/>
      <c r="AD27" s="654"/>
      <c r="AE27" s="813"/>
      <c r="AF27" s="678"/>
      <c r="AG27" s="664"/>
      <c r="AH27" s="656"/>
      <c r="AI27" s="808"/>
      <c r="AJ27" s="812"/>
      <c r="AK27" s="810"/>
      <c r="AL27" s="657"/>
      <c r="AM27" s="679"/>
      <c r="AN27" s="657"/>
      <c r="AO27" s="657"/>
      <c r="AP27" s="671"/>
      <c r="AQ27" s="681"/>
      <c r="AR27" s="657"/>
      <c r="AS27" s="657"/>
      <c r="AT27" s="671"/>
      <c r="AU27" s="681"/>
      <c r="AV27" s="671"/>
      <c r="AW27" s="681"/>
      <c r="AX27" s="668"/>
      <c r="AY27" s="668"/>
      <c r="AZ27" s="671"/>
      <c r="BA27" s="681"/>
      <c r="BB27" s="671"/>
      <c r="BC27" s="561"/>
      <c r="BD27" s="153"/>
      <c r="BE27" s="159">
        <f>COUNT(D27:BC27)</f>
        <v>0</v>
      </c>
      <c r="BF27" s="672" t="str">
        <f>IF(BE27&lt;3," ",(LARGE(D27:BC27,1)+LARGE(D27:BC27,2)+LARGE(D27:BC27,3))/3)</f>
        <v xml:space="preserve"> </v>
      </c>
      <c r="BG27" s="652">
        <f>COUNTIF(D27:BC27,"(1)")</f>
        <v>0</v>
      </c>
      <c r="BH27" s="157">
        <f>COUNTIF(D27:BC27,"(2)")</f>
        <v>0</v>
      </c>
      <c r="BI27" s="157">
        <f>COUNTIF(D27:BC27,"(3)")</f>
        <v>0</v>
      </c>
      <c r="BJ27" s="651">
        <f>SUM(BG27:BI27)</f>
        <v>0</v>
      </c>
      <c r="BK27" s="673" t="e">
        <f>IF((LARGE(D27:BC27,1))&gt;=450,"14"," ")</f>
        <v>#NUM!</v>
      </c>
      <c r="BL27" s="734" t="e">
        <f>IF((LARGE(D27:BC27,1))&gt;=500,"14"," ")</f>
        <v>#NUM!</v>
      </c>
      <c r="BM27" s="734" t="e">
        <f>IF((LARGE(D27:BC27,1))&gt;=540,"14"," ")</f>
        <v>#NUM!</v>
      </c>
      <c r="BN27" s="734" t="e">
        <f>IF((LARGE(D27:BC27,1))&gt;=570,"14"," ")</f>
        <v>#NUM!</v>
      </c>
      <c r="BO27" s="153"/>
    </row>
    <row r="28" spans="1:67" x14ac:dyDescent="0.2">
      <c r="A28" s="153"/>
      <c r="B28" s="643"/>
      <c r="C28" s="153"/>
      <c r="Z28" s="690"/>
      <c r="AF28" s="689"/>
      <c r="AG28" s="689"/>
      <c r="AH28" s="700"/>
      <c r="AI28" s="689"/>
      <c r="AK28" s="689"/>
      <c r="BD28" s="153"/>
      <c r="BE28" s="159"/>
      <c r="BF28" s="672"/>
      <c r="BG28" s="159"/>
      <c r="BH28" s="159"/>
      <c r="BI28" s="159"/>
      <c r="BJ28" s="160"/>
      <c r="BK28" s="160"/>
      <c r="BL28" s="167"/>
      <c r="BM28" s="167"/>
      <c r="BN28" s="167"/>
      <c r="BO28" s="153"/>
    </row>
    <row r="29" spans="1:67" x14ac:dyDescent="0.2">
      <c r="A29" s="153"/>
      <c r="B29" s="653"/>
      <c r="C29" s="120" t="s">
        <v>167</v>
      </c>
      <c r="D29" s="811"/>
      <c r="E29" s="811"/>
      <c r="F29" s="811"/>
      <c r="G29" s="811"/>
      <c r="H29" s="811"/>
      <c r="I29" s="811"/>
      <c r="J29" s="811"/>
      <c r="K29" s="811"/>
      <c r="L29" s="811"/>
      <c r="M29" s="811"/>
      <c r="N29" s="916"/>
      <c r="O29" s="916"/>
      <c r="P29" s="811"/>
      <c r="Q29" s="811"/>
      <c r="R29" s="750"/>
      <c r="S29" s="811"/>
      <c r="T29" s="811"/>
      <c r="U29" s="811"/>
      <c r="V29" s="811"/>
      <c r="W29" s="811"/>
      <c r="X29" s="811"/>
      <c r="Y29" s="811"/>
      <c r="Z29" s="701"/>
      <c r="AA29" s="811"/>
      <c r="AB29" s="811"/>
      <c r="AC29" s="811"/>
      <c r="AD29" s="811"/>
      <c r="AE29" s="811"/>
      <c r="AF29" s="807"/>
      <c r="AG29" s="807"/>
      <c r="AH29" s="691"/>
      <c r="AI29" s="807"/>
      <c r="AJ29" s="811"/>
      <c r="AK29" s="807"/>
      <c r="AL29" s="693"/>
      <c r="AM29" s="693"/>
      <c r="AN29" s="693"/>
      <c r="AO29" s="693"/>
      <c r="AP29" s="693"/>
      <c r="AQ29" s="693"/>
      <c r="AR29" s="693"/>
      <c r="AS29" s="693"/>
      <c r="AT29" s="693"/>
      <c r="AU29" s="693"/>
      <c r="AV29" s="693"/>
      <c r="AW29" s="693"/>
      <c r="AX29" s="693"/>
      <c r="AY29" s="693"/>
      <c r="AZ29" s="693"/>
      <c r="BA29" s="693"/>
      <c r="BB29" s="693"/>
      <c r="BC29" s="693"/>
      <c r="BD29" s="153"/>
      <c r="BE29" s="159"/>
      <c r="BF29" s="672"/>
      <c r="BG29" s="172"/>
      <c r="BH29" s="172"/>
      <c r="BI29" s="172"/>
      <c r="BJ29" s="168"/>
      <c r="BK29" s="168"/>
      <c r="BL29" s="168"/>
      <c r="BM29" s="168"/>
      <c r="BN29" s="168"/>
      <c r="BO29" s="153"/>
    </row>
    <row r="30" spans="1:67" x14ac:dyDescent="0.2">
      <c r="A30" s="153"/>
      <c r="B30" s="688">
        <v>1</v>
      </c>
      <c r="C30" s="702" t="s">
        <v>201</v>
      </c>
      <c r="D30" s="703"/>
      <c r="E30" s="848"/>
      <c r="F30" s="817"/>
      <c r="G30" s="192"/>
      <c r="H30" s="462"/>
      <c r="I30" s="462"/>
      <c r="J30" s="817"/>
      <c r="K30" s="816"/>
      <c r="L30" s="817"/>
      <c r="M30" s="818"/>
      <c r="N30" s="921"/>
      <c r="O30" s="922"/>
      <c r="P30" s="816"/>
      <c r="Q30" s="192"/>
      <c r="R30" s="705"/>
      <c r="S30" s="192"/>
      <c r="T30" s="816"/>
      <c r="U30" s="192"/>
      <c r="V30" s="820"/>
      <c r="W30" s="697"/>
      <c r="X30" s="820">
        <v>514</v>
      </c>
      <c r="Y30" s="974" t="s">
        <v>242</v>
      </c>
      <c r="Z30" s="816"/>
      <c r="AA30" s="192"/>
      <c r="AB30" s="704">
        <v>511</v>
      </c>
      <c r="AC30" s="551" t="s">
        <v>242</v>
      </c>
      <c r="AD30" s="816">
        <v>500</v>
      </c>
      <c r="AE30" s="192" t="s">
        <v>366</v>
      </c>
      <c r="AF30" s="817">
        <v>529</v>
      </c>
      <c r="AG30" s="987" t="s">
        <v>350</v>
      </c>
      <c r="AH30" s="705">
        <v>525</v>
      </c>
      <c r="AI30" s="192" t="s">
        <v>391</v>
      </c>
      <c r="AJ30" s="816">
        <v>520</v>
      </c>
      <c r="AK30" s="551" t="s">
        <v>242</v>
      </c>
      <c r="AL30" s="816"/>
      <c r="AM30" s="818"/>
      <c r="AN30" s="816"/>
      <c r="AO30" s="816"/>
      <c r="AP30" s="817"/>
      <c r="AQ30" s="192"/>
      <c r="AR30" s="816"/>
      <c r="AS30" s="462"/>
      <c r="AT30" s="191"/>
      <c r="AU30" s="192"/>
      <c r="AV30" s="191">
        <v>483</v>
      </c>
      <c r="AW30" s="192" t="s">
        <v>376</v>
      </c>
      <c r="AX30" s="462"/>
      <c r="AY30" s="462"/>
      <c r="AZ30" s="191"/>
      <c r="BA30" s="192"/>
      <c r="BB30" s="817"/>
      <c r="BC30" s="192"/>
      <c r="BD30" s="672"/>
      <c r="BE30" s="159">
        <f>COUNT(D30:BC30)</f>
        <v>7</v>
      </c>
      <c r="BF30" s="672">
        <f>IF(BE30&lt;3," ",(LARGE(D30:BC30,1)+LARGE(D30:BC30,2)+LARGE(D30:BC30,3))/3)</f>
        <v>524.66666666666663</v>
      </c>
      <c r="BG30" s="673">
        <f>COUNTIF(F30:BC30,"(3)")</f>
        <v>0</v>
      </c>
      <c r="BH30" s="157">
        <f>COUNTIF(D30:BC30,"(2)")</f>
        <v>1</v>
      </c>
      <c r="BI30" s="157">
        <f>COUNTIF(J30:BC30,"(3)")</f>
        <v>0</v>
      </c>
      <c r="BJ30" s="158">
        <f>COUNTIF(K30:BD30,"(3)")</f>
        <v>0</v>
      </c>
      <c r="BK30" s="171" t="s">
        <v>174</v>
      </c>
      <c r="BL30" s="169" t="s">
        <v>173</v>
      </c>
      <c r="BM30" s="158">
        <v>11</v>
      </c>
      <c r="BN30" s="157" t="str">
        <f>IF((LARGE(D30:BC30,1))&gt;=570,"14"," ")</f>
        <v xml:space="preserve"> </v>
      </c>
      <c r="BO30" s="153"/>
    </row>
    <row r="31" spans="1:67" x14ac:dyDescent="0.2">
      <c r="A31" s="153"/>
      <c r="B31" s="688"/>
      <c r="C31" s="197" t="s">
        <v>317</v>
      </c>
      <c r="D31" s="805"/>
      <c r="E31" s="806"/>
      <c r="F31" s="803"/>
      <c r="G31" s="804"/>
      <c r="H31" s="807"/>
      <c r="I31" s="807"/>
      <c r="J31" s="803"/>
      <c r="K31" s="807"/>
      <c r="L31" s="803"/>
      <c r="M31" s="804"/>
      <c r="N31" s="910"/>
      <c r="O31" s="911"/>
      <c r="P31" s="807"/>
      <c r="Q31" s="804"/>
      <c r="R31" s="691"/>
      <c r="S31" s="185"/>
      <c r="T31" s="811"/>
      <c r="U31" s="195"/>
      <c r="V31" s="811"/>
      <c r="W31" s="195"/>
      <c r="X31" s="807"/>
      <c r="Y31" s="185"/>
      <c r="Z31" s="706"/>
      <c r="AA31" s="185"/>
      <c r="AB31" s="807"/>
      <c r="AC31" s="185"/>
      <c r="AD31" s="807"/>
      <c r="AE31" s="185"/>
      <c r="AF31" s="807"/>
      <c r="AG31" s="185"/>
      <c r="AH31" s="691"/>
      <c r="AI31" s="804"/>
      <c r="AJ31" s="807"/>
      <c r="AK31" s="185"/>
      <c r="AL31" s="807"/>
      <c r="AM31" s="185"/>
      <c r="AN31" s="198"/>
      <c r="AO31" s="198"/>
      <c r="AP31" s="188"/>
      <c r="AQ31" s="185"/>
      <c r="AR31" s="198"/>
      <c r="AS31" s="198"/>
      <c r="AT31" s="803"/>
      <c r="AU31" s="185"/>
      <c r="AV31" s="188"/>
      <c r="AW31" s="185"/>
      <c r="AX31" s="198"/>
      <c r="AY31" s="198"/>
      <c r="AZ31" s="188"/>
      <c r="BA31" s="185"/>
      <c r="BB31" s="803"/>
      <c r="BC31" s="804"/>
      <c r="BD31" s="153"/>
      <c r="BE31" s="159">
        <f>COUNT(D31:BC31)</f>
        <v>0</v>
      </c>
      <c r="BF31" s="672" t="str">
        <f>IF(BE31&lt;3," ",(LARGE(D31:BC31,1)+LARGE(D31:BC31,2)+LARGE(D31:BC31,3))/3)</f>
        <v xml:space="preserve"> </v>
      </c>
      <c r="BG31" s="652">
        <f>COUNTIF(D31:BC31,"(1)")</f>
        <v>0</v>
      </c>
      <c r="BH31" s="157">
        <f>COUNTIF(D31:BC31,"(2)")</f>
        <v>0</v>
      </c>
      <c r="BI31" s="157">
        <f>COUNTIF(D31:BC31,"(3)")</f>
        <v>0</v>
      </c>
      <c r="BJ31" s="651">
        <f>SUM(BG31:BI31)</f>
        <v>0</v>
      </c>
      <c r="BK31" s="173" t="s">
        <v>149</v>
      </c>
      <c r="BL31" s="157" t="e">
        <f>IF((LARGE(D31:BC31,1))&gt;=500,"14"," ")</f>
        <v>#NUM!</v>
      </c>
      <c r="BM31" s="674" t="e">
        <f>IF((LARGE(D31:BC31,1))&gt;=540,"14"," ")</f>
        <v>#NUM!</v>
      </c>
      <c r="BN31" s="674" t="e">
        <f>IF((LARGE(D31:BC31,1))&gt;=570,"14"," ")</f>
        <v>#NUM!</v>
      </c>
      <c r="BO31" s="153"/>
    </row>
    <row r="32" spans="1:67" x14ac:dyDescent="0.2">
      <c r="A32" s="153"/>
      <c r="B32" s="688">
        <v>2</v>
      </c>
      <c r="C32" s="197" t="s">
        <v>313</v>
      </c>
      <c r="D32" s="805"/>
      <c r="E32" s="806"/>
      <c r="F32" s="803"/>
      <c r="G32" s="804"/>
      <c r="H32" s="807"/>
      <c r="I32" s="807"/>
      <c r="J32" s="803"/>
      <c r="K32" s="807"/>
      <c r="L32" s="803"/>
      <c r="M32" s="804"/>
      <c r="N32" s="910"/>
      <c r="O32" s="911"/>
      <c r="P32" s="807"/>
      <c r="Q32" s="804"/>
      <c r="R32" s="691"/>
      <c r="S32" s="185"/>
      <c r="T32" s="811"/>
      <c r="U32" s="195"/>
      <c r="V32" s="811"/>
      <c r="W32" s="195"/>
      <c r="X32" s="807"/>
      <c r="Y32" s="185"/>
      <c r="Z32" s="706">
        <v>535</v>
      </c>
      <c r="AA32" s="753" t="s">
        <v>242</v>
      </c>
      <c r="AB32" s="807"/>
      <c r="AC32" s="185"/>
      <c r="AD32" s="807"/>
      <c r="AE32" s="185"/>
      <c r="AF32" s="807">
        <v>536</v>
      </c>
      <c r="AG32" s="753" t="s">
        <v>242</v>
      </c>
      <c r="AH32" s="691"/>
      <c r="AI32" s="804"/>
      <c r="AJ32" s="807">
        <v>458</v>
      </c>
      <c r="AK32" s="185" t="s">
        <v>376</v>
      </c>
      <c r="AL32" s="807"/>
      <c r="AM32" s="185"/>
      <c r="AN32" s="198"/>
      <c r="AO32" s="198"/>
      <c r="AP32" s="188"/>
      <c r="AQ32" s="185"/>
      <c r="AR32" s="198"/>
      <c r="AS32" s="198"/>
      <c r="AT32" s="803"/>
      <c r="AU32" s="185"/>
      <c r="AV32" s="188">
        <v>509</v>
      </c>
      <c r="AW32" s="553" t="s">
        <v>269</v>
      </c>
      <c r="AX32" s="198">
        <v>490</v>
      </c>
      <c r="AY32" s="198" t="s">
        <v>310</v>
      </c>
      <c r="AZ32" s="188"/>
      <c r="BA32" s="185"/>
      <c r="BB32" s="803"/>
      <c r="BC32" s="804"/>
      <c r="BD32" s="153"/>
      <c r="BE32" s="159">
        <f>COUNT(D32:BC32)</f>
        <v>5</v>
      </c>
      <c r="BF32" s="672">
        <f>IF(BE32&lt;3," ",(LARGE(D32:BC32,1)+LARGE(D32:BC32,2)+LARGE(D32:BC32,3))/3)</f>
        <v>526.66666666666663</v>
      </c>
      <c r="BG32" s="652">
        <f>COUNTIF(D32:BC32,"(1)")</f>
        <v>2</v>
      </c>
      <c r="BH32" s="157">
        <f>COUNTIF(D32:BC32,"(2)")</f>
        <v>0</v>
      </c>
      <c r="BI32" s="157">
        <f>COUNTIF(D32:BC32,"(3)")</f>
        <v>1</v>
      </c>
      <c r="BJ32" s="651">
        <f>SUM(BG32:BI32)</f>
        <v>3</v>
      </c>
      <c r="BK32" s="166">
        <v>13</v>
      </c>
      <c r="BL32" s="158">
        <v>13</v>
      </c>
      <c r="BM32" s="674" t="str">
        <f>IF((LARGE(D32:BC32,1))&gt;=540,"14"," ")</f>
        <v xml:space="preserve"> </v>
      </c>
      <c r="BN32" s="674" t="str">
        <f>IF((LARGE(D32:BC32,1))&gt;=570,"14"," ")</f>
        <v xml:space="preserve"> </v>
      </c>
      <c r="BO32" s="153"/>
    </row>
    <row r="33" spans="1:67" x14ac:dyDescent="0.2">
      <c r="A33" s="153"/>
      <c r="B33" s="677">
        <v>3</v>
      </c>
      <c r="C33" s="554" t="s">
        <v>311</v>
      </c>
      <c r="D33" s="812"/>
      <c r="E33" s="194"/>
      <c r="F33" s="809"/>
      <c r="G33" s="186"/>
      <c r="H33" s="286"/>
      <c r="I33" s="286"/>
      <c r="J33" s="809"/>
      <c r="K33" s="808"/>
      <c r="L33" s="809"/>
      <c r="M33" s="810"/>
      <c r="N33" s="914"/>
      <c r="O33" s="915"/>
      <c r="P33" s="808"/>
      <c r="Q33" s="186"/>
      <c r="R33" s="656"/>
      <c r="S33" s="186"/>
      <c r="T33" s="654"/>
      <c r="U33" s="194"/>
      <c r="V33" s="654"/>
      <c r="W33" s="194"/>
      <c r="X33" s="808">
        <v>412</v>
      </c>
      <c r="Y33" s="186" t="s">
        <v>345</v>
      </c>
      <c r="Z33" s="695"/>
      <c r="AA33" s="186"/>
      <c r="AB33" s="808"/>
      <c r="AC33" s="186"/>
      <c r="AD33" s="808"/>
      <c r="AE33" s="186"/>
      <c r="AF33" s="808"/>
      <c r="AG33" s="810"/>
      <c r="AH33" s="656"/>
      <c r="AI33" s="186"/>
      <c r="AJ33" s="808"/>
      <c r="AK33" s="186"/>
      <c r="AL33" s="808"/>
      <c r="AM33" s="186"/>
      <c r="AN33" s="286"/>
      <c r="AO33" s="286"/>
      <c r="AP33" s="707"/>
      <c r="AQ33" s="186"/>
      <c r="AR33" s="286"/>
      <c r="AS33" s="286"/>
      <c r="AT33" s="707"/>
      <c r="AU33" s="186"/>
      <c r="AV33" s="707"/>
      <c r="AW33" s="186"/>
      <c r="AX33" s="286"/>
      <c r="AY33" s="286"/>
      <c r="AZ33" s="707"/>
      <c r="BA33" s="186"/>
      <c r="BB33" s="707"/>
      <c r="BC33" s="186"/>
      <c r="BD33" s="153"/>
      <c r="BE33" s="159">
        <f>COUNT(D33:BC33)</f>
        <v>1</v>
      </c>
      <c r="BF33" s="672" t="str">
        <f>IF(BE33&lt;3," ",(LARGE(D33:BC33,1)+LARGE(D33:BC33,2)+LARGE(D33:BC33,3))/3)</f>
        <v xml:space="preserve"> </v>
      </c>
      <c r="BG33" s="652">
        <f>COUNTIF(D33:BC33,"(1)")</f>
        <v>0</v>
      </c>
      <c r="BH33" s="157">
        <f>COUNTIF(D33:BC33,"(2)")</f>
        <v>0</v>
      </c>
      <c r="BI33" s="157">
        <f>COUNTIF(D33:BC33,"(3)")</f>
        <v>0</v>
      </c>
      <c r="BJ33" s="651">
        <f>SUM(BG33:BI33)</f>
        <v>0</v>
      </c>
      <c r="BK33" s="652" t="str">
        <f>IF((LARGE(D33:BC33,1))&gt;=450,"14"," ")</f>
        <v xml:space="preserve"> </v>
      </c>
      <c r="BL33" s="157" t="str">
        <f>IF((LARGE(D33:BC33,1))&gt;=500,"14"," ")</f>
        <v xml:space="preserve"> </v>
      </c>
      <c r="BM33" s="674" t="str">
        <f>IF((LARGE(D33:BC33,1))&gt;=540,"14"," ")</f>
        <v xml:space="preserve"> </v>
      </c>
      <c r="BN33" s="674" t="str">
        <f>IF((LARGE(D33:BC33,1))&gt;=570,"14"," ")</f>
        <v xml:space="preserve"> </v>
      </c>
      <c r="BO33" s="153"/>
    </row>
    <row r="34" spans="1:67" x14ac:dyDescent="0.2">
      <c r="A34" s="153"/>
      <c r="B34" s="643"/>
      <c r="C34" s="153"/>
      <c r="Z34" s="690"/>
      <c r="AF34" s="689"/>
      <c r="AG34" s="689"/>
      <c r="AH34" s="700"/>
      <c r="AI34" s="689"/>
      <c r="AK34" s="689"/>
      <c r="BD34" s="153"/>
      <c r="BE34" s="159"/>
      <c r="BF34" s="672"/>
      <c r="BG34" s="159"/>
      <c r="BH34" s="159"/>
      <c r="BI34" s="159"/>
      <c r="BJ34" s="160"/>
      <c r="BK34" s="159"/>
      <c r="BL34" s="735"/>
      <c r="BM34" s="735"/>
      <c r="BN34" s="735"/>
      <c r="BO34" s="153"/>
    </row>
    <row r="35" spans="1:67" x14ac:dyDescent="0.2">
      <c r="A35" s="153"/>
      <c r="B35" s="653"/>
      <c r="C35" s="93" t="s">
        <v>145</v>
      </c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748"/>
      <c r="S35" s="654"/>
      <c r="T35" s="654"/>
      <c r="U35" s="654"/>
      <c r="V35" s="654"/>
      <c r="W35" s="654"/>
      <c r="X35" s="654"/>
      <c r="Y35" s="654"/>
      <c r="Z35" s="655"/>
      <c r="AA35" s="654"/>
      <c r="AB35" s="654"/>
      <c r="AC35" s="654"/>
      <c r="AD35" s="654"/>
      <c r="AE35" s="654"/>
      <c r="AF35" s="808"/>
      <c r="AG35" s="808"/>
      <c r="AH35" s="656"/>
      <c r="AI35" s="808"/>
      <c r="AJ35" s="654"/>
      <c r="AK35" s="808"/>
      <c r="AL35" s="657"/>
      <c r="AM35" s="657"/>
      <c r="AN35" s="657"/>
      <c r="AO35" s="657"/>
      <c r="AP35" s="657"/>
      <c r="AQ35" s="657"/>
      <c r="AR35" s="657"/>
      <c r="AS35" s="657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153"/>
      <c r="BE35" s="159"/>
      <c r="BF35" s="672"/>
      <c r="BG35" s="172"/>
      <c r="BH35" s="172"/>
      <c r="BI35" s="172"/>
      <c r="BJ35" s="168"/>
      <c r="BK35" s="168"/>
      <c r="BL35" s="168"/>
      <c r="BM35" s="168"/>
      <c r="BN35" s="168"/>
      <c r="BO35" s="153"/>
    </row>
    <row r="36" spans="1:67" x14ac:dyDescent="0.2">
      <c r="A36" s="153"/>
      <c r="B36" s="658">
        <v>1</v>
      </c>
      <c r="C36" s="147" t="s">
        <v>374</v>
      </c>
      <c r="D36" s="661"/>
      <c r="E36" s="661"/>
      <c r="F36" s="678"/>
      <c r="G36" s="664"/>
      <c r="H36" s="678"/>
      <c r="I36" s="664"/>
      <c r="J36" s="663"/>
      <c r="K36" s="664"/>
      <c r="L36" s="678"/>
      <c r="M36" s="664"/>
      <c r="N36" s="678"/>
      <c r="O36" s="664"/>
      <c r="P36" s="663"/>
      <c r="Q36" s="664"/>
      <c r="R36" s="665"/>
      <c r="S36" s="664"/>
      <c r="T36" s="661"/>
      <c r="U36" s="660"/>
      <c r="V36" s="661"/>
      <c r="W36" s="660"/>
      <c r="X36" s="663">
        <v>393</v>
      </c>
      <c r="Y36" s="973" t="s">
        <v>350</v>
      </c>
      <c r="Z36" s="708"/>
      <c r="AA36" s="667"/>
      <c r="AB36" s="663"/>
      <c r="AC36" s="664"/>
      <c r="AD36" s="663"/>
      <c r="AE36" s="664"/>
      <c r="AF36" s="659"/>
      <c r="AG36" s="664"/>
      <c r="AH36" s="665"/>
      <c r="AI36" s="663"/>
      <c r="AJ36" s="678"/>
      <c r="AK36" s="664"/>
      <c r="AL36" s="663"/>
      <c r="AM36" s="664"/>
      <c r="AN36" s="663"/>
      <c r="AO36" s="663"/>
      <c r="AP36" s="678"/>
      <c r="AQ36" s="664"/>
      <c r="AR36" s="663"/>
      <c r="AS36" s="663"/>
      <c r="AT36" s="678"/>
      <c r="AU36" s="664"/>
      <c r="AV36" s="678"/>
      <c r="AW36" s="664"/>
      <c r="AX36" s="663"/>
      <c r="AY36" s="663"/>
      <c r="AZ36" s="663"/>
      <c r="BA36" s="663"/>
      <c r="BB36" s="678"/>
      <c r="BC36" s="664"/>
      <c r="BD36" s="153"/>
      <c r="BE36" s="159">
        <f>COUNT(D36:BC36)</f>
        <v>1</v>
      </c>
      <c r="BF36" s="672" t="str">
        <f>IF(BE36&lt;3," ",(LARGE(D36:BC36,1)+LARGE(D36:BC36,2)+LARGE(D36:BC36,3))/3)</f>
        <v xml:space="preserve"> </v>
      </c>
      <c r="BG36" s="652">
        <f>COUNTIF(D36:BC36,"(1)")</f>
        <v>0</v>
      </c>
      <c r="BH36" s="157">
        <f>COUNTIF(D36:BC36,"(2)")</f>
        <v>1</v>
      </c>
      <c r="BI36" s="157">
        <f>COUNTIF(D36:BC36,"(3)")</f>
        <v>0</v>
      </c>
      <c r="BJ36" s="651">
        <f>SUM(BG36:BI36)</f>
        <v>1</v>
      </c>
      <c r="BK36" s="736" t="str">
        <f>IF((LARGE(D36:BC36,1))&gt;=450,"14"," ")</f>
        <v xml:space="preserve"> </v>
      </c>
      <c r="BL36" s="674" t="str">
        <f>IF((LARGE(D36:BC36,1))&gt;=500,"14"," ")</f>
        <v xml:space="preserve"> </v>
      </c>
      <c r="BM36" s="673" t="str">
        <f>IF((LARGE(D36:BC36,1))&gt;=540,"14"," ")</f>
        <v xml:space="preserve"> </v>
      </c>
      <c r="BN36" s="674" t="str">
        <f>IF((LARGE(D36:BC36,1))&gt;=570,"14"," ")</f>
        <v xml:space="preserve"> </v>
      </c>
      <c r="BO36" s="153"/>
    </row>
    <row r="37" spans="1:67" x14ac:dyDescent="0.2">
      <c r="A37" s="153"/>
      <c r="B37" s="709"/>
      <c r="C37" s="197"/>
      <c r="F37" s="807"/>
      <c r="G37" s="807"/>
      <c r="H37" s="807"/>
      <c r="I37" s="807"/>
      <c r="J37" s="689"/>
      <c r="K37" s="807"/>
      <c r="L37" s="807"/>
      <c r="M37" s="807"/>
      <c r="N37" s="912"/>
      <c r="O37" s="912"/>
      <c r="P37" s="689"/>
      <c r="Q37" s="807"/>
      <c r="R37" s="700"/>
      <c r="S37" s="807"/>
      <c r="U37" s="811"/>
      <c r="W37" s="811"/>
      <c r="X37" s="689"/>
      <c r="Y37" s="807"/>
      <c r="Z37" s="710"/>
      <c r="AA37" s="198"/>
      <c r="AB37" s="689"/>
      <c r="AC37" s="807"/>
      <c r="AD37" s="689"/>
      <c r="AE37" s="807"/>
      <c r="AF37" s="689"/>
      <c r="AG37" s="689"/>
      <c r="AH37" s="700"/>
      <c r="AI37" s="689"/>
      <c r="AJ37" s="807"/>
      <c r="AK37" s="807"/>
      <c r="AL37" s="689"/>
      <c r="AM37" s="807"/>
      <c r="AN37" s="807"/>
      <c r="AO37" s="807"/>
      <c r="AP37" s="807"/>
      <c r="AQ37" s="807"/>
      <c r="AR37" s="807"/>
      <c r="AS37" s="807"/>
      <c r="AT37" s="807"/>
      <c r="AU37" s="807"/>
      <c r="AV37" s="994"/>
      <c r="AW37" s="994"/>
      <c r="AX37" s="807"/>
      <c r="AY37" s="807"/>
      <c r="AZ37" s="1004"/>
      <c r="BA37" s="1004"/>
      <c r="BB37" s="807"/>
      <c r="BC37" s="807"/>
      <c r="BD37" s="153"/>
      <c r="BE37" s="159"/>
      <c r="BF37" s="672"/>
      <c r="BG37" s="711"/>
      <c r="BH37" s="711"/>
      <c r="BI37" s="711"/>
      <c r="BJ37" s="178"/>
      <c r="BK37" s="178"/>
      <c r="BL37" s="178"/>
      <c r="BM37" s="178"/>
      <c r="BN37" s="178"/>
      <c r="BO37" s="153"/>
    </row>
    <row r="38" spans="1:67" x14ac:dyDescent="0.2">
      <c r="A38" s="153"/>
      <c r="B38" s="653"/>
      <c r="C38" s="93" t="s">
        <v>146</v>
      </c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748"/>
      <c r="S38" s="654"/>
      <c r="T38" s="654"/>
      <c r="U38" s="654"/>
      <c r="V38" s="654"/>
      <c r="W38" s="654"/>
      <c r="X38" s="654"/>
      <c r="Y38" s="654"/>
      <c r="Z38" s="655"/>
      <c r="AA38" s="654"/>
      <c r="AB38" s="654"/>
      <c r="AC38" s="654"/>
      <c r="AD38" s="654"/>
      <c r="AE38" s="654"/>
      <c r="AF38" s="808"/>
      <c r="AG38" s="808"/>
      <c r="AH38" s="656"/>
      <c r="AI38" s="808"/>
      <c r="AJ38" s="654"/>
      <c r="AK38" s="808"/>
      <c r="AL38" s="657"/>
      <c r="AM38" s="657"/>
      <c r="AN38" s="657"/>
      <c r="AO38" s="657"/>
      <c r="AP38" s="657"/>
      <c r="AQ38" s="657"/>
      <c r="AR38" s="657"/>
      <c r="AS38" s="657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153"/>
      <c r="BE38" s="159"/>
      <c r="BF38" s="672"/>
      <c r="BG38" s="172"/>
      <c r="BH38" s="172"/>
      <c r="BI38" s="172"/>
      <c r="BJ38" s="168"/>
      <c r="BK38" s="168"/>
      <c r="BL38" s="168"/>
      <c r="BM38" s="168"/>
      <c r="BN38" s="168"/>
      <c r="BO38" s="153"/>
    </row>
    <row r="39" spans="1:67" x14ac:dyDescent="0.2">
      <c r="A39" s="153"/>
      <c r="B39" s="688"/>
      <c r="C39" s="182"/>
      <c r="F39" s="803"/>
      <c r="G39" s="804"/>
      <c r="H39" s="678"/>
      <c r="I39" s="664"/>
      <c r="J39" s="689"/>
      <c r="K39" s="804"/>
      <c r="L39" s="678"/>
      <c r="M39" s="664"/>
      <c r="N39" s="678"/>
      <c r="O39" s="664"/>
      <c r="P39" s="689"/>
      <c r="Q39" s="185"/>
      <c r="R39" s="700"/>
      <c r="S39" s="186"/>
      <c r="U39" s="806"/>
      <c r="W39" s="194"/>
      <c r="X39" s="689"/>
      <c r="Y39" s="186"/>
      <c r="Z39" s="710"/>
      <c r="AA39" s="186"/>
      <c r="AB39" s="689"/>
      <c r="AC39" s="186"/>
      <c r="AD39" s="689"/>
      <c r="AE39" s="810"/>
      <c r="AF39" s="678"/>
      <c r="AG39" s="667"/>
      <c r="AH39" s="700"/>
      <c r="AI39" s="689"/>
      <c r="AJ39" s="803"/>
      <c r="AK39" s="185"/>
      <c r="AL39" s="689"/>
      <c r="AM39" s="804"/>
      <c r="AN39" s="807"/>
      <c r="AO39" s="807"/>
      <c r="AP39" s="678"/>
      <c r="AQ39" s="664"/>
      <c r="AR39" s="678"/>
      <c r="AS39" s="664"/>
      <c r="AT39" s="807"/>
      <c r="AU39" s="198"/>
      <c r="AV39" s="723"/>
      <c r="AW39" s="667"/>
      <c r="AX39" s="723"/>
      <c r="AY39" s="667"/>
      <c r="AZ39" s="666"/>
      <c r="BA39" s="666"/>
      <c r="BB39" s="678"/>
      <c r="BC39" s="664"/>
      <c r="BD39" s="153"/>
      <c r="BE39" s="159">
        <f>COUNT(D39:BC39)</f>
        <v>0</v>
      </c>
      <c r="BF39" s="672" t="str">
        <f>IF(BE39&lt;3," ",(LARGE(D39:BC39,1)+LARGE(D39:BC39,2)+LARGE(D39:BC39,3))/3)</f>
        <v xml:space="preserve"> </v>
      </c>
      <c r="BG39" s="652">
        <f>COUNTIF(D39:BC39,"(1)")</f>
        <v>0</v>
      </c>
      <c r="BH39" s="157">
        <f>COUNTIF(D39:BC39,"(2)")</f>
        <v>0</v>
      </c>
      <c r="BI39" s="157">
        <f>COUNTIF(D39:BC39,"(3)")</f>
        <v>0</v>
      </c>
      <c r="BJ39" s="651">
        <f>SUM(BG39:BI39)</f>
        <v>0</v>
      </c>
      <c r="BK39" s="736" t="e">
        <f>IF((LARGE(D39:BC39,1))&gt;=450,"14"," ")</f>
        <v>#NUM!</v>
      </c>
      <c r="BL39" s="674" t="e">
        <f>IF((LARGE(D39:BC39,1))&gt;=500,"14"," ")</f>
        <v>#NUM!</v>
      </c>
      <c r="BM39" s="731" t="e">
        <f>IF((LARGE(D39:BC39,1))&gt;=540,"14"," ")</f>
        <v>#NUM!</v>
      </c>
      <c r="BN39" s="731" t="e">
        <f>IF((LARGE(D39:BC39,1))&gt;=570,"14"," ")</f>
        <v>#NUM!</v>
      </c>
      <c r="BO39" s="153"/>
    </row>
    <row r="40" spans="1:67" x14ac:dyDescent="0.2">
      <c r="A40" s="153"/>
      <c r="B40" s="712"/>
      <c r="C40" s="713"/>
      <c r="D40" s="816"/>
      <c r="E40" s="816"/>
      <c r="F40" s="816"/>
      <c r="G40" s="816"/>
      <c r="H40" s="816"/>
      <c r="I40" s="816"/>
      <c r="J40" s="816"/>
      <c r="K40" s="816"/>
      <c r="L40" s="816"/>
      <c r="M40" s="816"/>
      <c r="N40" s="920"/>
      <c r="O40" s="920"/>
      <c r="P40" s="816"/>
      <c r="Q40" s="816"/>
      <c r="R40" s="705"/>
      <c r="S40" s="689"/>
      <c r="T40" s="816"/>
      <c r="U40" s="816"/>
      <c r="V40" s="816"/>
      <c r="W40" s="689"/>
      <c r="X40" s="816"/>
      <c r="Y40" s="689"/>
      <c r="Z40" s="704"/>
      <c r="AA40" s="689"/>
      <c r="AB40" s="816"/>
      <c r="AC40" s="689"/>
      <c r="AD40" s="816"/>
      <c r="AE40" s="689"/>
      <c r="AF40" s="816"/>
      <c r="AG40" s="816"/>
      <c r="AH40" s="705"/>
      <c r="AI40" s="816"/>
      <c r="AJ40" s="816"/>
      <c r="AK40" s="816"/>
      <c r="AL40" s="816"/>
      <c r="AM40" s="816"/>
      <c r="AN40" s="816"/>
      <c r="AO40" s="816"/>
      <c r="AP40" s="816"/>
      <c r="AQ40" s="816"/>
      <c r="AR40" s="816"/>
      <c r="AS40" s="816"/>
      <c r="AT40" s="816"/>
      <c r="AU40" s="816"/>
      <c r="AV40" s="993"/>
      <c r="AW40" s="993"/>
      <c r="AX40" s="816"/>
      <c r="AY40" s="816"/>
      <c r="AZ40" s="1003"/>
      <c r="BA40" s="1003"/>
      <c r="BB40" s="816"/>
      <c r="BC40" s="816"/>
      <c r="BD40" s="153"/>
      <c r="BE40" s="159"/>
      <c r="BF40" s="672"/>
      <c r="BG40" s="159"/>
      <c r="BH40" s="159"/>
      <c r="BI40" s="159"/>
      <c r="BJ40" s="160"/>
      <c r="BK40" s="167"/>
      <c r="BL40" s="167"/>
      <c r="BM40" s="167"/>
      <c r="BN40" s="167"/>
      <c r="BO40" s="153"/>
    </row>
    <row r="41" spans="1:67" x14ac:dyDescent="0.2">
      <c r="A41" s="153"/>
      <c r="B41" s="653"/>
      <c r="C41" s="93" t="s">
        <v>168</v>
      </c>
      <c r="D41" s="808"/>
      <c r="E41" s="808"/>
      <c r="F41" s="808"/>
      <c r="G41" s="808"/>
      <c r="H41" s="808"/>
      <c r="I41" s="808"/>
      <c r="J41" s="808"/>
      <c r="K41" s="808"/>
      <c r="L41" s="808"/>
      <c r="M41" s="808"/>
      <c r="N41" s="913"/>
      <c r="O41" s="913"/>
      <c r="P41" s="808"/>
      <c r="Q41" s="808"/>
      <c r="R41" s="656"/>
      <c r="S41" s="808"/>
      <c r="T41" s="808"/>
      <c r="U41" s="808"/>
      <c r="V41" s="808"/>
      <c r="W41" s="808"/>
      <c r="X41" s="808"/>
      <c r="Y41" s="808"/>
      <c r="Z41" s="695"/>
      <c r="AA41" s="808"/>
      <c r="AB41" s="808"/>
      <c r="AC41" s="808"/>
      <c r="AD41" s="808"/>
      <c r="AE41" s="808"/>
      <c r="AF41" s="808"/>
      <c r="AG41" s="808"/>
      <c r="AH41" s="656"/>
      <c r="AI41" s="808"/>
      <c r="AJ41" s="808"/>
      <c r="AK41" s="808"/>
      <c r="AL41" s="808"/>
      <c r="AM41" s="808"/>
      <c r="AN41" s="808"/>
      <c r="AO41" s="808"/>
      <c r="AP41" s="808"/>
      <c r="AQ41" s="808"/>
      <c r="AR41" s="808"/>
      <c r="AS41" s="808"/>
      <c r="AT41" s="808"/>
      <c r="AU41" s="808"/>
      <c r="AV41" s="997"/>
      <c r="AW41" s="997"/>
      <c r="AX41" s="808"/>
      <c r="AY41" s="808"/>
      <c r="AZ41" s="1007"/>
      <c r="BA41" s="1007"/>
      <c r="BB41" s="808"/>
      <c r="BC41" s="808"/>
      <c r="BD41" s="153"/>
      <c r="BE41" s="159"/>
      <c r="BF41" s="672"/>
      <c r="BG41" s="172"/>
      <c r="BH41" s="172"/>
      <c r="BI41" s="172"/>
      <c r="BJ41" s="168"/>
      <c r="BK41" s="168"/>
      <c r="BL41" s="168"/>
      <c r="BM41" s="168"/>
      <c r="BN41" s="168"/>
      <c r="BO41" s="153"/>
    </row>
    <row r="42" spans="1:67" x14ac:dyDescent="0.2">
      <c r="A42" s="153"/>
      <c r="B42" s="688"/>
      <c r="C42" s="197" t="s">
        <v>321</v>
      </c>
      <c r="D42" s="817"/>
      <c r="E42" s="815"/>
      <c r="F42" s="689"/>
      <c r="G42" s="714"/>
      <c r="H42" s="715"/>
      <c r="I42" s="716"/>
      <c r="J42" s="689"/>
      <c r="K42" s="184"/>
      <c r="L42" s="189"/>
      <c r="M42" s="190"/>
      <c r="N42" s="189"/>
      <c r="O42" s="190"/>
      <c r="P42" s="689"/>
      <c r="Q42" s="717"/>
      <c r="R42" s="700"/>
      <c r="S42" s="717"/>
      <c r="T42" s="689"/>
      <c r="U42" s="184"/>
      <c r="V42" s="700"/>
      <c r="W42" s="184"/>
      <c r="X42" s="689"/>
      <c r="Y42" s="184"/>
      <c r="Z42" s="710"/>
      <c r="AA42" s="717"/>
      <c r="AB42" s="689"/>
      <c r="AC42" s="184"/>
      <c r="AD42" s="689"/>
      <c r="AE42" s="184"/>
      <c r="AF42" s="718"/>
      <c r="AG42" s="716"/>
      <c r="AH42" s="691"/>
      <c r="AI42" s="716"/>
      <c r="AJ42" s="710"/>
      <c r="AK42" s="184"/>
      <c r="AL42" s="689"/>
      <c r="AM42" s="804"/>
      <c r="AN42" s="807"/>
      <c r="AO42" s="807"/>
      <c r="AP42" s="817"/>
      <c r="AQ42" s="818"/>
      <c r="AR42" s="807"/>
      <c r="AS42" s="807"/>
      <c r="AT42" s="817"/>
      <c r="AU42" s="462"/>
      <c r="AV42" s="191"/>
      <c r="AW42" s="192"/>
      <c r="AX42" s="462"/>
      <c r="AY42" s="462"/>
      <c r="AZ42" s="191"/>
      <c r="BA42" s="192"/>
      <c r="BB42" s="817"/>
      <c r="BC42" s="192"/>
      <c r="BD42" s="153"/>
      <c r="BE42" s="159">
        <f t="shared" ref="BE42:BE49" si="0">COUNT(D42:BC42)</f>
        <v>0</v>
      </c>
      <c r="BF42" s="672" t="str">
        <f>IF(BE42&lt;3," ",(LARGE(D42:BC42,1)+LARGE(D42:BC42,2)+LARGE(D42:BC42,3))/3)</f>
        <v xml:space="preserve"> </v>
      </c>
      <c r="BG42" s="652">
        <f>COUNTIF(F42:BC42,"(1)")</f>
        <v>0</v>
      </c>
      <c r="BH42" s="157">
        <f>COUNTIF(F42:BC42,"(2)")</f>
        <v>0</v>
      </c>
      <c r="BI42" s="157">
        <f>COUNTIF(F42:BC42,"(3)")</f>
        <v>0</v>
      </c>
      <c r="BJ42" s="651">
        <f t="shared" ref="BJ42:BJ49" si="1">SUM(BG42:BI42)</f>
        <v>0</v>
      </c>
      <c r="BK42" s="187">
        <v>13</v>
      </c>
      <c r="BL42" s="674" t="e">
        <f>IF((LARGE(D42:BC42,1))&gt;=500,"14"," ")</f>
        <v>#NUM!</v>
      </c>
      <c r="BM42" s="673" t="e">
        <f>IF((LARGE(D42:BC42,1))&gt;=540,"14"," ")</f>
        <v>#NUM!</v>
      </c>
      <c r="BN42" s="157" t="e">
        <f>IF((LARGE(D42:BC42,1))&gt;=570,"14"," ")</f>
        <v>#NUM!</v>
      </c>
      <c r="BO42" s="153"/>
    </row>
    <row r="43" spans="1:67" x14ac:dyDescent="0.2">
      <c r="A43" s="153"/>
      <c r="B43" s="688"/>
      <c r="C43" s="197" t="s">
        <v>265</v>
      </c>
      <c r="D43" s="803"/>
      <c r="E43" s="806"/>
      <c r="F43" s="689"/>
      <c r="G43" s="714"/>
      <c r="H43" s="719"/>
      <c r="I43" s="717"/>
      <c r="J43" s="689"/>
      <c r="K43" s="184"/>
      <c r="L43" s="555"/>
      <c r="M43" s="184"/>
      <c r="N43" s="555"/>
      <c r="O43" s="184"/>
      <c r="P43" s="689"/>
      <c r="Q43" s="717"/>
      <c r="R43" s="700"/>
      <c r="S43" s="717"/>
      <c r="T43" s="689"/>
      <c r="U43" s="184"/>
      <c r="V43" s="700"/>
      <c r="W43" s="184"/>
      <c r="X43" s="689"/>
      <c r="Y43" s="184"/>
      <c r="Z43" s="710"/>
      <c r="AA43" s="717"/>
      <c r="AB43" s="689"/>
      <c r="AC43" s="184"/>
      <c r="AD43" s="689"/>
      <c r="AE43" s="184"/>
      <c r="AF43" s="720"/>
      <c r="AG43" s="717"/>
      <c r="AH43" s="691"/>
      <c r="AI43" s="714"/>
      <c r="AJ43" s="720"/>
      <c r="AK43" s="184"/>
      <c r="AL43" s="689"/>
      <c r="AM43" s="804"/>
      <c r="AN43" s="807"/>
      <c r="AO43" s="807"/>
      <c r="AP43" s="803"/>
      <c r="AQ43" s="804"/>
      <c r="AR43" s="807"/>
      <c r="AS43" s="807"/>
      <c r="AT43" s="803"/>
      <c r="AU43" s="198"/>
      <c r="AV43" s="188"/>
      <c r="AW43" s="185"/>
      <c r="AX43" s="198"/>
      <c r="AY43" s="198"/>
      <c r="AZ43" s="188"/>
      <c r="BA43" s="185"/>
      <c r="BB43" s="803"/>
      <c r="BC43" s="185"/>
      <c r="BD43" s="153"/>
      <c r="BE43" s="159">
        <f t="shared" si="0"/>
        <v>0</v>
      </c>
      <c r="BF43" s="672" t="str">
        <f>IF(BE43&lt;3," ",(LARGE(D43:BC43,1)+LARGE(D43:BC43,2)+LARGE(D43:BC43,3))/3)</f>
        <v xml:space="preserve"> </v>
      </c>
      <c r="BG43" s="652">
        <f>COUNTIF(F43:BC43,"(1)")</f>
        <v>0</v>
      </c>
      <c r="BH43" s="157">
        <f>COUNTIF(F43:BC43,"(2)")</f>
        <v>0</v>
      </c>
      <c r="BI43" s="157">
        <f>COUNTIF(F43:BC43,"(3)")</f>
        <v>0</v>
      </c>
      <c r="BJ43" s="651">
        <f t="shared" si="1"/>
        <v>0</v>
      </c>
      <c r="BK43" s="163">
        <v>12</v>
      </c>
      <c r="BL43" s="163">
        <v>12</v>
      </c>
      <c r="BM43" s="754">
        <v>12</v>
      </c>
      <c r="BN43" s="754">
        <v>12</v>
      </c>
      <c r="BO43" s="153"/>
    </row>
    <row r="44" spans="1:67" x14ac:dyDescent="0.2">
      <c r="A44" s="153"/>
      <c r="B44" s="688">
        <v>1</v>
      </c>
      <c r="C44" s="197" t="s">
        <v>274</v>
      </c>
      <c r="D44" s="803">
        <v>534</v>
      </c>
      <c r="E44" s="766" t="s">
        <v>242</v>
      </c>
      <c r="F44" s="689">
        <v>540</v>
      </c>
      <c r="G44" s="852" t="s">
        <v>242</v>
      </c>
      <c r="H44" s="719"/>
      <c r="I44" s="717"/>
      <c r="J44" s="689"/>
      <c r="K44" s="184"/>
      <c r="L44" s="555"/>
      <c r="M44" s="184"/>
      <c r="N44" s="555"/>
      <c r="O44" s="184"/>
      <c r="P44" s="689"/>
      <c r="Q44" s="184"/>
      <c r="R44" s="700"/>
      <c r="S44" s="184"/>
      <c r="T44" s="689"/>
      <c r="U44" s="184"/>
      <c r="V44" s="700"/>
      <c r="W44" s="184"/>
      <c r="X44" s="689"/>
      <c r="Y44" s="184"/>
      <c r="Z44" s="710"/>
      <c r="AA44" s="717"/>
      <c r="AB44" s="689"/>
      <c r="AC44" s="184"/>
      <c r="AD44" s="689"/>
      <c r="AE44" s="184"/>
      <c r="AF44" s="720"/>
      <c r="AG44" s="184"/>
      <c r="AH44" s="557"/>
      <c r="AI44" s="556"/>
      <c r="AJ44" s="720"/>
      <c r="AK44" s="184"/>
      <c r="AL44" s="689"/>
      <c r="AM44" s="185"/>
      <c r="AN44" s="198"/>
      <c r="AO44" s="198"/>
      <c r="AP44" s="188"/>
      <c r="AQ44" s="185"/>
      <c r="AR44" s="198"/>
      <c r="AS44" s="198"/>
      <c r="AT44" s="803"/>
      <c r="AU44" s="198"/>
      <c r="AV44" s="188"/>
      <c r="AW44" s="185"/>
      <c r="AX44" s="198"/>
      <c r="AY44" s="198"/>
      <c r="AZ44" s="188"/>
      <c r="BA44" s="185"/>
      <c r="BB44" s="803"/>
      <c r="BC44" s="185"/>
      <c r="BD44" s="153"/>
      <c r="BE44" s="159">
        <f t="shared" si="0"/>
        <v>2</v>
      </c>
      <c r="BF44" s="672" t="str">
        <f>IF(BE44&lt;3," ",(LARGE(D44:BC44,1)+LARGE(D44:BC44,2)+LARGE(D44:BC44,3))/3)</f>
        <v xml:space="preserve"> </v>
      </c>
      <c r="BG44" s="652">
        <f>COUNTIF(F44:BC44,"(1)")</f>
        <v>1</v>
      </c>
      <c r="BH44" s="157">
        <f>COUNTIF(F44:BC44,"(2)")</f>
        <v>0</v>
      </c>
      <c r="BI44" s="157">
        <f>COUNTIF(F44:BC44,"(3)")</f>
        <v>0</v>
      </c>
      <c r="BJ44" s="651">
        <f t="shared" si="1"/>
        <v>1</v>
      </c>
      <c r="BK44" s="165">
        <v>12</v>
      </c>
      <c r="BL44" s="163">
        <v>12</v>
      </c>
      <c r="BM44" s="163">
        <v>12</v>
      </c>
      <c r="BN44" s="734" t="str">
        <f t="shared" ref="BN44:BN49" si="2">IF((LARGE(D44:BC44,1))&gt;=570,"14"," ")</f>
        <v xml:space="preserve"> </v>
      </c>
      <c r="BO44" s="153"/>
    </row>
    <row r="45" spans="1:67" x14ac:dyDescent="0.2">
      <c r="A45" s="153"/>
      <c r="B45" s="688">
        <v>2</v>
      </c>
      <c r="C45" s="182" t="s">
        <v>349</v>
      </c>
      <c r="F45" s="925"/>
      <c r="G45" s="926"/>
      <c r="H45" s="925"/>
      <c r="I45" s="185"/>
      <c r="J45" s="928"/>
      <c r="K45" s="926"/>
      <c r="L45" s="925"/>
      <c r="M45" s="926"/>
      <c r="N45" s="925"/>
      <c r="O45" s="185"/>
      <c r="P45" s="928">
        <v>462</v>
      </c>
      <c r="Q45" s="185" t="s">
        <v>345</v>
      </c>
      <c r="R45" s="691"/>
      <c r="S45" s="185"/>
      <c r="T45" s="931"/>
      <c r="U45" s="927"/>
      <c r="V45" s="931">
        <v>436</v>
      </c>
      <c r="W45" s="195" t="s">
        <v>366</v>
      </c>
      <c r="X45" s="928">
        <v>422</v>
      </c>
      <c r="Y45" s="185" t="s">
        <v>367</v>
      </c>
      <c r="Z45" s="706"/>
      <c r="AA45" s="185"/>
      <c r="AB45" s="928">
        <v>421</v>
      </c>
      <c r="AC45" s="185" t="s">
        <v>348</v>
      </c>
      <c r="AD45" s="928"/>
      <c r="AE45" s="926"/>
      <c r="AF45" s="925"/>
      <c r="AG45" s="185"/>
      <c r="AH45" s="691"/>
      <c r="AI45" s="928"/>
      <c r="AJ45" s="925"/>
      <c r="AK45" s="185"/>
      <c r="AL45" s="928"/>
      <c r="AM45" s="926"/>
      <c r="AN45" s="928"/>
      <c r="AO45" s="928"/>
      <c r="AP45" s="925">
        <v>460</v>
      </c>
      <c r="AQ45" s="185" t="s">
        <v>382</v>
      </c>
      <c r="AR45" s="925"/>
      <c r="AS45" s="926"/>
      <c r="AT45" s="928">
        <v>451</v>
      </c>
      <c r="AU45" s="198" t="s">
        <v>382</v>
      </c>
      <c r="AV45" s="188">
        <v>434</v>
      </c>
      <c r="AW45" s="185" t="s">
        <v>348</v>
      </c>
      <c r="AX45" s="198"/>
      <c r="AY45" s="198"/>
      <c r="AZ45" s="188"/>
      <c r="BA45" s="185"/>
      <c r="BB45" s="925"/>
      <c r="BC45" s="926"/>
      <c r="BD45" s="153"/>
      <c r="BE45" s="159">
        <f t="shared" si="0"/>
        <v>7</v>
      </c>
      <c r="BF45" s="672">
        <f>IF(BE45&lt;3," ",(LARGE(D45:BC45,1)+LARGE(D45:BC45,2)+LARGE(D45:BC45,3))/3)</f>
        <v>457.66666666666669</v>
      </c>
      <c r="BG45" s="652">
        <f>COUNTIF(D45:BC45,"(1)")</f>
        <v>0</v>
      </c>
      <c r="BH45" s="157">
        <f>COUNTIF(D45:BC45,"(2)")</f>
        <v>0</v>
      </c>
      <c r="BI45" s="157">
        <f>COUNTIF(D45:BC45,"(3)")</f>
        <v>0</v>
      </c>
      <c r="BJ45" s="651">
        <f t="shared" si="1"/>
        <v>0</v>
      </c>
      <c r="BK45" s="940" t="str">
        <f>IF((LARGE(D45:BC45,1))&gt;=450,"14"," ")</f>
        <v>14</v>
      </c>
      <c r="BL45" s="674" t="str">
        <f>IF((LARGE(D45:BC45,1))&gt;=500,"14"," ")</f>
        <v xml:space="preserve"> </v>
      </c>
      <c r="BM45" s="673" t="str">
        <f>IF((LARGE(D45:BC45,1))&gt;=540,"14"," ")</f>
        <v xml:space="preserve"> </v>
      </c>
      <c r="BN45" s="674" t="str">
        <f t="shared" si="2"/>
        <v xml:space="preserve"> </v>
      </c>
      <c r="BO45" s="153"/>
    </row>
    <row r="46" spans="1:67" x14ac:dyDescent="0.2">
      <c r="A46" s="153"/>
      <c r="B46" s="688"/>
      <c r="C46" s="197" t="s">
        <v>253</v>
      </c>
      <c r="D46" s="803"/>
      <c r="E46" s="804"/>
      <c r="F46" s="807"/>
      <c r="G46" s="198"/>
      <c r="H46" s="188"/>
      <c r="I46" s="185"/>
      <c r="J46" s="689"/>
      <c r="K46" s="804"/>
      <c r="L46" s="803"/>
      <c r="M46" s="185"/>
      <c r="N46" s="910"/>
      <c r="O46" s="185"/>
      <c r="P46" s="689"/>
      <c r="Q46" s="804"/>
      <c r="R46" s="700"/>
      <c r="S46" s="185"/>
      <c r="T46" s="689"/>
      <c r="U46" s="804"/>
      <c r="V46" s="689"/>
      <c r="W46" s="185"/>
      <c r="X46" s="689"/>
      <c r="Y46" s="185"/>
      <c r="Z46" s="710"/>
      <c r="AA46" s="185"/>
      <c r="AB46" s="689"/>
      <c r="AC46" s="185"/>
      <c r="AD46" s="689"/>
      <c r="AE46" s="185"/>
      <c r="AF46" s="803"/>
      <c r="AG46" s="804"/>
      <c r="AH46" s="700"/>
      <c r="AI46" s="183"/>
      <c r="AJ46" s="803"/>
      <c r="AK46" s="804"/>
      <c r="AL46" s="689"/>
      <c r="AM46" s="804"/>
      <c r="AN46" s="807"/>
      <c r="AO46" s="807"/>
      <c r="AP46" s="803"/>
      <c r="AQ46" s="804"/>
      <c r="AR46" s="807"/>
      <c r="AS46" s="807"/>
      <c r="AT46" s="803"/>
      <c r="AU46" s="198"/>
      <c r="AV46" s="188"/>
      <c r="AW46" s="185"/>
      <c r="AX46" s="198"/>
      <c r="AY46" s="198"/>
      <c r="AZ46" s="188"/>
      <c r="BA46" s="185"/>
      <c r="BB46" s="803"/>
      <c r="BC46" s="804"/>
      <c r="BD46" s="153"/>
      <c r="BE46" s="159">
        <f t="shared" si="0"/>
        <v>0</v>
      </c>
      <c r="BF46" s="672"/>
      <c r="BG46" s="652">
        <f>COUNTIF(D46:BC46,"(1)")</f>
        <v>0</v>
      </c>
      <c r="BH46" s="157">
        <f>COUNTIF(D46:BC46,"(2)")</f>
        <v>0</v>
      </c>
      <c r="BI46" s="157">
        <f>COUNTIF(D46:BC46,"(3)")</f>
        <v>0</v>
      </c>
      <c r="BJ46" s="651">
        <f t="shared" si="1"/>
        <v>0</v>
      </c>
      <c r="BK46" s="165">
        <v>11</v>
      </c>
      <c r="BL46" s="163">
        <v>11</v>
      </c>
      <c r="BM46" s="673" t="e">
        <f>IF((LARGE(D46:BC46,1))&gt;=540,"14"," ")</f>
        <v>#NUM!</v>
      </c>
      <c r="BN46" s="734" t="e">
        <f t="shared" si="2"/>
        <v>#NUM!</v>
      </c>
      <c r="BO46" s="153"/>
    </row>
    <row r="47" spans="1:67" x14ac:dyDescent="0.2">
      <c r="A47" s="153"/>
      <c r="B47" s="688">
        <v>3</v>
      </c>
      <c r="C47" s="197" t="s">
        <v>375</v>
      </c>
      <c r="D47" s="949"/>
      <c r="E47" s="950"/>
      <c r="F47" s="953"/>
      <c r="G47" s="198"/>
      <c r="H47" s="188"/>
      <c r="I47" s="185"/>
      <c r="J47" s="689"/>
      <c r="K47" s="950"/>
      <c r="L47" s="949"/>
      <c r="M47" s="185"/>
      <c r="N47" s="949"/>
      <c r="O47" s="185"/>
      <c r="P47" s="689"/>
      <c r="Q47" s="950"/>
      <c r="R47" s="700"/>
      <c r="S47" s="185"/>
      <c r="T47" s="689"/>
      <c r="U47" s="950"/>
      <c r="V47" s="689"/>
      <c r="W47" s="185"/>
      <c r="X47" s="689">
        <v>475</v>
      </c>
      <c r="Y47" s="185" t="s">
        <v>376</v>
      </c>
      <c r="Z47" s="710"/>
      <c r="AA47" s="185"/>
      <c r="AB47" s="689"/>
      <c r="AC47" s="185"/>
      <c r="AD47" s="689"/>
      <c r="AE47" s="185"/>
      <c r="AF47" s="949"/>
      <c r="AG47" s="950"/>
      <c r="AH47" s="700"/>
      <c r="AI47" s="183"/>
      <c r="AJ47" s="949"/>
      <c r="AK47" s="950"/>
      <c r="AL47" s="689"/>
      <c r="AM47" s="950"/>
      <c r="AN47" s="953"/>
      <c r="AO47" s="953"/>
      <c r="AP47" s="949"/>
      <c r="AQ47" s="950"/>
      <c r="AR47" s="953"/>
      <c r="AS47" s="953"/>
      <c r="AT47" s="949"/>
      <c r="AU47" s="198"/>
      <c r="AV47" s="188"/>
      <c r="AW47" s="185"/>
      <c r="AX47" s="198"/>
      <c r="AY47" s="198"/>
      <c r="AZ47" s="188"/>
      <c r="BA47" s="185"/>
      <c r="BB47" s="949"/>
      <c r="BC47" s="950"/>
      <c r="BD47" s="153"/>
      <c r="BE47" s="159">
        <f t="shared" si="0"/>
        <v>1</v>
      </c>
      <c r="BF47" s="672"/>
      <c r="BG47" s="652">
        <f>COUNTIF(D47:BC47,"(1)")</f>
        <v>0</v>
      </c>
      <c r="BH47" s="157">
        <f>COUNTIF(D47:BC47,"(2)")</f>
        <v>0</v>
      </c>
      <c r="BI47" s="157">
        <f>COUNTIF(D47:BC47,"(3)")</f>
        <v>0</v>
      </c>
      <c r="BJ47" s="651">
        <f t="shared" si="1"/>
        <v>0</v>
      </c>
      <c r="BK47" s="940" t="str">
        <f>IF((LARGE(D47:BC47,1))&gt;=450,"14"," ")</f>
        <v>14</v>
      </c>
      <c r="BL47" s="674" t="str">
        <f>IF((LARGE(D47:BC47,1))&gt;=500,"14"," ")</f>
        <v xml:space="preserve"> </v>
      </c>
      <c r="BM47" s="673" t="str">
        <f>IF((LARGE(D47:BC47,1))&gt;=540,"14"," ")</f>
        <v xml:space="preserve"> </v>
      </c>
      <c r="BN47" s="734" t="str">
        <f t="shared" si="2"/>
        <v xml:space="preserve"> </v>
      </c>
      <c r="BO47" s="153"/>
    </row>
    <row r="48" spans="1:67" x14ac:dyDescent="0.2">
      <c r="A48" s="153"/>
      <c r="B48" s="688">
        <v>4</v>
      </c>
      <c r="C48" s="197" t="s">
        <v>377</v>
      </c>
      <c r="D48" s="949"/>
      <c r="E48" s="950"/>
      <c r="F48" s="953"/>
      <c r="G48" s="198"/>
      <c r="H48" s="188"/>
      <c r="I48" s="185"/>
      <c r="J48" s="689"/>
      <c r="K48" s="950"/>
      <c r="L48" s="949"/>
      <c r="M48" s="185"/>
      <c r="N48" s="949"/>
      <c r="O48" s="185"/>
      <c r="P48" s="689"/>
      <c r="Q48" s="950"/>
      <c r="R48" s="700"/>
      <c r="S48" s="185"/>
      <c r="T48" s="689"/>
      <c r="U48" s="950"/>
      <c r="V48" s="689"/>
      <c r="W48" s="185"/>
      <c r="X48" s="689">
        <v>323</v>
      </c>
      <c r="Y48" s="185" t="s">
        <v>378</v>
      </c>
      <c r="Z48" s="710"/>
      <c r="AA48" s="185"/>
      <c r="AB48" s="689"/>
      <c r="AC48" s="185"/>
      <c r="AD48" s="689"/>
      <c r="AE48" s="185"/>
      <c r="AF48" s="949"/>
      <c r="AG48" s="950"/>
      <c r="AH48" s="700"/>
      <c r="AI48" s="183"/>
      <c r="AJ48" s="949"/>
      <c r="AK48" s="950"/>
      <c r="AL48" s="689"/>
      <c r="AM48" s="950"/>
      <c r="AN48" s="953"/>
      <c r="AO48" s="953"/>
      <c r="AP48" s="949"/>
      <c r="AQ48" s="950"/>
      <c r="AR48" s="953"/>
      <c r="AS48" s="953"/>
      <c r="AT48" s="949"/>
      <c r="AU48" s="198"/>
      <c r="AV48" s="188"/>
      <c r="AW48" s="185"/>
      <c r="AX48" s="198"/>
      <c r="AY48" s="198"/>
      <c r="AZ48" s="188"/>
      <c r="BA48" s="185"/>
      <c r="BB48" s="949"/>
      <c r="BC48" s="950"/>
      <c r="BD48" s="153"/>
      <c r="BE48" s="159">
        <f t="shared" ref="BE48" si="3">COUNT(D48:BC48)</f>
        <v>1</v>
      </c>
      <c r="BF48" s="672"/>
      <c r="BG48" s="652">
        <f>COUNTIF(D48:BC48,"(1)")</f>
        <v>0</v>
      </c>
      <c r="BH48" s="157">
        <f>COUNTIF(D48:BC48,"(2)")</f>
        <v>0</v>
      </c>
      <c r="BI48" s="157">
        <f>COUNTIF(D48:BC48,"(3)")</f>
        <v>0</v>
      </c>
      <c r="BJ48" s="651">
        <f t="shared" ref="BJ48" si="4">SUM(BG48:BI48)</f>
        <v>0</v>
      </c>
      <c r="BK48" s="736" t="str">
        <f>IF((LARGE(D48:BC48,1))&gt;=450,"14"," ")</f>
        <v xml:space="preserve"> </v>
      </c>
      <c r="BL48" s="674" t="str">
        <f>IF((LARGE(D48:BC48,1))&gt;=500,"14"," ")</f>
        <v xml:space="preserve"> </v>
      </c>
      <c r="BM48" s="673" t="str">
        <f>IF((LARGE(D48:BC48,1))&gt;=540,"14"," ")</f>
        <v xml:space="preserve"> </v>
      </c>
      <c r="BN48" s="734" t="str">
        <f t="shared" si="2"/>
        <v xml:space="preserve"> </v>
      </c>
      <c r="BO48" s="153"/>
    </row>
    <row r="49" spans="1:67" x14ac:dyDescent="0.2">
      <c r="A49" s="153"/>
      <c r="B49" s="677"/>
      <c r="C49" s="554" t="s">
        <v>290</v>
      </c>
      <c r="D49" s="812"/>
      <c r="E49" s="810"/>
      <c r="F49" s="808"/>
      <c r="G49" s="808"/>
      <c r="H49" s="809"/>
      <c r="I49" s="810"/>
      <c r="J49" s="808"/>
      <c r="K49" s="810"/>
      <c r="L49" s="809"/>
      <c r="M49" s="810"/>
      <c r="N49" s="914"/>
      <c r="O49" s="915"/>
      <c r="P49" s="808"/>
      <c r="Q49" s="810"/>
      <c r="R49" s="656"/>
      <c r="S49" s="810"/>
      <c r="T49" s="808"/>
      <c r="U49" s="186"/>
      <c r="V49" s="808"/>
      <c r="W49" s="186"/>
      <c r="X49" s="808"/>
      <c r="Y49" s="810"/>
      <c r="Z49" s="695"/>
      <c r="AA49" s="810"/>
      <c r="AB49" s="808"/>
      <c r="AC49" s="186"/>
      <c r="AD49" s="808"/>
      <c r="AE49" s="810"/>
      <c r="AF49" s="721"/>
      <c r="AG49" s="186"/>
      <c r="AH49" s="656"/>
      <c r="AI49" s="808"/>
      <c r="AJ49" s="721"/>
      <c r="AK49" s="810"/>
      <c r="AL49" s="808"/>
      <c r="AM49" s="186"/>
      <c r="AN49" s="286"/>
      <c r="AO49" s="286"/>
      <c r="AP49" s="707"/>
      <c r="AQ49" s="186"/>
      <c r="AR49" s="286"/>
      <c r="AS49" s="286"/>
      <c r="AT49" s="809"/>
      <c r="AU49" s="997"/>
      <c r="AV49" s="995"/>
      <c r="AW49" s="996"/>
      <c r="AX49" s="808"/>
      <c r="AY49" s="808"/>
      <c r="AZ49" s="1005"/>
      <c r="BA49" s="1006"/>
      <c r="BB49" s="809"/>
      <c r="BC49" s="810"/>
      <c r="BD49" s="153"/>
      <c r="BE49" s="159">
        <f t="shared" si="0"/>
        <v>0</v>
      </c>
      <c r="BF49" s="672" t="str">
        <f>IF(BE49&lt;3," ",(LARGE(D49:BC49,1)+LARGE(D49:BC49,2)+LARGE(D49:BC49,3))/3)</f>
        <v xml:space="preserve"> </v>
      </c>
      <c r="BG49" s="652">
        <f>COUNTIF(D49:BC49,"(1)")</f>
        <v>0</v>
      </c>
      <c r="BH49" s="157">
        <f>COUNTIF(D49:BC49,"(2)")</f>
        <v>0</v>
      </c>
      <c r="BI49" s="157">
        <f>COUNTIF(D49:BC49,"(3)")</f>
        <v>0</v>
      </c>
      <c r="BJ49" s="651">
        <f t="shared" si="1"/>
        <v>0</v>
      </c>
      <c r="BK49" s="187">
        <v>13</v>
      </c>
      <c r="BL49" s="674" t="e">
        <f>IF((LARGE(D49:BC49,1))&gt;=500,"14"," ")</f>
        <v>#NUM!</v>
      </c>
      <c r="BM49" s="734" t="e">
        <f>IF((LARGE(D49:BC49,1))&gt;=540,"14"," ")</f>
        <v>#NUM!</v>
      </c>
      <c r="BN49" s="734" t="e">
        <f t="shared" si="2"/>
        <v>#NUM!</v>
      </c>
      <c r="BO49" s="153"/>
    </row>
    <row r="50" spans="1:67" x14ac:dyDescent="0.2">
      <c r="A50" s="153"/>
      <c r="B50" s="643"/>
      <c r="C50" s="153"/>
      <c r="D50" s="689"/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  <c r="Q50" s="689"/>
      <c r="R50" s="700"/>
      <c r="S50" s="689"/>
      <c r="T50" s="689"/>
      <c r="U50" s="689"/>
      <c r="V50" s="689"/>
      <c r="W50" s="689"/>
      <c r="X50" s="689"/>
      <c r="Y50" s="689"/>
      <c r="Z50" s="710"/>
      <c r="AA50" s="689"/>
      <c r="AB50" s="689"/>
      <c r="AC50" s="689"/>
      <c r="AD50" s="689"/>
      <c r="AE50" s="689"/>
      <c r="AF50" s="710"/>
      <c r="AG50" s="689"/>
      <c r="AH50" s="700"/>
      <c r="AI50" s="689"/>
      <c r="AJ50" s="689"/>
      <c r="AK50" s="689"/>
      <c r="AL50" s="689"/>
      <c r="AM50" s="689"/>
      <c r="AN50" s="689"/>
      <c r="AO50" s="689"/>
      <c r="AP50" s="689"/>
      <c r="AQ50" s="689"/>
      <c r="AR50" s="689"/>
      <c r="AS50" s="689"/>
      <c r="AT50" s="689"/>
      <c r="AU50" s="689"/>
      <c r="AV50" s="689"/>
      <c r="AW50" s="689"/>
      <c r="AX50" s="689"/>
      <c r="AY50" s="689"/>
      <c r="AZ50" s="689"/>
      <c r="BA50" s="689"/>
      <c r="BB50" s="689"/>
      <c r="BC50" s="689"/>
      <c r="BD50" s="153"/>
      <c r="BE50" s="159"/>
      <c r="BF50" s="672"/>
      <c r="BG50" s="159"/>
      <c r="BH50" s="159"/>
      <c r="BI50" s="159"/>
      <c r="BJ50" s="160"/>
      <c r="BK50" s="167"/>
      <c r="BL50" s="167"/>
      <c r="BM50" s="167"/>
      <c r="BN50" s="167"/>
      <c r="BO50" s="153"/>
    </row>
    <row r="51" spans="1:67" x14ac:dyDescent="0.2">
      <c r="A51" s="153"/>
      <c r="B51" s="653"/>
      <c r="C51" s="93" t="s">
        <v>357</v>
      </c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913"/>
      <c r="O51" s="913"/>
      <c r="P51" s="808"/>
      <c r="Q51" s="808"/>
      <c r="R51" s="656"/>
      <c r="S51" s="808"/>
      <c r="T51" s="808"/>
      <c r="U51" s="808"/>
      <c r="V51" s="808"/>
      <c r="W51" s="808"/>
      <c r="X51" s="808"/>
      <c r="Y51" s="808"/>
      <c r="Z51" s="695"/>
      <c r="AA51" s="808"/>
      <c r="AB51" s="808"/>
      <c r="AC51" s="808"/>
      <c r="AD51" s="808"/>
      <c r="AE51" s="808"/>
      <c r="AF51" s="808"/>
      <c r="AG51" s="808"/>
      <c r="AH51" s="656"/>
      <c r="AI51" s="808"/>
      <c r="AJ51" s="808"/>
      <c r="AK51" s="808"/>
      <c r="AL51" s="808"/>
      <c r="AM51" s="808"/>
      <c r="AN51" s="808"/>
      <c r="AO51" s="808"/>
      <c r="AP51" s="808"/>
      <c r="AQ51" s="808"/>
      <c r="AR51" s="808"/>
      <c r="AS51" s="808"/>
      <c r="AT51" s="808"/>
      <c r="AU51" s="808"/>
      <c r="AV51" s="997"/>
      <c r="AW51" s="997"/>
      <c r="AX51" s="808"/>
      <c r="AY51" s="808"/>
      <c r="AZ51" s="1007"/>
      <c r="BA51" s="1007"/>
      <c r="BB51" s="808"/>
      <c r="BC51" s="808"/>
      <c r="BD51" s="153"/>
      <c r="BE51" s="159"/>
      <c r="BF51" s="672"/>
      <c r="BG51" s="172"/>
      <c r="BH51" s="172"/>
      <c r="BI51" s="172"/>
      <c r="BJ51" s="168"/>
      <c r="BK51" s="172"/>
      <c r="BL51" s="168"/>
      <c r="BM51" s="168"/>
      <c r="BN51" s="168"/>
      <c r="BO51" s="153"/>
    </row>
    <row r="52" spans="1:67" x14ac:dyDescent="0.2">
      <c r="A52" s="153"/>
      <c r="B52" s="688"/>
      <c r="C52" s="182" t="s">
        <v>140</v>
      </c>
      <c r="D52" s="803"/>
      <c r="E52" s="804"/>
      <c r="F52" s="807"/>
      <c r="G52" s="185"/>
      <c r="H52" s="188"/>
      <c r="I52" s="185"/>
      <c r="J52" s="689"/>
      <c r="K52" s="185"/>
      <c r="L52" s="803"/>
      <c r="M52" s="804"/>
      <c r="N52" s="910"/>
      <c r="O52" s="911"/>
      <c r="P52" s="689"/>
      <c r="Q52" s="804"/>
      <c r="R52" s="700"/>
      <c r="S52" s="185"/>
      <c r="T52" s="689"/>
      <c r="U52" s="804"/>
      <c r="V52" s="689"/>
      <c r="W52" s="804"/>
      <c r="X52" s="689"/>
      <c r="Y52" s="804"/>
      <c r="Z52" s="710"/>
      <c r="AA52" s="804"/>
      <c r="AB52" s="689"/>
      <c r="AC52" s="804"/>
      <c r="AD52" s="689"/>
      <c r="AE52" s="185"/>
      <c r="AF52" s="803"/>
      <c r="AG52" s="185"/>
      <c r="AH52" s="722"/>
      <c r="AI52" s="804"/>
      <c r="AJ52" s="689"/>
      <c r="AK52" s="804"/>
      <c r="AL52" s="689"/>
      <c r="AM52" s="185"/>
      <c r="AN52" s="198"/>
      <c r="AO52" s="198"/>
      <c r="AP52" s="191"/>
      <c r="AQ52" s="192"/>
      <c r="AR52" s="198"/>
      <c r="AS52" s="198"/>
      <c r="AT52" s="191"/>
      <c r="AU52" s="192"/>
      <c r="AV52" s="191"/>
      <c r="AW52" s="192"/>
      <c r="AX52" s="198"/>
      <c r="AY52" s="198"/>
      <c r="AZ52" s="191"/>
      <c r="BA52" s="192"/>
      <c r="BB52" s="188"/>
      <c r="BC52" s="185"/>
      <c r="BD52" s="153"/>
      <c r="BE52" s="159">
        <f>COUNT(D52:BC52)</f>
        <v>0</v>
      </c>
      <c r="BF52" s="672" t="str">
        <f>IF(BE52&lt;3," ",(LARGE(D52:BC52,1)+LARGE(D52:BC52,2)+LARGE(D52:BC52,3))/3)</f>
        <v xml:space="preserve"> </v>
      </c>
      <c r="BG52" s="652">
        <f>COUNTIF(D52:BC52,"(1)")</f>
        <v>0</v>
      </c>
      <c r="BH52" s="157">
        <f>COUNTIF(D52:BC52,"(2)")</f>
        <v>0</v>
      </c>
      <c r="BI52" s="157">
        <f>COUNTIF(D52:BC52,"(3)")</f>
        <v>0</v>
      </c>
      <c r="BJ52" s="168">
        <f>SUM(BG52:BI52)</f>
        <v>0</v>
      </c>
      <c r="BK52" s="169" t="s">
        <v>230</v>
      </c>
      <c r="BL52" s="169" t="s">
        <v>230</v>
      </c>
      <c r="BM52" s="673" t="e">
        <f>IF((LARGE(D52:BC52,1))&gt;=540,"14"," ")</f>
        <v>#NUM!</v>
      </c>
      <c r="BN52" s="673" t="e">
        <f>IF((LARGE(D52:BC52,1))&gt;=570,"14"," ")</f>
        <v>#NUM!</v>
      </c>
      <c r="BO52" s="153"/>
    </row>
    <row r="53" spans="1:67" x14ac:dyDescent="0.2">
      <c r="A53" s="153"/>
      <c r="B53" s="688">
        <v>1</v>
      </c>
      <c r="C53" s="182" t="s">
        <v>27</v>
      </c>
      <c r="D53" s="929"/>
      <c r="E53" s="930"/>
      <c r="F53" s="807"/>
      <c r="G53" s="185"/>
      <c r="H53" s="188"/>
      <c r="I53" s="185"/>
      <c r="J53" s="689"/>
      <c r="K53" s="185"/>
      <c r="L53" s="803"/>
      <c r="M53" s="804"/>
      <c r="N53" s="910"/>
      <c r="O53" s="911"/>
      <c r="P53" s="689">
        <v>427</v>
      </c>
      <c r="Q53" s="753" t="s">
        <v>242</v>
      </c>
      <c r="R53" s="700">
        <v>401</v>
      </c>
      <c r="S53" s="942" t="s">
        <v>350</v>
      </c>
      <c r="T53" s="689"/>
      <c r="U53" s="185"/>
      <c r="V53" s="689"/>
      <c r="W53" s="185"/>
      <c r="X53" s="689">
        <v>376</v>
      </c>
      <c r="Y53" s="185" t="s">
        <v>376</v>
      </c>
      <c r="Z53" s="710"/>
      <c r="AA53" s="185"/>
      <c r="AB53" s="689"/>
      <c r="AC53" s="185"/>
      <c r="AD53" s="689"/>
      <c r="AE53" s="185"/>
      <c r="AF53" s="803"/>
      <c r="AG53" s="185"/>
      <c r="AH53" s="722"/>
      <c r="AI53" s="804"/>
      <c r="AJ53" s="689"/>
      <c r="AK53" s="804"/>
      <c r="AL53" s="689"/>
      <c r="AM53" s="185"/>
      <c r="AN53" s="198"/>
      <c r="AO53" s="198"/>
      <c r="AP53" s="188"/>
      <c r="AQ53" s="185"/>
      <c r="AR53" s="198"/>
      <c r="AS53" s="198"/>
      <c r="AT53" s="188"/>
      <c r="AU53" s="185"/>
      <c r="AV53" s="707">
        <v>434</v>
      </c>
      <c r="AW53" s="941" t="s">
        <v>350</v>
      </c>
      <c r="AX53" s="198"/>
      <c r="AY53" s="198"/>
      <c r="AZ53" s="707"/>
      <c r="BA53" s="186"/>
      <c r="BB53" s="188"/>
      <c r="BC53" s="185"/>
      <c r="BD53" s="153"/>
      <c r="BE53" s="159">
        <f>COUNT(D53:BC53)</f>
        <v>4</v>
      </c>
      <c r="BF53" s="672">
        <f>IF(BE53&lt;3," ",(LARGE(D53:BC53,1)+LARGE(D53:BC53,2)+LARGE(D53:BC53,3))/3)</f>
        <v>420.66666666666669</v>
      </c>
      <c r="BG53" s="652">
        <f>COUNTIF(D53:BC53,"(1)")</f>
        <v>1</v>
      </c>
      <c r="BH53" s="157">
        <f>COUNTIF(D53:BC53,"(2)")</f>
        <v>2</v>
      </c>
      <c r="BI53" s="157">
        <f>COUNTIF(D53:BC53,"(3)")</f>
        <v>0</v>
      </c>
      <c r="BJ53" s="168">
        <f>SUM(BG53:BI53)</f>
        <v>3</v>
      </c>
      <c r="BK53" s="169" t="s">
        <v>230</v>
      </c>
      <c r="BL53" s="673" t="str">
        <f>IF((LARGE(D53:BC53,1))&gt;=500,"14"," ")</f>
        <v xml:space="preserve"> </v>
      </c>
      <c r="BM53" s="673" t="str">
        <f>IF((LARGE(D53:BC53,1))&gt;=540,"14"," ")</f>
        <v xml:space="preserve"> </v>
      </c>
      <c r="BN53" s="673" t="str">
        <f>IF((LARGE(D53:BC53,1))&gt;=570,"14"," ")</f>
        <v xml:space="preserve"> </v>
      </c>
      <c r="BO53" s="153"/>
    </row>
    <row r="54" spans="1:67" x14ac:dyDescent="0.2">
      <c r="A54" s="153"/>
      <c r="B54" s="712"/>
      <c r="C54" s="713"/>
      <c r="D54" s="807"/>
      <c r="E54" s="807"/>
      <c r="F54" s="816"/>
      <c r="G54" s="816"/>
      <c r="H54" s="816"/>
      <c r="I54" s="816"/>
      <c r="J54" s="816"/>
      <c r="K54" s="816"/>
      <c r="L54" s="816"/>
      <c r="M54" s="816"/>
      <c r="N54" s="920"/>
      <c r="O54" s="920"/>
      <c r="P54" s="816"/>
      <c r="Q54" s="816"/>
      <c r="R54" s="705"/>
      <c r="S54" s="816"/>
      <c r="T54" s="816"/>
      <c r="U54" s="816"/>
      <c r="V54" s="816"/>
      <c r="W54" s="816"/>
      <c r="X54" s="816"/>
      <c r="Y54" s="816"/>
      <c r="Z54" s="704"/>
      <c r="AA54" s="816"/>
      <c r="AB54" s="816"/>
      <c r="AC54" s="816"/>
      <c r="AD54" s="816"/>
      <c r="AE54" s="816"/>
      <c r="AF54" s="816"/>
      <c r="AG54" s="816"/>
      <c r="AH54" s="705"/>
      <c r="AI54" s="816"/>
      <c r="AJ54" s="816"/>
      <c r="AK54" s="816"/>
      <c r="AL54" s="816"/>
      <c r="AM54" s="816"/>
      <c r="AN54" s="816"/>
      <c r="AO54" s="816"/>
      <c r="AP54" s="816"/>
      <c r="AQ54" s="816"/>
      <c r="AR54" s="816"/>
      <c r="AS54" s="816"/>
      <c r="AT54" s="816"/>
      <c r="AU54" s="816"/>
      <c r="AV54" s="993"/>
      <c r="AW54" s="993"/>
      <c r="AX54" s="816"/>
      <c r="AY54" s="816"/>
      <c r="AZ54" s="1003"/>
      <c r="BA54" s="1003"/>
      <c r="BB54" s="816"/>
      <c r="BC54" s="816"/>
      <c r="BD54" s="153"/>
      <c r="BE54" s="159"/>
      <c r="BF54" s="672"/>
      <c r="BG54" s="159"/>
      <c r="BH54" s="159"/>
      <c r="BI54" s="159"/>
      <c r="BJ54" s="160"/>
      <c r="BK54" s="160"/>
      <c r="BL54" s="160"/>
      <c r="BM54" s="167"/>
      <c r="BN54" s="167"/>
      <c r="BO54" s="153"/>
    </row>
    <row r="55" spans="1:67" x14ac:dyDescent="0.2">
      <c r="A55" s="153"/>
      <c r="B55" s="653"/>
      <c r="C55" s="93" t="s">
        <v>21</v>
      </c>
      <c r="D55" s="808"/>
      <c r="E55" s="808"/>
      <c r="F55" s="808"/>
      <c r="G55" s="808"/>
      <c r="H55" s="808"/>
      <c r="I55" s="808"/>
      <c r="J55" s="808"/>
      <c r="K55" s="808"/>
      <c r="L55" s="808"/>
      <c r="M55" s="808"/>
      <c r="N55" s="913"/>
      <c r="O55" s="913"/>
      <c r="P55" s="808"/>
      <c r="Q55" s="808"/>
      <c r="R55" s="656"/>
      <c r="S55" s="808"/>
      <c r="T55" s="808"/>
      <c r="U55" s="808"/>
      <c r="V55" s="808"/>
      <c r="W55" s="808"/>
      <c r="X55" s="808"/>
      <c r="Y55" s="808"/>
      <c r="Z55" s="695"/>
      <c r="AA55" s="808"/>
      <c r="AB55" s="808"/>
      <c r="AC55" s="808"/>
      <c r="AD55" s="808"/>
      <c r="AE55" s="808"/>
      <c r="AF55" s="808"/>
      <c r="AG55" s="808"/>
      <c r="AH55" s="656"/>
      <c r="AI55" s="808"/>
      <c r="AJ55" s="808"/>
      <c r="AK55" s="808"/>
      <c r="AL55" s="808"/>
      <c r="AM55" s="808"/>
      <c r="AN55" s="808"/>
      <c r="AO55" s="808"/>
      <c r="AP55" s="808"/>
      <c r="AQ55" s="808"/>
      <c r="AR55" s="808"/>
      <c r="AS55" s="808"/>
      <c r="AT55" s="808"/>
      <c r="AU55" s="808"/>
      <c r="AV55" s="997"/>
      <c r="AW55" s="997"/>
      <c r="AX55" s="808"/>
      <c r="AY55" s="808"/>
      <c r="AZ55" s="1007"/>
      <c r="BA55" s="1007"/>
      <c r="BB55" s="808"/>
      <c r="BC55" s="808"/>
      <c r="BD55" s="153"/>
      <c r="BE55" s="159"/>
      <c r="BF55" s="672"/>
      <c r="BG55" s="172"/>
      <c r="BH55" s="172"/>
      <c r="BI55" s="172"/>
      <c r="BJ55" s="168"/>
      <c r="BK55" s="168"/>
      <c r="BL55" s="168"/>
      <c r="BM55" s="168"/>
      <c r="BN55" s="168"/>
      <c r="BO55" s="153"/>
    </row>
    <row r="56" spans="1:67" x14ac:dyDescent="0.2">
      <c r="A56" s="153"/>
      <c r="B56" s="677">
        <v>1</v>
      </c>
      <c r="C56" s="182" t="s">
        <v>340</v>
      </c>
      <c r="F56" s="809"/>
      <c r="G56" s="186"/>
      <c r="H56" s="723"/>
      <c r="I56" s="667"/>
      <c r="J56" s="808"/>
      <c r="K56" s="810"/>
      <c r="L56" s="678"/>
      <c r="M56" s="664"/>
      <c r="N56" s="678"/>
      <c r="O56" s="664"/>
      <c r="P56" s="808">
        <v>498</v>
      </c>
      <c r="Q56" s="943" t="s">
        <v>242</v>
      </c>
      <c r="R56" s="656">
        <v>482</v>
      </c>
      <c r="S56" s="941" t="s">
        <v>350</v>
      </c>
      <c r="T56" s="808">
        <v>498</v>
      </c>
      <c r="U56" s="943" t="s">
        <v>242</v>
      </c>
      <c r="V56" s="808">
        <v>499</v>
      </c>
      <c r="W56" s="941" t="s">
        <v>350</v>
      </c>
      <c r="X56" s="808">
        <v>498</v>
      </c>
      <c r="Y56" s="941" t="s">
        <v>350</v>
      </c>
      <c r="Z56" s="695"/>
      <c r="AA56" s="810"/>
      <c r="AB56" s="808"/>
      <c r="AC56" s="186"/>
      <c r="AD56" s="808"/>
      <c r="AE56" s="186"/>
      <c r="AF56" s="808"/>
      <c r="AG56" s="664"/>
      <c r="AH56" s="656"/>
      <c r="AI56" s="808"/>
      <c r="AJ56" s="809">
        <v>494</v>
      </c>
      <c r="AK56" s="941" t="s">
        <v>350</v>
      </c>
      <c r="AL56" s="808"/>
      <c r="AM56" s="810"/>
      <c r="AN56" s="808"/>
      <c r="AO56" s="808"/>
      <c r="AP56" s="678"/>
      <c r="AQ56" s="664"/>
      <c r="AR56" s="808"/>
      <c r="AS56" s="808"/>
      <c r="AT56" s="678"/>
      <c r="AU56" s="667"/>
      <c r="AV56" s="723">
        <v>516</v>
      </c>
      <c r="AW56" s="999" t="s">
        <v>242</v>
      </c>
      <c r="AX56" s="666">
        <v>494</v>
      </c>
      <c r="AY56" s="666" t="s">
        <v>345</v>
      </c>
      <c r="AZ56" s="666"/>
      <c r="BA56" s="666"/>
      <c r="BB56" s="678"/>
      <c r="BC56" s="664"/>
      <c r="BD56" s="153"/>
      <c r="BE56" s="159">
        <f>COUNT(D56:BC56)</f>
        <v>8</v>
      </c>
      <c r="BF56" s="672">
        <f>IF(BE56&lt;3," ",(LARGE(D56:BC56,1)+LARGE(D56:BC56,2)+LARGE(D56:BC56,3))/3)</f>
        <v>504.33333333333331</v>
      </c>
      <c r="BG56" s="652">
        <f>COUNTIF(F56:BC56,"(1)")</f>
        <v>3</v>
      </c>
      <c r="BH56" s="157">
        <f>COUNTIF(F56:BC56,"(2)")</f>
        <v>4</v>
      </c>
      <c r="BI56" s="157">
        <f>COUNTIF(F56:BC56,"(3)")</f>
        <v>0</v>
      </c>
      <c r="BJ56" s="651">
        <f>SUM(BG56:BI56)</f>
        <v>7</v>
      </c>
      <c r="BK56" s="940" t="str">
        <f>IF((LARGE(D56:BC56,1))&gt;=450,"14"," ")</f>
        <v>14</v>
      </c>
      <c r="BL56" s="979" t="str">
        <f>IF((LARGE(D56:BC56,1))&gt;=500,"14"," ")</f>
        <v>14</v>
      </c>
      <c r="BM56" s="157" t="str">
        <f>IF((LARGE(D56:BC56,1))&gt;=540,"14"," ")</f>
        <v xml:space="preserve"> </v>
      </c>
      <c r="BN56" s="731" t="str">
        <f>IF((LARGE(D56:BC56,1))&gt;=570,"14"," ")</f>
        <v xml:space="preserve"> </v>
      </c>
      <c r="BO56" s="153"/>
    </row>
    <row r="57" spans="1:67" x14ac:dyDescent="0.2">
      <c r="A57" s="153"/>
      <c r="B57" s="643"/>
      <c r="C57" s="713"/>
      <c r="D57" s="816"/>
      <c r="E57" s="816"/>
      <c r="F57" s="689"/>
      <c r="G57" s="689"/>
      <c r="H57" s="689"/>
      <c r="I57" s="689"/>
      <c r="J57" s="689"/>
      <c r="K57" s="689"/>
      <c r="L57" s="689"/>
      <c r="M57" s="689"/>
      <c r="N57" s="689"/>
      <c r="O57" s="689"/>
      <c r="P57" s="689"/>
      <c r="Q57" s="689"/>
      <c r="R57" s="700"/>
      <c r="S57" s="689"/>
      <c r="T57" s="689"/>
      <c r="U57" s="689"/>
      <c r="V57" s="689"/>
      <c r="W57" s="689"/>
      <c r="X57" s="689"/>
      <c r="Y57" s="689"/>
      <c r="Z57" s="710"/>
      <c r="AA57" s="689"/>
      <c r="AB57" s="689"/>
      <c r="AC57" s="689"/>
      <c r="AD57" s="689"/>
      <c r="AE57" s="689"/>
      <c r="AF57" s="689"/>
      <c r="AG57" s="689"/>
      <c r="AH57" s="700"/>
      <c r="AI57" s="689"/>
      <c r="AJ57" s="689"/>
      <c r="AK57" s="689"/>
      <c r="AL57" s="689"/>
      <c r="AM57" s="689"/>
      <c r="AN57" s="689"/>
      <c r="AO57" s="689"/>
      <c r="AP57" s="689"/>
      <c r="AQ57" s="689"/>
      <c r="AR57" s="689"/>
      <c r="AS57" s="689"/>
      <c r="AT57" s="689"/>
      <c r="AU57" s="689"/>
      <c r="AV57" s="689"/>
      <c r="AW57" s="689"/>
      <c r="AX57" s="689"/>
      <c r="AY57" s="689"/>
      <c r="AZ57" s="689"/>
      <c r="BA57" s="689"/>
      <c r="BB57" s="689"/>
      <c r="BC57" s="689"/>
      <c r="BD57" s="153"/>
      <c r="BE57" s="159"/>
      <c r="BF57" s="672"/>
      <c r="BG57" s="159"/>
      <c r="BH57" s="159"/>
      <c r="BI57" s="159"/>
      <c r="BJ57" s="160"/>
      <c r="BK57" s="160"/>
      <c r="BL57" s="160"/>
      <c r="BM57" s="160"/>
      <c r="BN57" s="167"/>
      <c r="BO57" s="153"/>
    </row>
    <row r="58" spans="1:67" x14ac:dyDescent="0.2">
      <c r="A58" s="153"/>
      <c r="B58" s="653"/>
      <c r="C58" s="93" t="s">
        <v>22</v>
      </c>
      <c r="D58" s="808"/>
      <c r="E58" s="808"/>
      <c r="F58" s="808"/>
      <c r="G58" s="808"/>
      <c r="H58" s="808"/>
      <c r="I58" s="808"/>
      <c r="J58" s="808"/>
      <c r="K58" s="808"/>
      <c r="L58" s="808"/>
      <c r="M58" s="808"/>
      <c r="N58" s="913"/>
      <c r="O58" s="913"/>
      <c r="P58" s="808"/>
      <c r="Q58" s="808"/>
      <c r="R58" s="656"/>
      <c r="S58" s="808"/>
      <c r="T58" s="808"/>
      <c r="U58" s="808"/>
      <c r="V58" s="808"/>
      <c r="W58" s="808"/>
      <c r="X58" s="808"/>
      <c r="Y58" s="808"/>
      <c r="Z58" s="695"/>
      <c r="AA58" s="808"/>
      <c r="AB58" s="808"/>
      <c r="AC58" s="808"/>
      <c r="AD58" s="808"/>
      <c r="AE58" s="808"/>
      <c r="AF58" s="808"/>
      <c r="AG58" s="808"/>
      <c r="AH58" s="656"/>
      <c r="AI58" s="808"/>
      <c r="AJ58" s="808"/>
      <c r="AK58" s="808"/>
      <c r="AL58" s="808"/>
      <c r="AM58" s="808"/>
      <c r="AN58" s="808"/>
      <c r="AO58" s="808"/>
      <c r="AP58" s="808"/>
      <c r="AQ58" s="808"/>
      <c r="AR58" s="808"/>
      <c r="AS58" s="808"/>
      <c r="AT58" s="808"/>
      <c r="AU58" s="808"/>
      <c r="AV58" s="997"/>
      <c r="AW58" s="997"/>
      <c r="AX58" s="808"/>
      <c r="AY58" s="808"/>
      <c r="AZ58" s="1007"/>
      <c r="BA58" s="1007"/>
      <c r="BB58" s="808"/>
      <c r="BC58" s="808"/>
      <c r="BD58" s="153"/>
      <c r="BE58" s="159"/>
      <c r="BF58" s="672"/>
      <c r="BG58" s="172"/>
      <c r="BH58" s="172"/>
      <c r="BI58" s="172"/>
      <c r="BJ58" s="168"/>
      <c r="BK58" s="168"/>
      <c r="BL58" s="168"/>
      <c r="BM58" s="168"/>
      <c r="BN58" s="168"/>
      <c r="BO58" s="153"/>
    </row>
    <row r="59" spans="1:67" x14ac:dyDescent="0.2">
      <c r="A59" s="153"/>
      <c r="B59" s="688">
        <v>1</v>
      </c>
      <c r="C59" s="182" t="s">
        <v>23</v>
      </c>
      <c r="D59" s="803"/>
      <c r="E59" s="185"/>
      <c r="F59" s="817"/>
      <c r="G59" s="192"/>
      <c r="H59" s="183"/>
      <c r="I59" s="183"/>
      <c r="J59" s="803"/>
      <c r="K59" s="185"/>
      <c r="L59" s="191"/>
      <c r="M59" s="192"/>
      <c r="N59" s="191"/>
      <c r="O59" s="192"/>
      <c r="P59" s="689">
        <v>582</v>
      </c>
      <c r="Q59" s="753" t="s">
        <v>242</v>
      </c>
      <c r="R59" s="700">
        <v>582</v>
      </c>
      <c r="S59" s="753" t="s">
        <v>242</v>
      </c>
      <c r="T59" s="689">
        <v>580</v>
      </c>
      <c r="U59" s="753" t="s">
        <v>242</v>
      </c>
      <c r="V59" s="689">
        <v>584</v>
      </c>
      <c r="W59" s="753" t="s">
        <v>242</v>
      </c>
      <c r="X59" s="689">
        <v>589</v>
      </c>
      <c r="Y59" s="753" t="s">
        <v>242</v>
      </c>
      <c r="Z59" s="710"/>
      <c r="AA59" s="185"/>
      <c r="AB59" s="689"/>
      <c r="AC59" s="185"/>
      <c r="AD59" s="689">
        <v>582</v>
      </c>
      <c r="AE59" s="185" t="s">
        <v>376</v>
      </c>
      <c r="AF59" s="817"/>
      <c r="AG59" s="192"/>
      <c r="AH59" s="691"/>
      <c r="AI59" s="198"/>
      <c r="AJ59" s="803">
        <v>575</v>
      </c>
      <c r="AK59" s="753" t="s">
        <v>242</v>
      </c>
      <c r="AL59" s="689"/>
      <c r="AM59" s="185"/>
      <c r="AN59" s="198"/>
      <c r="AO59" s="198"/>
      <c r="AP59" s="191"/>
      <c r="AQ59" s="192"/>
      <c r="AR59" s="198"/>
      <c r="AS59" s="198"/>
      <c r="AT59" s="191"/>
      <c r="AU59" s="462"/>
      <c r="AV59" s="191"/>
      <c r="AW59" s="192"/>
      <c r="AX59" s="462">
        <v>580</v>
      </c>
      <c r="AY59" s="1000" t="s">
        <v>269</v>
      </c>
      <c r="AZ59" s="191">
        <v>580</v>
      </c>
      <c r="BA59" s="551" t="s">
        <v>242</v>
      </c>
      <c r="BB59" s="191">
        <v>570</v>
      </c>
      <c r="BC59" s="192" t="s">
        <v>373</v>
      </c>
      <c r="BD59" s="153"/>
      <c r="BE59" s="159">
        <f>COUNT(D59:BC59)</f>
        <v>10</v>
      </c>
      <c r="BF59" s="672">
        <f>IF(BE59&lt;3," ",(LARGE(D59:BC59,1)+LARGE(D59:BC59,2)+LARGE(D59:BC59,3))/3)</f>
        <v>585</v>
      </c>
      <c r="BG59" s="652">
        <f>COUNTIF(D59:BC59,"(1)")</f>
        <v>7</v>
      </c>
      <c r="BH59" s="157">
        <f>COUNTIF(D59:BC59,"(2)")</f>
        <v>0</v>
      </c>
      <c r="BI59" s="157">
        <f>COUNTIF(D59:BC59,"(3)")</f>
        <v>1</v>
      </c>
      <c r="BJ59" s="651">
        <f>SUM(BG59:BI59)</f>
        <v>8</v>
      </c>
      <c r="BK59" s="173" t="s">
        <v>135</v>
      </c>
      <c r="BL59" s="169" t="s">
        <v>135</v>
      </c>
      <c r="BM59" s="169" t="s">
        <v>135</v>
      </c>
      <c r="BN59" s="170" t="s">
        <v>135</v>
      </c>
      <c r="BO59" s="153"/>
    </row>
    <row r="60" spans="1:67" x14ac:dyDescent="0.2">
      <c r="A60" s="153"/>
      <c r="B60" s="688">
        <v>2</v>
      </c>
      <c r="C60" s="182" t="s">
        <v>265</v>
      </c>
      <c r="D60" s="803"/>
      <c r="E60" s="185"/>
      <c r="F60" s="803"/>
      <c r="G60" s="185"/>
      <c r="H60" s="183"/>
      <c r="I60" s="183"/>
      <c r="J60" s="803"/>
      <c r="K60" s="185"/>
      <c r="L60" s="188"/>
      <c r="M60" s="185"/>
      <c r="N60" s="188"/>
      <c r="O60" s="185"/>
      <c r="P60" s="689"/>
      <c r="Q60" s="185"/>
      <c r="R60" s="700"/>
      <c r="S60" s="185"/>
      <c r="T60" s="689"/>
      <c r="U60" s="185"/>
      <c r="V60" s="689"/>
      <c r="W60" s="185"/>
      <c r="X60" s="689"/>
      <c r="Y60" s="185"/>
      <c r="Z60" s="710"/>
      <c r="AA60" s="185"/>
      <c r="AB60" s="689"/>
      <c r="AC60" s="185"/>
      <c r="AD60" s="689"/>
      <c r="AE60" s="185"/>
      <c r="AF60" s="803"/>
      <c r="AG60" s="185"/>
      <c r="AH60" s="691"/>
      <c r="AI60" s="198"/>
      <c r="AJ60" s="803"/>
      <c r="AK60" s="185"/>
      <c r="AL60" s="689"/>
      <c r="AM60" s="185"/>
      <c r="AN60" s="198"/>
      <c r="AO60" s="198"/>
      <c r="AP60" s="188"/>
      <c r="AQ60" s="185"/>
      <c r="AR60" s="198"/>
      <c r="AS60" s="198"/>
      <c r="AT60" s="188">
        <v>576</v>
      </c>
      <c r="AU60" s="948" t="s">
        <v>242</v>
      </c>
      <c r="AV60" s="188"/>
      <c r="AW60" s="185"/>
      <c r="AX60" s="198"/>
      <c r="AY60" s="198"/>
      <c r="AZ60" s="188">
        <v>569</v>
      </c>
      <c r="BA60" s="553" t="s">
        <v>269</v>
      </c>
      <c r="BB60" s="188"/>
      <c r="BC60" s="185"/>
      <c r="BD60" s="153"/>
      <c r="BE60" s="159">
        <f>COUNT(D60:BC60)</f>
        <v>2</v>
      </c>
      <c r="BF60" s="672" t="str">
        <f>IF(BE60&lt;3," ",(LARGE(D60:BC60,1)+LARGE(D60:BC60,2)+LARGE(D60:BC60,3))/3)</f>
        <v xml:space="preserve"> </v>
      </c>
      <c r="BG60" s="652">
        <f>COUNTIF(D60:BC60,"(1)")</f>
        <v>1</v>
      </c>
      <c r="BH60" s="157">
        <f>COUNTIF(D60:BC60,"(2)")</f>
        <v>0</v>
      </c>
      <c r="BI60" s="157">
        <f>COUNTIF(D60:BC60,"(3)")</f>
        <v>1</v>
      </c>
      <c r="BJ60" s="651">
        <f>SUM(BG60:BI60)</f>
        <v>2</v>
      </c>
      <c r="BK60" s="187">
        <v>12</v>
      </c>
      <c r="BL60" s="162">
        <v>12</v>
      </c>
      <c r="BM60" s="158">
        <v>12</v>
      </c>
      <c r="BN60" s="754">
        <v>12</v>
      </c>
      <c r="BO60" s="153"/>
    </row>
    <row r="61" spans="1:67" x14ac:dyDescent="0.2">
      <c r="A61" s="153"/>
      <c r="B61" s="688">
        <v>3</v>
      </c>
      <c r="C61" s="182" t="s">
        <v>354</v>
      </c>
      <c r="F61" s="925"/>
      <c r="G61" s="926"/>
      <c r="H61" s="925"/>
      <c r="I61" s="926"/>
      <c r="J61" s="928"/>
      <c r="K61" s="926"/>
      <c r="L61" s="925"/>
      <c r="M61" s="926"/>
      <c r="N61" s="925"/>
      <c r="O61" s="926"/>
      <c r="P61" s="928">
        <v>538</v>
      </c>
      <c r="Q61" s="553" t="s">
        <v>269</v>
      </c>
      <c r="R61" s="691"/>
      <c r="S61" s="185"/>
      <c r="T61" s="931"/>
      <c r="U61" s="927"/>
      <c r="V61" s="931"/>
      <c r="W61" s="195"/>
      <c r="X61" s="928"/>
      <c r="Y61" s="185"/>
      <c r="Z61" s="706"/>
      <c r="AA61" s="185"/>
      <c r="AB61" s="928"/>
      <c r="AC61" s="185"/>
      <c r="AD61" s="928"/>
      <c r="AE61" s="926"/>
      <c r="AF61" s="925"/>
      <c r="AG61" s="185"/>
      <c r="AH61" s="691"/>
      <c r="AI61" s="928"/>
      <c r="AJ61" s="925"/>
      <c r="AK61" s="185"/>
      <c r="AL61" s="928"/>
      <c r="AM61" s="926"/>
      <c r="AN61" s="928"/>
      <c r="AO61" s="928"/>
      <c r="AP61" s="925"/>
      <c r="AQ61" s="926"/>
      <c r="AR61" s="925"/>
      <c r="AS61" s="926"/>
      <c r="AT61" s="928"/>
      <c r="AU61" s="198"/>
      <c r="AV61" s="188"/>
      <c r="AW61" s="185"/>
      <c r="AX61" s="198"/>
      <c r="AY61" s="198"/>
      <c r="AZ61" s="188"/>
      <c r="BA61" s="185"/>
      <c r="BB61" s="925"/>
      <c r="BC61" s="926"/>
      <c r="BD61" s="153"/>
      <c r="BE61" s="159">
        <f>COUNT(D61:BC61)</f>
        <v>1</v>
      </c>
      <c r="BF61" s="672" t="str">
        <f>IF(BE61&lt;3," ",(LARGE(D61:BC61,1)+LARGE(D61:BC61,2)+LARGE(D61:BC61,3))/3)</f>
        <v xml:space="preserve"> </v>
      </c>
      <c r="BG61" s="652">
        <f>COUNTIF(D61:BC61,"(1)")</f>
        <v>0</v>
      </c>
      <c r="BH61" s="157">
        <f>COUNTIF(D61:BC61,"(2)")</f>
        <v>0</v>
      </c>
      <c r="BI61" s="157">
        <f>COUNTIF(D61:BC61,"(3)")</f>
        <v>1</v>
      </c>
      <c r="BJ61" s="651">
        <f>SUM(BG61:BI61)</f>
        <v>1</v>
      </c>
      <c r="BK61" s="940" t="str">
        <f>IF((LARGE(D61:BC61,1))&gt;=450,"14"," ")</f>
        <v>14</v>
      </c>
      <c r="BL61" s="979" t="str">
        <f>IF((LARGE(D61:BC61,1))&gt;=500,"14"," ")</f>
        <v>14</v>
      </c>
      <c r="BM61" s="731" t="str">
        <f>IF((LARGE(D61:BC61,1))&gt;=540,"14"," ")</f>
        <v xml:space="preserve"> </v>
      </c>
      <c r="BN61" s="731" t="str">
        <f>IF((LARGE(D61:BC61,1))&gt;=570,"14"," ")</f>
        <v xml:space="preserve"> </v>
      </c>
      <c r="BO61" s="153"/>
    </row>
    <row r="62" spans="1:67" x14ac:dyDescent="0.2">
      <c r="A62" s="153"/>
      <c r="B62" s="688"/>
      <c r="C62" s="182" t="s">
        <v>198</v>
      </c>
      <c r="D62" s="803"/>
      <c r="E62" s="804"/>
      <c r="F62" s="803"/>
      <c r="G62" s="804"/>
      <c r="H62" s="689"/>
      <c r="I62" s="689"/>
      <c r="J62" s="803"/>
      <c r="K62" s="185"/>
      <c r="L62" s="188"/>
      <c r="M62" s="185"/>
      <c r="N62" s="188"/>
      <c r="O62" s="185"/>
      <c r="P62" s="689"/>
      <c r="Q62" s="804"/>
      <c r="R62" s="700"/>
      <c r="S62" s="804"/>
      <c r="T62" s="689"/>
      <c r="U62" s="804"/>
      <c r="V62" s="689"/>
      <c r="W62" s="804"/>
      <c r="X62" s="689"/>
      <c r="Y62" s="185"/>
      <c r="Z62" s="710"/>
      <c r="AA62" s="185"/>
      <c r="AB62" s="689"/>
      <c r="AC62" s="804"/>
      <c r="AD62" s="689"/>
      <c r="AE62" s="185"/>
      <c r="AF62" s="803"/>
      <c r="AG62" s="804"/>
      <c r="AH62" s="691"/>
      <c r="AI62" s="807"/>
      <c r="AJ62" s="803"/>
      <c r="AK62" s="804"/>
      <c r="AL62" s="689"/>
      <c r="AM62" s="804"/>
      <c r="AN62" s="807"/>
      <c r="AO62" s="807"/>
      <c r="AP62" s="803"/>
      <c r="AQ62" s="804"/>
      <c r="AR62" s="807"/>
      <c r="AS62" s="807"/>
      <c r="AT62" s="803"/>
      <c r="AU62" s="198"/>
      <c r="AV62" s="188"/>
      <c r="AW62" s="185"/>
      <c r="AX62" s="198"/>
      <c r="AY62" s="198"/>
      <c r="AZ62" s="188"/>
      <c r="BA62" s="185"/>
      <c r="BB62" s="803"/>
      <c r="BC62" s="804"/>
      <c r="BD62" s="153"/>
      <c r="BE62" s="159">
        <f>COUNT(D62:BC62)</f>
        <v>0</v>
      </c>
      <c r="BF62" s="672" t="str">
        <f>IF(BE62&lt;3," ",(LARGE(D62:BC62,1)+LARGE(D62:BC62,2)+LARGE(D62:BC62,3))/3)</f>
        <v xml:space="preserve"> </v>
      </c>
      <c r="BG62" s="652">
        <f>COUNTIF(D62:BC62,"(1)")</f>
        <v>0</v>
      </c>
      <c r="BH62" s="157">
        <f>COUNTIF(D62:BC62,"(2)")</f>
        <v>0</v>
      </c>
      <c r="BI62" s="157">
        <f>COUNTIF(D62:BC62,"(3)")</f>
        <v>0</v>
      </c>
      <c r="BJ62" s="651">
        <f>SUM(BG62:BI62)</f>
        <v>0</v>
      </c>
      <c r="BK62" s="169" t="s">
        <v>204</v>
      </c>
      <c r="BL62" s="174" t="s">
        <v>204</v>
      </c>
      <c r="BM62" s="174" t="s">
        <v>204</v>
      </c>
      <c r="BN62" s="174" t="s">
        <v>230</v>
      </c>
      <c r="BO62" s="153"/>
    </row>
    <row r="63" spans="1:67" x14ac:dyDescent="0.2">
      <c r="A63" s="153"/>
      <c r="B63" s="677"/>
      <c r="C63" s="181" t="s">
        <v>202</v>
      </c>
      <c r="D63" s="809"/>
      <c r="E63" s="186"/>
      <c r="F63" s="809"/>
      <c r="G63" s="186"/>
      <c r="H63" s="286"/>
      <c r="I63" s="286"/>
      <c r="J63" s="809"/>
      <c r="K63" s="810"/>
      <c r="L63" s="809"/>
      <c r="M63" s="810"/>
      <c r="N63" s="914"/>
      <c r="O63" s="915"/>
      <c r="P63" s="808"/>
      <c r="Q63" s="186"/>
      <c r="R63" s="656"/>
      <c r="S63" s="186"/>
      <c r="T63" s="808"/>
      <c r="U63" s="810"/>
      <c r="V63" s="808"/>
      <c r="W63" s="810"/>
      <c r="X63" s="808"/>
      <c r="Y63" s="810"/>
      <c r="Z63" s="695"/>
      <c r="AA63" s="186"/>
      <c r="AB63" s="808"/>
      <c r="AC63" s="810"/>
      <c r="AD63" s="808"/>
      <c r="AE63" s="186"/>
      <c r="AF63" s="809"/>
      <c r="AG63" s="810"/>
      <c r="AH63" s="656"/>
      <c r="AI63" s="808"/>
      <c r="AJ63" s="809"/>
      <c r="AK63" s="810"/>
      <c r="AL63" s="808"/>
      <c r="AM63" s="810"/>
      <c r="AN63" s="808"/>
      <c r="AO63" s="808"/>
      <c r="AP63" s="809"/>
      <c r="AQ63" s="810"/>
      <c r="AR63" s="808"/>
      <c r="AS63" s="808"/>
      <c r="AT63" s="809"/>
      <c r="AU63" s="997"/>
      <c r="AV63" s="995"/>
      <c r="AW63" s="996"/>
      <c r="AX63" s="808"/>
      <c r="AY63" s="808"/>
      <c r="AZ63" s="1005"/>
      <c r="BA63" s="1006"/>
      <c r="BB63" s="809"/>
      <c r="BC63" s="810"/>
      <c r="BD63" s="153"/>
      <c r="BE63" s="159">
        <f>COUNT(D63:BC63)</f>
        <v>0</v>
      </c>
      <c r="BF63" s="672" t="str">
        <f>IF(BE63&lt;3," ",(LARGE(D63:BC63,1)+LARGE(D63:BC63,2)+LARGE(D63:BC63,3))/3)</f>
        <v xml:space="preserve"> </v>
      </c>
      <c r="BG63" s="652">
        <f>COUNTIF(D63:BC63,"(1)")</f>
        <v>0</v>
      </c>
      <c r="BH63" s="157">
        <f>COUNTIF(D63:BC63,"(2)")</f>
        <v>0</v>
      </c>
      <c r="BI63" s="157">
        <f>COUNTIF(D63:BC63,"(3)")</f>
        <v>0</v>
      </c>
      <c r="BJ63" s="651">
        <f>SUM(BG63:BI63)</f>
        <v>0</v>
      </c>
      <c r="BK63" s="173" t="s">
        <v>135</v>
      </c>
      <c r="BL63" s="169" t="s">
        <v>135</v>
      </c>
      <c r="BM63" s="169" t="s">
        <v>135</v>
      </c>
      <c r="BN63" s="734" t="e">
        <f>IF((LARGE(D63:BC63,1))&gt;=570,"14"," ")</f>
        <v>#NUM!</v>
      </c>
      <c r="BO63" s="153"/>
    </row>
    <row r="64" spans="1:67" x14ac:dyDescent="0.2">
      <c r="A64" s="153"/>
      <c r="B64" s="643"/>
      <c r="C64" s="153"/>
      <c r="D64" s="689"/>
      <c r="E64" s="689"/>
      <c r="F64" s="689"/>
      <c r="G64" s="689"/>
      <c r="H64" s="689"/>
      <c r="I64" s="689"/>
      <c r="J64" s="689"/>
      <c r="K64" s="689"/>
      <c r="L64" s="689"/>
      <c r="M64" s="689"/>
      <c r="N64" s="689"/>
      <c r="O64" s="689"/>
      <c r="P64" s="689"/>
      <c r="Q64" s="689"/>
      <c r="R64" s="700"/>
      <c r="S64" s="689"/>
      <c r="T64" s="689"/>
      <c r="U64" s="689"/>
      <c r="V64" s="689"/>
      <c r="W64" s="689"/>
      <c r="X64" s="689"/>
      <c r="Y64" s="689"/>
      <c r="Z64" s="710"/>
      <c r="AA64" s="689"/>
      <c r="AB64" s="689"/>
      <c r="AC64" s="689"/>
      <c r="AD64" s="689"/>
      <c r="AE64" s="689"/>
      <c r="AF64" s="689"/>
      <c r="AG64" s="689"/>
      <c r="AH64" s="700"/>
      <c r="AI64" s="689"/>
      <c r="AJ64" s="689"/>
      <c r="AK64" s="689"/>
      <c r="AL64" s="689"/>
      <c r="AM64" s="689"/>
      <c r="AN64" s="689"/>
      <c r="AO64" s="689"/>
      <c r="AP64" s="689"/>
      <c r="AQ64" s="689"/>
      <c r="AR64" s="689"/>
      <c r="AS64" s="689"/>
      <c r="AT64" s="689"/>
      <c r="AU64" s="689"/>
      <c r="AV64" s="689"/>
      <c r="AW64" s="689"/>
      <c r="AX64" s="689"/>
      <c r="AY64" s="689"/>
      <c r="AZ64" s="689"/>
      <c r="BA64" s="689"/>
      <c r="BB64" s="689"/>
      <c r="BC64" s="689"/>
      <c r="BD64" s="153"/>
      <c r="BE64" s="159"/>
      <c r="BF64" s="672"/>
      <c r="BG64" s="159"/>
      <c r="BH64" s="159"/>
      <c r="BI64" s="159"/>
      <c r="BJ64" s="160"/>
      <c r="BK64" s="160"/>
      <c r="BL64" s="160"/>
      <c r="BM64" s="160"/>
      <c r="BN64" s="735"/>
      <c r="BO64" s="153"/>
    </row>
    <row r="65" spans="1:67" x14ac:dyDescent="0.2">
      <c r="A65" s="153"/>
      <c r="B65" s="653"/>
      <c r="C65" s="93" t="s">
        <v>25</v>
      </c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913"/>
      <c r="O65" s="913"/>
      <c r="P65" s="808"/>
      <c r="Q65" s="808"/>
      <c r="R65" s="656"/>
      <c r="S65" s="808"/>
      <c r="T65" s="808"/>
      <c r="U65" s="808"/>
      <c r="V65" s="808"/>
      <c r="W65" s="808"/>
      <c r="X65" s="808"/>
      <c r="Y65" s="808"/>
      <c r="Z65" s="695"/>
      <c r="AA65" s="808"/>
      <c r="AB65" s="808"/>
      <c r="AC65" s="808"/>
      <c r="AD65" s="808"/>
      <c r="AE65" s="808"/>
      <c r="AF65" s="808"/>
      <c r="AG65" s="808"/>
      <c r="AH65" s="656"/>
      <c r="AI65" s="808"/>
      <c r="AJ65" s="808"/>
      <c r="AK65" s="808"/>
      <c r="AL65" s="808"/>
      <c r="AM65" s="808"/>
      <c r="AN65" s="808"/>
      <c r="AO65" s="808"/>
      <c r="AP65" s="808"/>
      <c r="AQ65" s="808"/>
      <c r="AR65" s="808"/>
      <c r="AS65" s="808"/>
      <c r="AT65" s="808"/>
      <c r="AU65" s="808"/>
      <c r="AV65" s="997"/>
      <c r="AW65" s="997"/>
      <c r="AX65" s="808"/>
      <c r="AY65" s="808"/>
      <c r="AZ65" s="1007"/>
      <c r="BA65" s="1007"/>
      <c r="BB65" s="808"/>
      <c r="BC65" s="808"/>
      <c r="BD65" s="153"/>
      <c r="BE65" s="159"/>
      <c r="BF65" s="672"/>
      <c r="BG65" s="172"/>
      <c r="BH65" s="172"/>
      <c r="BI65" s="172"/>
      <c r="BJ65" s="168"/>
      <c r="BK65" s="168"/>
      <c r="BL65" s="168"/>
      <c r="BM65" s="168"/>
      <c r="BN65" s="172"/>
      <c r="BO65" s="153"/>
    </row>
    <row r="66" spans="1:67" x14ac:dyDescent="0.2">
      <c r="A66" s="153"/>
      <c r="B66" s="688">
        <v>1</v>
      </c>
      <c r="C66" s="182" t="s">
        <v>142</v>
      </c>
      <c r="D66" s="689">
        <v>485</v>
      </c>
      <c r="E66" s="553" t="s">
        <v>269</v>
      </c>
      <c r="F66" s="689">
        <v>461</v>
      </c>
      <c r="G66" s="553" t="s">
        <v>269</v>
      </c>
      <c r="H66" s="817">
        <v>495</v>
      </c>
      <c r="I66" s="551" t="s">
        <v>242</v>
      </c>
      <c r="J66" s="689">
        <v>496</v>
      </c>
      <c r="K66" s="753" t="s">
        <v>242</v>
      </c>
      <c r="L66" s="191"/>
      <c r="M66" s="192"/>
      <c r="N66" s="191"/>
      <c r="O66" s="192"/>
      <c r="P66" s="689"/>
      <c r="Q66" s="185"/>
      <c r="R66" s="700"/>
      <c r="S66" s="185"/>
      <c r="T66" s="689">
        <v>485</v>
      </c>
      <c r="U66" s="942" t="s">
        <v>350</v>
      </c>
      <c r="V66" s="689">
        <v>493</v>
      </c>
      <c r="W66" s="185" t="s">
        <v>310</v>
      </c>
      <c r="X66" s="689">
        <v>499</v>
      </c>
      <c r="Y66" s="185" t="s">
        <v>345</v>
      </c>
      <c r="Z66" s="710"/>
      <c r="AA66" s="185"/>
      <c r="AB66" s="689">
        <v>501</v>
      </c>
      <c r="AC66" s="553" t="s">
        <v>269</v>
      </c>
      <c r="AD66" s="689"/>
      <c r="AE66" s="185"/>
      <c r="AF66" s="817">
        <v>494</v>
      </c>
      <c r="AG66" s="987" t="s">
        <v>350</v>
      </c>
      <c r="AH66" s="691"/>
      <c r="AI66" s="192"/>
      <c r="AJ66" s="689"/>
      <c r="AK66" s="185"/>
      <c r="AL66" s="689"/>
      <c r="AM66" s="185"/>
      <c r="AN66" s="198"/>
      <c r="AO66" s="198"/>
      <c r="AP66" s="191"/>
      <c r="AQ66" s="192"/>
      <c r="AR66" s="198"/>
      <c r="AS66" s="198"/>
      <c r="AT66" s="191">
        <v>473</v>
      </c>
      <c r="AU66" s="987" t="s">
        <v>350</v>
      </c>
      <c r="AV66" s="191">
        <v>504</v>
      </c>
      <c r="AW66" s="987" t="s">
        <v>350</v>
      </c>
      <c r="AX66" s="462">
        <v>501</v>
      </c>
      <c r="AY66" s="462" t="s">
        <v>382</v>
      </c>
      <c r="AZ66" s="191"/>
      <c r="BA66" s="192"/>
      <c r="BB66" s="191"/>
      <c r="BC66" s="192"/>
      <c r="BD66" s="153"/>
      <c r="BE66" s="159">
        <f>COUNT(D66:BC66)</f>
        <v>12</v>
      </c>
      <c r="BF66" s="672">
        <f>IF(BE66&lt;3," ",(LARGE(D66:BC66,1)+LARGE(D66:BC66,2)+LARGE(D66:BC66,3))/3)</f>
        <v>502</v>
      </c>
      <c r="BG66" s="652">
        <f>COUNTIF(D66:BC66,"(1)")</f>
        <v>2</v>
      </c>
      <c r="BH66" s="157">
        <f>COUNTIF(D66:BC66,"(2)")</f>
        <v>4</v>
      </c>
      <c r="BI66" s="157">
        <f>COUNTIF(D66:BC66,"(3)")</f>
        <v>3</v>
      </c>
      <c r="BJ66" s="651">
        <f>SUM(BG66:BI66)</f>
        <v>9</v>
      </c>
      <c r="BK66" s="173" t="s">
        <v>174</v>
      </c>
      <c r="BL66" s="174" t="s">
        <v>173</v>
      </c>
      <c r="BM66" s="674" t="str">
        <f>IF((LARGE(D66:BC66,1))&gt;=540,"14"," ")</f>
        <v xml:space="preserve"> </v>
      </c>
      <c r="BN66" s="157" t="str">
        <f>IF((LARGE(D66:BC66,1))&gt;=570,"14"," ")</f>
        <v xml:space="preserve"> </v>
      </c>
      <c r="BO66" s="153"/>
    </row>
    <row r="67" spans="1:67" x14ac:dyDescent="0.2">
      <c r="A67" s="153"/>
      <c r="B67" s="688">
        <v>2</v>
      </c>
      <c r="C67" s="182" t="s">
        <v>273</v>
      </c>
      <c r="D67" s="689"/>
      <c r="E67" s="804"/>
      <c r="F67" s="689"/>
      <c r="G67" s="804"/>
      <c r="H67" s="803"/>
      <c r="I67" s="804"/>
      <c r="J67" s="689"/>
      <c r="K67" s="185"/>
      <c r="L67" s="188">
        <v>388</v>
      </c>
      <c r="M67" s="553" t="s">
        <v>269</v>
      </c>
      <c r="N67" s="188"/>
      <c r="O67" s="185"/>
      <c r="P67" s="689"/>
      <c r="Q67" s="185"/>
      <c r="R67" s="700"/>
      <c r="S67" s="185"/>
      <c r="T67" s="689"/>
      <c r="U67" s="185"/>
      <c r="V67" s="689"/>
      <c r="W67" s="185"/>
      <c r="X67" s="689">
        <v>413</v>
      </c>
      <c r="Y67" s="185" t="s">
        <v>352</v>
      </c>
      <c r="Z67" s="710"/>
      <c r="AA67" s="185"/>
      <c r="AB67" s="689"/>
      <c r="AC67" s="185"/>
      <c r="AD67" s="689"/>
      <c r="AE67" s="185"/>
      <c r="AF67" s="803"/>
      <c r="AG67" s="804"/>
      <c r="AH67" s="691"/>
      <c r="AI67" s="185"/>
      <c r="AJ67" s="689"/>
      <c r="AK67" s="185"/>
      <c r="AL67" s="689"/>
      <c r="AM67" s="185"/>
      <c r="AN67" s="198"/>
      <c r="AO67" s="198"/>
      <c r="AP67" s="188"/>
      <c r="AQ67" s="185"/>
      <c r="AR67" s="198"/>
      <c r="AS67" s="198"/>
      <c r="AT67" s="188"/>
      <c r="AU67" s="185"/>
      <c r="AV67" s="188"/>
      <c r="AW67" s="185"/>
      <c r="AX67" s="198"/>
      <c r="AY67" s="198"/>
      <c r="AZ67" s="188"/>
      <c r="BA67" s="185"/>
      <c r="BB67" s="188"/>
      <c r="BC67" s="185"/>
      <c r="BD67" s="153"/>
      <c r="BE67" s="159">
        <f>COUNT(D67:BC67)</f>
        <v>2</v>
      </c>
      <c r="BF67" s="672" t="str">
        <f>IF(BE67&lt;3," ",(LARGE(D67:BC67,1)+LARGE(D67:BC67,2)+LARGE(D67:BC67,3))/3)</f>
        <v xml:space="preserve"> </v>
      </c>
      <c r="BG67" s="652">
        <f>COUNTIF(D67:BC67,"(1)")</f>
        <v>0</v>
      </c>
      <c r="BH67" s="157">
        <f>COUNTIF(D67:BC67,"(2)")</f>
        <v>0</v>
      </c>
      <c r="BI67" s="157">
        <f>COUNTIF(D67:BC67,"(3)")</f>
        <v>1</v>
      </c>
      <c r="BJ67" s="651">
        <f>SUM(BG67:BI67)</f>
        <v>1</v>
      </c>
      <c r="BK67" s="673" t="str">
        <f>IF((LARGE(D67:BC67,1))&gt;=450,"14"," ")</f>
        <v xml:space="preserve"> </v>
      </c>
      <c r="BL67" s="673" t="str">
        <f>IF((LARGE(D67:BC67,1))&gt;=500,"14"," ")</f>
        <v xml:space="preserve"> </v>
      </c>
      <c r="BM67" s="157" t="str">
        <f>IF((LARGE(D67:BC67,1))&gt;=540,"14"," ")</f>
        <v xml:space="preserve"> </v>
      </c>
      <c r="BN67" s="673" t="str">
        <f>IF((LARGE(D67:BC67,1))&gt;=570,"14"," ")</f>
        <v xml:space="preserve"> </v>
      </c>
      <c r="BO67" s="153"/>
    </row>
    <row r="68" spans="1:67" x14ac:dyDescent="0.2">
      <c r="A68" s="153"/>
      <c r="B68" s="677">
        <v>3</v>
      </c>
      <c r="C68" s="181" t="s">
        <v>196</v>
      </c>
      <c r="D68" s="808"/>
      <c r="E68" s="810"/>
      <c r="F68" s="808"/>
      <c r="G68" s="810"/>
      <c r="H68" s="809"/>
      <c r="I68" s="810"/>
      <c r="J68" s="808"/>
      <c r="K68" s="810"/>
      <c r="L68" s="809"/>
      <c r="M68" s="810"/>
      <c r="N68" s="914"/>
      <c r="O68" s="915"/>
      <c r="P68" s="808"/>
      <c r="Q68" s="810"/>
      <c r="R68" s="656"/>
      <c r="S68" s="810"/>
      <c r="T68" s="808"/>
      <c r="U68" s="810"/>
      <c r="V68" s="808">
        <v>372</v>
      </c>
      <c r="W68" s="186" t="s">
        <v>353</v>
      </c>
      <c r="X68" s="808">
        <v>407</v>
      </c>
      <c r="Y68" s="186" t="s">
        <v>367</v>
      </c>
      <c r="Z68" s="695"/>
      <c r="AA68" s="186"/>
      <c r="AB68" s="808">
        <v>400</v>
      </c>
      <c r="AC68" s="186" t="s">
        <v>376</v>
      </c>
      <c r="AD68" s="808"/>
      <c r="AE68" s="810"/>
      <c r="AF68" s="809">
        <v>376</v>
      </c>
      <c r="AG68" s="186" t="s">
        <v>310</v>
      </c>
      <c r="AH68" s="656"/>
      <c r="AI68" s="810"/>
      <c r="AJ68" s="808"/>
      <c r="AK68" s="810"/>
      <c r="AL68" s="808"/>
      <c r="AM68" s="810"/>
      <c r="AN68" s="808"/>
      <c r="AO68" s="808"/>
      <c r="AP68" s="809"/>
      <c r="AQ68" s="810"/>
      <c r="AR68" s="808"/>
      <c r="AS68" s="808"/>
      <c r="AT68" s="809">
        <v>358</v>
      </c>
      <c r="AU68" s="186" t="s">
        <v>345</v>
      </c>
      <c r="AV68" s="707"/>
      <c r="AW68" s="186"/>
      <c r="AX68" s="808"/>
      <c r="AY68" s="808"/>
      <c r="AZ68" s="1005"/>
      <c r="BA68" s="1006"/>
      <c r="BB68" s="809"/>
      <c r="BC68" s="810"/>
      <c r="BD68" s="153"/>
      <c r="BE68" s="159">
        <f>COUNT(D68:BC68)</f>
        <v>5</v>
      </c>
      <c r="BF68" s="672"/>
      <c r="BG68" s="673">
        <f>COUNTIF(D68:BC68,"(1)")</f>
        <v>0</v>
      </c>
      <c r="BH68" s="674">
        <f>COUNTIF(D68:BC68,"(2)")</f>
        <v>0</v>
      </c>
      <c r="BI68" s="674">
        <f>COUNTIF(D68:BC68,"(3)")</f>
        <v>0</v>
      </c>
      <c r="BJ68" s="675">
        <f>SUM(BG68:BI68)</f>
        <v>0</v>
      </c>
      <c r="BK68" s="169" t="s">
        <v>19</v>
      </c>
      <c r="BL68" s="174" t="s">
        <v>19</v>
      </c>
      <c r="BM68" s="175" t="s">
        <v>57</v>
      </c>
      <c r="BN68" s="734" t="str">
        <f>IF((LARGE(D68:BC68,1))&gt;=570,"14"," ")</f>
        <v xml:space="preserve"> </v>
      </c>
      <c r="BO68" s="153"/>
    </row>
    <row r="69" spans="1:67" x14ac:dyDescent="0.2">
      <c r="A69" s="153"/>
      <c r="B69" s="643"/>
      <c r="C69" s="153"/>
      <c r="D69" s="689"/>
      <c r="E69" s="689"/>
      <c r="F69" s="689"/>
      <c r="G69" s="689"/>
      <c r="H69" s="689"/>
      <c r="I69" s="689"/>
      <c r="J69" s="689"/>
      <c r="K69" s="689"/>
      <c r="L69" s="689"/>
      <c r="M69" s="689"/>
      <c r="N69" s="689"/>
      <c r="O69" s="689"/>
      <c r="P69" s="689"/>
      <c r="Q69" s="689"/>
      <c r="R69" s="700"/>
      <c r="S69" s="689"/>
      <c r="T69" s="689"/>
      <c r="U69" s="689"/>
      <c r="V69" s="689"/>
      <c r="W69" s="689"/>
      <c r="X69" s="689"/>
      <c r="Y69" s="689"/>
      <c r="Z69" s="710"/>
      <c r="AA69" s="689"/>
      <c r="AB69" s="689"/>
      <c r="AC69" s="689"/>
      <c r="AD69" s="689"/>
      <c r="AE69" s="689"/>
      <c r="AF69" s="689"/>
      <c r="AG69" s="689"/>
      <c r="AH69" s="700"/>
      <c r="AI69" s="689"/>
      <c r="AJ69" s="689"/>
      <c r="AK69" s="689"/>
      <c r="AL69" s="689"/>
      <c r="AM69" s="689"/>
      <c r="AN69" s="689"/>
      <c r="AO69" s="689"/>
      <c r="AP69" s="689"/>
      <c r="AQ69" s="689"/>
      <c r="AR69" s="689"/>
      <c r="AS69" s="689"/>
      <c r="AT69" s="689"/>
      <c r="AU69" s="689"/>
      <c r="AV69" s="689"/>
      <c r="AW69" s="689"/>
      <c r="AX69" s="689"/>
      <c r="AY69" s="689"/>
      <c r="AZ69" s="689"/>
      <c r="BA69" s="689"/>
      <c r="BB69" s="689"/>
      <c r="BC69" s="689"/>
      <c r="BD69" s="153"/>
      <c r="BE69" s="159"/>
      <c r="BF69" s="672"/>
      <c r="BG69" s="711"/>
      <c r="BH69" s="711"/>
      <c r="BI69" s="711"/>
      <c r="BJ69" s="178"/>
      <c r="BK69" s="160"/>
      <c r="BL69" s="160"/>
      <c r="BM69" s="160"/>
      <c r="BN69" s="167"/>
      <c r="BO69" s="153"/>
    </row>
    <row r="70" spans="1:67" x14ac:dyDescent="0.2">
      <c r="A70" s="153"/>
      <c r="B70" s="653"/>
      <c r="C70" s="93" t="s">
        <v>26</v>
      </c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913"/>
      <c r="O70" s="913"/>
      <c r="P70" s="808"/>
      <c r="Q70" s="808"/>
      <c r="R70" s="656"/>
      <c r="S70" s="808"/>
      <c r="T70" s="808"/>
      <c r="U70" s="808"/>
      <c r="V70" s="808"/>
      <c r="W70" s="808"/>
      <c r="X70" s="808"/>
      <c r="Y70" s="808"/>
      <c r="Z70" s="695"/>
      <c r="AA70" s="808"/>
      <c r="AB70" s="808"/>
      <c r="AC70" s="808"/>
      <c r="AD70" s="808"/>
      <c r="AE70" s="808"/>
      <c r="AF70" s="808"/>
      <c r="AG70" s="808"/>
      <c r="AH70" s="656"/>
      <c r="AI70" s="808"/>
      <c r="AJ70" s="808"/>
      <c r="AK70" s="808"/>
      <c r="AL70" s="808"/>
      <c r="AM70" s="808"/>
      <c r="AN70" s="808"/>
      <c r="AO70" s="808"/>
      <c r="AP70" s="808"/>
      <c r="AQ70" s="808"/>
      <c r="AR70" s="808"/>
      <c r="AS70" s="808"/>
      <c r="AT70" s="808"/>
      <c r="AU70" s="808"/>
      <c r="AV70" s="997"/>
      <c r="AW70" s="997"/>
      <c r="AX70" s="808"/>
      <c r="AY70" s="808"/>
      <c r="AZ70" s="1007"/>
      <c r="BA70" s="1007"/>
      <c r="BB70" s="808"/>
      <c r="BC70" s="808"/>
      <c r="BD70" s="153"/>
      <c r="BE70" s="159"/>
      <c r="BF70" s="672"/>
      <c r="BG70" s="711"/>
      <c r="BH70" s="711"/>
      <c r="BI70" s="711"/>
      <c r="BJ70" s="178"/>
      <c r="BK70" s="168"/>
      <c r="BL70" s="168"/>
      <c r="BM70" s="168"/>
      <c r="BN70" s="168"/>
      <c r="BO70" s="153"/>
    </row>
    <row r="71" spans="1:67" x14ac:dyDescent="0.2">
      <c r="A71" s="153"/>
      <c r="B71" s="724"/>
      <c r="C71" s="153"/>
      <c r="D71" s="670"/>
      <c r="E71" s="815"/>
      <c r="H71" s="814"/>
      <c r="I71" s="815"/>
      <c r="L71" s="814"/>
      <c r="M71" s="815"/>
      <c r="N71" s="918"/>
      <c r="O71" s="919"/>
      <c r="P71" s="814"/>
      <c r="Q71" s="815"/>
      <c r="T71" s="814"/>
      <c r="U71" s="815"/>
      <c r="X71" s="814"/>
      <c r="Y71" s="815"/>
      <c r="Z71" s="814"/>
      <c r="AA71" s="815"/>
      <c r="AD71" s="814"/>
      <c r="AE71" s="815"/>
      <c r="AH71" s="725"/>
      <c r="AI71" s="815"/>
      <c r="AL71" s="670"/>
      <c r="AM71" s="694"/>
      <c r="AN71" s="693"/>
      <c r="AO71" s="693"/>
      <c r="AP71" s="670"/>
      <c r="AQ71" s="694"/>
      <c r="AR71" s="693"/>
      <c r="AS71" s="693"/>
      <c r="AT71" s="670"/>
      <c r="AU71" s="694"/>
      <c r="AV71" s="670"/>
      <c r="AW71" s="694"/>
      <c r="AX71" s="763"/>
      <c r="AY71" s="763"/>
      <c r="AZ71" s="670"/>
      <c r="BA71" s="694"/>
      <c r="BB71" s="670"/>
      <c r="BC71" s="694"/>
      <c r="BD71" s="153"/>
      <c r="BE71" s="159">
        <f>COUNT(D71:BC71)</f>
        <v>0</v>
      </c>
      <c r="BF71" s="672"/>
      <c r="BG71" s="673">
        <f>COUNTIF(D71:BC71,"(1)")</f>
        <v>0</v>
      </c>
      <c r="BH71" s="674">
        <f>COUNTIF(D71:BC71,"(2)")</f>
        <v>0</v>
      </c>
      <c r="BI71" s="674">
        <f>COUNTIF(D71:BC71,"(3)")</f>
        <v>0</v>
      </c>
      <c r="BJ71" s="162">
        <f>SUM(BG71:BI71)</f>
        <v>0</v>
      </c>
      <c r="BK71" s="673" t="e">
        <f>IF((LARGE(D71:BC71,1))&gt;=450,"14"," ")</f>
        <v>#NUM!</v>
      </c>
      <c r="BL71" s="673" t="e">
        <f>IF((LARGE(D71:BC71,1))&gt;=500,"14"," ")</f>
        <v>#NUM!</v>
      </c>
      <c r="BM71" s="673" t="e">
        <f>IF((LARGE(D71:BC71,1))&gt;=540,"14"," ")</f>
        <v>#NUM!</v>
      </c>
      <c r="BN71" s="673" t="e">
        <f>IF((LARGE(D71:BC71,1))&gt;=570,"14"," ")</f>
        <v>#NUM!</v>
      </c>
      <c r="BO71" s="153"/>
    </row>
    <row r="72" spans="1:67" x14ac:dyDescent="0.2">
      <c r="A72" s="153"/>
      <c r="B72" s="677">
        <v>1</v>
      </c>
      <c r="C72" s="554" t="s">
        <v>139</v>
      </c>
      <c r="D72" s="809"/>
      <c r="E72" s="194"/>
      <c r="F72" s="808"/>
      <c r="G72" s="286"/>
      <c r="H72" s="809"/>
      <c r="I72" s="186"/>
      <c r="J72" s="808"/>
      <c r="K72" s="286"/>
      <c r="L72" s="809"/>
      <c r="M72" s="186"/>
      <c r="N72" s="914"/>
      <c r="O72" s="186"/>
      <c r="P72" s="809">
        <v>551</v>
      </c>
      <c r="Q72" s="941" t="s">
        <v>350</v>
      </c>
      <c r="R72" s="656">
        <v>548</v>
      </c>
      <c r="S72" s="944" t="s">
        <v>269</v>
      </c>
      <c r="T72" s="809"/>
      <c r="U72" s="186"/>
      <c r="V72" s="808"/>
      <c r="W72" s="286"/>
      <c r="X72" s="809">
        <v>547</v>
      </c>
      <c r="Y72" s="947" t="s">
        <v>269</v>
      </c>
      <c r="Z72" s="721"/>
      <c r="AA72" s="810"/>
      <c r="AB72" s="808"/>
      <c r="AC72" s="286"/>
      <c r="AD72" s="809"/>
      <c r="AE72" s="186"/>
      <c r="AF72" s="808"/>
      <c r="AG72" s="286"/>
      <c r="AH72" s="726"/>
      <c r="AI72" s="186"/>
      <c r="AJ72" s="808">
        <v>541</v>
      </c>
      <c r="AK72" s="989" t="s">
        <v>350</v>
      </c>
      <c r="AL72" s="809"/>
      <c r="AM72" s="186"/>
      <c r="AN72" s="286"/>
      <c r="AO72" s="286"/>
      <c r="AP72" s="707"/>
      <c r="AQ72" s="186"/>
      <c r="AR72" s="286"/>
      <c r="AS72" s="286"/>
      <c r="AT72" s="707">
        <v>535</v>
      </c>
      <c r="AU72" s="947" t="s">
        <v>269</v>
      </c>
      <c r="AV72" s="707">
        <v>526</v>
      </c>
      <c r="AW72" s="947" t="s">
        <v>269</v>
      </c>
      <c r="AX72" s="286"/>
      <c r="AY72" s="286"/>
      <c r="AZ72" s="707"/>
      <c r="BA72" s="186"/>
      <c r="BB72" s="707"/>
      <c r="BC72" s="186"/>
      <c r="BD72" s="153"/>
      <c r="BE72" s="159">
        <f>COUNT(D72:BC72)</f>
        <v>6</v>
      </c>
      <c r="BF72" s="672">
        <f>IF(BE72&lt;3," ",(LARGE(D72:BC72,1)+LARGE(D72:BC72,2)+LARGE(D72:BC72,3))/3)</f>
        <v>548.66666666666663</v>
      </c>
      <c r="BG72" s="652">
        <f>COUNTIF(D72:BC72,"(1)")</f>
        <v>0</v>
      </c>
      <c r="BH72" s="157">
        <f>COUNTIF(D72:BC72,"(2)")</f>
        <v>2</v>
      </c>
      <c r="BI72" s="157">
        <f>COUNTIF(D72:BC72,"(3)")</f>
        <v>4</v>
      </c>
      <c r="BJ72" s="651">
        <f>SUM(BG72:BI72)</f>
        <v>6</v>
      </c>
      <c r="BK72" s="173" t="s">
        <v>149</v>
      </c>
      <c r="BL72" s="170" t="s">
        <v>149</v>
      </c>
      <c r="BM72" s="176" t="s">
        <v>172</v>
      </c>
      <c r="BN72" s="731" t="str">
        <f>IF((LARGE(D72:BC72,1))&gt;=570,"14"," ")</f>
        <v xml:space="preserve"> </v>
      </c>
      <c r="BO72" s="153"/>
    </row>
    <row r="73" spans="1:67" x14ac:dyDescent="0.2">
      <c r="A73" s="153"/>
      <c r="B73" s="643"/>
      <c r="C73" s="153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700"/>
      <c r="S73" s="689"/>
      <c r="T73" s="689"/>
      <c r="U73" s="689"/>
      <c r="V73" s="689"/>
      <c r="W73" s="689"/>
      <c r="X73" s="689"/>
      <c r="Y73" s="689"/>
      <c r="Z73" s="710"/>
      <c r="AA73" s="689"/>
      <c r="AB73" s="689"/>
      <c r="AC73" s="689"/>
      <c r="AD73" s="689"/>
      <c r="AE73" s="689"/>
      <c r="AF73" s="689"/>
      <c r="AG73" s="689"/>
      <c r="AH73" s="700"/>
      <c r="AI73" s="689"/>
      <c r="AJ73" s="689"/>
      <c r="AK73" s="689"/>
      <c r="AL73" s="689"/>
      <c r="AM73" s="689"/>
      <c r="AN73" s="689"/>
      <c r="AO73" s="689"/>
      <c r="AP73" s="689"/>
      <c r="AQ73" s="689"/>
      <c r="AR73" s="689"/>
      <c r="AS73" s="689"/>
      <c r="AT73" s="689"/>
      <c r="AU73" s="689"/>
      <c r="AV73" s="689"/>
      <c r="AW73" s="689"/>
      <c r="AX73" s="689"/>
      <c r="AY73" s="689"/>
      <c r="AZ73" s="689"/>
      <c r="BA73" s="689"/>
      <c r="BB73" s="689"/>
      <c r="BC73" s="689"/>
      <c r="BD73" s="153"/>
      <c r="BE73" s="159"/>
      <c r="BF73" s="672"/>
      <c r="BG73" s="159"/>
      <c r="BH73" s="159"/>
      <c r="BI73" s="159"/>
      <c r="BJ73" s="160"/>
      <c r="BK73" s="160"/>
      <c r="BL73" s="160"/>
      <c r="BM73" s="167"/>
      <c r="BN73" s="167"/>
      <c r="BO73" s="153"/>
    </row>
    <row r="74" spans="1:67" x14ac:dyDescent="0.2">
      <c r="A74" s="153"/>
      <c r="B74" s="653"/>
      <c r="C74" s="93" t="s">
        <v>29</v>
      </c>
      <c r="D74" s="808"/>
      <c r="E74" s="808"/>
      <c r="F74" s="808"/>
      <c r="G74" s="808"/>
      <c r="H74" s="808"/>
      <c r="I74" s="808"/>
      <c r="J74" s="808"/>
      <c r="K74" s="808"/>
      <c r="L74" s="808"/>
      <c r="M74" s="808"/>
      <c r="N74" s="913"/>
      <c r="O74" s="913"/>
      <c r="P74" s="808"/>
      <c r="Q74" s="808"/>
      <c r="R74" s="656"/>
      <c r="S74" s="808"/>
      <c r="T74" s="808"/>
      <c r="U74" s="808"/>
      <c r="V74" s="808"/>
      <c r="W74" s="808"/>
      <c r="X74" s="808"/>
      <c r="Y74" s="808"/>
      <c r="Z74" s="695"/>
      <c r="AA74" s="808"/>
      <c r="AB74" s="808"/>
      <c r="AC74" s="808"/>
      <c r="AD74" s="808"/>
      <c r="AE74" s="808"/>
      <c r="AF74" s="808"/>
      <c r="AG74" s="808"/>
      <c r="AH74" s="656"/>
      <c r="AI74" s="808"/>
      <c r="AJ74" s="808"/>
      <c r="AK74" s="808"/>
      <c r="AL74" s="808"/>
      <c r="AM74" s="808"/>
      <c r="AN74" s="808"/>
      <c r="AO74" s="808"/>
      <c r="AP74" s="808"/>
      <c r="AQ74" s="808"/>
      <c r="AR74" s="808"/>
      <c r="AS74" s="808"/>
      <c r="AT74" s="808"/>
      <c r="AU74" s="808"/>
      <c r="AV74" s="997"/>
      <c r="AW74" s="997"/>
      <c r="AX74" s="808"/>
      <c r="AY74" s="808"/>
      <c r="AZ74" s="1007"/>
      <c r="BA74" s="1007"/>
      <c r="BB74" s="808"/>
      <c r="BC74" s="808"/>
      <c r="BD74" s="153"/>
      <c r="BE74" s="159"/>
      <c r="BF74" s="672"/>
      <c r="BG74" s="172"/>
      <c r="BH74" s="172"/>
      <c r="BI74" s="172"/>
      <c r="BJ74" s="168"/>
      <c r="BK74" s="168"/>
      <c r="BL74" s="168"/>
      <c r="BM74" s="168"/>
      <c r="BN74" s="168"/>
      <c r="BO74" s="153"/>
    </row>
    <row r="75" spans="1:67" x14ac:dyDescent="0.2">
      <c r="A75" s="153"/>
      <c r="B75" s="724">
        <v>1</v>
      </c>
      <c r="C75" s="727" t="s">
        <v>356</v>
      </c>
      <c r="D75" s="817"/>
      <c r="E75" s="818"/>
      <c r="F75" s="817"/>
      <c r="G75" s="192"/>
      <c r="H75" s="191"/>
      <c r="I75" s="192"/>
      <c r="J75" s="816"/>
      <c r="K75" s="816"/>
      <c r="L75" s="817"/>
      <c r="M75" s="818"/>
      <c r="N75" s="921"/>
      <c r="O75" s="922"/>
      <c r="P75" s="816"/>
      <c r="Q75" s="192"/>
      <c r="R75" s="705"/>
      <c r="S75" s="192"/>
      <c r="T75" s="816"/>
      <c r="U75" s="192"/>
      <c r="V75" s="816"/>
      <c r="W75" s="818"/>
      <c r="X75" s="816">
        <v>555</v>
      </c>
      <c r="Y75" s="977" t="s">
        <v>269</v>
      </c>
      <c r="Z75" s="704"/>
      <c r="AA75" s="192"/>
      <c r="AB75" s="816"/>
      <c r="AC75" s="818"/>
      <c r="AD75" s="816">
        <v>572</v>
      </c>
      <c r="AE75" s="192" t="s">
        <v>380</v>
      </c>
      <c r="AF75" s="817">
        <v>560</v>
      </c>
      <c r="AG75" s="192" t="s">
        <v>310</v>
      </c>
      <c r="AH75" s="705"/>
      <c r="AI75" s="816"/>
      <c r="AJ75" s="817"/>
      <c r="AK75" s="192"/>
      <c r="AL75" s="816"/>
      <c r="AM75" s="818"/>
      <c r="AN75" s="816"/>
      <c r="AO75" s="816"/>
      <c r="AP75" s="817"/>
      <c r="AQ75" s="192"/>
      <c r="AR75" s="816">
        <v>563</v>
      </c>
      <c r="AS75" s="998" t="s">
        <v>242</v>
      </c>
      <c r="AT75" s="817">
        <v>564</v>
      </c>
      <c r="AU75" s="977" t="s">
        <v>269</v>
      </c>
      <c r="AV75" s="191">
        <v>569</v>
      </c>
      <c r="AW75" s="987" t="s">
        <v>350</v>
      </c>
      <c r="AX75" s="816">
        <v>547</v>
      </c>
      <c r="AY75" s="1001" t="s">
        <v>350</v>
      </c>
      <c r="AZ75" s="191"/>
      <c r="BA75" s="192"/>
      <c r="BB75" s="817"/>
      <c r="BC75" s="818"/>
      <c r="BD75" s="153"/>
      <c r="BE75" s="159">
        <f>COUNT(D75:BC75)</f>
        <v>7</v>
      </c>
      <c r="BF75" s="672">
        <f>IF(BE75&lt;3," ",(LARGE(D75:BC75,1)+LARGE(D75:BC75,2)+LARGE(D75:BC75,3))/3)</f>
        <v>568.33333333333337</v>
      </c>
      <c r="BG75" s="652">
        <f>COUNTIF(D75:BC75,"(1)")</f>
        <v>1</v>
      </c>
      <c r="BH75" s="157">
        <f>COUNTIF(D75:BC75,"(2)")</f>
        <v>2</v>
      </c>
      <c r="BI75" s="157">
        <f>COUNTIF(D75:BC75,"(3)")</f>
        <v>2</v>
      </c>
      <c r="BJ75" s="651">
        <f>SUM(BG75:BI75)</f>
        <v>5</v>
      </c>
      <c r="BK75" s="978" t="str">
        <f>IF((LARGE(D75:BC75,1))&gt;=450,"14"," ")</f>
        <v>14</v>
      </c>
      <c r="BL75" s="979" t="str">
        <f>IF((LARGE(D75:BC75,1))&gt;=500,"14"," ")</f>
        <v>14</v>
      </c>
      <c r="BM75" s="980" t="str">
        <f>IF((LARGE(D75:BC75,1))&gt;=540,"14"," ")</f>
        <v>14</v>
      </c>
      <c r="BN75" s="980" t="str">
        <f>IF((LARGE(D75:BC75,1))&gt;=570,"14"," ")</f>
        <v>14</v>
      </c>
      <c r="BO75" s="153"/>
    </row>
    <row r="76" spans="1:67" x14ac:dyDescent="0.2">
      <c r="A76" s="153"/>
      <c r="B76" s="677"/>
      <c r="C76" s="181" t="s">
        <v>200</v>
      </c>
      <c r="D76" s="809"/>
      <c r="E76" s="186"/>
      <c r="F76" s="809"/>
      <c r="G76" s="810"/>
      <c r="H76" s="809"/>
      <c r="I76" s="810"/>
      <c r="J76" s="808"/>
      <c r="K76" s="808"/>
      <c r="L76" s="809"/>
      <c r="M76" s="810"/>
      <c r="N76" s="914"/>
      <c r="O76" s="915"/>
      <c r="P76" s="808"/>
      <c r="Q76" s="186"/>
      <c r="R76" s="656"/>
      <c r="S76" s="810"/>
      <c r="T76" s="808"/>
      <c r="U76" s="186"/>
      <c r="V76" s="808"/>
      <c r="W76" s="810"/>
      <c r="X76" s="808"/>
      <c r="Y76" s="810"/>
      <c r="Z76" s="695"/>
      <c r="AA76" s="810"/>
      <c r="AB76" s="808"/>
      <c r="AC76" s="186"/>
      <c r="AD76" s="808"/>
      <c r="AE76" s="186"/>
      <c r="AF76" s="809"/>
      <c r="AG76" s="810"/>
      <c r="AH76" s="656"/>
      <c r="AI76" s="808"/>
      <c r="AJ76" s="809"/>
      <c r="AK76" s="810"/>
      <c r="AL76" s="808"/>
      <c r="AM76" s="186"/>
      <c r="AN76" s="286"/>
      <c r="AO76" s="286"/>
      <c r="AP76" s="707"/>
      <c r="AQ76" s="186"/>
      <c r="AR76" s="286"/>
      <c r="AS76" s="286"/>
      <c r="AT76" s="809"/>
      <c r="AU76" s="810"/>
      <c r="AV76" s="995"/>
      <c r="AW76" s="996"/>
      <c r="AX76" s="808"/>
      <c r="AY76" s="808"/>
      <c r="AZ76" s="1005"/>
      <c r="BA76" s="1006"/>
      <c r="BB76" s="809"/>
      <c r="BC76" s="810"/>
      <c r="BD76" s="153"/>
      <c r="BE76" s="159">
        <f>COUNT(D76:BC76)</f>
        <v>0</v>
      </c>
      <c r="BF76" s="672" t="str">
        <f>IF(BE76&lt;3," ",(LARGE(D76:BC76,1)+LARGE(D76:BC76,2)+LARGE(D76:BC76,3))/3)</f>
        <v xml:space="preserve"> </v>
      </c>
      <c r="BG76" s="652">
        <f>COUNTIF(D76:BC76,"(1)")</f>
        <v>0</v>
      </c>
      <c r="BH76" s="157">
        <f>COUNTIF(D76:BC76,"(2)")</f>
        <v>0</v>
      </c>
      <c r="BI76" s="157">
        <f>COUNTIF(D76:BC76,"(3)")</f>
        <v>0</v>
      </c>
      <c r="BJ76" s="651">
        <f>SUM(BG76:BI76)</f>
        <v>0</v>
      </c>
      <c r="BK76" s="169" t="s">
        <v>204</v>
      </c>
      <c r="BL76" s="174" t="s">
        <v>204</v>
      </c>
      <c r="BM76" s="174" t="s">
        <v>204</v>
      </c>
      <c r="BN76" s="674" t="e">
        <f>IF((LARGE(D76:BC76,1))&gt;=570,"14"," ")</f>
        <v>#NUM!</v>
      </c>
      <c r="BO76" s="153"/>
    </row>
    <row r="77" spans="1:67" x14ac:dyDescent="0.2">
      <c r="A77" s="153"/>
      <c r="B77" s="643"/>
      <c r="C77" s="153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700"/>
      <c r="S77" s="689"/>
      <c r="T77" s="689"/>
      <c r="U77" s="689"/>
      <c r="V77" s="689"/>
      <c r="W77" s="689"/>
      <c r="X77" s="689"/>
      <c r="Y77" s="689"/>
      <c r="Z77" s="710"/>
      <c r="AA77" s="689"/>
      <c r="AB77" s="689"/>
      <c r="AC77" s="689"/>
      <c r="AD77" s="689"/>
      <c r="AE77" s="689"/>
      <c r="AF77" s="689"/>
      <c r="AG77" s="689"/>
      <c r="AH77" s="700"/>
      <c r="AI77" s="689"/>
      <c r="AJ77" s="689"/>
      <c r="AK77" s="689"/>
      <c r="AL77" s="689"/>
      <c r="AM77" s="689"/>
      <c r="AN77" s="689"/>
      <c r="AO77" s="689"/>
      <c r="AP77" s="689"/>
      <c r="AQ77" s="689"/>
      <c r="AR77" s="689"/>
      <c r="AS77" s="689"/>
      <c r="AT77" s="689"/>
      <c r="AU77" s="689"/>
      <c r="AV77" s="689"/>
      <c r="AW77" s="689"/>
      <c r="AX77" s="689"/>
      <c r="AY77" s="689"/>
      <c r="AZ77" s="689"/>
      <c r="BA77" s="689"/>
      <c r="BB77" s="689"/>
      <c r="BC77" s="689"/>
      <c r="BD77" s="153"/>
      <c r="BE77" s="159"/>
      <c r="BF77" s="672"/>
      <c r="BG77" s="159"/>
      <c r="BH77" s="159"/>
      <c r="BI77" s="159"/>
      <c r="BJ77" s="160"/>
      <c r="BK77" s="160"/>
      <c r="BL77" s="160"/>
      <c r="BM77" s="167"/>
      <c r="BN77" s="167"/>
      <c r="BO77" s="153"/>
    </row>
    <row r="78" spans="1:67" x14ac:dyDescent="0.2">
      <c r="A78" s="153"/>
      <c r="B78" s="653"/>
      <c r="C78" s="93" t="s">
        <v>30</v>
      </c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913"/>
      <c r="O78" s="913"/>
      <c r="P78" s="808"/>
      <c r="Q78" s="808"/>
      <c r="R78" s="656"/>
      <c r="S78" s="808"/>
      <c r="T78" s="808"/>
      <c r="U78" s="808"/>
      <c r="V78" s="808"/>
      <c r="W78" s="808"/>
      <c r="X78" s="808"/>
      <c r="Y78" s="808"/>
      <c r="Z78" s="695"/>
      <c r="AA78" s="808"/>
      <c r="AB78" s="808"/>
      <c r="AC78" s="808"/>
      <c r="AD78" s="808"/>
      <c r="AE78" s="808"/>
      <c r="AF78" s="808"/>
      <c r="AG78" s="808"/>
      <c r="AH78" s="656"/>
      <c r="AI78" s="808"/>
      <c r="AJ78" s="808"/>
      <c r="AK78" s="808"/>
      <c r="AL78" s="808"/>
      <c r="AM78" s="808"/>
      <c r="AN78" s="808"/>
      <c r="AO78" s="808"/>
      <c r="AP78" s="808"/>
      <c r="AQ78" s="808"/>
      <c r="AR78" s="808"/>
      <c r="AS78" s="808"/>
      <c r="AT78" s="808"/>
      <c r="AU78" s="808"/>
      <c r="AV78" s="997"/>
      <c r="AW78" s="997"/>
      <c r="AX78" s="808"/>
      <c r="AY78" s="808"/>
      <c r="AZ78" s="1007"/>
      <c r="BA78" s="1007"/>
      <c r="BB78" s="808"/>
      <c r="BC78" s="808"/>
      <c r="BD78" s="153"/>
      <c r="BE78" s="159"/>
      <c r="BF78" s="672"/>
      <c r="BG78" s="172"/>
      <c r="BH78" s="172"/>
      <c r="BI78" s="172"/>
      <c r="BJ78" s="168"/>
      <c r="BK78" s="168"/>
      <c r="BL78" s="168"/>
      <c r="BM78" s="168"/>
      <c r="BN78" s="168"/>
      <c r="BO78" s="153"/>
    </row>
    <row r="79" spans="1:67" x14ac:dyDescent="0.2">
      <c r="A79" s="153"/>
      <c r="B79" s="688"/>
      <c r="C79" s="182" t="s">
        <v>171</v>
      </c>
      <c r="D79" s="817"/>
      <c r="E79" s="192"/>
      <c r="F79" s="816"/>
      <c r="G79" s="192"/>
      <c r="H79" s="817"/>
      <c r="I79" s="818"/>
      <c r="J79" s="816"/>
      <c r="K79" s="818"/>
      <c r="L79" s="817"/>
      <c r="M79" s="192"/>
      <c r="N79" s="921"/>
      <c r="O79" s="192"/>
      <c r="P79" s="816"/>
      <c r="Q79" s="192"/>
      <c r="R79" s="705"/>
      <c r="S79" s="192"/>
      <c r="T79" s="816"/>
      <c r="U79" s="192"/>
      <c r="V79" s="816"/>
      <c r="W79" s="192"/>
      <c r="X79" s="816"/>
      <c r="Y79" s="192"/>
      <c r="Z79" s="816"/>
      <c r="AA79" s="192"/>
      <c r="AB79" s="816"/>
      <c r="AC79" s="192"/>
      <c r="AD79" s="816"/>
      <c r="AE79" s="192"/>
      <c r="AF79" s="816"/>
      <c r="AG79" s="192"/>
      <c r="AH79" s="705"/>
      <c r="AI79" s="192"/>
      <c r="AJ79" s="816"/>
      <c r="AK79" s="192"/>
      <c r="AL79" s="816"/>
      <c r="AM79" s="192"/>
      <c r="AN79" s="462"/>
      <c r="AO79" s="462"/>
      <c r="AP79" s="191"/>
      <c r="AQ79" s="192"/>
      <c r="AR79" s="462"/>
      <c r="AS79" s="462"/>
      <c r="AT79" s="191"/>
      <c r="AU79" s="192"/>
      <c r="AV79" s="191"/>
      <c r="AW79" s="192"/>
      <c r="AX79" s="462"/>
      <c r="AY79" s="462"/>
      <c r="AZ79" s="191"/>
      <c r="BA79" s="192"/>
      <c r="BB79" s="191"/>
      <c r="BC79" s="192"/>
      <c r="BD79" s="153"/>
      <c r="BE79" s="159">
        <f>COUNT(D79:BC79)</f>
        <v>0</v>
      </c>
      <c r="BF79" s="672" t="str">
        <f>IF(BE79&lt;3," ",(LARGE(D79:BC79,1)+LARGE(D79:BC79,2)+LARGE(D79:BC79,3))/3)</f>
        <v xml:space="preserve"> </v>
      </c>
      <c r="BG79" s="652">
        <f>COUNTIF(D79:BC79,"(1)")</f>
        <v>0</v>
      </c>
      <c r="BH79" s="157">
        <f>COUNTIF(D79:BC79,"(2)")</f>
        <v>0</v>
      </c>
      <c r="BI79" s="157">
        <f>COUNTIF(D79:BC79,"(3)")</f>
        <v>0</v>
      </c>
      <c r="BJ79" s="651">
        <f>SUM(BG79:BI79)</f>
        <v>0</v>
      </c>
      <c r="BK79" s="166">
        <v>96</v>
      </c>
      <c r="BL79" s="162">
        <v>13</v>
      </c>
      <c r="BM79" s="157" t="e">
        <f>IF((LARGE(D79:BC79,1))&gt;=540,"14"," ")</f>
        <v>#NUM!</v>
      </c>
      <c r="BN79" s="157" t="e">
        <f>IF((LARGE(D79:BC79,1))&gt;=570,"14"," ")</f>
        <v>#NUM!</v>
      </c>
      <c r="BO79" s="153"/>
    </row>
    <row r="80" spans="1:67" x14ac:dyDescent="0.2">
      <c r="A80" s="153"/>
      <c r="B80" s="677">
        <v>1</v>
      </c>
      <c r="C80" s="181" t="s">
        <v>271</v>
      </c>
      <c r="D80" s="809"/>
      <c r="E80" s="810"/>
      <c r="F80" s="808"/>
      <c r="G80" s="186"/>
      <c r="H80" s="707"/>
      <c r="I80" s="186"/>
      <c r="J80" s="808"/>
      <c r="K80" s="810"/>
      <c r="L80" s="809"/>
      <c r="M80" s="810"/>
      <c r="N80" s="914"/>
      <c r="O80" s="915"/>
      <c r="P80" s="808">
        <v>217</v>
      </c>
      <c r="Q80" s="186" t="s">
        <v>345</v>
      </c>
      <c r="R80" s="656"/>
      <c r="S80" s="186"/>
      <c r="T80" s="808"/>
      <c r="U80" s="810"/>
      <c r="V80" s="808">
        <v>275</v>
      </c>
      <c r="W80" s="186" t="s">
        <v>310</v>
      </c>
      <c r="X80" s="808">
        <v>193</v>
      </c>
      <c r="Y80" s="186" t="s">
        <v>345</v>
      </c>
      <c r="Z80" s="808"/>
      <c r="AA80" s="186"/>
      <c r="AB80" s="808"/>
      <c r="AC80" s="186"/>
      <c r="AD80" s="808"/>
      <c r="AE80" s="186"/>
      <c r="AF80" s="808"/>
      <c r="AG80" s="186"/>
      <c r="AH80" s="656"/>
      <c r="AI80" s="186"/>
      <c r="AJ80" s="808"/>
      <c r="AK80" s="810"/>
      <c r="AL80" s="808"/>
      <c r="AM80" s="186"/>
      <c r="AN80" s="286"/>
      <c r="AO80" s="286"/>
      <c r="AP80" s="707"/>
      <c r="AQ80" s="186"/>
      <c r="AR80" s="286"/>
      <c r="AS80" s="286"/>
      <c r="AT80" s="809"/>
      <c r="AU80" s="810"/>
      <c r="AV80" s="995"/>
      <c r="AW80" s="996"/>
      <c r="AX80" s="808"/>
      <c r="AY80" s="808"/>
      <c r="AZ80" s="1005"/>
      <c r="BA80" s="1006"/>
      <c r="BB80" s="809"/>
      <c r="BC80" s="810"/>
      <c r="BD80" s="153"/>
      <c r="BE80" s="159">
        <f>COUNT(D80:BC80)</f>
        <v>3</v>
      </c>
      <c r="BF80" s="672">
        <f>IF(BE80&lt;3," ",(LARGE(D80:BC80,1)+LARGE(D80:BC80,2)+LARGE(D80:BC80,3))/3)</f>
        <v>228.33333333333334</v>
      </c>
      <c r="BG80" s="652">
        <f>COUNTIF(D80:BC80,"(1)")</f>
        <v>0</v>
      </c>
      <c r="BH80" s="157">
        <f>COUNTIF(D80:BC80,"(2)")</f>
        <v>0</v>
      </c>
      <c r="BI80" s="157">
        <f>COUNTIF(D80:BC80,"(3)")</f>
        <v>0</v>
      </c>
      <c r="BJ80" s="651">
        <f>SUM(BG80:BI80)</f>
        <v>0</v>
      </c>
      <c r="BK80" s="673" t="str">
        <f>IF((LARGE(D80:BC80,1))&gt;=450,"14"," ")</f>
        <v xml:space="preserve"> </v>
      </c>
      <c r="BL80" s="674" t="str">
        <f>IF((LARGE(D80:BC80,1))&gt;=500,"14"," ")</f>
        <v xml:space="preserve"> </v>
      </c>
      <c r="BM80" s="674" t="str">
        <f>IF((LARGE(D80:BC80,1))&gt;=540,"14"," ")</f>
        <v xml:space="preserve"> </v>
      </c>
      <c r="BN80" s="674" t="str">
        <f>IF((LARGE(D80:BC80,1))&gt;=570,"14"," ")</f>
        <v xml:space="preserve"> </v>
      </c>
      <c r="BO80" s="153"/>
    </row>
    <row r="81" spans="1:67" x14ac:dyDescent="0.2">
      <c r="A81" s="153"/>
      <c r="B81" s="643"/>
      <c r="C81" s="153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700"/>
      <c r="S81" s="689"/>
      <c r="T81" s="689"/>
      <c r="U81" s="689"/>
      <c r="V81" s="689"/>
      <c r="W81" s="689"/>
      <c r="X81" s="689"/>
      <c r="Y81" s="689"/>
      <c r="Z81" s="710"/>
      <c r="AA81" s="689"/>
      <c r="AB81" s="689"/>
      <c r="AC81" s="689"/>
      <c r="AD81" s="689"/>
      <c r="AE81" s="689"/>
      <c r="AF81" s="689"/>
      <c r="AG81" s="689"/>
      <c r="AH81" s="700"/>
      <c r="AI81" s="689"/>
      <c r="AJ81" s="689"/>
      <c r="AK81" s="689"/>
      <c r="AL81" s="689"/>
      <c r="AM81" s="689"/>
      <c r="AN81" s="689"/>
      <c r="AO81" s="689"/>
      <c r="AP81" s="689"/>
      <c r="AQ81" s="689"/>
      <c r="AR81" s="689"/>
      <c r="AS81" s="689"/>
      <c r="AT81" s="689"/>
      <c r="AU81" s="689"/>
      <c r="AV81" s="689"/>
      <c r="AW81" s="689"/>
      <c r="AX81" s="689"/>
      <c r="AY81" s="689"/>
      <c r="AZ81" s="689"/>
      <c r="BA81" s="689"/>
      <c r="BB81" s="689"/>
      <c r="BC81" s="689"/>
      <c r="BD81" s="153"/>
      <c r="BE81" s="159"/>
      <c r="BF81" s="672"/>
      <c r="BG81" s="159"/>
      <c r="BH81" s="159"/>
      <c r="BI81" s="159"/>
      <c r="BJ81" s="160"/>
      <c r="BK81" s="160"/>
      <c r="BL81" s="160"/>
      <c r="BM81" s="167"/>
      <c r="BN81" s="167"/>
      <c r="BO81" s="153"/>
    </row>
    <row r="82" spans="1:67" x14ac:dyDescent="0.2">
      <c r="A82" s="153"/>
      <c r="B82" s="653"/>
      <c r="C82" s="93" t="s">
        <v>31</v>
      </c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913"/>
      <c r="O82" s="913"/>
      <c r="P82" s="808"/>
      <c r="Q82" s="808"/>
      <c r="R82" s="656"/>
      <c r="S82" s="808"/>
      <c r="T82" s="808"/>
      <c r="U82" s="808"/>
      <c r="V82" s="808"/>
      <c r="W82" s="808"/>
      <c r="X82" s="808"/>
      <c r="Y82" s="808"/>
      <c r="Z82" s="695"/>
      <c r="AA82" s="808"/>
      <c r="AB82" s="808"/>
      <c r="AC82" s="808"/>
      <c r="AD82" s="808"/>
      <c r="AE82" s="808"/>
      <c r="AF82" s="808"/>
      <c r="AG82" s="808"/>
      <c r="AH82" s="656"/>
      <c r="AI82" s="808"/>
      <c r="AJ82" s="808"/>
      <c r="AK82" s="808"/>
      <c r="AL82" s="808"/>
      <c r="AM82" s="808"/>
      <c r="AN82" s="808"/>
      <c r="AO82" s="808"/>
      <c r="AP82" s="808"/>
      <c r="AQ82" s="808"/>
      <c r="AR82" s="808"/>
      <c r="AS82" s="808"/>
      <c r="AT82" s="808"/>
      <c r="AU82" s="808"/>
      <c r="AV82" s="997"/>
      <c r="AW82" s="997"/>
      <c r="AX82" s="808"/>
      <c r="AY82" s="808"/>
      <c r="AZ82" s="1007"/>
      <c r="BA82" s="1007"/>
      <c r="BB82" s="808"/>
      <c r="BC82" s="808"/>
      <c r="BD82" s="153"/>
      <c r="BE82" s="159"/>
      <c r="BF82" s="672"/>
      <c r="BG82" s="172"/>
      <c r="BH82" s="172"/>
      <c r="BI82" s="172"/>
      <c r="BJ82" s="168"/>
      <c r="BK82" s="168"/>
      <c r="BL82" s="168"/>
      <c r="BM82" s="168"/>
      <c r="BN82" s="168"/>
      <c r="BO82" s="153"/>
    </row>
    <row r="83" spans="1:67" x14ac:dyDescent="0.2">
      <c r="A83" s="153"/>
      <c r="B83" s="688">
        <v>1</v>
      </c>
      <c r="C83" s="182" t="s">
        <v>141</v>
      </c>
      <c r="D83" s="803"/>
      <c r="E83" s="198"/>
      <c r="F83" s="803"/>
      <c r="G83" s="185"/>
      <c r="H83" s="183"/>
      <c r="I83" s="183"/>
      <c r="J83" s="803"/>
      <c r="K83" s="198"/>
      <c r="L83" s="188">
        <v>471</v>
      </c>
      <c r="M83" s="185" t="s">
        <v>348</v>
      </c>
      <c r="N83" s="188">
        <v>489</v>
      </c>
      <c r="O83" s="185" t="s">
        <v>310</v>
      </c>
      <c r="P83" s="689">
        <v>469</v>
      </c>
      <c r="Q83" s="185" t="s">
        <v>310</v>
      </c>
      <c r="R83" s="700">
        <v>500</v>
      </c>
      <c r="S83" s="942" t="s">
        <v>350</v>
      </c>
      <c r="T83" s="689"/>
      <c r="U83" s="185"/>
      <c r="V83" s="689">
        <v>492</v>
      </c>
      <c r="W83" s="185" t="s">
        <v>345</v>
      </c>
      <c r="X83" s="689">
        <v>507</v>
      </c>
      <c r="Y83" s="185" t="s">
        <v>353</v>
      </c>
      <c r="Z83" s="710"/>
      <c r="AA83" s="185"/>
      <c r="AB83" s="689">
        <v>463</v>
      </c>
      <c r="AC83" s="185" t="s">
        <v>376</v>
      </c>
      <c r="AD83" s="689"/>
      <c r="AE83" s="198"/>
      <c r="AF83" s="803">
        <v>448</v>
      </c>
      <c r="AG83" s="185" t="s">
        <v>345</v>
      </c>
      <c r="AH83" s="700"/>
      <c r="AI83" s="183"/>
      <c r="AJ83" s="803"/>
      <c r="AK83" s="185"/>
      <c r="AL83" s="689"/>
      <c r="AM83" s="185"/>
      <c r="AN83" s="198">
        <v>515</v>
      </c>
      <c r="AO83" s="981" t="s">
        <v>350</v>
      </c>
      <c r="AP83" s="191"/>
      <c r="AQ83" s="192"/>
      <c r="AR83" s="198"/>
      <c r="AS83" s="198"/>
      <c r="AT83" s="191"/>
      <c r="AU83" s="192"/>
      <c r="AV83" s="191">
        <v>471</v>
      </c>
      <c r="AW83" s="987" t="s">
        <v>350</v>
      </c>
      <c r="AX83" s="198">
        <v>471</v>
      </c>
      <c r="AY83" s="198" t="s">
        <v>376</v>
      </c>
      <c r="AZ83" s="191"/>
      <c r="BA83" s="192"/>
      <c r="BB83" s="188"/>
      <c r="BC83" s="185"/>
      <c r="BD83" s="153"/>
      <c r="BE83" s="159">
        <f t="shared" ref="BE83:BE89" si="5">COUNT(D83:BC83)</f>
        <v>11</v>
      </c>
      <c r="BF83" s="672">
        <f t="shared" ref="BF83:BF89" si="6">IF(BE83&lt;3," ",(LARGE(D83:BC83,1)+LARGE(D83:BC83,2)+LARGE(D83:BC83,3))/3)</f>
        <v>507.33333333333331</v>
      </c>
      <c r="BG83" s="652">
        <f>COUNTIF(D83:BC83,"(1)")</f>
        <v>0</v>
      </c>
      <c r="BH83" s="157">
        <f t="shared" ref="BH83:BH89" si="7">COUNTIF(D83:BC83,"(2)")</f>
        <v>3</v>
      </c>
      <c r="BI83" s="157">
        <f t="shared" ref="BI83:BI89" si="8">COUNTIF(D83:BC83,"(3)")</f>
        <v>0</v>
      </c>
      <c r="BJ83" s="651">
        <f t="shared" ref="BJ83:BJ89" si="9">SUM(BG83:BI83)</f>
        <v>3</v>
      </c>
      <c r="BK83" s="169" t="s">
        <v>149</v>
      </c>
      <c r="BL83" s="174" t="s">
        <v>172</v>
      </c>
      <c r="BM83" s="674" t="str">
        <f t="shared" ref="BM83:BM88" si="10">IF((LARGE(D83:BC83,1))&gt;=540,"14"," ")</f>
        <v xml:space="preserve"> </v>
      </c>
      <c r="BN83" s="674" t="str">
        <f t="shared" ref="BN83:BN89" si="11">IF((LARGE(D83:BC83,1))&gt;=570,"14"," ")</f>
        <v xml:space="preserve"> </v>
      </c>
      <c r="BO83" s="153"/>
    </row>
    <row r="84" spans="1:67" x14ac:dyDescent="0.2">
      <c r="A84" s="153"/>
      <c r="B84" s="688">
        <v>2</v>
      </c>
      <c r="C84" s="182" t="s">
        <v>254</v>
      </c>
      <c r="D84" s="803"/>
      <c r="E84" s="807"/>
      <c r="F84" s="803"/>
      <c r="G84" s="185"/>
      <c r="H84" s="183"/>
      <c r="I84" s="183"/>
      <c r="J84" s="803"/>
      <c r="K84" s="198"/>
      <c r="L84" s="803"/>
      <c r="M84" s="804"/>
      <c r="N84" s="910"/>
      <c r="O84" s="911"/>
      <c r="P84" s="689">
        <v>513</v>
      </c>
      <c r="Q84" s="942" t="s">
        <v>350</v>
      </c>
      <c r="R84" s="700"/>
      <c r="S84" s="185"/>
      <c r="T84" s="689"/>
      <c r="U84" s="185"/>
      <c r="V84" s="689">
        <v>490</v>
      </c>
      <c r="W84" s="185" t="s">
        <v>353</v>
      </c>
      <c r="X84" s="689">
        <v>492</v>
      </c>
      <c r="Y84" s="185" t="s">
        <v>376</v>
      </c>
      <c r="Z84" s="710"/>
      <c r="AA84" s="185"/>
      <c r="AB84" s="689">
        <v>450</v>
      </c>
      <c r="AC84" s="185" t="s">
        <v>352</v>
      </c>
      <c r="AD84" s="689"/>
      <c r="AE84" s="198"/>
      <c r="AF84" s="803">
        <v>420</v>
      </c>
      <c r="AG84" s="185" t="s">
        <v>376</v>
      </c>
      <c r="AH84" s="700"/>
      <c r="AI84" s="183"/>
      <c r="AJ84" s="803"/>
      <c r="AK84" s="185"/>
      <c r="AL84" s="689"/>
      <c r="AM84" s="185"/>
      <c r="AN84" s="198">
        <v>480</v>
      </c>
      <c r="AO84" s="198" t="s">
        <v>310</v>
      </c>
      <c r="AP84" s="188">
        <v>461</v>
      </c>
      <c r="AQ84" s="185" t="s">
        <v>345</v>
      </c>
      <c r="AR84" s="198"/>
      <c r="AS84" s="198"/>
      <c r="AT84" s="188"/>
      <c r="AU84" s="185"/>
      <c r="AV84" s="188"/>
      <c r="AW84" s="185"/>
      <c r="AX84" s="198">
        <v>495</v>
      </c>
      <c r="AY84" s="198" t="s">
        <v>345</v>
      </c>
      <c r="AZ84" s="188"/>
      <c r="BA84" s="185"/>
      <c r="BB84" s="188"/>
      <c r="BC84" s="185"/>
      <c r="BD84" s="153"/>
      <c r="BE84" s="159">
        <f t="shared" si="5"/>
        <v>8</v>
      </c>
      <c r="BF84" s="672">
        <f t="shared" si="6"/>
        <v>500</v>
      </c>
      <c r="BG84" s="652">
        <f>COUNTIF(D84:BC84,"(1)")</f>
        <v>0</v>
      </c>
      <c r="BH84" s="157">
        <f t="shared" si="7"/>
        <v>1</v>
      </c>
      <c r="BI84" s="157">
        <f t="shared" si="8"/>
        <v>0</v>
      </c>
      <c r="BJ84" s="651">
        <f t="shared" si="9"/>
        <v>1</v>
      </c>
      <c r="BK84" s="161">
        <v>11</v>
      </c>
      <c r="BL84" s="162">
        <v>12</v>
      </c>
      <c r="BM84" s="674" t="str">
        <f t="shared" si="10"/>
        <v xml:space="preserve"> </v>
      </c>
      <c r="BN84" s="674" t="str">
        <f t="shared" si="11"/>
        <v xml:space="preserve"> </v>
      </c>
      <c r="BO84" s="153"/>
    </row>
    <row r="85" spans="1:67" x14ac:dyDescent="0.2">
      <c r="A85" s="153"/>
      <c r="B85" s="688">
        <v>3</v>
      </c>
      <c r="C85" s="182" t="s">
        <v>351</v>
      </c>
      <c r="D85" s="803"/>
      <c r="E85" s="807"/>
      <c r="F85" s="803"/>
      <c r="G85" s="185"/>
      <c r="H85" s="183"/>
      <c r="I85" s="183"/>
      <c r="J85" s="803"/>
      <c r="K85" s="198"/>
      <c r="L85" s="803"/>
      <c r="M85" s="804"/>
      <c r="N85" s="910"/>
      <c r="O85" s="911"/>
      <c r="P85" s="689">
        <v>443</v>
      </c>
      <c r="Q85" s="185" t="s">
        <v>345</v>
      </c>
      <c r="R85" s="700"/>
      <c r="S85" s="185"/>
      <c r="T85" s="689"/>
      <c r="U85" s="185"/>
      <c r="V85" s="689">
        <v>414</v>
      </c>
      <c r="W85" s="185" t="s">
        <v>367</v>
      </c>
      <c r="X85" s="689">
        <v>418</v>
      </c>
      <c r="Y85" s="185" t="s">
        <v>378</v>
      </c>
      <c r="Z85" s="710"/>
      <c r="AA85" s="185"/>
      <c r="AB85" s="689">
        <v>423</v>
      </c>
      <c r="AC85" s="185" t="s">
        <v>368</v>
      </c>
      <c r="AD85" s="689"/>
      <c r="AE85" s="198"/>
      <c r="AF85" s="803">
        <v>417</v>
      </c>
      <c r="AG85" s="185" t="s">
        <v>382</v>
      </c>
      <c r="AH85" s="700"/>
      <c r="AI85" s="183"/>
      <c r="AJ85" s="803"/>
      <c r="AK85" s="804"/>
      <c r="AL85" s="689"/>
      <c r="AM85" s="185"/>
      <c r="AN85" s="198"/>
      <c r="AO85" s="198"/>
      <c r="AP85" s="188"/>
      <c r="AQ85" s="185"/>
      <c r="AR85" s="198"/>
      <c r="AS85" s="198"/>
      <c r="AT85" s="188"/>
      <c r="AU85" s="185"/>
      <c r="AV85" s="188"/>
      <c r="AW85" s="185"/>
      <c r="AX85" s="198"/>
      <c r="AY85" s="198"/>
      <c r="AZ85" s="188"/>
      <c r="BA85" s="185"/>
      <c r="BB85" s="188"/>
      <c r="BC85" s="185"/>
      <c r="BD85" s="153"/>
      <c r="BE85" s="159">
        <f t="shared" si="5"/>
        <v>5</v>
      </c>
      <c r="BF85" s="672">
        <f t="shared" si="6"/>
        <v>428</v>
      </c>
      <c r="BG85" s="652">
        <f>COUNTIF(D85:BC85,"(1)")</f>
        <v>0</v>
      </c>
      <c r="BH85" s="157">
        <f t="shared" si="7"/>
        <v>0</v>
      </c>
      <c r="BI85" s="157">
        <f t="shared" si="8"/>
        <v>0</v>
      </c>
      <c r="BJ85" s="651">
        <f t="shared" si="9"/>
        <v>0</v>
      </c>
      <c r="BK85" s="673" t="str">
        <f>IF((LARGE(D85:BC85,1))&gt;=450,"14"," ")</f>
        <v xml:space="preserve"> </v>
      </c>
      <c r="BL85" s="674" t="str">
        <f>IF((LARGE(D85:BC85,1))&gt;=500,"14"," ")</f>
        <v xml:space="preserve"> </v>
      </c>
      <c r="BM85" s="674" t="str">
        <f t="shared" si="10"/>
        <v xml:space="preserve"> </v>
      </c>
      <c r="BN85" s="674" t="str">
        <f t="shared" si="11"/>
        <v xml:space="preserve"> </v>
      </c>
      <c r="BO85" s="153"/>
    </row>
    <row r="86" spans="1:67" x14ac:dyDescent="0.2">
      <c r="A86" s="153"/>
      <c r="B86" s="688">
        <v>4</v>
      </c>
      <c r="C86" s="182" t="s">
        <v>32</v>
      </c>
      <c r="D86" s="803"/>
      <c r="E86" s="807"/>
      <c r="F86" s="803"/>
      <c r="G86" s="185"/>
      <c r="H86" s="183"/>
      <c r="I86" s="183"/>
      <c r="J86" s="803"/>
      <c r="K86" s="198"/>
      <c r="L86" s="803"/>
      <c r="M86" s="804"/>
      <c r="N86" s="910"/>
      <c r="O86" s="911"/>
      <c r="P86" s="689">
        <v>248</v>
      </c>
      <c r="Q86" s="185" t="s">
        <v>352</v>
      </c>
      <c r="R86" s="700"/>
      <c r="S86" s="185"/>
      <c r="T86" s="689"/>
      <c r="U86" s="185"/>
      <c r="V86" s="689">
        <v>224</v>
      </c>
      <c r="W86" s="185" t="s">
        <v>368</v>
      </c>
      <c r="X86" s="689">
        <v>122</v>
      </c>
      <c r="Y86" s="185" t="s">
        <v>380</v>
      </c>
      <c r="Z86" s="710"/>
      <c r="AA86" s="185"/>
      <c r="AB86" s="689">
        <v>194</v>
      </c>
      <c r="AC86" s="185" t="s">
        <v>385</v>
      </c>
      <c r="AD86" s="689"/>
      <c r="AE86" s="198"/>
      <c r="AF86" s="803"/>
      <c r="AG86" s="185"/>
      <c r="AH86" s="700"/>
      <c r="AI86" s="183"/>
      <c r="AJ86" s="803"/>
      <c r="AK86" s="804"/>
      <c r="AL86" s="689"/>
      <c r="AM86" s="185"/>
      <c r="AN86" s="198"/>
      <c r="AO86" s="198"/>
      <c r="AP86" s="188"/>
      <c r="AQ86" s="185"/>
      <c r="AR86" s="198"/>
      <c r="AS86" s="198"/>
      <c r="AT86" s="188"/>
      <c r="AU86" s="185"/>
      <c r="AV86" s="188"/>
      <c r="AW86" s="185"/>
      <c r="AX86" s="198"/>
      <c r="AY86" s="198"/>
      <c r="AZ86" s="188"/>
      <c r="BA86" s="185"/>
      <c r="BB86" s="188"/>
      <c r="BC86" s="185"/>
      <c r="BD86" s="153"/>
      <c r="BE86" s="159">
        <f t="shared" si="5"/>
        <v>4</v>
      </c>
      <c r="BF86" s="672">
        <f t="shared" si="6"/>
        <v>222</v>
      </c>
      <c r="BG86" s="652">
        <v>0</v>
      </c>
      <c r="BH86" s="157">
        <f t="shared" si="7"/>
        <v>0</v>
      </c>
      <c r="BI86" s="157">
        <f t="shared" si="8"/>
        <v>0</v>
      </c>
      <c r="BJ86" s="651">
        <f t="shared" si="9"/>
        <v>0</v>
      </c>
      <c r="BK86" s="673" t="str">
        <f>IF((LARGE(D86:BC86,1))&gt;=450,"14"," ")</f>
        <v xml:space="preserve"> </v>
      </c>
      <c r="BL86" s="674" t="str">
        <f>IF((LARGE(D86:BC86,1))&gt;=500,"14"," ")</f>
        <v xml:space="preserve"> </v>
      </c>
      <c r="BM86" s="674" t="str">
        <f t="shared" si="10"/>
        <v xml:space="preserve"> </v>
      </c>
      <c r="BN86" s="674" t="str">
        <f t="shared" si="11"/>
        <v xml:space="preserve"> </v>
      </c>
      <c r="BO86" s="153"/>
    </row>
    <row r="87" spans="1:67" x14ac:dyDescent="0.2">
      <c r="A87" s="153"/>
      <c r="B87" s="688">
        <v>5</v>
      </c>
      <c r="C87" s="182" t="s">
        <v>291</v>
      </c>
      <c r="D87" s="949"/>
      <c r="E87" s="953"/>
      <c r="F87" s="949"/>
      <c r="G87" s="185"/>
      <c r="H87" s="183"/>
      <c r="I87" s="183"/>
      <c r="J87" s="949"/>
      <c r="K87" s="198"/>
      <c r="L87" s="949"/>
      <c r="M87" s="950"/>
      <c r="N87" s="949"/>
      <c r="O87" s="950"/>
      <c r="P87" s="689">
        <v>437</v>
      </c>
      <c r="Q87" s="185" t="s">
        <v>353</v>
      </c>
      <c r="R87" s="700"/>
      <c r="S87" s="185"/>
      <c r="T87" s="689"/>
      <c r="U87" s="185"/>
      <c r="V87" s="689"/>
      <c r="W87" s="185"/>
      <c r="X87" s="689"/>
      <c r="Y87" s="185"/>
      <c r="Z87" s="710"/>
      <c r="AA87" s="185"/>
      <c r="AB87" s="689"/>
      <c r="AC87" s="185"/>
      <c r="AD87" s="689"/>
      <c r="AE87" s="198"/>
      <c r="AF87" s="949"/>
      <c r="AG87" s="185"/>
      <c r="AH87" s="700"/>
      <c r="AI87" s="183"/>
      <c r="AJ87" s="949"/>
      <c r="AK87" s="950"/>
      <c r="AL87" s="689"/>
      <c r="AM87" s="185"/>
      <c r="AN87" s="198"/>
      <c r="AO87" s="198"/>
      <c r="AP87" s="188"/>
      <c r="AQ87" s="185"/>
      <c r="AR87" s="198"/>
      <c r="AS87" s="198"/>
      <c r="AT87" s="188"/>
      <c r="AU87" s="185"/>
      <c r="AV87" s="188"/>
      <c r="AW87" s="185"/>
      <c r="AX87" s="198"/>
      <c r="AY87" s="198"/>
      <c r="AZ87" s="188"/>
      <c r="BA87" s="185"/>
      <c r="BB87" s="188"/>
      <c r="BC87" s="185"/>
      <c r="BD87" s="153"/>
      <c r="BE87" s="159">
        <f t="shared" ref="BE87" si="12">COUNT(D87:BC87)</f>
        <v>1</v>
      </c>
      <c r="BF87" s="672" t="str">
        <f t="shared" ref="BF87" si="13">IF(BE87&lt;3," ",(LARGE(D87:BC87,1)+LARGE(D87:BC87,2)+LARGE(D87:BC87,3))/3)</f>
        <v xml:space="preserve"> </v>
      </c>
      <c r="BG87" s="652">
        <v>0</v>
      </c>
      <c r="BH87" s="157">
        <f t="shared" ref="BH87" si="14">COUNTIF(D87:BC87,"(2)")</f>
        <v>0</v>
      </c>
      <c r="BI87" s="157">
        <f t="shared" ref="BI87" si="15">COUNTIF(D87:BC87,"(3)")</f>
        <v>0</v>
      </c>
      <c r="BJ87" s="651">
        <f t="shared" ref="BJ87" si="16">SUM(BG87:BI87)</f>
        <v>0</v>
      </c>
      <c r="BK87" s="161">
        <v>13</v>
      </c>
      <c r="BL87" s="674" t="str">
        <f>IF((LARGE(D87:BC87,1))&gt;=500,"14"," ")</f>
        <v xml:space="preserve"> </v>
      </c>
      <c r="BM87" s="674" t="str">
        <f t="shared" si="10"/>
        <v xml:space="preserve"> </v>
      </c>
      <c r="BN87" s="674" t="str">
        <f t="shared" ref="BN87" si="17">IF((LARGE(D87:BC87,1))&gt;=570,"14"," ")</f>
        <v xml:space="preserve"> </v>
      </c>
      <c r="BO87" s="153"/>
    </row>
    <row r="88" spans="1:67" x14ac:dyDescent="0.2">
      <c r="A88" s="153"/>
      <c r="B88" s="688">
        <v>6</v>
      </c>
      <c r="C88" s="182" t="s">
        <v>379</v>
      </c>
      <c r="D88" s="803"/>
      <c r="E88" s="807"/>
      <c r="F88" s="803"/>
      <c r="G88" s="185"/>
      <c r="H88" s="183"/>
      <c r="I88" s="183"/>
      <c r="J88" s="803"/>
      <c r="K88" s="198"/>
      <c r="L88" s="803"/>
      <c r="M88" s="804"/>
      <c r="N88" s="910"/>
      <c r="O88" s="911"/>
      <c r="P88" s="689"/>
      <c r="Q88" s="185"/>
      <c r="R88" s="700"/>
      <c r="S88" s="185"/>
      <c r="T88" s="689"/>
      <c r="U88" s="185"/>
      <c r="V88" s="689"/>
      <c r="W88" s="185"/>
      <c r="X88" s="689">
        <v>424</v>
      </c>
      <c r="Y88" s="185" t="s">
        <v>368</v>
      </c>
      <c r="Z88" s="710"/>
      <c r="AA88" s="185"/>
      <c r="AB88" s="689"/>
      <c r="AC88" s="185"/>
      <c r="AD88" s="689"/>
      <c r="AE88" s="198"/>
      <c r="AF88" s="803"/>
      <c r="AG88" s="185"/>
      <c r="AH88" s="700"/>
      <c r="AI88" s="183"/>
      <c r="AJ88" s="803"/>
      <c r="AK88" s="804"/>
      <c r="AL88" s="689"/>
      <c r="AM88" s="185"/>
      <c r="AN88" s="198"/>
      <c r="AO88" s="198"/>
      <c r="AP88" s="188"/>
      <c r="AQ88" s="185"/>
      <c r="AR88" s="198"/>
      <c r="AS88" s="198"/>
      <c r="AT88" s="188"/>
      <c r="AU88" s="185"/>
      <c r="AV88" s="188"/>
      <c r="AW88" s="185"/>
      <c r="AX88" s="198"/>
      <c r="AY88" s="198"/>
      <c r="AZ88" s="188"/>
      <c r="BA88" s="185"/>
      <c r="BB88" s="188"/>
      <c r="BC88" s="185"/>
      <c r="BD88" s="153"/>
      <c r="BE88" s="159">
        <f t="shared" si="5"/>
        <v>1</v>
      </c>
      <c r="BF88" s="672" t="str">
        <f t="shared" si="6"/>
        <v xml:space="preserve"> </v>
      </c>
      <c r="BG88" s="652">
        <v>0</v>
      </c>
      <c r="BH88" s="157">
        <f t="shared" si="7"/>
        <v>0</v>
      </c>
      <c r="BI88" s="157">
        <f t="shared" si="8"/>
        <v>0</v>
      </c>
      <c r="BJ88" s="651">
        <f t="shared" si="9"/>
        <v>0</v>
      </c>
      <c r="BK88" s="673" t="str">
        <f>IF((LARGE(D88:BC88,1))&gt;=450,"14"," ")</f>
        <v xml:space="preserve"> </v>
      </c>
      <c r="BL88" s="674" t="str">
        <f>IF((LARGE(D88:BC88,1))&gt;=500,"14"," ")</f>
        <v xml:space="preserve"> </v>
      </c>
      <c r="BM88" s="674" t="str">
        <f t="shared" si="10"/>
        <v xml:space="preserve"> </v>
      </c>
      <c r="BN88" s="674" t="str">
        <f t="shared" si="11"/>
        <v xml:space="preserve"> </v>
      </c>
      <c r="BO88" s="153"/>
    </row>
    <row r="89" spans="1:67" x14ac:dyDescent="0.2">
      <c r="A89" s="153"/>
      <c r="B89" s="677">
        <v>7</v>
      </c>
      <c r="C89" s="728" t="s">
        <v>27</v>
      </c>
      <c r="D89" s="809"/>
      <c r="E89" s="286"/>
      <c r="F89" s="809"/>
      <c r="G89" s="186"/>
      <c r="H89" s="286"/>
      <c r="I89" s="286"/>
      <c r="J89" s="809"/>
      <c r="K89" s="286"/>
      <c r="L89" s="707"/>
      <c r="M89" s="186"/>
      <c r="N89" s="707"/>
      <c r="O89" s="186"/>
      <c r="P89" s="808"/>
      <c r="Q89" s="186"/>
      <c r="R89" s="656"/>
      <c r="S89" s="186"/>
      <c r="T89" s="808">
        <v>512</v>
      </c>
      <c r="U89" s="941" t="s">
        <v>350</v>
      </c>
      <c r="V89" s="808">
        <v>534</v>
      </c>
      <c r="W89" s="943" t="s">
        <v>242</v>
      </c>
      <c r="X89" s="808">
        <v>528</v>
      </c>
      <c r="Y89" s="947" t="s">
        <v>269</v>
      </c>
      <c r="Z89" s="695"/>
      <c r="AA89" s="186"/>
      <c r="AB89" s="808">
        <v>545</v>
      </c>
      <c r="AC89" s="943" t="s">
        <v>242</v>
      </c>
      <c r="AD89" s="808"/>
      <c r="AE89" s="286"/>
      <c r="AF89" s="809">
        <v>530</v>
      </c>
      <c r="AG89" s="943" t="s">
        <v>242</v>
      </c>
      <c r="AH89" s="656">
        <v>539</v>
      </c>
      <c r="AI89" s="286" t="s">
        <v>391</v>
      </c>
      <c r="AJ89" s="809"/>
      <c r="AK89" s="186"/>
      <c r="AL89" s="808">
        <v>535</v>
      </c>
      <c r="AM89" s="943" t="s">
        <v>242</v>
      </c>
      <c r="AN89" s="286">
        <v>530</v>
      </c>
      <c r="AO89" s="990" t="s">
        <v>242</v>
      </c>
      <c r="AP89" s="707">
        <v>529</v>
      </c>
      <c r="AQ89" s="943" t="s">
        <v>242</v>
      </c>
      <c r="AR89" s="286"/>
      <c r="AS89" s="286"/>
      <c r="AT89" s="707">
        <v>529</v>
      </c>
      <c r="AU89" s="941" t="s">
        <v>350</v>
      </c>
      <c r="AV89" s="707">
        <v>536</v>
      </c>
      <c r="AW89" s="186" t="s">
        <v>310</v>
      </c>
      <c r="AX89" s="286">
        <v>512</v>
      </c>
      <c r="AY89" s="990" t="s">
        <v>242</v>
      </c>
      <c r="AZ89" s="707"/>
      <c r="BA89" s="186"/>
      <c r="BB89" s="707"/>
      <c r="BC89" s="186"/>
      <c r="BD89" s="153"/>
      <c r="BE89" s="159">
        <f t="shared" si="5"/>
        <v>12</v>
      </c>
      <c r="BF89" s="672">
        <f t="shared" si="6"/>
        <v>540</v>
      </c>
      <c r="BG89" s="652">
        <f>COUNTIF(D89:BC89,"(1)")</f>
        <v>7</v>
      </c>
      <c r="BH89" s="157">
        <f t="shared" si="7"/>
        <v>2</v>
      </c>
      <c r="BI89" s="157">
        <f t="shared" si="8"/>
        <v>1</v>
      </c>
      <c r="BJ89" s="651">
        <f t="shared" si="9"/>
        <v>10</v>
      </c>
      <c r="BK89" s="161">
        <v>95</v>
      </c>
      <c r="BL89" s="158">
        <v>96</v>
      </c>
      <c r="BM89" s="158">
        <v>96</v>
      </c>
      <c r="BN89" s="734" t="str">
        <f t="shared" si="11"/>
        <v xml:space="preserve"> </v>
      </c>
      <c r="BO89" s="153"/>
    </row>
    <row r="90" spans="1:67" x14ac:dyDescent="0.2">
      <c r="A90" s="153"/>
      <c r="B90" s="643"/>
      <c r="C90" s="153"/>
      <c r="BD90" s="153"/>
      <c r="BE90" s="159"/>
      <c r="BF90" s="672"/>
      <c r="BG90" s="159"/>
      <c r="BH90" s="159"/>
      <c r="BI90" s="159"/>
      <c r="BJ90" s="159"/>
      <c r="BK90" s="160"/>
      <c r="BL90" s="160"/>
      <c r="BM90" s="160"/>
      <c r="BN90" s="167"/>
      <c r="BO90" s="153"/>
    </row>
    <row r="91" spans="1:67" x14ac:dyDescent="0.2">
      <c r="A91" s="153"/>
      <c r="B91" s="653"/>
      <c r="C91" s="93" t="s">
        <v>33</v>
      </c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913"/>
      <c r="O91" s="913"/>
      <c r="P91" s="808"/>
      <c r="Q91" s="808"/>
      <c r="R91" s="656"/>
      <c r="S91" s="808"/>
      <c r="T91" s="808"/>
      <c r="U91" s="808"/>
      <c r="V91" s="808"/>
      <c r="W91" s="808"/>
      <c r="X91" s="808"/>
      <c r="Y91" s="808"/>
      <c r="Z91" s="695"/>
      <c r="AA91" s="808"/>
      <c r="AB91" s="808"/>
      <c r="AC91" s="808"/>
      <c r="AD91" s="808"/>
      <c r="AE91" s="808"/>
      <c r="AF91" s="808"/>
      <c r="AG91" s="808"/>
      <c r="AH91" s="656"/>
      <c r="AI91" s="808"/>
      <c r="AJ91" s="808"/>
      <c r="AK91" s="808"/>
      <c r="AL91" s="808"/>
      <c r="AM91" s="808"/>
      <c r="AN91" s="808"/>
      <c r="AO91" s="808"/>
      <c r="AP91" s="808"/>
      <c r="AQ91" s="808"/>
      <c r="AR91" s="808"/>
      <c r="AS91" s="808"/>
      <c r="AT91" s="808"/>
      <c r="AU91" s="808"/>
      <c r="AV91" s="997"/>
      <c r="AW91" s="997"/>
      <c r="AX91" s="808"/>
      <c r="AY91" s="808"/>
      <c r="AZ91" s="1007"/>
      <c r="BA91" s="1007"/>
      <c r="BB91" s="808"/>
      <c r="BC91" s="808"/>
      <c r="BD91" s="153"/>
      <c r="BE91" s="159"/>
      <c r="BF91" s="672"/>
      <c r="BG91" s="172"/>
      <c r="BH91" s="172"/>
      <c r="BI91" s="172"/>
      <c r="BJ91" s="168"/>
      <c r="BK91" s="168"/>
      <c r="BL91" s="168"/>
      <c r="BM91" s="168"/>
      <c r="BN91" s="168"/>
      <c r="BO91" s="153"/>
    </row>
    <row r="92" spans="1:67" x14ac:dyDescent="0.2">
      <c r="A92" s="153"/>
      <c r="B92" s="688"/>
      <c r="C92" s="182"/>
      <c r="D92" s="803"/>
      <c r="E92" s="804"/>
      <c r="F92" s="817"/>
      <c r="G92" s="818"/>
      <c r="H92" s="689"/>
      <c r="I92" s="689"/>
      <c r="J92" s="803"/>
      <c r="K92" s="804"/>
      <c r="L92" s="817"/>
      <c r="M92" s="818"/>
      <c r="N92" s="921"/>
      <c r="O92" s="922"/>
      <c r="P92" s="689"/>
      <c r="Q92" s="804"/>
      <c r="R92" s="700"/>
      <c r="S92" s="185"/>
      <c r="T92" s="689"/>
      <c r="U92" s="804"/>
      <c r="V92" s="689"/>
      <c r="W92" s="804"/>
      <c r="X92" s="689"/>
      <c r="Y92" s="804"/>
      <c r="Z92" s="710"/>
      <c r="AA92" s="804"/>
      <c r="AB92" s="689"/>
      <c r="AC92" s="185"/>
      <c r="AD92" s="689"/>
      <c r="AE92" s="818"/>
      <c r="AF92" s="689"/>
      <c r="AG92" s="818"/>
      <c r="AH92" s="700"/>
      <c r="AI92" s="689"/>
      <c r="AJ92" s="803"/>
      <c r="AK92" s="804"/>
      <c r="AL92" s="689"/>
      <c r="AM92" s="804"/>
      <c r="AN92" s="807"/>
      <c r="AO92" s="807"/>
      <c r="AP92" s="817"/>
      <c r="AQ92" s="818"/>
      <c r="AR92" s="807"/>
      <c r="AS92" s="807"/>
      <c r="AT92" s="817"/>
      <c r="AU92" s="818"/>
      <c r="AV92" s="991"/>
      <c r="AW92" s="992"/>
      <c r="AX92" s="816"/>
      <c r="AY92" s="816"/>
      <c r="AZ92" s="1003"/>
      <c r="BA92" s="1003"/>
      <c r="BB92" s="817"/>
      <c r="BC92" s="818"/>
      <c r="BD92" s="153"/>
      <c r="BE92" s="159">
        <f>COUNT(D92:BC92)</f>
        <v>0</v>
      </c>
      <c r="BF92" s="672" t="str">
        <f>IF(BE92&lt;3," ",(LARGE(D92:BC92,1)+LARGE(D92:BC92,2)+LARGE(D92:BC92,3))/3)</f>
        <v xml:space="preserve"> </v>
      </c>
      <c r="BG92" s="652">
        <f>COUNTIF(D92:BC92,"(1)")</f>
        <v>0</v>
      </c>
      <c r="BH92" s="157">
        <f>COUNTIF(D92:BC92,"(2)")</f>
        <v>0</v>
      </c>
      <c r="BI92" s="157">
        <f>COUNTIF(D92:BC92,"(3)")</f>
        <v>0</v>
      </c>
      <c r="BJ92" s="651">
        <f>SUM(BG92:BI92)</f>
        <v>0</v>
      </c>
      <c r="BK92" s="673" t="e">
        <f>IF((LARGE(D92:BC92,1))&gt;=450,"14"," ")</f>
        <v>#NUM!</v>
      </c>
      <c r="BL92" s="674" t="e">
        <f>IF((LARGE(D92:BC92,1))&gt;=500,"14"," ")</f>
        <v>#NUM!</v>
      </c>
      <c r="BM92" s="674" t="e">
        <f>IF((LARGE(D92:BC92,1))&gt;=540,"14"," ")</f>
        <v>#NUM!</v>
      </c>
      <c r="BN92" s="157" t="e">
        <f>IF((LARGE(D92:BC92,1))&gt;=570,"14"," ")</f>
        <v>#NUM!</v>
      </c>
      <c r="BO92" s="153"/>
    </row>
    <row r="93" spans="1:67" x14ac:dyDescent="0.2">
      <c r="A93" s="153"/>
      <c r="B93" s="677"/>
      <c r="C93" s="181"/>
      <c r="D93" s="809"/>
      <c r="E93" s="810"/>
      <c r="F93" s="809"/>
      <c r="G93" s="810"/>
      <c r="H93" s="808"/>
      <c r="I93" s="808"/>
      <c r="J93" s="809"/>
      <c r="K93" s="810"/>
      <c r="L93" s="809"/>
      <c r="M93" s="810"/>
      <c r="N93" s="914"/>
      <c r="O93" s="915"/>
      <c r="P93" s="808"/>
      <c r="Q93" s="810"/>
      <c r="R93" s="656"/>
      <c r="S93" s="810"/>
      <c r="T93" s="808"/>
      <c r="U93" s="810"/>
      <c r="V93" s="808"/>
      <c r="W93" s="810"/>
      <c r="X93" s="808"/>
      <c r="Y93" s="810"/>
      <c r="Z93" s="695"/>
      <c r="AA93" s="810"/>
      <c r="AB93" s="808"/>
      <c r="AC93" s="810"/>
      <c r="AD93" s="808"/>
      <c r="AE93" s="810"/>
      <c r="AF93" s="808"/>
      <c r="AG93" s="810"/>
      <c r="AH93" s="656"/>
      <c r="AI93" s="808"/>
      <c r="AJ93" s="809"/>
      <c r="AK93" s="810"/>
      <c r="AL93" s="808"/>
      <c r="AM93" s="810"/>
      <c r="AN93" s="808"/>
      <c r="AO93" s="808"/>
      <c r="AP93" s="809"/>
      <c r="AQ93" s="810"/>
      <c r="AR93" s="808"/>
      <c r="AS93" s="808"/>
      <c r="AT93" s="809"/>
      <c r="AU93" s="810"/>
      <c r="AV93" s="995"/>
      <c r="AW93" s="996"/>
      <c r="AX93" s="808"/>
      <c r="AY93" s="808"/>
      <c r="AZ93" s="1007"/>
      <c r="BA93" s="1007"/>
      <c r="BB93" s="809"/>
      <c r="BC93" s="810"/>
      <c r="BD93" s="153"/>
      <c r="BE93" s="159">
        <f>COUNT(D93:BC93)</f>
        <v>0</v>
      </c>
      <c r="BF93" s="672" t="str">
        <f>IF(BE93&lt;3," ",(LARGE(D93:BC93,1)+LARGE(D93:BC93,2)+LARGE(D93:BC93,3))/3)</f>
        <v xml:space="preserve"> </v>
      </c>
      <c r="BG93" s="673">
        <f>COUNTIF(D93:BC93,"(1)")</f>
        <v>0</v>
      </c>
      <c r="BH93" s="674">
        <f>COUNTIF(D93:BC93,"(2)")</f>
        <v>0</v>
      </c>
      <c r="BI93" s="674">
        <f>COUNTIF(D93:BC93,"(3)")</f>
        <v>0</v>
      </c>
      <c r="BJ93" s="675">
        <f>SUM(BG93:BI93)</f>
        <v>0</v>
      </c>
      <c r="BK93" s="673" t="e">
        <f>IF((LARGE(D93:BC93,1))&gt;=450,"14"," ")</f>
        <v>#NUM!</v>
      </c>
      <c r="BL93" s="674" t="e">
        <f>IF((LARGE(D93:BC93,1))&gt;=500,"14"," ")</f>
        <v>#NUM!</v>
      </c>
      <c r="BM93" s="674" t="e">
        <f>IF((LARGE(D93:BC93,1))&gt;=540,"14"," ")</f>
        <v>#NUM!</v>
      </c>
      <c r="BN93" s="674" t="e">
        <f>IF((LARGE(D93:BC93,1))&gt;=570,"14"," ")</f>
        <v>#NUM!</v>
      </c>
      <c r="BO93" s="153"/>
    </row>
    <row r="94" spans="1:67" x14ac:dyDescent="0.2">
      <c r="A94" s="153"/>
      <c r="B94" s="643"/>
      <c r="C94" s="153"/>
      <c r="BD94" s="153"/>
      <c r="BE94" s="159"/>
      <c r="BF94" s="672"/>
      <c r="BG94" s="711"/>
      <c r="BH94" s="711"/>
      <c r="BI94" s="711"/>
      <c r="BJ94" s="711"/>
      <c r="BK94" s="178"/>
      <c r="BL94" s="178"/>
      <c r="BM94" s="178"/>
      <c r="BN94" s="178"/>
      <c r="BO94" s="153"/>
    </row>
    <row r="95" spans="1:67" x14ac:dyDescent="0.2">
      <c r="A95" s="153"/>
      <c r="B95" s="653"/>
      <c r="C95" s="93" t="s">
        <v>34</v>
      </c>
      <c r="D95" s="808"/>
      <c r="E95" s="808"/>
      <c r="F95" s="808"/>
      <c r="G95" s="808"/>
      <c r="H95" s="808"/>
      <c r="I95" s="808"/>
      <c r="J95" s="808"/>
      <c r="K95" s="808"/>
      <c r="L95" s="808"/>
      <c r="M95" s="808"/>
      <c r="N95" s="913"/>
      <c r="O95" s="913"/>
      <c r="P95" s="808"/>
      <c r="Q95" s="808"/>
      <c r="R95" s="656"/>
      <c r="S95" s="808"/>
      <c r="T95" s="808"/>
      <c r="U95" s="808"/>
      <c r="V95" s="808"/>
      <c r="W95" s="808"/>
      <c r="X95" s="808"/>
      <c r="Y95" s="808"/>
      <c r="Z95" s="695"/>
      <c r="AA95" s="808"/>
      <c r="AB95" s="808"/>
      <c r="AC95" s="808"/>
      <c r="AD95" s="808"/>
      <c r="AE95" s="808"/>
      <c r="AF95" s="808"/>
      <c r="AG95" s="808"/>
      <c r="AH95" s="656"/>
      <c r="AI95" s="808"/>
      <c r="AJ95" s="808"/>
      <c r="AK95" s="808"/>
      <c r="AL95" s="808"/>
      <c r="AM95" s="808"/>
      <c r="AN95" s="808"/>
      <c r="AO95" s="808"/>
      <c r="AP95" s="808"/>
      <c r="AQ95" s="808"/>
      <c r="AR95" s="808"/>
      <c r="AS95" s="808"/>
      <c r="AT95" s="808"/>
      <c r="AU95" s="808"/>
      <c r="AV95" s="997"/>
      <c r="AW95" s="997"/>
      <c r="AX95" s="808"/>
      <c r="AY95" s="808"/>
      <c r="AZ95" s="1007"/>
      <c r="BA95" s="1007"/>
      <c r="BB95" s="808"/>
      <c r="BC95" s="808"/>
      <c r="BD95" s="153"/>
      <c r="BE95" s="159"/>
      <c r="BF95" s="672"/>
      <c r="BG95" s="172"/>
      <c r="BH95" s="172"/>
      <c r="BI95" s="172"/>
      <c r="BJ95" s="168"/>
      <c r="BK95" s="168"/>
      <c r="BL95" s="168"/>
      <c r="BM95" s="168"/>
      <c r="BN95" s="168"/>
      <c r="BO95" s="153"/>
    </row>
    <row r="96" spans="1:67" x14ac:dyDescent="0.2">
      <c r="A96" s="153"/>
      <c r="B96" s="724">
        <v>1</v>
      </c>
      <c r="C96" s="197" t="s">
        <v>35</v>
      </c>
      <c r="D96" s="817"/>
      <c r="E96" s="818"/>
      <c r="F96" s="817"/>
      <c r="G96" s="192"/>
      <c r="H96" s="183"/>
      <c r="I96" s="183"/>
      <c r="J96" s="817"/>
      <c r="K96" s="818"/>
      <c r="L96" s="816"/>
      <c r="M96" s="462"/>
      <c r="N96" s="932"/>
      <c r="O96" s="192"/>
      <c r="P96" s="689"/>
      <c r="Q96" s="198"/>
      <c r="R96" s="730"/>
      <c r="S96" s="192"/>
      <c r="T96" s="689"/>
      <c r="U96" s="198"/>
      <c r="V96" s="817"/>
      <c r="W96" s="192"/>
      <c r="X96" s="689">
        <v>455</v>
      </c>
      <c r="Y96" s="198" t="s">
        <v>382</v>
      </c>
      <c r="Z96" s="718"/>
      <c r="AA96" s="192"/>
      <c r="AB96" s="689"/>
      <c r="AC96" s="198"/>
      <c r="AD96" s="817"/>
      <c r="AE96" s="192"/>
      <c r="AF96" s="689"/>
      <c r="AG96" s="462"/>
      <c r="AH96" s="730"/>
      <c r="AI96" s="192"/>
      <c r="AJ96" s="807"/>
      <c r="AK96" s="807"/>
      <c r="AL96" s="817"/>
      <c r="AM96" s="818"/>
      <c r="AN96" s="807"/>
      <c r="AO96" s="807"/>
      <c r="AP96" s="817"/>
      <c r="AQ96" s="818"/>
      <c r="AR96" s="807"/>
      <c r="AS96" s="807"/>
      <c r="AT96" s="817"/>
      <c r="AU96" s="192"/>
      <c r="AV96" s="191"/>
      <c r="AW96" s="192"/>
      <c r="AX96" s="462"/>
      <c r="AY96" s="462"/>
      <c r="AZ96" s="191"/>
      <c r="BA96" s="192"/>
      <c r="BB96" s="817"/>
      <c r="BC96" s="818"/>
      <c r="BD96" s="153"/>
      <c r="BE96" s="159">
        <f>COUNT(D96:BC96)</f>
        <v>1</v>
      </c>
      <c r="BF96" s="672" t="str">
        <f>IF(BE96&lt;3," ",(LARGE(D96:BC96,1)+LARGE(D96:BC96,2)+LARGE(D96:BC96,3))/3)</f>
        <v xml:space="preserve"> </v>
      </c>
      <c r="BG96" s="652">
        <f>COUNTIF(D96:BC96,"(1)")</f>
        <v>0</v>
      </c>
      <c r="BH96" s="157">
        <f>COUNTIF(D96:BC96,"(2)")</f>
        <v>0</v>
      </c>
      <c r="BI96" s="157">
        <f>COUNTIF(D96:BC96,"(3)")</f>
        <v>0</v>
      </c>
      <c r="BJ96" s="651">
        <f>SUM(BG96:BI96)</f>
        <v>0</v>
      </c>
      <c r="BK96" s="170" t="s">
        <v>172</v>
      </c>
      <c r="BL96" s="170" t="s">
        <v>172</v>
      </c>
      <c r="BM96" s="674" t="str">
        <f>IF((LARGE(D96:BC96,1))&gt;=540,"14"," ")</f>
        <v xml:space="preserve"> </v>
      </c>
      <c r="BN96" s="157" t="str">
        <f>IF((LARGE(D96:BC96,1))&gt;=570,"14"," ")</f>
        <v xml:space="preserve"> </v>
      </c>
      <c r="BO96" s="153"/>
    </row>
    <row r="97" spans="1:67" x14ac:dyDescent="0.2">
      <c r="A97" s="153"/>
      <c r="B97" s="688">
        <v>2</v>
      </c>
      <c r="C97" s="197" t="s">
        <v>140</v>
      </c>
      <c r="D97" s="803"/>
      <c r="E97" s="185"/>
      <c r="F97" s="803"/>
      <c r="G97" s="185"/>
      <c r="H97" s="198"/>
      <c r="I97" s="198"/>
      <c r="J97" s="803"/>
      <c r="K97" s="185"/>
      <c r="L97" s="198"/>
      <c r="M97" s="198"/>
      <c r="N97" s="188"/>
      <c r="O97" s="185"/>
      <c r="P97" s="807"/>
      <c r="Q97" s="198"/>
      <c r="R97" s="722">
        <v>563</v>
      </c>
      <c r="S97" s="753" t="s">
        <v>242</v>
      </c>
      <c r="T97" s="807">
        <v>561</v>
      </c>
      <c r="U97" s="948" t="s">
        <v>242</v>
      </c>
      <c r="V97" s="803">
        <v>563</v>
      </c>
      <c r="W97" s="753" t="s">
        <v>242</v>
      </c>
      <c r="X97" s="807">
        <v>557</v>
      </c>
      <c r="Y97" s="981" t="s">
        <v>350</v>
      </c>
      <c r="Z97" s="720"/>
      <c r="AA97" s="185"/>
      <c r="AB97" s="807">
        <v>571</v>
      </c>
      <c r="AC97" s="948" t="s">
        <v>242</v>
      </c>
      <c r="AD97" s="803"/>
      <c r="AE97" s="185"/>
      <c r="AF97" s="807">
        <v>553</v>
      </c>
      <c r="AG97" s="988" t="s">
        <v>242</v>
      </c>
      <c r="AH97" s="722">
        <v>561</v>
      </c>
      <c r="AI97" s="185" t="s">
        <v>391</v>
      </c>
      <c r="AJ97" s="807">
        <v>565</v>
      </c>
      <c r="AK97" s="948" t="s">
        <v>242</v>
      </c>
      <c r="AL97" s="803"/>
      <c r="AM97" s="185"/>
      <c r="AN97" s="198"/>
      <c r="AO97" s="198"/>
      <c r="AP97" s="188"/>
      <c r="AQ97" s="185"/>
      <c r="AR97" s="198"/>
      <c r="AS97" s="198"/>
      <c r="AT97" s="803">
        <v>555</v>
      </c>
      <c r="AU97" s="753" t="s">
        <v>242</v>
      </c>
      <c r="AV97" s="188">
        <v>557</v>
      </c>
      <c r="AW97" s="753" t="s">
        <v>242</v>
      </c>
      <c r="AX97" s="198">
        <v>556</v>
      </c>
      <c r="AY97" s="948" t="s">
        <v>242</v>
      </c>
      <c r="AZ97" s="188">
        <v>563</v>
      </c>
      <c r="BA97" s="753" t="s">
        <v>242</v>
      </c>
      <c r="BB97" s="803"/>
      <c r="BC97" s="185"/>
      <c r="BD97" s="153"/>
      <c r="BE97" s="159">
        <f>COUNT(D97:BC97)</f>
        <v>12</v>
      </c>
      <c r="BF97" s="672">
        <f>IF(BE97&lt;3," ",(LARGE(D97:BC97,1)+LARGE(D97:BC97,2)+LARGE(D97:BC97,3))/3)</f>
        <v>566.33333333333337</v>
      </c>
      <c r="BG97" s="652">
        <f>COUNTIF(D97:BC97,"(1)")</f>
        <v>10</v>
      </c>
      <c r="BH97" s="157">
        <f>COUNTIF(D97:BC97,"(2)")</f>
        <v>1</v>
      </c>
      <c r="BI97" s="157">
        <f>COUNTIF(D97:BC97,"(3)")</f>
        <v>0</v>
      </c>
      <c r="BJ97" s="651">
        <f>SUM(BG97:BI97)</f>
        <v>11</v>
      </c>
      <c r="BK97" s="169" t="s">
        <v>149</v>
      </c>
      <c r="BL97" s="174" t="s">
        <v>149</v>
      </c>
      <c r="BM97" s="177" t="s">
        <v>149</v>
      </c>
      <c r="BN97" s="177" t="s">
        <v>230</v>
      </c>
      <c r="BO97" s="153"/>
    </row>
    <row r="98" spans="1:67" x14ac:dyDescent="0.2">
      <c r="A98" s="153"/>
      <c r="B98" s="677">
        <v>3</v>
      </c>
      <c r="C98" s="554" t="s">
        <v>28</v>
      </c>
      <c r="D98" s="809"/>
      <c r="E98" s="186"/>
      <c r="F98" s="809"/>
      <c r="G98" s="186"/>
      <c r="H98" s="808"/>
      <c r="I98" s="808"/>
      <c r="J98" s="809"/>
      <c r="K98" s="810"/>
      <c r="L98" s="808"/>
      <c r="M98" s="286"/>
      <c r="N98" s="929"/>
      <c r="O98" s="186"/>
      <c r="P98" s="654">
        <v>549</v>
      </c>
      <c r="Q98" s="944" t="s">
        <v>269</v>
      </c>
      <c r="R98" s="726">
        <v>549</v>
      </c>
      <c r="S98" s="947" t="s">
        <v>269</v>
      </c>
      <c r="T98" s="808">
        <v>534</v>
      </c>
      <c r="U98" s="286" t="s">
        <v>345</v>
      </c>
      <c r="V98" s="809"/>
      <c r="W98" s="186"/>
      <c r="X98" s="808"/>
      <c r="Y98" s="808"/>
      <c r="Z98" s="721"/>
      <c r="AA98" s="186"/>
      <c r="AB98" s="808">
        <v>542</v>
      </c>
      <c r="AC98" s="944" t="s">
        <v>269</v>
      </c>
      <c r="AD98" s="809"/>
      <c r="AE98" s="810"/>
      <c r="AF98" s="808">
        <v>546</v>
      </c>
      <c r="AG98" s="944" t="s">
        <v>269</v>
      </c>
      <c r="AH98" s="726"/>
      <c r="AI98" s="186"/>
      <c r="AJ98" s="808">
        <v>526</v>
      </c>
      <c r="AK98" s="989" t="s">
        <v>350</v>
      </c>
      <c r="AL98" s="809"/>
      <c r="AM98" s="186"/>
      <c r="AN98" s="286"/>
      <c r="AO98" s="286"/>
      <c r="AP98" s="707"/>
      <c r="AQ98" s="186"/>
      <c r="AR98" s="286"/>
      <c r="AS98" s="286"/>
      <c r="AT98" s="809">
        <v>542</v>
      </c>
      <c r="AU98" s="947" t="s">
        <v>269</v>
      </c>
      <c r="AV98" s="707"/>
      <c r="AW98" s="186"/>
      <c r="AX98" s="286">
        <v>539</v>
      </c>
      <c r="AY98" s="286" t="s">
        <v>345</v>
      </c>
      <c r="AZ98" s="707"/>
      <c r="BA98" s="186"/>
      <c r="BB98" s="809"/>
      <c r="BC98" s="810"/>
      <c r="BD98" s="153"/>
      <c r="BE98" s="159">
        <f>COUNT(D98:BC98)</f>
        <v>8</v>
      </c>
      <c r="BF98" s="672">
        <f>IF(BE98&lt;3," ",(LARGE(D98:BC98,1)+LARGE(D98:BC98,2)+LARGE(D98:BC98,3))/3)</f>
        <v>548</v>
      </c>
      <c r="BG98" s="652">
        <f>COUNTIF(D98:BC98,"(1)")</f>
        <v>0</v>
      </c>
      <c r="BH98" s="157">
        <f>COUNTIF(D98:BC98,"(2)")</f>
        <v>1</v>
      </c>
      <c r="BI98" s="157">
        <f>COUNTIF(D98:BC98,"(3)")</f>
        <v>5</v>
      </c>
      <c r="BJ98" s="651">
        <f>SUM(BG98:BI98)</f>
        <v>6</v>
      </c>
      <c r="BK98" s="169" t="s">
        <v>230</v>
      </c>
      <c r="BL98" s="174" t="s">
        <v>230</v>
      </c>
      <c r="BM98" s="174" t="s">
        <v>230</v>
      </c>
      <c r="BN98" s="674" t="str">
        <f>IF((LARGE(D98:BC98,1))&gt;=570,"14"," ")</f>
        <v xml:space="preserve"> </v>
      </c>
      <c r="BO98" s="153"/>
    </row>
    <row r="99" spans="1:67" ht="12" thickBot="1" x14ac:dyDescent="0.25">
      <c r="A99" s="153"/>
      <c r="B99" s="643"/>
      <c r="C99" s="153"/>
      <c r="BD99" s="153"/>
      <c r="BE99" s="159"/>
      <c r="BF99" s="672"/>
      <c r="BG99" s="172"/>
      <c r="BH99" s="172"/>
      <c r="BI99" s="172"/>
      <c r="BJ99" s="172"/>
      <c r="BK99" s="161"/>
      <c r="BL99" s="159"/>
      <c r="BM99" s="160"/>
      <c r="BN99" s="159"/>
      <c r="BO99" s="153"/>
    </row>
    <row r="100" spans="1:67" ht="16.5" thickBot="1" x14ac:dyDescent="0.3">
      <c r="A100" s="153"/>
      <c r="B100" s="643"/>
      <c r="C100" s="153" t="s">
        <v>36</v>
      </c>
      <c r="AL100" s="1296">
        <f>COUNT(B8:B99)</f>
        <v>34</v>
      </c>
      <c r="AM100" s="1297"/>
      <c r="AN100" s="843"/>
      <c r="AO100" s="843"/>
      <c r="AP100" s="843"/>
      <c r="AQ100" s="843"/>
      <c r="AR100" s="843"/>
      <c r="AS100" s="843"/>
      <c r="BD100" s="153"/>
      <c r="BE100" s="159">
        <f>SUM(BE8:BE99)</f>
        <v>160</v>
      </c>
      <c r="BF100" s="672"/>
      <c r="BG100" s="648">
        <f>SUM(BG8:BG99)</f>
        <v>39</v>
      </c>
      <c r="BH100" s="649">
        <f>SUM(BH8:BH99)</f>
        <v>26</v>
      </c>
      <c r="BI100" s="650">
        <f>SUM(BI8:BI99)</f>
        <v>22</v>
      </c>
      <c r="BJ100" s="158">
        <f>SUM(BJ8:BJ99)</f>
        <v>86</v>
      </c>
      <c r="BK100" s="161" t="str">
        <f>IF((LARGE(D100:BC100,1))&gt;=450,"12"," ")</f>
        <v xml:space="preserve"> </v>
      </c>
      <c r="BL100" s="179"/>
      <c r="BM100" s="180"/>
      <c r="BN100" s="179"/>
      <c r="BO100" s="153"/>
    </row>
    <row r="101" spans="1:67" x14ac:dyDescent="0.2">
      <c r="A101" s="153"/>
      <c r="B101" s="643"/>
      <c r="C101" s="153"/>
      <c r="BD101" s="153"/>
      <c r="BE101" s="153"/>
      <c r="BF101" s="751"/>
      <c r="BG101" s="153"/>
      <c r="BH101" s="153"/>
      <c r="BI101" s="153"/>
      <c r="BJ101" s="153"/>
      <c r="BK101" s="153"/>
      <c r="BL101" s="153"/>
      <c r="BM101" s="154"/>
      <c r="BN101" s="153"/>
      <c r="BO101" s="153"/>
    </row>
    <row r="102" spans="1:67" x14ac:dyDescent="0.2">
      <c r="A102" s="153"/>
      <c r="B102" s="643"/>
      <c r="C102" s="153"/>
      <c r="BD102" s="153"/>
      <c r="BE102" s="153"/>
      <c r="BF102" s="751"/>
      <c r="BG102" s="153"/>
      <c r="BH102" s="153"/>
      <c r="BI102" s="153"/>
      <c r="BJ102" s="153"/>
      <c r="BK102" s="153"/>
      <c r="BL102" s="153"/>
      <c r="BM102" s="154"/>
      <c r="BN102" s="153"/>
      <c r="BO102" s="153"/>
    </row>
    <row r="103" spans="1:67" x14ac:dyDescent="0.2">
      <c r="A103" s="153"/>
      <c r="B103" s="643"/>
      <c r="C103" s="153"/>
      <c r="BD103" s="153"/>
      <c r="BE103" s="153"/>
      <c r="BF103" s="751"/>
      <c r="BG103" s="153"/>
      <c r="BH103" s="153"/>
      <c r="BI103" s="153"/>
      <c r="BJ103" s="153"/>
      <c r="BK103" s="153"/>
      <c r="BL103" s="153"/>
      <c r="BM103" s="154"/>
      <c r="BN103" s="153"/>
      <c r="BO103" s="153"/>
    </row>
    <row r="105" spans="1:67" x14ac:dyDescent="0.2">
      <c r="BH105" s="689"/>
      <c r="BI105" s="689"/>
      <c r="BJ105" s="689"/>
    </row>
    <row r="108" spans="1:67" x14ac:dyDescent="0.2">
      <c r="B108" s="676"/>
      <c r="D108" s="676"/>
      <c r="E108" s="676"/>
      <c r="F108" s="676"/>
      <c r="G108" s="676"/>
      <c r="H108" s="676"/>
      <c r="I108" s="676"/>
      <c r="J108" s="676"/>
      <c r="K108" s="676"/>
      <c r="L108" s="676"/>
      <c r="M108" s="676"/>
      <c r="N108" s="676"/>
      <c r="O108" s="676"/>
      <c r="P108" s="676"/>
      <c r="Q108" s="676"/>
      <c r="R108" s="849"/>
      <c r="S108" s="676"/>
      <c r="T108" s="676"/>
      <c r="U108" s="676"/>
      <c r="V108" s="676"/>
      <c r="W108" s="676"/>
      <c r="X108" s="676"/>
      <c r="Y108" s="676"/>
      <c r="Z108" s="676"/>
      <c r="AA108" s="676"/>
      <c r="AB108" s="676"/>
      <c r="AC108" s="676"/>
      <c r="AD108" s="676"/>
      <c r="AE108" s="676"/>
      <c r="AF108" s="676"/>
      <c r="AG108" s="676"/>
      <c r="AH108" s="676"/>
      <c r="AI108" s="676"/>
      <c r="AJ108" s="676"/>
      <c r="AK108" s="676"/>
      <c r="BF108" s="850"/>
      <c r="BM108" s="676"/>
    </row>
    <row r="109" spans="1:67" x14ac:dyDescent="0.2">
      <c r="B109" s="676"/>
      <c r="D109" s="676"/>
      <c r="E109" s="676"/>
      <c r="F109" s="676"/>
      <c r="G109" s="676"/>
      <c r="H109" s="676"/>
      <c r="I109" s="676"/>
      <c r="J109" s="676"/>
      <c r="K109" s="676"/>
      <c r="L109" s="676"/>
      <c r="M109" s="676"/>
      <c r="N109" s="676"/>
      <c r="O109" s="676"/>
      <c r="P109" s="676"/>
      <c r="Q109" s="676"/>
      <c r="R109" s="849"/>
      <c r="S109" s="676"/>
      <c r="T109" s="676"/>
      <c r="U109" s="676"/>
      <c r="V109" s="676"/>
      <c r="W109" s="676"/>
      <c r="X109" s="676"/>
      <c r="Y109" s="676"/>
      <c r="Z109" s="676"/>
      <c r="AA109" s="676"/>
      <c r="AB109" s="676"/>
      <c r="AC109" s="676"/>
      <c r="AD109" s="676"/>
      <c r="AE109" s="676"/>
      <c r="AF109" s="676"/>
      <c r="AG109" s="676"/>
      <c r="AH109" s="676"/>
      <c r="AI109" s="676"/>
      <c r="AJ109" s="676"/>
      <c r="AK109" s="676"/>
      <c r="BF109" s="850"/>
      <c r="BM109" s="676"/>
    </row>
    <row r="110" spans="1:67" x14ac:dyDescent="0.2">
      <c r="B110" s="676"/>
      <c r="D110" s="676"/>
      <c r="E110" s="676"/>
      <c r="F110" s="676"/>
      <c r="G110" s="676"/>
      <c r="H110" s="676"/>
      <c r="I110" s="676"/>
      <c r="J110" s="676"/>
      <c r="K110" s="676"/>
      <c r="L110" s="676"/>
      <c r="M110" s="676"/>
      <c r="N110" s="676"/>
      <c r="O110" s="676"/>
      <c r="P110" s="676"/>
      <c r="Q110" s="676"/>
      <c r="R110" s="849"/>
      <c r="S110" s="676"/>
      <c r="T110" s="676"/>
      <c r="U110" s="676"/>
      <c r="V110" s="676"/>
      <c r="W110" s="676"/>
      <c r="X110" s="676"/>
      <c r="Y110" s="676"/>
      <c r="Z110" s="676"/>
      <c r="AA110" s="676"/>
      <c r="AB110" s="676"/>
      <c r="AC110" s="676"/>
      <c r="AD110" s="676"/>
      <c r="AE110" s="676"/>
      <c r="AF110" s="676"/>
      <c r="AG110" s="676"/>
      <c r="AH110" s="676"/>
      <c r="AI110" s="676"/>
      <c r="AJ110" s="676"/>
      <c r="AK110" s="676"/>
      <c r="BF110" s="850"/>
      <c r="BM110" s="676"/>
    </row>
    <row r="111" spans="1:67" x14ac:dyDescent="0.2">
      <c r="B111" s="676"/>
      <c r="D111" s="676"/>
      <c r="E111" s="676"/>
      <c r="F111" s="676"/>
      <c r="G111" s="676"/>
      <c r="H111" s="676"/>
      <c r="I111" s="676"/>
      <c r="J111" s="676"/>
      <c r="K111" s="676"/>
      <c r="L111" s="676"/>
      <c r="M111" s="676"/>
      <c r="N111" s="676"/>
      <c r="O111" s="676"/>
      <c r="P111" s="676"/>
      <c r="Q111" s="676"/>
      <c r="R111" s="849"/>
      <c r="S111" s="676"/>
      <c r="T111" s="676"/>
      <c r="U111" s="676"/>
      <c r="V111" s="676"/>
      <c r="W111" s="676"/>
      <c r="X111" s="676"/>
      <c r="Y111" s="676"/>
      <c r="Z111" s="676"/>
      <c r="AA111" s="676"/>
      <c r="AB111" s="676"/>
      <c r="AC111" s="676"/>
      <c r="AD111" s="676"/>
      <c r="AE111" s="676"/>
      <c r="AF111" s="676"/>
      <c r="AG111" s="676"/>
      <c r="AH111" s="676"/>
      <c r="AI111" s="676"/>
      <c r="AJ111" s="676"/>
      <c r="AK111" s="676"/>
      <c r="BF111" s="850"/>
      <c r="BM111" s="676"/>
    </row>
    <row r="112" spans="1:67" x14ac:dyDescent="0.2">
      <c r="B112" s="676"/>
      <c r="D112" s="676"/>
      <c r="E112" s="676"/>
      <c r="F112" s="676"/>
      <c r="G112" s="676"/>
      <c r="H112" s="676"/>
      <c r="I112" s="676"/>
      <c r="J112" s="676"/>
      <c r="K112" s="676"/>
      <c r="L112" s="676"/>
      <c r="M112" s="676"/>
      <c r="N112" s="676"/>
      <c r="O112" s="676"/>
      <c r="P112" s="676"/>
      <c r="Q112" s="676"/>
      <c r="R112" s="849"/>
      <c r="S112" s="676"/>
      <c r="T112" s="676"/>
      <c r="U112" s="676"/>
      <c r="V112" s="676"/>
      <c r="W112" s="676"/>
      <c r="X112" s="676"/>
      <c r="Y112" s="676"/>
      <c r="Z112" s="676"/>
      <c r="AA112" s="676"/>
      <c r="AB112" s="676"/>
      <c r="AC112" s="676"/>
      <c r="AD112" s="676"/>
      <c r="AE112" s="676"/>
      <c r="AF112" s="676"/>
      <c r="AG112" s="676"/>
      <c r="AH112" s="676"/>
      <c r="AI112" s="676"/>
      <c r="AJ112" s="676"/>
      <c r="AK112" s="676"/>
      <c r="BF112" s="850"/>
      <c r="BM112" s="676"/>
    </row>
    <row r="113" spans="2:65" x14ac:dyDescent="0.2">
      <c r="B113" s="676"/>
      <c r="D113" s="676"/>
      <c r="E113" s="676"/>
      <c r="F113" s="676"/>
      <c r="G113" s="676"/>
      <c r="H113" s="676"/>
      <c r="I113" s="676"/>
      <c r="J113" s="676"/>
      <c r="K113" s="676"/>
      <c r="L113" s="676"/>
      <c r="M113" s="676"/>
      <c r="N113" s="676"/>
      <c r="O113" s="676"/>
      <c r="P113" s="676"/>
      <c r="Q113" s="676"/>
      <c r="R113" s="849"/>
      <c r="S113" s="676"/>
      <c r="T113" s="676"/>
      <c r="U113" s="676"/>
      <c r="V113" s="676"/>
      <c r="W113" s="676"/>
      <c r="X113" s="676"/>
      <c r="Y113" s="676"/>
      <c r="Z113" s="676"/>
      <c r="AA113" s="676"/>
      <c r="AB113" s="676"/>
      <c r="AC113" s="676"/>
      <c r="AD113" s="676"/>
      <c r="AE113" s="676"/>
      <c r="AF113" s="676"/>
      <c r="AG113" s="676"/>
      <c r="AH113" s="676"/>
      <c r="AI113" s="676"/>
      <c r="AJ113" s="676"/>
      <c r="AK113" s="676"/>
      <c r="BF113" s="850"/>
      <c r="BM113" s="676"/>
    </row>
    <row r="114" spans="2:65" x14ac:dyDescent="0.2">
      <c r="B114" s="676"/>
      <c r="D114" s="676"/>
      <c r="E114" s="676"/>
      <c r="F114" s="676"/>
      <c r="G114" s="676"/>
      <c r="H114" s="676"/>
      <c r="I114" s="676"/>
      <c r="J114" s="676"/>
      <c r="K114" s="676"/>
      <c r="L114" s="676"/>
      <c r="M114" s="676"/>
      <c r="N114" s="676"/>
      <c r="O114" s="676"/>
      <c r="P114" s="676"/>
      <c r="Q114" s="676"/>
      <c r="R114" s="849"/>
      <c r="S114" s="676"/>
      <c r="T114" s="676"/>
      <c r="U114" s="676"/>
      <c r="V114" s="676"/>
      <c r="W114" s="676"/>
      <c r="X114" s="676"/>
      <c r="Y114" s="676"/>
      <c r="Z114" s="676"/>
      <c r="AA114" s="676"/>
      <c r="AB114" s="676"/>
      <c r="AC114" s="676"/>
      <c r="AD114" s="676"/>
      <c r="AE114" s="676"/>
      <c r="AF114" s="676"/>
      <c r="AG114" s="676"/>
      <c r="AH114" s="676"/>
      <c r="AI114" s="676"/>
      <c r="AJ114" s="676"/>
      <c r="AK114" s="676"/>
      <c r="BF114" s="850"/>
      <c r="BM114" s="676"/>
    </row>
    <row r="115" spans="2:65" x14ac:dyDescent="0.2">
      <c r="B115" s="676"/>
      <c r="D115" s="676"/>
      <c r="E115" s="676"/>
      <c r="F115" s="676"/>
      <c r="G115" s="676"/>
      <c r="H115" s="676"/>
      <c r="I115" s="676"/>
      <c r="J115" s="676"/>
      <c r="K115" s="676"/>
      <c r="L115" s="676"/>
      <c r="M115" s="676"/>
      <c r="N115" s="676"/>
      <c r="O115" s="676"/>
      <c r="P115" s="676"/>
      <c r="Q115" s="676"/>
      <c r="R115" s="849"/>
      <c r="S115" s="676"/>
      <c r="T115" s="676"/>
      <c r="U115" s="676"/>
      <c r="V115" s="676"/>
      <c r="W115" s="676"/>
      <c r="X115" s="676"/>
      <c r="Y115" s="676"/>
      <c r="Z115" s="676"/>
      <c r="AA115" s="676"/>
      <c r="AB115" s="676"/>
      <c r="AC115" s="676"/>
      <c r="AD115" s="676"/>
      <c r="AE115" s="676"/>
      <c r="AF115" s="676"/>
      <c r="AG115" s="676"/>
      <c r="AH115" s="676"/>
      <c r="AI115" s="676"/>
      <c r="AJ115" s="676"/>
      <c r="AK115" s="676"/>
      <c r="BF115" s="850"/>
      <c r="BM115" s="676"/>
    </row>
    <row r="116" spans="2:65" x14ac:dyDescent="0.2">
      <c r="B116" s="676"/>
      <c r="D116" s="676"/>
      <c r="E116" s="676"/>
      <c r="F116" s="676"/>
      <c r="G116" s="676"/>
      <c r="H116" s="676"/>
      <c r="I116" s="676"/>
      <c r="J116" s="676"/>
      <c r="K116" s="676"/>
      <c r="L116" s="676"/>
      <c r="M116" s="676"/>
      <c r="N116" s="676"/>
      <c r="O116" s="676"/>
      <c r="P116" s="676"/>
      <c r="Q116" s="676"/>
      <c r="R116" s="849"/>
      <c r="S116" s="676"/>
      <c r="T116" s="676"/>
      <c r="U116" s="676"/>
      <c r="V116" s="676"/>
      <c r="W116" s="676"/>
      <c r="X116" s="676"/>
      <c r="Y116" s="676"/>
      <c r="Z116" s="676"/>
      <c r="AA116" s="676"/>
      <c r="AB116" s="676"/>
      <c r="AC116" s="676"/>
      <c r="AD116" s="676"/>
      <c r="AE116" s="676"/>
      <c r="AF116" s="676"/>
      <c r="AG116" s="676"/>
      <c r="AH116" s="676"/>
      <c r="AI116" s="676"/>
      <c r="AJ116" s="676"/>
      <c r="AK116" s="676"/>
      <c r="BF116" s="850"/>
      <c r="BM116" s="676"/>
    </row>
    <row r="117" spans="2:65" x14ac:dyDescent="0.2">
      <c r="B117" s="676"/>
      <c r="D117" s="676"/>
      <c r="E117" s="676"/>
      <c r="F117" s="676"/>
      <c r="G117" s="676"/>
      <c r="H117" s="676"/>
      <c r="I117" s="676"/>
      <c r="J117" s="676"/>
      <c r="K117" s="676"/>
      <c r="L117" s="676"/>
      <c r="M117" s="676"/>
      <c r="N117" s="676"/>
      <c r="O117" s="676"/>
      <c r="P117" s="676"/>
      <c r="Q117" s="676"/>
      <c r="R117" s="849"/>
      <c r="S117" s="676"/>
      <c r="T117" s="676"/>
      <c r="U117" s="676"/>
      <c r="V117" s="676"/>
      <c r="W117" s="676"/>
      <c r="X117" s="676"/>
      <c r="Y117" s="676"/>
      <c r="Z117" s="676"/>
      <c r="AA117" s="676"/>
      <c r="AB117" s="676"/>
      <c r="AC117" s="676"/>
      <c r="AD117" s="676"/>
      <c r="AE117" s="676"/>
      <c r="AF117" s="676"/>
      <c r="AG117" s="676"/>
      <c r="AH117" s="676"/>
      <c r="AI117" s="676"/>
      <c r="AJ117" s="676"/>
      <c r="AK117" s="676"/>
      <c r="BF117" s="850"/>
      <c r="BM117" s="676"/>
    </row>
    <row r="118" spans="2:65" x14ac:dyDescent="0.2">
      <c r="B118" s="676"/>
      <c r="D118" s="676"/>
      <c r="E118" s="676"/>
      <c r="F118" s="676"/>
      <c r="G118" s="676"/>
      <c r="H118" s="676"/>
      <c r="I118" s="676"/>
      <c r="J118" s="676"/>
      <c r="K118" s="676"/>
      <c r="L118" s="676"/>
      <c r="M118" s="676"/>
      <c r="N118" s="676"/>
      <c r="O118" s="676"/>
      <c r="P118" s="676"/>
      <c r="Q118" s="676"/>
      <c r="R118" s="849"/>
      <c r="S118" s="676"/>
      <c r="T118" s="676"/>
      <c r="U118" s="676"/>
      <c r="V118" s="676"/>
      <c r="W118" s="676"/>
      <c r="X118" s="676"/>
      <c r="Y118" s="676"/>
      <c r="Z118" s="676"/>
      <c r="AA118" s="676"/>
      <c r="AB118" s="676"/>
      <c r="AC118" s="676"/>
      <c r="AD118" s="676"/>
      <c r="AE118" s="676"/>
      <c r="AF118" s="676"/>
      <c r="AG118" s="676"/>
      <c r="AH118" s="676"/>
      <c r="AI118" s="676"/>
      <c r="AJ118" s="676"/>
      <c r="AK118" s="676"/>
      <c r="BF118" s="850"/>
      <c r="BM118" s="676"/>
    </row>
    <row r="119" spans="2:65" x14ac:dyDescent="0.2">
      <c r="B119" s="676"/>
      <c r="D119" s="676"/>
      <c r="E119" s="676"/>
      <c r="F119" s="676"/>
      <c r="G119" s="676"/>
      <c r="H119" s="676"/>
      <c r="I119" s="676"/>
      <c r="J119" s="676"/>
      <c r="K119" s="676"/>
      <c r="L119" s="676"/>
      <c r="M119" s="676"/>
      <c r="N119" s="676"/>
      <c r="O119" s="676"/>
      <c r="P119" s="676"/>
      <c r="Q119" s="676"/>
      <c r="R119" s="849"/>
      <c r="S119" s="676"/>
      <c r="T119" s="676"/>
      <c r="U119" s="676"/>
      <c r="V119" s="676"/>
      <c r="W119" s="676"/>
      <c r="X119" s="676"/>
      <c r="Y119" s="676"/>
      <c r="Z119" s="676"/>
      <c r="AA119" s="676"/>
      <c r="AB119" s="676"/>
      <c r="AC119" s="676"/>
      <c r="AD119" s="676"/>
      <c r="AE119" s="676"/>
      <c r="AF119" s="676"/>
      <c r="AG119" s="676"/>
      <c r="AH119" s="676"/>
      <c r="AI119" s="676"/>
      <c r="AJ119" s="676"/>
      <c r="AK119" s="676"/>
      <c r="BF119" s="850"/>
      <c r="BM119" s="676"/>
    </row>
    <row r="120" spans="2:65" x14ac:dyDescent="0.2">
      <c r="B120" s="676"/>
      <c r="D120" s="676"/>
      <c r="E120" s="676"/>
      <c r="F120" s="676"/>
      <c r="G120" s="676"/>
      <c r="H120" s="676"/>
      <c r="I120" s="676"/>
      <c r="J120" s="676"/>
      <c r="K120" s="676"/>
      <c r="L120" s="676"/>
      <c r="M120" s="676"/>
      <c r="N120" s="676"/>
      <c r="O120" s="676"/>
      <c r="P120" s="676"/>
      <c r="Q120" s="676"/>
      <c r="R120" s="849"/>
      <c r="S120" s="676"/>
      <c r="T120" s="676"/>
      <c r="U120" s="676"/>
      <c r="V120" s="676"/>
      <c r="W120" s="676"/>
      <c r="X120" s="676"/>
      <c r="Y120" s="676"/>
      <c r="Z120" s="676"/>
      <c r="AA120" s="676"/>
      <c r="AB120" s="676"/>
      <c r="AC120" s="676"/>
      <c r="AD120" s="676"/>
      <c r="AE120" s="676"/>
      <c r="AF120" s="676"/>
      <c r="AG120" s="676"/>
      <c r="AH120" s="676"/>
      <c r="AI120" s="676"/>
      <c r="AJ120" s="676"/>
      <c r="AK120" s="676"/>
      <c r="BF120" s="850"/>
      <c r="BM120" s="676"/>
    </row>
    <row r="121" spans="2:65" x14ac:dyDescent="0.2">
      <c r="B121" s="676"/>
      <c r="D121" s="676"/>
      <c r="E121" s="676"/>
      <c r="F121" s="676"/>
      <c r="G121" s="676"/>
      <c r="H121" s="676"/>
      <c r="I121" s="676"/>
      <c r="J121" s="676"/>
      <c r="K121" s="676"/>
      <c r="L121" s="676"/>
      <c r="M121" s="676"/>
      <c r="N121" s="676"/>
      <c r="O121" s="676"/>
      <c r="P121" s="676"/>
      <c r="Q121" s="676"/>
      <c r="R121" s="849"/>
      <c r="S121" s="676"/>
      <c r="T121" s="676"/>
      <c r="U121" s="676"/>
      <c r="V121" s="676"/>
      <c r="W121" s="676"/>
      <c r="X121" s="676"/>
      <c r="Y121" s="676"/>
      <c r="Z121" s="676"/>
      <c r="AA121" s="676"/>
      <c r="AB121" s="676"/>
      <c r="AC121" s="676"/>
      <c r="AD121" s="676"/>
      <c r="AE121" s="676"/>
      <c r="AF121" s="676"/>
      <c r="AG121" s="676"/>
      <c r="AH121" s="676"/>
      <c r="AI121" s="676"/>
      <c r="AJ121" s="676"/>
      <c r="AK121" s="676"/>
      <c r="BF121" s="850"/>
      <c r="BM121" s="676"/>
    </row>
    <row r="122" spans="2:65" x14ac:dyDescent="0.2">
      <c r="B122" s="676"/>
      <c r="D122" s="676"/>
      <c r="E122" s="676"/>
      <c r="F122" s="676"/>
      <c r="G122" s="676"/>
      <c r="H122" s="676"/>
      <c r="I122" s="676"/>
      <c r="J122" s="676"/>
      <c r="K122" s="676"/>
      <c r="L122" s="676"/>
      <c r="M122" s="676"/>
      <c r="N122" s="676"/>
      <c r="O122" s="676"/>
      <c r="P122" s="676"/>
      <c r="Q122" s="676"/>
      <c r="R122" s="849"/>
      <c r="S122" s="676"/>
      <c r="T122" s="676"/>
      <c r="U122" s="676"/>
      <c r="V122" s="676"/>
      <c r="W122" s="676"/>
      <c r="X122" s="676"/>
      <c r="Y122" s="676"/>
      <c r="Z122" s="676"/>
      <c r="AA122" s="676"/>
      <c r="AB122" s="676"/>
      <c r="AC122" s="676"/>
      <c r="AD122" s="676"/>
      <c r="AE122" s="676"/>
      <c r="AF122" s="676"/>
      <c r="AG122" s="676"/>
      <c r="AH122" s="676"/>
      <c r="AI122" s="676"/>
      <c r="AJ122" s="676"/>
      <c r="AK122" s="676"/>
      <c r="BF122" s="850"/>
      <c r="BM122" s="676"/>
    </row>
    <row r="123" spans="2:65" x14ac:dyDescent="0.2">
      <c r="B123" s="676"/>
      <c r="D123" s="676"/>
      <c r="E123" s="676"/>
      <c r="F123" s="676"/>
      <c r="G123" s="676"/>
      <c r="H123" s="676"/>
      <c r="I123" s="676"/>
      <c r="J123" s="676"/>
      <c r="K123" s="676"/>
      <c r="L123" s="676"/>
      <c r="M123" s="676"/>
      <c r="N123" s="676"/>
      <c r="O123" s="676"/>
      <c r="P123" s="676"/>
      <c r="Q123" s="676"/>
      <c r="R123" s="849"/>
      <c r="S123" s="676"/>
      <c r="T123" s="676"/>
      <c r="U123" s="676"/>
      <c r="V123" s="676"/>
      <c r="W123" s="676"/>
      <c r="X123" s="676"/>
      <c r="Y123" s="676"/>
      <c r="Z123" s="676"/>
      <c r="AA123" s="676"/>
      <c r="AB123" s="676"/>
      <c r="AC123" s="676"/>
      <c r="AD123" s="676"/>
      <c r="AE123" s="676"/>
      <c r="AF123" s="676"/>
      <c r="AG123" s="676"/>
      <c r="AH123" s="676"/>
      <c r="AI123" s="676"/>
      <c r="AJ123" s="676"/>
      <c r="AK123" s="676"/>
      <c r="BF123" s="850"/>
      <c r="BM123" s="676"/>
    </row>
    <row r="124" spans="2:65" x14ac:dyDescent="0.2">
      <c r="B124" s="676"/>
      <c r="D124" s="676"/>
      <c r="E124" s="676"/>
      <c r="F124" s="676"/>
      <c r="G124" s="676"/>
      <c r="H124" s="676"/>
      <c r="I124" s="676"/>
      <c r="J124" s="676"/>
      <c r="K124" s="676"/>
      <c r="L124" s="676"/>
      <c r="M124" s="676"/>
      <c r="N124" s="676"/>
      <c r="O124" s="676"/>
      <c r="P124" s="676"/>
      <c r="Q124" s="676"/>
      <c r="R124" s="849"/>
      <c r="S124" s="676"/>
      <c r="T124" s="676"/>
      <c r="U124" s="676"/>
      <c r="V124" s="676"/>
      <c r="W124" s="676"/>
      <c r="X124" s="676"/>
      <c r="Y124" s="676"/>
      <c r="Z124" s="676"/>
      <c r="AA124" s="676"/>
      <c r="AB124" s="676"/>
      <c r="AC124" s="676"/>
      <c r="AD124" s="676"/>
      <c r="AE124" s="676"/>
      <c r="AF124" s="676"/>
      <c r="AG124" s="676"/>
      <c r="AH124" s="676"/>
      <c r="AI124" s="676"/>
      <c r="AJ124" s="676"/>
      <c r="AK124" s="676"/>
      <c r="BF124" s="850"/>
      <c r="BM124" s="676"/>
    </row>
    <row r="125" spans="2:65" x14ac:dyDescent="0.2">
      <c r="B125" s="676"/>
      <c r="D125" s="676"/>
      <c r="E125" s="676"/>
      <c r="F125" s="676"/>
      <c r="G125" s="676"/>
      <c r="H125" s="676"/>
      <c r="I125" s="676"/>
      <c r="J125" s="676"/>
      <c r="K125" s="676"/>
      <c r="L125" s="676"/>
      <c r="M125" s="676"/>
      <c r="N125" s="676"/>
      <c r="O125" s="676"/>
      <c r="P125" s="676"/>
      <c r="Q125" s="676"/>
      <c r="R125" s="849"/>
      <c r="S125" s="676"/>
      <c r="T125" s="676"/>
      <c r="U125" s="676"/>
      <c r="V125" s="676"/>
      <c r="W125" s="676"/>
      <c r="X125" s="676"/>
      <c r="Y125" s="676"/>
      <c r="Z125" s="676"/>
      <c r="AA125" s="676"/>
      <c r="AB125" s="676"/>
      <c r="AC125" s="676"/>
      <c r="AD125" s="676"/>
      <c r="AE125" s="676"/>
      <c r="AF125" s="676"/>
      <c r="AG125" s="676"/>
      <c r="AH125" s="676"/>
      <c r="AI125" s="676"/>
      <c r="AJ125" s="676"/>
      <c r="AK125" s="676"/>
      <c r="BF125" s="850"/>
      <c r="BM125" s="676"/>
    </row>
    <row r="126" spans="2:65" x14ac:dyDescent="0.2">
      <c r="B126" s="676"/>
      <c r="D126" s="676"/>
      <c r="E126" s="676"/>
      <c r="F126" s="676"/>
      <c r="G126" s="676"/>
      <c r="H126" s="676"/>
      <c r="I126" s="676"/>
      <c r="J126" s="676"/>
      <c r="K126" s="676"/>
      <c r="L126" s="676"/>
      <c r="M126" s="676"/>
      <c r="N126" s="676"/>
      <c r="O126" s="676"/>
      <c r="P126" s="676"/>
      <c r="Q126" s="676"/>
      <c r="R126" s="849"/>
      <c r="S126" s="676"/>
      <c r="T126" s="676"/>
      <c r="U126" s="676"/>
      <c r="V126" s="676"/>
      <c r="W126" s="676"/>
      <c r="X126" s="676"/>
      <c r="Y126" s="676"/>
      <c r="Z126" s="676"/>
      <c r="AA126" s="676"/>
      <c r="AB126" s="676"/>
      <c r="AC126" s="676"/>
      <c r="AD126" s="676"/>
      <c r="AE126" s="676"/>
      <c r="AF126" s="676"/>
      <c r="AG126" s="676"/>
      <c r="AH126" s="676"/>
      <c r="AI126" s="676"/>
      <c r="AJ126" s="676"/>
      <c r="AK126" s="676"/>
      <c r="BF126" s="850"/>
      <c r="BM126" s="676"/>
    </row>
    <row r="127" spans="2:65" x14ac:dyDescent="0.2">
      <c r="B127" s="676"/>
      <c r="D127" s="676"/>
      <c r="E127" s="676"/>
      <c r="F127" s="676"/>
      <c r="G127" s="676"/>
      <c r="H127" s="676"/>
      <c r="I127" s="676"/>
      <c r="J127" s="676"/>
      <c r="K127" s="676"/>
      <c r="L127" s="676"/>
      <c r="M127" s="676"/>
      <c r="N127" s="676"/>
      <c r="O127" s="676"/>
      <c r="P127" s="676"/>
      <c r="Q127" s="676"/>
      <c r="R127" s="849"/>
      <c r="S127" s="676"/>
      <c r="T127" s="676"/>
      <c r="U127" s="676"/>
      <c r="V127" s="676"/>
      <c r="W127" s="676"/>
      <c r="X127" s="676"/>
      <c r="Y127" s="676"/>
      <c r="Z127" s="676"/>
      <c r="AA127" s="676"/>
      <c r="AB127" s="676"/>
      <c r="AC127" s="676"/>
      <c r="AD127" s="676"/>
      <c r="AE127" s="676"/>
      <c r="AF127" s="676"/>
      <c r="AG127" s="676"/>
      <c r="AH127" s="676"/>
      <c r="AI127" s="676"/>
      <c r="AJ127" s="676"/>
      <c r="AK127" s="676"/>
      <c r="BF127" s="850"/>
      <c r="BM127" s="676"/>
    </row>
    <row r="128" spans="2:65" x14ac:dyDescent="0.2">
      <c r="B128" s="676"/>
      <c r="D128" s="676"/>
      <c r="E128" s="676"/>
      <c r="F128" s="676"/>
      <c r="G128" s="676"/>
      <c r="H128" s="676"/>
      <c r="I128" s="676"/>
      <c r="J128" s="676"/>
      <c r="K128" s="676"/>
      <c r="L128" s="676"/>
      <c r="M128" s="676"/>
      <c r="N128" s="676"/>
      <c r="O128" s="676"/>
      <c r="P128" s="676"/>
      <c r="Q128" s="676"/>
      <c r="R128" s="849"/>
      <c r="S128" s="676"/>
      <c r="T128" s="676"/>
      <c r="U128" s="676"/>
      <c r="V128" s="676"/>
      <c r="W128" s="676"/>
      <c r="X128" s="676"/>
      <c r="Y128" s="676"/>
      <c r="Z128" s="676"/>
      <c r="AA128" s="676"/>
      <c r="AB128" s="676"/>
      <c r="AC128" s="676"/>
      <c r="AD128" s="676"/>
      <c r="AE128" s="676"/>
      <c r="AF128" s="676"/>
      <c r="AG128" s="676"/>
      <c r="AH128" s="676"/>
      <c r="AI128" s="676"/>
      <c r="AJ128" s="676"/>
      <c r="AK128" s="676"/>
      <c r="BF128" s="850"/>
      <c r="BM128" s="676"/>
    </row>
    <row r="129" spans="2:65" x14ac:dyDescent="0.2">
      <c r="B129" s="676"/>
      <c r="D129" s="676"/>
      <c r="E129" s="676"/>
      <c r="F129" s="676"/>
      <c r="G129" s="676"/>
      <c r="H129" s="676"/>
      <c r="I129" s="676"/>
      <c r="J129" s="676"/>
      <c r="K129" s="676"/>
      <c r="L129" s="676"/>
      <c r="M129" s="676"/>
      <c r="N129" s="676"/>
      <c r="O129" s="676"/>
      <c r="P129" s="676"/>
      <c r="Q129" s="676"/>
      <c r="R129" s="849"/>
      <c r="S129" s="676"/>
      <c r="T129" s="676"/>
      <c r="U129" s="676"/>
      <c r="V129" s="676"/>
      <c r="W129" s="676"/>
      <c r="X129" s="676"/>
      <c r="Y129" s="676"/>
      <c r="Z129" s="676"/>
      <c r="AA129" s="676"/>
      <c r="AB129" s="676"/>
      <c r="AC129" s="676"/>
      <c r="AD129" s="676"/>
      <c r="AE129" s="676"/>
      <c r="AF129" s="676"/>
      <c r="AG129" s="676"/>
      <c r="AH129" s="676"/>
      <c r="AI129" s="676"/>
      <c r="AJ129" s="676"/>
      <c r="AK129" s="676"/>
      <c r="BF129" s="850"/>
      <c r="BM129" s="676"/>
    </row>
    <row r="130" spans="2:65" x14ac:dyDescent="0.2">
      <c r="B130" s="676"/>
      <c r="D130" s="676"/>
      <c r="E130" s="676"/>
      <c r="F130" s="676"/>
      <c r="G130" s="676"/>
      <c r="H130" s="676"/>
      <c r="I130" s="676"/>
      <c r="J130" s="676"/>
      <c r="K130" s="676"/>
      <c r="L130" s="676"/>
      <c r="M130" s="676"/>
      <c r="N130" s="676"/>
      <c r="O130" s="676"/>
      <c r="P130" s="676"/>
      <c r="Q130" s="676"/>
      <c r="R130" s="849"/>
      <c r="S130" s="676"/>
      <c r="T130" s="676"/>
      <c r="U130" s="676"/>
      <c r="V130" s="676"/>
      <c r="W130" s="676"/>
      <c r="X130" s="676"/>
      <c r="Y130" s="676"/>
      <c r="Z130" s="676"/>
      <c r="AA130" s="676"/>
      <c r="AB130" s="676"/>
      <c r="AC130" s="676"/>
      <c r="AD130" s="676"/>
      <c r="AE130" s="676"/>
      <c r="AF130" s="676"/>
      <c r="AG130" s="676"/>
      <c r="AH130" s="676"/>
      <c r="AI130" s="676"/>
      <c r="AJ130" s="676"/>
      <c r="AK130" s="676"/>
      <c r="BF130" s="850"/>
      <c r="BM130" s="676"/>
    </row>
    <row r="131" spans="2:65" x14ac:dyDescent="0.2">
      <c r="B131" s="676"/>
      <c r="D131" s="676"/>
      <c r="E131" s="676"/>
      <c r="F131" s="676"/>
      <c r="G131" s="676"/>
      <c r="H131" s="676"/>
      <c r="I131" s="676"/>
      <c r="J131" s="676"/>
      <c r="K131" s="676"/>
      <c r="L131" s="676"/>
      <c r="M131" s="676"/>
      <c r="N131" s="676"/>
      <c r="O131" s="676"/>
      <c r="P131" s="676"/>
      <c r="Q131" s="676"/>
      <c r="R131" s="849"/>
      <c r="S131" s="676"/>
      <c r="T131" s="676"/>
      <c r="U131" s="676"/>
      <c r="V131" s="676"/>
      <c r="W131" s="676"/>
      <c r="X131" s="676"/>
      <c r="Y131" s="676"/>
      <c r="Z131" s="676"/>
      <c r="AA131" s="676"/>
      <c r="AB131" s="676"/>
      <c r="AC131" s="676"/>
      <c r="AD131" s="676"/>
      <c r="AE131" s="676"/>
      <c r="AF131" s="676"/>
      <c r="AG131" s="676"/>
      <c r="AH131" s="676"/>
      <c r="AI131" s="676"/>
      <c r="AJ131" s="676"/>
      <c r="AK131" s="676"/>
      <c r="BF131" s="850"/>
      <c r="BM131" s="676"/>
    </row>
    <row r="132" spans="2:65" x14ac:dyDescent="0.2">
      <c r="B132" s="676"/>
      <c r="D132" s="676"/>
      <c r="E132" s="676"/>
      <c r="F132" s="676"/>
      <c r="G132" s="676"/>
      <c r="H132" s="676"/>
      <c r="I132" s="676"/>
      <c r="J132" s="676"/>
      <c r="K132" s="676"/>
      <c r="L132" s="676"/>
      <c r="M132" s="676"/>
      <c r="N132" s="676"/>
      <c r="O132" s="676"/>
      <c r="P132" s="676"/>
      <c r="Q132" s="676"/>
      <c r="R132" s="849"/>
      <c r="S132" s="676"/>
      <c r="T132" s="676"/>
      <c r="U132" s="676"/>
      <c r="V132" s="676"/>
      <c r="W132" s="676"/>
      <c r="X132" s="676"/>
      <c r="Y132" s="676"/>
      <c r="Z132" s="676"/>
      <c r="AA132" s="676"/>
      <c r="AB132" s="676"/>
      <c r="AC132" s="676"/>
      <c r="AD132" s="676"/>
      <c r="AE132" s="676"/>
      <c r="AF132" s="676"/>
      <c r="AG132" s="676"/>
      <c r="AH132" s="676"/>
      <c r="AI132" s="676"/>
      <c r="AJ132" s="676"/>
      <c r="AK132" s="676"/>
      <c r="BF132" s="850"/>
      <c r="BM132" s="676"/>
    </row>
    <row r="133" spans="2:65" x14ac:dyDescent="0.2">
      <c r="B133" s="676"/>
      <c r="D133" s="676"/>
      <c r="E133" s="676"/>
      <c r="F133" s="676"/>
      <c r="G133" s="676"/>
      <c r="H133" s="676"/>
      <c r="I133" s="676"/>
      <c r="J133" s="676"/>
      <c r="K133" s="676"/>
      <c r="L133" s="676"/>
      <c r="M133" s="676"/>
      <c r="N133" s="676"/>
      <c r="O133" s="676"/>
      <c r="P133" s="676"/>
      <c r="Q133" s="676"/>
      <c r="R133" s="849"/>
      <c r="S133" s="676"/>
      <c r="T133" s="676"/>
      <c r="U133" s="676"/>
      <c r="V133" s="676"/>
      <c r="W133" s="676"/>
      <c r="X133" s="676"/>
      <c r="Y133" s="676"/>
      <c r="Z133" s="676"/>
      <c r="AA133" s="676"/>
      <c r="AB133" s="676"/>
      <c r="AC133" s="676"/>
      <c r="AD133" s="676"/>
      <c r="AE133" s="676"/>
      <c r="AF133" s="676"/>
      <c r="AG133" s="676"/>
      <c r="AH133" s="676"/>
      <c r="AI133" s="676"/>
      <c r="AJ133" s="676"/>
      <c r="AK133" s="676"/>
      <c r="BF133" s="850"/>
      <c r="BM133" s="676"/>
    </row>
    <row r="134" spans="2:65" x14ac:dyDescent="0.2">
      <c r="B134" s="676"/>
      <c r="D134" s="676"/>
      <c r="E134" s="676"/>
      <c r="F134" s="676"/>
      <c r="G134" s="676"/>
      <c r="H134" s="676"/>
      <c r="I134" s="676"/>
      <c r="J134" s="676"/>
      <c r="K134" s="676"/>
      <c r="L134" s="676"/>
      <c r="M134" s="676"/>
      <c r="N134" s="676"/>
      <c r="O134" s="676"/>
      <c r="P134" s="676"/>
      <c r="Q134" s="676"/>
      <c r="R134" s="849"/>
      <c r="S134" s="676"/>
      <c r="T134" s="676"/>
      <c r="U134" s="676"/>
      <c r="V134" s="676"/>
      <c r="W134" s="676"/>
      <c r="X134" s="676"/>
      <c r="Y134" s="676"/>
      <c r="Z134" s="676"/>
      <c r="AA134" s="676"/>
      <c r="AB134" s="676"/>
      <c r="AC134" s="676"/>
      <c r="AD134" s="676"/>
      <c r="AE134" s="676"/>
      <c r="AF134" s="676"/>
      <c r="AG134" s="676"/>
      <c r="AH134" s="676"/>
      <c r="AI134" s="676"/>
      <c r="AJ134" s="676"/>
      <c r="AK134" s="676"/>
      <c r="BF134" s="850"/>
      <c r="BM134" s="676"/>
    </row>
    <row r="135" spans="2:65" x14ac:dyDescent="0.2">
      <c r="B135" s="676"/>
      <c r="D135" s="676"/>
      <c r="E135" s="676"/>
      <c r="F135" s="676"/>
      <c r="G135" s="676"/>
      <c r="H135" s="676"/>
      <c r="I135" s="676"/>
      <c r="J135" s="676"/>
      <c r="K135" s="676"/>
      <c r="L135" s="676"/>
      <c r="M135" s="676"/>
      <c r="N135" s="676"/>
      <c r="O135" s="676"/>
      <c r="P135" s="676"/>
      <c r="Q135" s="676"/>
      <c r="R135" s="849"/>
      <c r="S135" s="676"/>
      <c r="T135" s="676"/>
      <c r="U135" s="676"/>
      <c r="V135" s="676"/>
      <c r="W135" s="676"/>
      <c r="X135" s="676"/>
      <c r="Y135" s="676"/>
      <c r="Z135" s="676"/>
      <c r="AA135" s="676"/>
      <c r="AB135" s="676"/>
      <c r="AC135" s="676"/>
      <c r="AD135" s="676"/>
      <c r="AE135" s="676"/>
      <c r="AF135" s="676"/>
      <c r="AG135" s="676"/>
      <c r="AH135" s="676"/>
      <c r="AI135" s="676"/>
      <c r="AJ135" s="676"/>
      <c r="AK135" s="676"/>
      <c r="BF135" s="850"/>
      <c r="BM135" s="676"/>
    </row>
    <row r="136" spans="2:65" x14ac:dyDescent="0.2">
      <c r="B136" s="676"/>
      <c r="D136" s="676"/>
      <c r="E136" s="676"/>
      <c r="F136" s="676"/>
      <c r="G136" s="676"/>
      <c r="H136" s="676"/>
      <c r="I136" s="676"/>
      <c r="J136" s="676"/>
      <c r="K136" s="676"/>
      <c r="L136" s="676"/>
      <c r="M136" s="676"/>
      <c r="N136" s="676"/>
      <c r="O136" s="676"/>
      <c r="P136" s="676"/>
      <c r="Q136" s="676"/>
      <c r="R136" s="849"/>
      <c r="S136" s="676"/>
      <c r="T136" s="676"/>
      <c r="U136" s="676"/>
      <c r="V136" s="676"/>
      <c r="W136" s="676"/>
      <c r="X136" s="676"/>
      <c r="Y136" s="676"/>
      <c r="Z136" s="676"/>
      <c r="AA136" s="676"/>
      <c r="AB136" s="676"/>
      <c r="AC136" s="676"/>
      <c r="AD136" s="676"/>
      <c r="AE136" s="676"/>
      <c r="AF136" s="676"/>
      <c r="AG136" s="676"/>
      <c r="AH136" s="676"/>
      <c r="AI136" s="676"/>
      <c r="AJ136" s="676"/>
      <c r="AK136" s="676"/>
      <c r="BF136" s="850"/>
      <c r="BM136" s="676"/>
    </row>
    <row r="137" spans="2:65" x14ac:dyDescent="0.2">
      <c r="B137" s="676"/>
      <c r="D137" s="676"/>
      <c r="E137" s="676"/>
      <c r="F137" s="676"/>
      <c r="G137" s="676"/>
      <c r="H137" s="676"/>
      <c r="I137" s="676"/>
      <c r="J137" s="676"/>
      <c r="K137" s="676"/>
      <c r="L137" s="676"/>
      <c r="M137" s="676"/>
      <c r="N137" s="676"/>
      <c r="O137" s="676"/>
      <c r="P137" s="676"/>
      <c r="Q137" s="676"/>
      <c r="R137" s="849"/>
      <c r="S137" s="676"/>
      <c r="T137" s="676"/>
      <c r="U137" s="676"/>
      <c r="V137" s="676"/>
      <c r="W137" s="676"/>
      <c r="X137" s="676"/>
      <c r="Y137" s="676"/>
      <c r="Z137" s="676"/>
      <c r="AA137" s="676"/>
      <c r="AB137" s="676"/>
      <c r="AC137" s="676"/>
      <c r="AD137" s="676"/>
      <c r="AE137" s="676"/>
      <c r="AF137" s="676"/>
      <c r="AG137" s="676"/>
      <c r="AH137" s="676"/>
      <c r="AI137" s="676"/>
      <c r="AJ137" s="676"/>
      <c r="AK137" s="676"/>
      <c r="BF137" s="850"/>
      <c r="BM137" s="676"/>
    </row>
    <row r="138" spans="2:65" x14ac:dyDescent="0.2">
      <c r="B138" s="676"/>
      <c r="D138" s="676"/>
      <c r="E138" s="676"/>
      <c r="F138" s="676"/>
      <c r="G138" s="676"/>
      <c r="H138" s="676"/>
      <c r="I138" s="676"/>
      <c r="J138" s="676"/>
      <c r="K138" s="676"/>
      <c r="L138" s="676"/>
      <c r="M138" s="676"/>
      <c r="N138" s="676"/>
      <c r="O138" s="676"/>
      <c r="P138" s="676"/>
      <c r="Q138" s="676"/>
      <c r="R138" s="849"/>
      <c r="S138" s="676"/>
      <c r="T138" s="676"/>
      <c r="U138" s="676"/>
      <c r="V138" s="676"/>
      <c r="W138" s="676"/>
      <c r="X138" s="676"/>
      <c r="Y138" s="676"/>
      <c r="Z138" s="676"/>
      <c r="AA138" s="676"/>
      <c r="AB138" s="676"/>
      <c r="AC138" s="676"/>
      <c r="AD138" s="676"/>
      <c r="AE138" s="676"/>
      <c r="AF138" s="676"/>
      <c r="AG138" s="676"/>
      <c r="AH138" s="676"/>
      <c r="AI138" s="676"/>
      <c r="AJ138" s="676"/>
      <c r="AK138" s="676"/>
      <c r="BF138" s="850"/>
      <c r="BM138" s="676"/>
    </row>
    <row r="139" spans="2:65" x14ac:dyDescent="0.2">
      <c r="B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849"/>
      <c r="S139" s="676"/>
      <c r="T139" s="676"/>
      <c r="U139" s="676"/>
      <c r="V139" s="676"/>
      <c r="W139" s="676"/>
      <c r="X139" s="676"/>
      <c r="Y139" s="676"/>
      <c r="Z139" s="676"/>
      <c r="AA139" s="676"/>
      <c r="AB139" s="676"/>
      <c r="AC139" s="676"/>
      <c r="AD139" s="676"/>
      <c r="AE139" s="676"/>
      <c r="AF139" s="676"/>
      <c r="AG139" s="676"/>
      <c r="AH139" s="676"/>
      <c r="AI139" s="676"/>
      <c r="AJ139" s="676"/>
      <c r="AK139" s="676"/>
      <c r="BF139" s="850"/>
      <c r="BM139" s="676"/>
    </row>
    <row r="140" spans="2:65" x14ac:dyDescent="0.2">
      <c r="B140" s="676"/>
      <c r="D140" s="676"/>
      <c r="E140" s="676"/>
      <c r="F140" s="676"/>
      <c r="G140" s="676"/>
      <c r="H140" s="676"/>
      <c r="I140" s="676"/>
      <c r="J140" s="676"/>
      <c r="K140" s="676"/>
      <c r="L140" s="676"/>
      <c r="M140" s="676"/>
      <c r="N140" s="676"/>
      <c r="O140" s="676"/>
      <c r="P140" s="676"/>
      <c r="Q140" s="676"/>
      <c r="R140" s="849"/>
      <c r="S140" s="676"/>
      <c r="T140" s="676"/>
      <c r="U140" s="676"/>
      <c r="V140" s="676"/>
      <c r="W140" s="676"/>
      <c r="X140" s="676"/>
      <c r="Y140" s="676"/>
      <c r="Z140" s="676"/>
      <c r="AA140" s="676"/>
      <c r="AB140" s="676"/>
      <c r="AC140" s="676"/>
      <c r="AD140" s="676"/>
      <c r="AE140" s="676"/>
      <c r="AF140" s="676"/>
      <c r="AG140" s="676"/>
      <c r="AH140" s="676"/>
      <c r="AI140" s="676"/>
      <c r="AJ140" s="676"/>
      <c r="AK140" s="676"/>
      <c r="BF140" s="850"/>
      <c r="BM140" s="676"/>
    </row>
    <row r="141" spans="2:65" x14ac:dyDescent="0.2">
      <c r="B141" s="676"/>
      <c r="D141" s="676"/>
      <c r="E141" s="676"/>
      <c r="F141" s="676"/>
      <c r="G141" s="676"/>
      <c r="H141" s="676"/>
      <c r="I141" s="676"/>
      <c r="J141" s="676"/>
      <c r="K141" s="676"/>
      <c r="L141" s="676"/>
      <c r="M141" s="676"/>
      <c r="N141" s="676"/>
      <c r="O141" s="676"/>
      <c r="P141" s="676"/>
      <c r="Q141" s="676"/>
      <c r="R141" s="849"/>
      <c r="S141" s="676"/>
      <c r="T141" s="676"/>
      <c r="U141" s="676"/>
      <c r="V141" s="676"/>
      <c r="W141" s="676"/>
      <c r="X141" s="676"/>
      <c r="Y141" s="676"/>
      <c r="Z141" s="676"/>
      <c r="AA141" s="676"/>
      <c r="AB141" s="676"/>
      <c r="AC141" s="676"/>
      <c r="AD141" s="676"/>
      <c r="AE141" s="676"/>
      <c r="AF141" s="676"/>
      <c r="AG141" s="676"/>
      <c r="AH141" s="676"/>
      <c r="AI141" s="676"/>
      <c r="AJ141" s="676"/>
      <c r="AK141" s="676"/>
      <c r="BF141" s="850"/>
      <c r="BM141" s="676"/>
    </row>
    <row r="142" spans="2:65" x14ac:dyDescent="0.2">
      <c r="B142" s="676"/>
      <c r="D142" s="676"/>
      <c r="E142" s="676"/>
      <c r="F142" s="676"/>
      <c r="G142" s="676"/>
      <c r="H142" s="676"/>
      <c r="I142" s="676"/>
      <c r="J142" s="676"/>
      <c r="K142" s="676"/>
      <c r="L142" s="676"/>
      <c r="M142" s="676"/>
      <c r="N142" s="676"/>
      <c r="O142" s="676"/>
      <c r="P142" s="676"/>
      <c r="Q142" s="676"/>
      <c r="R142" s="849"/>
      <c r="S142" s="676"/>
      <c r="T142" s="676"/>
      <c r="U142" s="676"/>
      <c r="V142" s="676"/>
      <c r="W142" s="676"/>
      <c r="X142" s="676"/>
      <c r="Y142" s="676"/>
      <c r="Z142" s="676"/>
      <c r="AA142" s="676"/>
      <c r="AB142" s="676"/>
      <c r="AC142" s="676"/>
      <c r="AD142" s="676"/>
      <c r="AE142" s="676"/>
      <c r="AF142" s="676"/>
      <c r="AG142" s="676"/>
      <c r="AH142" s="676"/>
      <c r="AI142" s="676"/>
      <c r="AJ142" s="676"/>
      <c r="AK142" s="676"/>
      <c r="BF142" s="850"/>
      <c r="BM142" s="676"/>
    </row>
    <row r="143" spans="2:65" x14ac:dyDescent="0.2">
      <c r="B143" s="676"/>
      <c r="D143" s="676"/>
      <c r="E143" s="676"/>
      <c r="F143" s="676"/>
      <c r="G143" s="676"/>
      <c r="H143" s="676"/>
      <c r="I143" s="676"/>
      <c r="J143" s="676"/>
      <c r="K143" s="676"/>
      <c r="L143" s="676"/>
      <c r="M143" s="676"/>
      <c r="N143" s="676"/>
      <c r="O143" s="676"/>
      <c r="P143" s="676"/>
      <c r="Q143" s="676"/>
      <c r="R143" s="849"/>
      <c r="S143" s="676"/>
      <c r="T143" s="676"/>
      <c r="U143" s="676"/>
      <c r="V143" s="676"/>
      <c r="W143" s="676"/>
      <c r="X143" s="676"/>
      <c r="Y143" s="676"/>
      <c r="Z143" s="676"/>
      <c r="AA143" s="676"/>
      <c r="AB143" s="676"/>
      <c r="AC143" s="676"/>
      <c r="AD143" s="676"/>
      <c r="AE143" s="676"/>
      <c r="AF143" s="676"/>
      <c r="AG143" s="676"/>
      <c r="AH143" s="676"/>
      <c r="AI143" s="676"/>
      <c r="AJ143" s="676"/>
      <c r="AK143" s="676"/>
      <c r="BF143" s="850"/>
      <c r="BM143" s="676"/>
    </row>
    <row r="144" spans="2:65" x14ac:dyDescent="0.2">
      <c r="B144" s="676"/>
      <c r="D144" s="676"/>
      <c r="E144" s="676"/>
      <c r="F144" s="676"/>
      <c r="G144" s="676"/>
      <c r="H144" s="676"/>
      <c r="I144" s="676"/>
      <c r="J144" s="676"/>
      <c r="K144" s="676"/>
      <c r="L144" s="676"/>
      <c r="M144" s="676"/>
      <c r="N144" s="676"/>
      <c r="O144" s="676"/>
      <c r="P144" s="676"/>
      <c r="Q144" s="676"/>
      <c r="R144" s="849"/>
      <c r="S144" s="676"/>
      <c r="T144" s="676"/>
      <c r="U144" s="676"/>
      <c r="V144" s="676"/>
      <c r="W144" s="676"/>
      <c r="X144" s="676"/>
      <c r="Y144" s="676"/>
      <c r="Z144" s="676"/>
      <c r="AA144" s="676"/>
      <c r="AB144" s="676"/>
      <c r="AC144" s="676"/>
      <c r="AD144" s="676"/>
      <c r="AE144" s="676"/>
      <c r="AF144" s="676"/>
      <c r="AG144" s="676"/>
      <c r="AH144" s="676"/>
      <c r="AI144" s="676"/>
      <c r="AJ144" s="676"/>
      <c r="AK144" s="676"/>
      <c r="BF144" s="850"/>
      <c r="BM144" s="676"/>
    </row>
    <row r="145" spans="2:65" x14ac:dyDescent="0.2">
      <c r="B145" s="676"/>
      <c r="D145" s="676"/>
      <c r="E145" s="676"/>
      <c r="F145" s="676"/>
      <c r="G145" s="676"/>
      <c r="H145" s="676"/>
      <c r="I145" s="676"/>
      <c r="J145" s="676"/>
      <c r="K145" s="676"/>
      <c r="L145" s="676"/>
      <c r="M145" s="676"/>
      <c r="N145" s="676"/>
      <c r="O145" s="676"/>
      <c r="P145" s="676"/>
      <c r="Q145" s="676"/>
      <c r="R145" s="849"/>
      <c r="S145" s="676"/>
      <c r="T145" s="676"/>
      <c r="U145" s="676"/>
      <c r="V145" s="676"/>
      <c r="W145" s="676"/>
      <c r="X145" s="676"/>
      <c r="Y145" s="676"/>
      <c r="Z145" s="676"/>
      <c r="AA145" s="676"/>
      <c r="AB145" s="676"/>
      <c r="AC145" s="676"/>
      <c r="AD145" s="676"/>
      <c r="AE145" s="676"/>
      <c r="AF145" s="676"/>
      <c r="AG145" s="676"/>
      <c r="AH145" s="676"/>
      <c r="AI145" s="676"/>
      <c r="AJ145" s="676"/>
      <c r="AK145" s="676"/>
      <c r="BF145" s="850"/>
      <c r="BM145" s="676"/>
    </row>
    <row r="146" spans="2:65" x14ac:dyDescent="0.2">
      <c r="B146" s="676"/>
      <c r="D146" s="676"/>
      <c r="E146" s="676"/>
      <c r="F146" s="676"/>
      <c r="G146" s="676"/>
      <c r="H146" s="676"/>
      <c r="I146" s="676"/>
      <c r="J146" s="676"/>
      <c r="K146" s="676"/>
      <c r="L146" s="676"/>
      <c r="M146" s="676"/>
      <c r="N146" s="676"/>
      <c r="O146" s="676"/>
      <c r="P146" s="676"/>
      <c r="Q146" s="676"/>
      <c r="R146" s="849"/>
      <c r="S146" s="676"/>
      <c r="T146" s="676"/>
      <c r="U146" s="676"/>
      <c r="V146" s="676"/>
      <c r="W146" s="676"/>
      <c r="X146" s="676"/>
      <c r="Y146" s="676"/>
      <c r="Z146" s="676"/>
      <c r="AA146" s="676"/>
      <c r="AB146" s="676"/>
      <c r="AC146" s="676"/>
      <c r="AD146" s="676"/>
      <c r="AE146" s="676"/>
      <c r="AF146" s="676"/>
      <c r="AG146" s="676"/>
      <c r="AH146" s="676"/>
      <c r="AI146" s="676"/>
      <c r="AJ146" s="676"/>
      <c r="AK146" s="676"/>
      <c r="BF146" s="850"/>
      <c r="BM146" s="676"/>
    </row>
    <row r="147" spans="2:65" x14ac:dyDescent="0.2">
      <c r="B147" s="676"/>
      <c r="D147" s="676"/>
      <c r="E147" s="676"/>
      <c r="F147" s="676"/>
      <c r="G147" s="676"/>
      <c r="H147" s="676"/>
      <c r="I147" s="676"/>
      <c r="J147" s="676"/>
      <c r="K147" s="676"/>
      <c r="L147" s="676"/>
      <c r="M147" s="676"/>
      <c r="N147" s="676"/>
      <c r="O147" s="676"/>
      <c r="P147" s="676"/>
      <c r="Q147" s="676"/>
      <c r="R147" s="849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6"/>
      <c r="AC147" s="676"/>
      <c r="AD147" s="676"/>
      <c r="AE147" s="676"/>
      <c r="AF147" s="676"/>
      <c r="AG147" s="676"/>
      <c r="AH147" s="676"/>
      <c r="AI147" s="676"/>
      <c r="AJ147" s="676"/>
      <c r="AK147" s="676"/>
      <c r="BF147" s="850"/>
      <c r="BM147" s="676"/>
    </row>
    <row r="148" spans="2:65" x14ac:dyDescent="0.2">
      <c r="B148" s="676"/>
      <c r="D148" s="676"/>
      <c r="E148" s="676"/>
      <c r="F148" s="676"/>
      <c r="G148" s="676"/>
      <c r="H148" s="676"/>
      <c r="I148" s="676"/>
      <c r="J148" s="676"/>
      <c r="K148" s="676"/>
      <c r="L148" s="676"/>
      <c r="M148" s="676"/>
      <c r="N148" s="676"/>
      <c r="O148" s="676"/>
      <c r="P148" s="676"/>
      <c r="Q148" s="676"/>
      <c r="R148" s="849"/>
      <c r="S148" s="676"/>
      <c r="T148" s="676"/>
      <c r="U148" s="676"/>
      <c r="V148" s="676"/>
      <c r="W148" s="676"/>
      <c r="X148" s="676"/>
      <c r="Y148" s="676"/>
      <c r="Z148" s="676"/>
      <c r="AA148" s="676"/>
      <c r="AB148" s="676"/>
      <c r="AC148" s="676"/>
      <c r="AD148" s="676"/>
      <c r="AE148" s="676"/>
      <c r="AF148" s="676"/>
      <c r="AG148" s="676"/>
      <c r="AH148" s="676"/>
      <c r="AI148" s="676"/>
      <c r="AJ148" s="676"/>
      <c r="AK148" s="676"/>
      <c r="BF148" s="850"/>
      <c r="BM148" s="676"/>
    </row>
    <row r="149" spans="2:65" x14ac:dyDescent="0.2">
      <c r="B149" s="676"/>
      <c r="D149" s="676"/>
      <c r="E149" s="676"/>
      <c r="F149" s="676"/>
      <c r="G149" s="676"/>
      <c r="H149" s="676"/>
      <c r="I149" s="676"/>
      <c r="J149" s="676"/>
      <c r="K149" s="676"/>
      <c r="L149" s="676"/>
      <c r="M149" s="676"/>
      <c r="N149" s="676"/>
      <c r="O149" s="676"/>
      <c r="P149" s="676"/>
      <c r="Q149" s="676"/>
      <c r="R149" s="849"/>
      <c r="S149" s="676"/>
      <c r="T149" s="676"/>
      <c r="U149" s="676"/>
      <c r="V149" s="676"/>
      <c r="W149" s="676"/>
      <c r="X149" s="676"/>
      <c r="Y149" s="676"/>
      <c r="Z149" s="676"/>
      <c r="AA149" s="676"/>
      <c r="AB149" s="676"/>
      <c r="AC149" s="676"/>
      <c r="AD149" s="676"/>
      <c r="AE149" s="676"/>
      <c r="AF149" s="676"/>
      <c r="AG149" s="676"/>
      <c r="AH149" s="676"/>
      <c r="AI149" s="676"/>
      <c r="AJ149" s="676"/>
      <c r="AK149" s="676"/>
      <c r="BF149" s="850"/>
      <c r="BM149" s="676"/>
    </row>
    <row r="150" spans="2:65" x14ac:dyDescent="0.2">
      <c r="B150" s="676"/>
      <c r="D150" s="676"/>
      <c r="E150" s="676"/>
      <c r="F150" s="676"/>
      <c r="G150" s="676"/>
      <c r="H150" s="676"/>
      <c r="I150" s="676"/>
      <c r="J150" s="676"/>
      <c r="K150" s="676"/>
      <c r="L150" s="676"/>
      <c r="M150" s="676"/>
      <c r="N150" s="676"/>
      <c r="O150" s="676"/>
      <c r="P150" s="676"/>
      <c r="Q150" s="676"/>
      <c r="R150" s="849"/>
      <c r="S150" s="676"/>
      <c r="T150" s="676"/>
      <c r="U150" s="676"/>
      <c r="V150" s="676"/>
      <c r="W150" s="676"/>
      <c r="X150" s="676"/>
      <c r="Y150" s="676"/>
      <c r="Z150" s="676"/>
      <c r="AA150" s="676"/>
      <c r="AB150" s="676"/>
      <c r="AC150" s="676"/>
      <c r="AD150" s="676"/>
      <c r="AE150" s="676"/>
      <c r="AF150" s="676"/>
      <c r="AG150" s="676"/>
      <c r="AH150" s="676"/>
      <c r="AI150" s="676"/>
      <c r="AJ150" s="676"/>
      <c r="AK150" s="676"/>
      <c r="BF150" s="850"/>
      <c r="BM150" s="676"/>
    </row>
    <row r="151" spans="2:65" x14ac:dyDescent="0.2">
      <c r="B151" s="676"/>
      <c r="D151" s="676"/>
      <c r="E151" s="676"/>
      <c r="F151" s="676"/>
      <c r="G151" s="676"/>
      <c r="H151" s="676"/>
      <c r="I151" s="676"/>
      <c r="J151" s="676"/>
      <c r="K151" s="676"/>
      <c r="L151" s="676"/>
      <c r="M151" s="676"/>
      <c r="N151" s="676"/>
      <c r="O151" s="676"/>
      <c r="P151" s="676"/>
      <c r="Q151" s="676"/>
      <c r="R151" s="849"/>
      <c r="S151" s="676"/>
      <c r="T151" s="676"/>
      <c r="U151" s="676"/>
      <c r="V151" s="676"/>
      <c r="W151" s="676"/>
      <c r="X151" s="676"/>
      <c r="Y151" s="676"/>
      <c r="Z151" s="676"/>
      <c r="AA151" s="676"/>
      <c r="AB151" s="676"/>
      <c r="AC151" s="676"/>
      <c r="AD151" s="676"/>
      <c r="AE151" s="676"/>
      <c r="AF151" s="676"/>
      <c r="AG151" s="676"/>
      <c r="AH151" s="676"/>
      <c r="AI151" s="676"/>
      <c r="AJ151" s="676"/>
      <c r="AK151" s="676"/>
      <c r="BF151" s="850"/>
      <c r="BM151" s="676"/>
    </row>
    <row r="152" spans="2:65" x14ac:dyDescent="0.2">
      <c r="B152" s="676"/>
      <c r="D152" s="676"/>
      <c r="E152" s="676"/>
      <c r="F152" s="676"/>
      <c r="G152" s="676"/>
      <c r="H152" s="676"/>
      <c r="I152" s="676"/>
      <c r="J152" s="676"/>
      <c r="K152" s="676"/>
      <c r="L152" s="676"/>
      <c r="M152" s="676"/>
      <c r="N152" s="676"/>
      <c r="O152" s="676"/>
      <c r="P152" s="676"/>
      <c r="Q152" s="676"/>
      <c r="R152" s="849"/>
      <c r="S152" s="676"/>
      <c r="T152" s="676"/>
      <c r="U152" s="676"/>
      <c r="V152" s="676"/>
      <c r="W152" s="676"/>
      <c r="X152" s="676"/>
      <c r="Y152" s="676"/>
      <c r="Z152" s="676"/>
      <c r="AA152" s="676"/>
      <c r="AB152" s="676"/>
      <c r="AC152" s="676"/>
      <c r="AD152" s="676"/>
      <c r="AE152" s="676"/>
      <c r="AF152" s="676"/>
      <c r="AG152" s="676"/>
      <c r="AH152" s="676"/>
      <c r="AI152" s="676"/>
      <c r="AJ152" s="676"/>
      <c r="AK152" s="676"/>
      <c r="BF152" s="850"/>
      <c r="BM152" s="676"/>
    </row>
    <row r="153" spans="2:65" x14ac:dyDescent="0.2">
      <c r="B153" s="676"/>
      <c r="D153" s="676"/>
      <c r="E153" s="676"/>
      <c r="F153" s="676"/>
      <c r="G153" s="676"/>
      <c r="H153" s="676"/>
      <c r="I153" s="676"/>
      <c r="J153" s="676"/>
      <c r="K153" s="676"/>
      <c r="L153" s="676"/>
      <c r="M153" s="676"/>
      <c r="N153" s="676"/>
      <c r="O153" s="676"/>
      <c r="P153" s="676"/>
      <c r="Q153" s="676"/>
      <c r="R153" s="849"/>
      <c r="S153" s="676"/>
      <c r="T153" s="676"/>
      <c r="U153" s="676"/>
      <c r="V153" s="676"/>
      <c r="W153" s="676"/>
      <c r="X153" s="676"/>
      <c r="Y153" s="676"/>
      <c r="Z153" s="676"/>
      <c r="AA153" s="676"/>
      <c r="AB153" s="676"/>
      <c r="AC153" s="676"/>
      <c r="AD153" s="676"/>
      <c r="AE153" s="676"/>
      <c r="AF153" s="676"/>
      <c r="AG153" s="676"/>
      <c r="AH153" s="676"/>
      <c r="AI153" s="676"/>
      <c r="AJ153" s="676"/>
      <c r="AK153" s="676"/>
      <c r="BF153" s="850"/>
      <c r="BM153" s="676"/>
    </row>
    <row r="154" spans="2:65" x14ac:dyDescent="0.2">
      <c r="B154" s="676"/>
      <c r="D154" s="676"/>
      <c r="E154" s="676"/>
      <c r="F154" s="676"/>
      <c r="G154" s="676"/>
      <c r="H154" s="676"/>
      <c r="I154" s="676"/>
      <c r="J154" s="676"/>
      <c r="K154" s="676"/>
      <c r="L154" s="676"/>
      <c r="M154" s="676"/>
      <c r="N154" s="676"/>
      <c r="O154" s="676"/>
      <c r="P154" s="676"/>
      <c r="Q154" s="676"/>
      <c r="R154" s="849"/>
      <c r="S154" s="676"/>
      <c r="T154" s="676"/>
      <c r="U154" s="676"/>
      <c r="V154" s="676"/>
      <c r="W154" s="676"/>
      <c r="X154" s="676"/>
      <c r="Y154" s="676"/>
      <c r="Z154" s="676"/>
      <c r="AA154" s="676"/>
      <c r="AB154" s="676"/>
      <c r="AC154" s="676"/>
      <c r="AD154" s="676"/>
      <c r="AE154" s="676"/>
      <c r="AF154" s="676"/>
      <c r="AG154" s="676"/>
      <c r="AH154" s="676"/>
      <c r="AI154" s="676"/>
      <c r="AJ154" s="676"/>
      <c r="AK154" s="676"/>
      <c r="BF154" s="850"/>
      <c r="BM154" s="676"/>
    </row>
    <row r="155" spans="2:65" x14ac:dyDescent="0.2">
      <c r="B155" s="676"/>
      <c r="D155" s="676"/>
      <c r="E155" s="676"/>
      <c r="F155" s="676"/>
      <c r="G155" s="676"/>
      <c r="H155" s="676"/>
      <c r="I155" s="676"/>
      <c r="J155" s="676"/>
      <c r="K155" s="676"/>
      <c r="L155" s="676"/>
      <c r="M155" s="676"/>
      <c r="N155" s="676"/>
      <c r="O155" s="676"/>
      <c r="P155" s="676"/>
      <c r="Q155" s="676"/>
      <c r="R155" s="849"/>
      <c r="S155" s="676"/>
      <c r="T155" s="676"/>
      <c r="U155" s="676"/>
      <c r="V155" s="676"/>
      <c r="W155" s="676"/>
      <c r="X155" s="676"/>
      <c r="Y155" s="676"/>
      <c r="Z155" s="676"/>
      <c r="AA155" s="676"/>
      <c r="AB155" s="676"/>
      <c r="AC155" s="676"/>
      <c r="AD155" s="676"/>
      <c r="AE155" s="676"/>
      <c r="AF155" s="676"/>
      <c r="AG155" s="676"/>
      <c r="AH155" s="676"/>
      <c r="AI155" s="676"/>
      <c r="AJ155" s="676"/>
      <c r="AK155" s="676"/>
      <c r="BF155" s="850"/>
      <c r="BM155" s="676"/>
    </row>
    <row r="156" spans="2:65" x14ac:dyDescent="0.2">
      <c r="B156" s="676"/>
      <c r="D156" s="676"/>
      <c r="E156" s="676"/>
      <c r="F156" s="676"/>
      <c r="G156" s="676"/>
      <c r="H156" s="676"/>
      <c r="I156" s="676"/>
      <c r="J156" s="676"/>
      <c r="K156" s="676"/>
      <c r="L156" s="676"/>
      <c r="M156" s="676"/>
      <c r="N156" s="676"/>
      <c r="O156" s="676"/>
      <c r="P156" s="676"/>
      <c r="Q156" s="676"/>
      <c r="R156" s="849"/>
      <c r="S156" s="676"/>
      <c r="T156" s="676"/>
      <c r="U156" s="676"/>
      <c r="V156" s="676"/>
      <c r="W156" s="676"/>
      <c r="X156" s="676"/>
      <c r="Y156" s="676"/>
      <c r="Z156" s="676"/>
      <c r="AA156" s="676"/>
      <c r="AB156" s="676"/>
      <c r="AC156" s="676"/>
      <c r="AD156" s="676"/>
      <c r="AE156" s="676"/>
      <c r="AF156" s="676"/>
      <c r="AG156" s="676"/>
      <c r="AH156" s="676"/>
      <c r="AI156" s="676"/>
      <c r="AJ156" s="676"/>
      <c r="AK156" s="676"/>
      <c r="BF156" s="850"/>
      <c r="BM156" s="676"/>
    </row>
    <row r="157" spans="2:65" x14ac:dyDescent="0.2">
      <c r="B157" s="676"/>
      <c r="D157" s="676"/>
      <c r="E157" s="676"/>
      <c r="F157" s="676"/>
      <c r="G157" s="676"/>
      <c r="H157" s="676"/>
      <c r="I157" s="676"/>
      <c r="J157" s="676"/>
      <c r="K157" s="676"/>
      <c r="L157" s="676"/>
      <c r="M157" s="676"/>
      <c r="N157" s="676"/>
      <c r="O157" s="676"/>
      <c r="P157" s="676"/>
      <c r="Q157" s="676"/>
      <c r="R157" s="849"/>
      <c r="S157" s="676"/>
      <c r="T157" s="676"/>
      <c r="U157" s="676"/>
      <c r="V157" s="676"/>
      <c r="W157" s="676"/>
      <c r="X157" s="676"/>
      <c r="Y157" s="676"/>
      <c r="Z157" s="676"/>
      <c r="AA157" s="676"/>
      <c r="AB157" s="676"/>
      <c r="AC157" s="676"/>
      <c r="AD157" s="676"/>
      <c r="AE157" s="676"/>
      <c r="AF157" s="676"/>
      <c r="AG157" s="676"/>
      <c r="AH157" s="676"/>
      <c r="AI157" s="676"/>
      <c r="AJ157" s="676"/>
      <c r="AK157" s="676"/>
      <c r="BF157" s="850"/>
      <c r="BM157" s="676"/>
    </row>
    <row r="158" spans="2:65" x14ac:dyDescent="0.2">
      <c r="B158" s="676"/>
      <c r="D158" s="676"/>
      <c r="E158" s="676"/>
      <c r="F158" s="676"/>
      <c r="G158" s="676"/>
      <c r="H158" s="676"/>
      <c r="I158" s="676"/>
      <c r="J158" s="676"/>
      <c r="K158" s="676"/>
      <c r="L158" s="676"/>
      <c r="M158" s="676"/>
      <c r="N158" s="676"/>
      <c r="O158" s="676"/>
      <c r="P158" s="676"/>
      <c r="Q158" s="676"/>
      <c r="R158" s="849"/>
      <c r="S158" s="676"/>
      <c r="T158" s="676"/>
      <c r="U158" s="676"/>
      <c r="V158" s="676"/>
      <c r="W158" s="676"/>
      <c r="X158" s="676"/>
      <c r="Y158" s="676"/>
      <c r="Z158" s="676"/>
      <c r="AA158" s="676"/>
      <c r="AB158" s="676"/>
      <c r="AC158" s="676"/>
      <c r="AD158" s="676"/>
      <c r="AE158" s="676"/>
      <c r="AF158" s="676"/>
      <c r="AG158" s="676"/>
      <c r="AH158" s="676"/>
      <c r="AI158" s="676"/>
      <c r="AJ158" s="676"/>
      <c r="AK158" s="676"/>
      <c r="BF158" s="850"/>
      <c r="BM158" s="676"/>
    </row>
    <row r="159" spans="2:65" x14ac:dyDescent="0.2">
      <c r="B159" s="676"/>
      <c r="D159" s="676"/>
      <c r="E159" s="676"/>
      <c r="F159" s="676"/>
      <c r="G159" s="676"/>
      <c r="H159" s="676"/>
      <c r="I159" s="676"/>
      <c r="J159" s="676"/>
      <c r="K159" s="676"/>
      <c r="L159" s="676"/>
      <c r="M159" s="676"/>
      <c r="N159" s="676"/>
      <c r="O159" s="676"/>
      <c r="P159" s="676"/>
      <c r="Q159" s="676"/>
      <c r="R159" s="849"/>
      <c r="S159" s="676"/>
      <c r="T159" s="676"/>
      <c r="U159" s="676"/>
      <c r="V159" s="676"/>
      <c r="W159" s="676"/>
      <c r="X159" s="676"/>
      <c r="Y159" s="676"/>
      <c r="Z159" s="676"/>
      <c r="AA159" s="676"/>
      <c r="AB159" s="676"/>
      <c r="AC159" s="676"/>
      <c r="AD159" s="676"/>
      <c r="AE159" s="676"/>
      <c r="AF159" s="676"/>
      <c r="AG159" s="676"/>
      <c r="AH159" s="676"/>
      <c r="AI159" s="676"/>
      <c r="AJ159" s="676"/>
      <c r="AK159" s="676"/>
      <c r="BF159" s="850"/>
      <c r="BM159" s="676"/>
    </row>
    <row r="160" spans="2:65" x14ac:dyDescent="0.2">
      <c r="B160" s="676"/>
      <c r="D160" s="676"/>
      <c r="E160" s="676"/>
      <c r="F160" s="676"/>
      <c r="G160" s="676"/>
      <c r="H160" s="676"/>
      <c r="I160" s="676"/>
      <c r="J160" s="676"/>
      <c r="K160" s="676"/>
      <c r="L160" s="676"/>
      <c r="M160" s="676"/>
      <c r="N160" s="676"/>
      <c r="O160" s="676"/>
      <c r="P160" s="676"/>
      <c r="Q160" s="676"/>
      <c r="R160" s="849"/>
      <c r="S160" s="676"/>
      <c r="T160" s="676"/>
      <c r="U160" s="676"/>
      <c r="V160" s="676"/>
      <c r="W160" s="676"/>
      <c r="X160" s="676"/>
      <c r="Y160" s="676"/>
      <c r="Z160" s="676"/>
      <c r="AA160" s="676"/>
      <c r="AB160" s="676"/>
      <c r="AC160" s="676"/>
      <c r="AD160" s="676"/>
      <c r="AE160" s="676"/>
      <c r="AF160" s="676"/>
      <c r="AG160" s="676"/>
      <c r="AH160" s="676"/>
      <c r="AI160" s="676"/>
      <c r="AJ160" s="676"/>
      <c r="AK160" s="676"/>
      <c r="BF160" s="850"/>
      <c r="BM160" s="676"/>
    </row>
    <row r="161" spans="2:65" x14ac:dyDescent="0.2">
      <c r="B161" s="676"/>
      <c r="D161" s="676"/>
      <c r="E161" s="676"/>
      <c r="F161" s="676"/>
      <c r="G161" s="676"/>
      <c r="H161" s="676"/>
      <c r="I161" s="676"/>
      <c r="J161" s="676"/>
      <c r="K161" s="676"/>
      <c r="L161" s="676"/>
      <c r="M161" s="676"/>
      <c r="N161" s="676"/>
      <c r="O161" s="676"/>
      <c r="P161" s="676"/>
      <c r="Q161" s="676"/>
      <c r="R161" s="849"/>
      <c r="S161" s="676"/>
      <c r="T161" s="676"/>
      <c r="U161" s="676"/>
      <c r="V161" s="676"/>
      <c r="W161" s="676"/>
      <c r="X161" s="676"/>
      <c r="Y161" s="676"/>
      <c r="Z161" s="676"/>
      <c r="AA161" s="676"/>
      <c r="AB161" s="676"/>
      <c r="AC161" s="676"/>
      <c r="AD161" s="676"/>
      <c r="AE161" s="676"/>
      <c r="AF161" s="676"/>
      <c r="AG161" s="676"/>
      <c r="AH161" s="676"/>
      <c r="AI161" s="676"/>
      <c r="AJ161" s="676"/>
      <c r="AK161" s="676"/>
      <c r="BF161" s="850"/>
      <c r="BM161" s="676"/>
    </row>
    <row r="162" spans="2:65" x14ac:dyDescent="0.2">
      <c r="B162" s="676"/>
      <c r="D162" s="676"/>
      <c r="E162" s="676"/>
      <c r="F162" s="676"/>
      <c r="G162" s="676"/>
      <c r="H162" s="676"/>
      <c r="I162" s="676"/>
      <c r="J162" s="676"/>
      <c r="K162" s="676"/>
      <c r="L162" s="676"/>
      <c r="M162" s="676"/>
      <c r="N162" s="676"/>
      <c r="O162" s="676"/>
      <c r="P162" s="676"/>
      <c r="Q162" s="676"/>
      <c r="R162" s="849"/>
      <c r="S162" s="676"/>
      <c r="T162" s="676"/>
      <c r="U162" s="676"/>
      <c r="V162" s="676"/>
      <c r="W162" s="676"/>
      <c r="X162" s="676"/>
      <c r="Y162" s="676"/>
      <c r="Z162" s="676"/>
      <c r="AA162" s="676"/>
      <c r="AB162" s="676"/>
      <c r="AC162" s="676"/>
      <c r="AD162" s="676"/>
      <c r="AE162" s="676"/>
      <c r="AF162" s="676"/>
      <c r="AG162" s="676"/>
      <c r="AH162" s="676"/>
      <c r="AI162" s="676"/>
      <c r="AJ162" s="676"/>
      <c r="AK162" s="676"/>
      <c r="BF162" s="850"/>
      <c r="BM162" s="676"/>
    </row>
    <row r="163" spans="2:65" x14ac:dyDescent="0.2">
      <c r="B163" s="676"/>
      <c r="D163" s="676"/>
      <c r="E163" s="676"/>
      <c r="F163" s="676"/>
      <c r="G163" s="676"/>
      <c r="H163" s="676"/>
      <c r="I163" s="676"/>
      <c r="J163" s="676"/>
      <c r="K163" s="676"/>
      <c r="L163" s="676"/>
      <c r="M163" s="676"/>
      <c r="N163" s="676"/>
      <c r="O163" s="676"/>
      <c r="P163" s="676"/>
      <c r="Q163" s="676"/>
      <c r="R163" s="849"/>
      <c r="S163" s="676"/>
      <c r="T163" s="676"/>
      <c r="U163" s="676"/>
      <c r="V163" s="676"/>
      <c r="W163" s="676"/>
      <c r="X163" s="676"/>
      <c r="Y163" s="676"/>
      <c r="Z163" s="676"/>
      <c r="AA163" s="676"/>
      <c r="AB163" s="676"/>
      <c r="AC163" s="676"/>
      <c r="AD163" s="676"/>
      <c r="AE163" s="676"/>
      <c r="AF163" s="676"/>
      <c r="AG163" s="676"/>
      <c r="AH163" s="676"/>
      <c r="AI163" s="676"/>
      <c r="AJ163" s="676"/>
      <c r="AK163" s="676"/>
      <c r="BF163" s="850"/>
      <c r="BM163" s="676"/>
    </row>
    <row r="164" spans="2:65" x14ac:dyDescent="0.2">
      <c r="B164" s="676"/>
      <c r="D164" s="676"/>
      <c r="E164" s="676"/>
      <c r="F164" s="676"/>
      <c r="G164" s="676"/>
      <c r="H164" s="676"/>
      <c r="I164" s="676"/>
      <c r="J164" s="676"/>
      <c r="K164" s="676"/>
      <c r="L164" s="676"/>
      <c r="M164" s="676"/>
      <c r="N164" s="676"/>
      <c r="O164" s="676"/>
      <c r="P164" s="676"/>
      <c r="Q164" s="676"/>
      <c r="R164" s="849"/>
      <c r="S164" s="676"/>
      <c r="T164" s="676"/>
      <c r="U164" s="676"/>
      <c r="V164" s="676"/>
      <c r="W164" s="676"/>
      <c r="X164" s="676"/>
      <c r="Y164" s="676"/>
      <c r="Z164" s="676"/>
      <c r="AA164" s="676"/>
      <c r="AB164" s="676"/>
      <c r="AC164" s="676"/>
      <c r="AD164" s="676"/>
      <c r="AE164" s="676"/>
      <c r="AF164" s="676"/>
      <c r="AG164" s="676"/>
      <c r="AH164" s="676"/>
      <c r="AI164" s="676"/>
      <c r="AJ164" s="676"/>
      <c r="AK164" s="676"/>
      <c r="BF164" s="850"/>
      <c r="BM164" s="676"/>
    </row>
    <row r="165" spans="2:65" x14ac:dyDescent="0.2">
      <c r="B165" s="676"/>
      <c r="D165" s="676"/>
      <c r="E165" s="676"/>
      <c r="F165" s="676"/>
      <c r="G165" s="676"/>
      <c r="H165" s="676"/>
      <c r="I165" s="676"/>
      <c r="J165" s="676"/>
      <c r="K165" s="676"/>
      <c r="L165" s="676"/>
      <c r="M165" s="676"/>
      <c r="N165" s="676"/>
      <c r="O165" s="676"/>
      <c r="P165" s="676"/>
      <c r="Q165" s="676"/>
      <c r="R165" s="849"/>
      <c r="S165" s="676"/>
      <c r="T165" s="676"/>
      <c r="U165" s="676"/>
      <c r="V165" s="676"/>
      <c r="W165" s="676"/>
      <c r="X165" s="676"/>
      <c r="Y165" s="676"/>
      <c r="Z165" s="676"/>
      <c r="AA165" s="676"/>
      <c r="AB165" s="676"/>
      <c r="AC165" s="676"/>
      <c r="AD165" s="676"/>
      <c r="AE165" s="676"/>
      <c r="AF165" s="676"/>
      <c r="AG165" s="676"/>
      <c r="AH165" s="676"/>
      <c r="AI165" s="676"/>
      <c r="AJ165" s="676"/>
      <c r="AK165" s="676"/>
      <c r="BF165" s="850"/>
      <c r="BM165" s="676"/>
    </row>
    <row r="166" spans="2:65" x14ac:dyDescent="0.2">
      <c r="B166" s="676"/>
      <c r="D166" s="676"/>
      <c r="E166" s="676"/>
      <c r="F166" s="676"/>
      <c r="G166" s="676"/>
      <c r="H166" s="676"/>
      <c r="I166" s="676"/>
      <c r="J166" s="676"/>
      <c r="K166" s="676"/>
      <c r="L166" s="676"/>
      <c r="M166" s="676"/>
      <c r="N166" s="676"/>
      <c r="O166" s="676"/>
      <c r="P166" s="676"/>
      <c r="Q166" s="676"/>
      <c r="R166" s="849"/>
      <c r="S166" s="676"/>
      <c r="T166" s="676"/>
      <c r="U166" s="676"/>
      <c r="V166" s="676"/>
      <c r="W166" s="676"/>
      <c r="X166" s="676"/>
      <c r="Y166" s="676"/>
      <c r="Z166" s="676"/>
      <c r="AA166" s="676"/>
      <c r="AB166" s="676"/>
      <c r="AC166" s="676"/>
      <c r="AD166" s="676"/>
      <c r="AE166" s="676"/>
      <c r="AF166" s="676"/>
      <c r="AG166" s="676"/>
      <c r="AH166" s="676"/>
      <c r="AI166" s="676"/>
      <c r="AJ166" s="676"/>
      <c r="AK166" s="676"/>
      <c r="BF166" s="850"/>
      <c r="BM166" s="676"/>
    </row>
    <row r="167" spans="2:65" x14ac:dyDescent="0.2">
      <c r="B167" s="676"/>
      <c r="D167" s="676"/>
      <c r="E167" s="676"/>
      <c r="F167" s="676"/>
      <c r="G167" s="676"/>
      <c r="H167" s="676"/>
      <c r="I167" s="676"/>
      <c r="J167" s="676"/>
      <c r="K167" s="676"/>
      <c r="L167" s="676"/>
      <c r="M167" s="676"/>
      <c r="N167" s="676"/>
      <c r="O167" s="676"/>
      <c r="P167" s="676"/>
      <c r="Q167" s="676"/>
      <c r="R167" s="849"/>
      <c r="S167" s="676"/>
      <c r="T167" s="676"/>
      <c r="U167" s="676"/>
      <c r="V167" s="676"/>
      <c r="W167" s="676"/>
      <c r="X167" s="676"/>
      <c r="Y167" s="676"/>
      <c r="Z167" s="676"/>
      <c r="AA167" s="676"/>
      <c r="AB167" s="676"/>
      <c r="AC167" s="676"/>
      <c r="AD167" s="676"/>
      <c r="AE167" s="676"/>
      <c r="AF167" s="676"/>
      <c r="AG167" s="676"/>
      <c r="AH167" s="676"/>
      <c r="AI167" s="676"/>
      <c r="AJ167" s="676"/>
      <c r="AK167" s="676"/>
      <c r="BF167" s="850"/>
      <c r="BM167" s="676"/>
    </row>
    <row r="168" spans="2:65" x14ac:dyDescent="0.2">
      <c r="B168" s="676"/>
      <c r="D168" s="676"/>
      <c r="E168" s="676"/>
      <c r="F168" s="676"/>
      <c r="G168" s="676"/>
      <c r="H168" s="676"/>
      <c r="I168" s="676"/>
      <c r="J168" s="676"/>
      <c r="K168" s="676"/>
      <c r="L168" s="676"/>
      <c r="M168" s="676"/>
      <c r="N168" s="676"/>
      <c r="O168" s="676"/>
      <c r="P168" s="676"/>
      <c r="Q168" s="676"/>
      <c r="R168" s="849"/>
      <c r="S168" s="676"/>
      <c r="T168" s="676"/>
      <c r="U168" s="676"/>
      <c r="V168" s="676"/>
      <c r="W168" s="676"/>
      <c r="X168" s="676"/>
      <c r="Y168" s="676"/>
      <c r="Z168" s="676"/>
      <c r="AA168" s="676"/>
      <c r="AB168" s="676"/>
      <c r="AC168" s="676"/>
      <c r="AD168" s="676"/>
      <c r="AE168" s="676"/>
      <c r="AF168" s="676"/>
      <c r="AG168" s="676"/>
      <c r="AH168" s="676"/>
      <c r="AI168" s="676"/>
      <c r="AJ168" s="676"/>
      <c r="AK168" s="676"/>
      <c r="BF168" s="850"/>
      <c r="BM168" s="676"/>
    </row>
    <row r="169" spans="2:65" x14ac:dyDescent="0.2">
      <c r="B169" s="676"/>
      <c r="D169" s="676"/>
      <c r="E169" s="676"/>
      <c r="F169" s="676"/>
      <c r="G169" s="676"/>
      <c r="H169" s="676"/>
      <c r="I169" s="676"/>
      <c r="J169" s="676"/>
      <c r="K169" s="676"/>
      <c r="L169" s="676"/>
      <c r="M169" s="676"/>
      <c r="N169" s="676"/>
      <c r="O169" s="676"/>
      <c r="P169" s="676"/>
      <c r="Q169" s="676"/>
      <c r="R169" s="849"/>
      <c r="S169" s="676"/>
      <c r="T169" s="676"/>
      <c r="U169" s="676"/>
      <c r="V169" s="676"/>
      <c r="W169" s="676"/>
      <c r="X169" s="676"/>
      <c r="Y169" s="676"/>
      <c r="Z169" s="676"/>
      <c r="AA169" s="676"/>
      <c r="AB169" s="676"/>
      <c r="AC169" s="676"/>
      <c r="AD169" s="676"/>
      <c r="AE169" s="676"/>
      <c r="AF169" s="676"/>
      <c r="AG169" s="676"/>
      <c r="AH169" s="676"/>
      <c r="AI169" s="676"/>
      <c r="AJ169" s="676"/>
      <c r="AK169" s="676"/>
      <c r="BF169" s="850"/>
      <c r="BM169" s="676"/>
    </row>
    <row r="170" spans="2:65" x14ac:dyDescent="0.2">
      <c r="B170" s="676"/>
      <c r="D170" s="676"/>
      <c r="E170" s="676"/>
      <c r="F170" s="676"/>
      <c r="G170" s="676"/>
      <c r="H170" s="676"/>
      <c r="I170" s="676"/>
      <c r="J170" s="676"/>
      <c r="K170" s="676"/>
      <c r="L170" s="676"/>
      <c r="M170" s="676"/>
      <c r="N170" s="676"/>
      <c r="O170" s="676"/>
      <c r="P170" s="676"/>
      <c r="Q170" s="676"/>
      <c r="R170" s="849"/>
      <c r="S170" s="676"/>
      <c r="T170" s="676"/>
      <c r="U170" s="676"/>
      <c r="V170" s="676"/>
      <c r="W170" s="676"/>
      <c r="X170" s="676"/>
      <c r="Y170" s="676"/>
      <c r="Z170" s="676"/>
      <c r="AA170" s="676"/>
      <c r="AB170" s="676"/>
      <c r="AC170" s="676"/>
      <c r="AD170" s="676"/>
      <c r="AE170" s="676"/>
      <c r="AF170" s="676"/>
      <c r="AG170" s="676"/>
      <c r="AH170" s="676"/>
      <c r="AI170" s="676"/>
      <c r="AJ170" s="676"/>
      <c r="AK170" s="676"/>
      <c r="BF170" s="850"/>
      <c r="BM170" s="676"/>
    </row>
    <row r="171" spans="2:65" x14ac:dyDescent="0.2">
      <c r="B171" s="676"/>
      <c r="D171" s="676"/>
      <c r="E171" s="676"/>
      <c r="F171" s="676"/>
      <c r="G171" s="676"/>
      <c r="H171" s="676"/>
      <c r="I171" s="676"/>
      <c r="J171" s="676"/>
      <c r="K171" s="676"/>
      <c r="L171" s="676"/>
      <c r="M171" s="676"/>
      <c r="N171" s="676"/>
      <c r="O171" s="676"/>
      <c r="P171" s="676"/>
      <c r="Q171" s="676"/>
      <c r="R171" s="849"/>
      <c r="S171" s="676"/>
      <c r="T171" s="676"/>
      <c r="U171" s="676"/>
      <c r="V171" s="676"/>
      <c r="W171" s="676"/>
      <c r="X171" s="676"/>
      <c r="Y171" s="676"/>
      <c r="Z171" s="676"/>
      <c r="AA171" s="676"/>
      <c r="AB171" s="676"/>
      <c r="AC171" s="676"/>
      <c r="AD171" s="676"/>
      <c r="AE171" s="676"/>
      <c r="AF171" s="676"/>
      <c r="AG171" s="676"/>
      <c r="AH171" s="676"/>
      <c r="AI171" s="676"/>
      <c r="AJ171" s="676"/>
      <c r="AK171" s="676"/>
      <c r="BF171" s="850"/>
      <c r="BM171" s="676"/>
    </row>
    <row r="172" spans="2:65" x14ac:dyDescent="0.2">
      <c r="B172" s="676"/>
      <c r="D172" s="676"/>
      <c r="E172" s="676"/>
      <c r="F172" s="676"/>
      <c r="G172" s="676"/>
      <c r="H172" s="676"/>
      <c r="I172" s="676"/>
      <c r="J172" s="676"/>
      <c r="K172" s="676"/>
      <c r="L172" s="676"/>
      <c r="M172" s="676"/>
      <c r="N172" s="676"/>
      <c r="O172" s="676"/>
      <c r="P172" s="676"/>
      <c r="Q172" s="676"/>
      <c r="R172" s="849"/>
      <c r="S172" s="676"/>
      <c r="T172" s="676"/>
      <c r="U172" s="676"/>
      <c r="V172" s="676"/>
      <c r="W172" s="676"/>
      <c r="X172" s="676"/>
      <c r="Y172" s="676"/>
      <c r="Z172" s="676"/>
      <c r="AA172" s="676"/>
      <c r="AB172" s="676"/>
      <c r="AC172" s="676"/>
      <c r="AD172" s="676"/>
      <c r="AE172" s="676"/>
      <c r="AF172" s="676"/>
      <c r="AG172" s="676"/>
      <c r="AH172" s="676"/>
      <c r="AI172" s="676"/>
      <c r="AJ172" s="676"/>
      <c r="AK172" s="676"/>
      <c r="BF172" s="850"/>
      <c r="BM172" s="676"/>
    </row>
    <row r="173" spans="2:65" x14ac:dyDescent="0.2">
      <c r="B173" s="676"/>
      <c r="D173" s="676"/>
      <c r="E173" s="676"/>
      <c r="F173" s="676"/>
      <c r="G173" s="676"/>
      <c r="H173" s="676"/>
      <c r="I173" s="676"/>
      <c r="J173" s="676"/>
      <c r="K173" s="676"/>
      <c r="L173" s="676"/>
      <c r="M173" s="676"/>
      <c r="N173" s="676"/>
      <c r="O173" s="676"/>
      <c r="P173" s="676"/>
      <c r="Q173" s="676"/>
      <c r="R173" s="849"/>
      <c r="S173" s="676"/>
      <c r="T173" s="676"/>
      <c r="U173" s="676"/>
      <c r="V173" s="676"/>
      <c r="W173" s="676"/>
      <c r="X173" s="676"/>
      <c r="Y173" s="676"/>
      <c r="Z173" s="676"/>
      <c r="AA173" s="676"/>
      <c r="AB173" s="676"/>
      <c r="AC173" s="676"/>
      <c r="AD173" s="676"/>
      <c r="AE173" s="676"/>
      <c r="AF173" s="676"/>
      <c r="AG173" s="676"/>
      <c r="AH173" s="676"/>
      <c r="AI173" s="676"/>
      <c r="AJ173" s="676"/>
      <c r="AK173" s="676"/>
      <c r="BF173" s="850"/>
      <c r="BM173" s="676"/>
    </row>
    <row r="174" spans="2:65" x14ac:dyDescent="0.2">
      <c r="B174" s="676"/>
      <c r="D174" s="676"/>
      <c r="E174" s="676"/>
      <c r="F174" s="676"/>
      <c r="G174" s="676"/>
      <c r="H174" s="676"/>
      <c r="I174" s="676"/>
      <c r="J174" s="676"/>
      <c r="K174" s="676"/>
      <c r="L174" s="676"/>
      <c r="M174" s="676"/>
      <c r="N174" s="676"/>
      <c r="O174" s="676"/>
      <c r="P174" s="676"/>
      <c r="Q174" s="676"/>
      <c r="R174" s="849"/>
      <c r="S174" s="676"/>
      <c r="T174" s="676"/>
      <c r="U174" s="676"/>
      <c r="V174" s="676"/>
      <c r="W174" s="676"/>
      <c r="X174" s="676"/>
      <c r="Y174" s="676"/>
      <c r="Z174" s="676"/>
      <c r="AA174" s="676"/>
      <c r="AB174" s="676"/>
      <c r="AC174" s="676"/>
      <c r="AD174" s="676"/>
      <c r="AE174" s="676"/>
      <c r="AF174" s="676"/>
      <c r="AG174" s="676"/>
      <c r="AH174" s="676"/>
      <c r="AI174" s="676"/>
      <c r="AJ174" s="676"/>
      <c r="AK174" s="676"/>
      <c r="BF174" s="850"/>
      <c r="BM174" s="676"/>
    </row>
    <row r="175" spans="2:65" x14ac:dyDescent="0.2">
      <c r="B175" s="676"/>
      <c r="D175" s="676"/>
      <c r="E175" s="676"/>
      <c r="F175" s="676"/>
      <c r="G175" s="676"/>
      <c r="H175" s="676"/>
      <c r="I175" s="676"/>
      <c r="J175" s="676"/>
      <c r="K175" s="676"/>
      <c r="L175" s="676"/>
      <c r="M175" s="676"/>
      <c r="N175" s="676"/>
      <c r="O175" s="676"/>
      <c r="P175" s="676"/>
      <c r="Q175" s="676"/>
      <c r="R175" s="849"/>
      <c r="S175" s="676"/>
      <c r="T175" s="676"/>
      <c r="U175" s="676"/>
      <c r="V175" s="676"/>
      <c r="W175" s="676"/>
      <c r="X175" s="676"/>
      <c r="Y175" s="676"/>
      <c r="Z175" s="676"/>
      <c r="AA175" s="676"/>
      <c r="AB175" s="676"/>
      <c r="AC175" s="676"/>
      <c r="AD175" s="676"/>
      <c r="AE175" s="676"/>
      <c r="AF175" s="676"/>
      <c r="AG175" s="676"/>
      <c r="AH175" s="676"/>
      <c r="AI175" s="676"/>
      <c r="AJ175" s="676"/>
      <c r="AK175" s="676"/>
      <c r="BF175" s="850"/>
      <c r="BM175" s="676"/>
    </row>
    <row r="176" spans="2:65" x14ac:dyDescent="0.2">
      <c r="B176" s="676"/>
      <c r="D176" s="676"/>
      <c r="E176" s="676"/>
      <c r="F176" s="676"/>
      <c r="G176" s="676"/>
      <c r="H176" s="676"/>
      <c r="I176" s="676"/>
      <c r="J176" s="676"/>
      <c r="K176" s="676"/>
      <c r="L176" s="676"/>
      <c r="M176" s="676"/>
      <c r="N176" s="676"/>
      <c r="O176" s="676"/>
      <c r="P176" s="676"/>
      <c r="Q176" s="676"/>
      <c r="R176" s="849"/>
      <c r="S176" s="676"/>
      <c r="T176" s="676"/>
      <c r="U176" s="676"/>
      <c r="V176" s="676"/>
      <c r="W176" s="676"/>
      <c r="X176" s="676"/>
      <c r="Y176" s="676"/>
      <c r="Z176" s="676"/>
      <c r="AA176" s="676"/>
      <c r="AB176" s="676"/>
      <c r="AC176" s="676"/>
      <c r="AD176" s="676"/>
      <c r="AE176" s="676"/>
      <c r="AF176" s="676"/>
      <c r="AG176" s="676"/>
      <c r="AH176" s="676"/>
      <c r="AI176" s="676"/>
      <c r="AJ176" s="676"/>
      <c r="AK176" s="676"/>
      <c r="BF176" s="850"/>
      <c r="BM176" s="676"/>
    </row>
    <row r="177" spans="2:65" x14ac:dyDescent="0.2">
      <c r="B177" s="676"/>
      <c r="D177" s="676"/>
      <c r="E177" s="676"/>
      <c r="F177" s="676"/>
      <c r="G177" s="676"/>
      <c r="H177" s="676"/>
      <c r="I177" s="676"/>
      <c r="J177" s="676"/>
      <c r="K177" s="676"/>
      <c r="L177" s="676"/>
      <c r="M177" s="676"/>
      <c r="N177" s="676"/>
      <c r="O177" s="676"/>
      <c r="P177" s="676"/>
      <c r="Q177" s="676"/>
      <c r="R177" s="849"/>
      <c r="S177" s="676"/>
      <c r="T177" s="676"/>
      <c r="U177" s="676"/>
      <c r="V177" s="676"/>
      <c r="W177" s="676"/>
      <c r="X177" s="676"/>
      <c r="Y177" s="676"/>
      <c r="Z177" s="676"/>
      <c r="AA177" s="676"/>
      <c r="AB177" s="676"/>
      <c r="AC177" s="676"/>
      <c r="AD177" s="676"/>
      <c r="AE177" s="676"/>
      <c r="AF177" s="676"/>
      <c r="AG177" s="676"/>
      <c r="AH177" s="676"/>
      <c r="AI177" s="676"/>
      <c r="AJ177" s="676"/>
      <c r="AK177" s="676"/>
      <c r="BF177" s="850"/>
      <c r="BM177" s="676"/>
    </row>
    <row r="178" spans="2:65" x14ac:dyDescent="0.2">
      <c r="B178" s="676"/>
      <c r="D178" s="676"/>
      <c r="E178" s="676"/>
      <c r="F178" s="676"/>
      <c r="G178" s="676"/>
      <c r="H178" s="676"/>
      <c r="I178" s="676"/>
      <c r="J178" s="676"/>
      <c r="K178" s="676"/>
      <c r="L178" s="676"/>
      <c r="M178" s="676"/>
      <c r="N178" s="676"/>
      <c r="O178" s="676"/>
      <c r="P178" s="676"/>
      <c r="Q178" s="676"/>
      <c r="R178" s="849"/>
      <c r="S178" s="676"/>
      <c r="T178" s="676"/>
      <c r="U178" s="676"/>
      <c r="V178" s="676"/>
      <c r="W178" s="676"/>
      <c r="X178" s="676"/>
      <c r="Y178" s="676"/>
      <c r="Z178" s="676"/>
      <c r="AA178" s="676"/>
      <c r="AB178" s="676"/>
      <c r="AC178" s="676"/>
      <c r="AD178" s="676"/>
      <c r="AE178" s="676"/>
      <c r="AF178" s="676"/>
      <c r="AG178" s="676"/>
      <c r="AH178" s="676"/>
      <c r="AI178" s="676"/>
      <c r="AJ178" s="676"/>
      <c r="AK178" s="676"/>
      <c r="BF178" s="850"/>
      <c r="BM178" s="676"/>
    </row>
    <row r="179" spans="2:65" x14ac:dyDescent="0.2">
      <c r="B179" s="676"/>
      <c r="D179" s="676"/>
      <c r="E179" s="676"/>
      <c r="F179" s="676"/>
      <c r="G179" s="676"/>
      <c r="H179" s="676"/>
      <c r="I179" s="676"/>
      <c r="J179" s="676"/>
      <c r="K179" s="676"/>
      <c r="L179" s="676"/>
      <c r="M179" s="676"/>
      <c r="N179" s="676"/>
      <c r="O179" s="676"/>
      <c r="P179" s="676"/>
      <c r="Q179" s="676"/>
      <c r="R179" s="849"/>
      <c r="S179" s="676"/>
      <c r="T179" s="676"/>
      <c r="U179" s="676"/>
      <c r="V179" s="676"/>
      <c r="W179" s="676"/>
      <c r="X179" s="676"/>
      <c r="Y179" s="676"/>
      <c r="Z179" s="676"/>
      <c r="AA179" s="676"/>
      <c r="AB179" s="676"/>
      <c r="AC179" s="676"/>
      <c r="AD179" s="676"/>
      <c r="AE179" s="676"/>
      <c r="AF179" s="676"/>
      <c r="AG179" s="676"/>
      <c r="AH179" s="676"/>
      <c r="AI179" s="676"/>
      <c r="AJ179" s="676"/>
      <c r="AK179" s="676"/>
      <c r="BF179" s="850"/>
      <c r="BM179" s="676"/>
    </row>
    <row r="180" spans="2:65" x14ac:dyDescent="0.2">
      <c r="B180" s="676"/>
      <c r="D180" s="676"/>
      <c r="E180" s="676"/>
      <c r="F180" s="676"/>
      <c r="G180" s="676"/>
      <c r="H180" s="676"/>
      <c r="I180" s="676"/>
      <c r="J180" s="676"/>
      <c r="K180" s="676"/>
      <c r="L180" s="676"/>
      <c r="M180" s="676"/>
      <c r="N180" s="676"/>
      <c r="O180" s="676"/>
      <c r="P180" s="676"/>
      <c r="Q180" s="676"/>
      <c r="R180" s="849"/>
      <c r="S180" s="676"/>
      <c r="T180" s="676"/>
      <c r="U180" s="676"/>
      <c r="V180" s="676"/>
      <c r="W180" s="676"/>
      <c r="X180" s="676"/>
      <c r="Y180" s="676"/>
      <c r="Z180" s="676"/>
      <c r="AA180" s="676"/>
      <c r="AB180" s="676"/>
      <c r="AC180" s="676"/>
      <c r="AD180" s="676"/>
      <c r="AE180" s="676"/>
      <c r="AF180" s="676"/>
      <c r="AG180" s="676"/>
      <c r="AH180" s="676"/>
      <c r="AI180" s="676"/>
      <c r="AJ180" s="676"/>
      <c r="AK180" s="676"/>
      <c r="BF180" s="850"/>
      <c r="BM180" s="676"/>
    </row>
    <row r="181" spans="2:65" x14ac:dyDescent="0.2">
      <c r="B181" s="676"/>
      <c r="D181" s="676"/>
      <c r="E181" s="676"/>
      <c r="F181" s="676"/>
      <c r="G181" s="676"/>
      <c r="H181" s="676"/>
      <c r="I181" s="676"/>
      <c r="J181" s="676"/>
      <c r="K181" s="676"/>
      <c r="L181" s="676"/>
      <c r="M181" s="676"/>
      <c r="N181" s="676"/>
      <c r="O181" s="676"/>
      <c r="P181" s="676"/>
      <c r="Q181" s="676"/>
      <c r="R181" s="849"/>
      <c r="S181" s="676"/>
      <c r="T181" s="676"/>
      <c r="U181" s="676"/>
      <c r="V181" s="676"/>
      <c r="W181" s="676"/>
      <c r="X181" s="676"/>
      <c r="Y181" s="676"/>
      <c r="Z181" s="676"/>
      <c r="AA181" s="676"/>
      <c r="AB181" s="676"/>
      <c r="AC181" s="676"/>
      <c r="AD181" s="676"/>
      <c r="AE181" s="676"/>
      <c r="AF181" s="676"/>
      <c r="AG181" s="676"/>
      <c r="AH181" s="676"/>
      <c r="AI181" s="676"/>
      <c r="AJ181" s="676"/>
      <c r="AK181" s="676"/>
      <c r="BF181" s="850"/>
      <c r="BM181" s="676"/>
    </row>
    <row r="182" spans="2:65" ht="12.75" customHeight="1" x14ac:dyDescent="0.2">
      <c r="B182" s="676"/>
      <c r="D182" s="676"/>
      <c r="E182" s="676"/>
      <c r="F182" s="676"/>
      <c r="G182" s="676"/>
      <c r="H182" s="676"/>
      <c r="I182" s="676"/>
      <c r="J182" s="676"/>
      <c r="K182" s="676"/>
      <c r="L182" s="676"/>
      <c r="M182" s="676"/>
      <c r="N182" s="676"/>
      <c r="O182" s="676"/>
      <c r="P182" s="676"/>
      <c r="Q182" s="676"/>
      <c r="R182" s="849"/>
      <c r="S182" s="676"/>
      <c r="T182" s="676"/>
      <c r="U182" s="676"/>
      <c r="V182" s="676"/>
      <c r="W182" s="676"/>
      <c r="X182" s="676"/>
      <c r="Y182" s="676"/>
      <c r="Z182" s="676"/>
      <c r="AA182" s="676"/>
      <c r="AB182" s="676"/>
      <c r="AC182" s="676"/>
      <c r="AD182" s="676"/>
      <c r="AE182" s="676"/>
      <c r="AF182" s="676"/>
      <c r="AG182" s="676"/>
      <c r="AH182" s="676"/>
      <c r="AI182" s="676"/>
      <c r="AJ182" s="676"/>
      <c r="AK182" s="676"/>
      <c r="BF182" s="850"/>
      <c r="BM182" s="676"/>
    </row>
    <row r="183" spans="2:65" x14ac:dyDescent="0.2">
      <c r="B183" s="676"/>
      <c r="D183" s="676"/>
      <c r="E183" s="676"/>
      <c r="F183" s="676"/>
      <c r="G183" s="676"/>
      <c r="H183" s="676"/>
      <c r="I183" s="676"/>
      <c r="J183" s="676"/>
      <c r="K183" s="676"/>
      <c r="L183" s="676"/>
      <c r="M183" s="676"/>
      <c r="N183" s="676"/>
      <c r="O183" s="676"/>
      <c r="P183" s="676"/>
      <c r="Q183" s="676"/>
      <c r="R183" s="849"/>
      <c r="S183" s="676"/>
      <c r="T183" s="676"/>
      <c r="U183" s="676"/>
      <c r="V183" s="676"/>
      <c r="W183" s="676"/>
      <c r="X183" s="676"/>
      <c r="Y183" s="676"/>
      <c r="Z183" s="676"/>
      <c r="AA183" s="676"/>
      <c r="AB183" s="676"/>
      <c r="AC183" s="676"/>
      <c r="AD183" s="676"/>
      <c r="AE183" s="676"/>
      <c r="AF183" s="676"/>
      <c r="AG183" s="676"/>
      <c r="AH183" s="676"/>
      <c r="AI183" s="676"/>
      <c r="AJ183" s="676"/>
      <c r="AK183" s="676"/>
      <c r="BF183" s="850"/>
      <c r="BM183" s="676"/>
    </row>
    <row r="184" spans="2:65" x14ac:dyDescent="0.2">
      <c r="B184" s="676"/>
      <c r="D184" s="676"/>
      <c r="E184" s="676"/>
      <c r="F184" s="676"/>
      <c r="G184" s="676"/>
      <c r="H184" s="676"/>
      <c r="I184" s="676"/>
      <c r="J184" s="676"/>
      <c r="K184" s="676"/>
      <c r="L184" s="676"/>
      <c r="M184" s="676"/>
      <c r="N184" s="676"/>
      <c r="O184" s="676"/>
      <c r="P184" s="676"/>
      <c r="Q184" s="676"/>
      <c r="R184" s="849"/>
      <c r="S184" s="676"/>
      <c r="T184" s="676"/>
      <c r="U184" s="676"/>
      <c r="V184" s="676"/>
      <c r="W184" s="676"/>
      <c r="X184" s="676"/>
      <c r="Y184" s="676"/>
      <c r="Z184" s="676"/>
      <c r="AA184" s="676"/>
      <c r="AB184" s="676"/>
      <c r="AC184" s="676"/>
      <c r="AD184" s="676"/>
      <c r="AE184" s="676"/>
      <c r="AF184" s="676"/>
      <c r="AG184" s="676"/>
      <c r="AH184" s="676"/>
      <c r="AI184" s="676"/>
      <c r="AJ184" s="676"/>
      <c r="AK184" s="676"/>
      <c r="BF184" s="850"/>
      <c r="BM184" s="676"/>
    </row>
    <row r="185" spans="2:65" x14ac:dyDescent="0.2">
      <c r="B185" s="676"/>
      <c r="D185" s="676"/>
      <c r="E185" s="676"/>
      <c r="F185" s="676"/>
      <c r="G185" s="676"/>
      <c r="H185" s="676"/>
      <c r="I185" s="676"/>
      <c r="J185" s="676"/>
      <c r="K185" s="676"/>
      <c r="L185" s="676"/>
      <c r="M185" s="676"/>
      <c r="N185" s="676"/>
      <c r="O185" s="676"/>
      <c r="P185" s="676"/>
      <c r="Q185" s="676"/>
      <c r="R185" s="849"/>
      <c r="S185" s="676"/>
      <c r="T185" s="676"/>
      <c r="U185" s="676"/>
      <c r="V185" s="676"/>
      <c r="W185" s="676"/>
      <c r="X185" s="676"/>
      <c r="Y185" s="676"/>
      <c r="Z185" s="676"/>
      <c r="AA185" s="676"/>
      <c r="AB185" s="676"/>
      <c r="AC185" s="676"/>
      <c r="AD185" s="676"/>
      <c r="AE185" s="676"/>
      <c r="AF185" s="676"/>
      <c r="AG185" s="676"/>
      <c r="AH185" s="676"/>
      <c r="AI185" s="676"/>
      <c r="AJ185" s="676"/>
      <c r="AK185" s="676"/>
      <c r="BF185" s="850"/>
      <c r="BM185" s="676"/>
    </row>
    <row r="186" spans="2:65" ht="12.75" customHeight="1" x14ac:dyDescent="0.2">
      <c r="B186" s="676"/>
      <c r="D186" s="676"/>
      <c r="E186" s="676"/>
      <c r="F186" s="676"/>
      <c r="G186" s="676"/>
      <c r="H186" s="676"/>
      <c r="I186" s="676"/>
      <c r="J186" s="676"/>
      <c r="K186" s="676"/>
      <c r="L186" s="676"/>
      <c r="M186" s="676"/>
      <c r="N186" s="676"/>
      <c r="O186" s="676"/>
      <c r="P186" s="676"/>
      <c r="Q186" s="676"/>
      <c r="R186" s="849"/>
      <c r="S186" s="676"/>
      <c r="T186" s="676"/>
      <c r="U186" s="676"/>
      <c r="V186" s="676"/>
      <c r="W186" s="676"/>
      <c r="X186" s="676"/>
      <c r="Y186" s="676"/>
      <c r="Z186" s="676"/>
      <c r="AA186" s="676"/>
      <c r="AB186" s="676"/>
      <c r="AC186" s="676"/>
      <c r="AD186" s="676"/>
      <c r="AE186" s="676"/>
      <c r="AF186" s="676"/>
      <c r="AG186" s="676"/>
      <c r="AH186" s="676"/>
      <c r="AI186" s="676"/>
      <c r="AJ186" s="676"/>
      <c r="AK186" s="676"/>
      <c r="BF186" s="850"/>
      <c r="BM186" s="676"/>
    </row>
  </sheetData>
  <mergeCells count="132">
    <mergeCell ref="AZ4:BA4"/>
    <mergeCell ref="AZ5:BA5"/>
    <mergeCell ref="AZ6:BA6"/>
    <mergeCell ref="R5:S5"/>
    <mergeCell ref="V4:W4"/>
    <mergeCell ref="Z4:AA4"/>
    <mergeCell ref="P6:Q6"/>
    <mergeCell ref="P3:Q3"/>
    <mergeCell ref="AL4:AM4"/>
    <mergeCell ref="AV3:AW3"/>
    <mergeCell ref="AV4:AW4"/>
    <mergeCell ref="AV5:AW5"/>
    <mergeCell ref="AV6:AW6"/>
    <mergeCell ref="V2:W2"/>
    <mergeCell ref="AL3:AM3"/>
    <mergeCell ref="AL100:AM100"/>
    <mergeCell ref="V3:W3"/>
    <mergeCell ref="AX4:AY4"/>
    <mergeCell ref="AX6:AY6"/>
    <mergeCell ref="AX5:AY5"/>
    <mergeCell ref="AP4:AQ4"/>
    <mergeCell ref="AP5:AQ5"/>
    <mergeCell ref="AR6:AS6"/>
    <mergeCell ref="AN6:AO6"/>
    <mergeCell ref="AB2:AC2"/>
    <mergeCell ref="V5:W5"/>
    <mergeCell ref="AN4:AO4"/>
    <mergeCell ref="AN5:AO5"/>
    <mergeCell ref="AL2:AM2"/>
    <mergeCell ref="Z3:AA3"/>
    <mergeCell ref="Z2:AA2"/>
    <mergeCell ref="X4:Y4"/>
    <mergeCell ref="AF3:AG3"/>
    <mergeCell ref="AJ3:AK3"/>
    <mergeCell ref="AF2:AG2"/>
    <mergeCell ref="Z5:AA5"/>
    <mergeCell ref="AV2:AW2"/>
    <mergeCell ref="BB3:BC3"/>
    <mergeCell ref="X3:Y3"/>
    <mergeCell ref="AD2:AE2"/>
    <mergeCell ref="AT2:AU2"/>
    <mergeCell ref="AJ2:AK2"/>
    <mergeCell ref="AD3:AE3"/>
    <mergeCell ref="AH2:AI2"/>
    <mergeCell ref="AB3:AC3"/>
    <mergeCell ref="AH3:AI3"/>
    <mergeCell ref="AT3:AU3"/>
    <mergeCell ref="AN2:AO2"/>
    <mergeCell ref="AN3:AO3"/>
    <mergeCell ref="AP2:AQ2"/>
    <mergeCell ref="AR2:AS2"/>
    <mergeCell ref="AR3:AS3"/>
    <mergeCell ref="AX2:AY2"/>
    <mergeCell ref="AX3:AY3"/>
    <mergeCell ref="AP3:AQ3"/>
    <mergeCell ref="BB2:BC2"/>
    <mergeCell ref="X2:Y2"/>
    <mergeCell ref="AZ2:BA2"/>
    <mergeCell ref="AZ3:BA3"/>
    <mergeCell ref="H2:I2"/>
    <mergeCell ref="D2:E2"/>
    <mergeCell ref="F2:G2"/>
    <mergeCell ref="B4:C5"/>
    <mergeCell ref="D4:E4"/>
    <mergeCell ref="F4:G4"/>
    <mergeCell ref="D5:E5"/>
    <mergeCell ref="F5:G5"/>
    <mergeCell ref="F3:G3"/>
    <mergeCell ref="H3:I3"/>
    <mergeCell ref="D3:E3"/>
    <mergeCell ref="A2:B2"/>
    <mergeCell ref="J2:K2"/>
    <mergeCell ref="R3:S3"/>
    <mergeCell ref="P2:Q2"/>
    <mergeCell ref="N3:O3"/>
    <mergeCell ref="N2:O2"/>
    <mergeCell ref="R2:S2"/>
    <mergeCell ref="L2:M2"/>
    <mergeCell ref="L3:M3"/>
    <mergeCell ref="T4:U4"/>
    <mergeCell ref="J3:K3"/>
    <mergeCell ref="R4:S4"/>
    <mergeCell ref="T2:U2"/>
    <mergeCell ref="T3:U3"/>
    <mergeCell ref="D6:E6"/>
    <mergeCell ref="BB6:BC6"/>
    <mergeCell ref="AT6:AU6"/>
    <mergeCell ref="AT5:AU5"/>
    <mergeCell ref="AT4:AU4"/>
    <mergeCell ref="J4:K4"/>
    <mergeCell ref="F6:G6"/>
    <mergeCell ref="AF6:AG6"/>
    <mergeCell ref="AJ6:AK6"/>
    <mergeCell ref="AH5:AI5"/>
    <mergeCell ref="AB4:AC4"/>
    <mergeCell ref="AH4:AI4"/>
    <mergeCell ref="AJ5:AK5"/>
    <mergeCell ref="BB5:BC5"/>
    <mergeCell ref="AB5:AC5"/>
    <mergeCell ref="AL5:AM5"/>
    <mergeCell ref="AD4:AE4"/>
    <mergeCell ref="AD5:AE5"/>
    <mergeCell ref="BB4:BC4"/>
    <mergeCell ref="X5:Y5"/>
    <mergeCell ref="AF5:AG5"/>
    <mergeCell ref="R6:S6"/>
    <mergeCell ref="AR4:AS4"/>
    <mergeCell ref="AR5:AS5"/>
    <mergeCell ref="H6:I6"/>
    <mergeCell ref="L6:M6"/>
    <mergeCell ref="AL6:AM6"/>
    <mergeCell ref="H4:I4"/>
    <mergeCell ref="H5:I5"/>
    <mergeCell ref="P4:Q4"/>
    <mergeCell ref="T5:U5"/>
    <mergeCell ref="J6:K6"/>
    <mergeCell ref="N6:O6"/>
    <mergeCell ref="J5:K5"/>
    <mergeCell ref="L4:M4"/>
    <mergeCell ref="L5:M5"/>
    <mergeCell ref="N5:O5"/>
    <mergeCell ref="AF4:AG4"/>
    <mergeCell ref="AH6:AI6"/>
    <mergeCell ref="X6:Y6"/>
    <mergeCell ref="AJ4:AK4"/>
    <mergeCell ref="AB6:AC6"/>
    <mergeCell ref="AD6:AE6"/>
    <mergeCell ref="V6:W6"/>
    <mergeCell ref="Z6:AA6"/>
    <mergeCell ref="N4:O4"/>
    <mergeCell ref="T6:U6"/>
    <mergeCell ref="P5:Q5"/>
  </mergeCells>
  <phoneticPr fontId="0" type="noConversion"/>
  <conditionalFormatting sqref="BM69:BM70 BK98:BK100 BL98:BN98 BK62:BL70 BM62:BM67 BN62:BN70 BK6:BN6 BK71:BN97 BK8:BN61">
    <cfRule type="cellIs" dxfId="53" priority="38" stopIfTrue="1" operator="equal">
      <formula>"04"</formula>
    </cfRule>
  </conditionalFormatting>
  <conditionalFormatting sqref="BM69:BM70 BK98:BK100 BL98:BN98 BK71:BN97">
    <cfRule type="cellIs" dxfId="52" priority="18" stopIfTrue="1" operator="equal">
      <formula>"04"</formula>
    </cfRule>
  </conditionalFormatting>
  <pageMargins left="0.15748031496062992" right="0.23" top="0.31496062992125984" bottom="0.27" header="0.15748031496062992" footer="0.15748031496062992"/>
  <pageSetup paperSize="9" scale="70" fitToWidth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zoomScale="50" zoomScaleNormal="50" workbookViewId="0">
      <selection activeCell="E88" sqref="E88"/>
    </sheetView>
  </sheetViews>
  <sheetFormatPr baseColWidth="10" defaultRowHeight="12" x14ac:dyDescent="0.2"/>
  <cols>
    <col min="1" max="1" width="11.42578125" style="466"/>
    <col min="2" max="4" width="32.7109375" style="467" customWidth="1"/>
    <col min="5" max="5" width="32.7109375" style="630" customWidth="1"/>
    <col min="6" max="8" width="32.7109375" style="467" customWidth="1"/>
    <col min="9" max="9" width="32.7109375" style="466" customWidth="1"/>
    <col min="10" max="16384" width="11.42578125" style="466"/>
  </cols>
  <sheetData>
    <row r="1" spans="1:10" s="569" customFormat="1" ht="51.75" customHeight="1" x14ac:dyDescent="0.35">
      <c r="A1" s="566" t="s">
        <v>342</v>
      </c>
      <c r="B1" s="567"/>
      <c r="C1" s="567"/>
      <c r="D1" s="568"/>
      <c r="E1" s="625"/>
      <c r="F1" s="567"/>
      <c r="G1" s="567"/>
      <c r="H1" s="567"/>
      <c r="I1" s="567"/>
    </row>
    <row r="15" spans="1:10" ht="15" x14ac:dyDescent="0.25">
      <c r="A15" s="562"/>
      <c r="B15" s="563"/>
      <c r="C15" s="563"/>
      <c r="D15" s="563"/>
      <c r="E15" s="626"/>
      <c r="F15" s="563"/>
      <c r="G15" s="563"/>
      <c r="H15" s="563"/>
      <c r="I15" s="562"/>
      <c r="J15" s="562"/>
    </row>
    <row r="16" spans="1:10" ht="15" x14ac:dyDescent="0.25">
      <c r="A16" s="562"/>
      <c r="B16" s="563"/>
      <c r="C16" s="563"/>
      <c r="D16" s="563"/>
      <c r="E16" s="626"/>
      <c r="F16" s="563"/>
      <c r="G16" s="563"/>
      <c r="H16" s="563"/>
      <c r="I16" s="562"/>
      <c r="J16" s="562"/>
    </row>
    <row r="17" spans="1:10" ht="15" x14ac:dyDescent="0.25">
      <c r="A17" s="562"/>
      <c r="B17" s="563"/>
      <c r="C17" s="563"/>
      <c r="D17" s="563"/>
      <c r="E17" s="626"/>
      <c r="F17" s="563"/>
      <c r="G17" s="563"/>
      <c r="H17" s="563"/>
      <c r="I17" s="562"/>
      <c r="J17" s="562"/>
    </row>
    <row r="18" spans="1:10" ht="15" x14ac:dyDescent="0.25">
      <c r="A18" s="562"/>
      <c r="B18" s="563"/>
      <c r="C18" s="563"/>
      <c r="D18" s="563"/>
      <c r="E18" s="626"/>
      <c r="F18" s="563"/>
      <c r="G18" s="563"/>
      <c r="H18" s="563"/>
      <c r="I18" s="562"/>
      <c r="J18" s="562"/>
    </row>
    <row r="19" spans="1:10" ht="15.75" thickBot="1" x14ac:dyDescent="0.3">
      <c r="A19" s="562"/>
      <c r="B19" s="563"/>
      <c r="C19" s="563"/>
      <c r="D19" s="563"/>
      <c r="E19" s="626"/>
      <c r="F19" s="563"/>
      <c r="G19" s="563"/>
      <c r="H19" s="563"/>
      <c r="I19" s="562"/>
      <c r="J19" s="562"/>
    </row>
    <row r="20" spans="1:10" ht="16.5" thickTop="1" x14ac:dyDescent="0.25">
      <c r="A20" s="562"/>
      <c r="B20" s="563"/>
      <c r="C20" s="1241"/>
      <c r="D20" s="563"/>
      <c r="E20" s="626"/>
      <c r="F20" s="563"/>
      <c r="G20" s="1241"/>
      <c r="H20" s="563"/>
      <c r="I20" s="562"/>
      <c r="J20" s="562"/>
    </row>
    <row r="21" spans="1:10" ht="15.75" x14ac:dyDescent="0.25">
      <c r="A21" s="562"/>
      <c r="B21" s="563"/>
      <c r="C21" s="1231" t="s">
        <v>77</v>
      </c>
      <c r="D21" s="563"/>
      <c r="E21" s="626"/>
      <c r="F21" s="563"/>
      <c r="G21" s="1231" t="s">
        <v>77</v>
      </c>
      <c r="H21" s="563"/>
      <c r="I21" s="562"/>
      <c r="J21" s="562"/>
    </row>
    <row r="22" spans="1:10" ht="15.75" x14ac:dyDescent="0.25">
      <c r="A22" s="562"/>
      <c r="B22" s="563"/>
      <c r="C22" s="1232" t="s">
        <v>403</v>
      </c>
      <c r="D22" s="563"/>
      <c r="E22" s="626"/>
      <c r="F22" s="563"/>
      <c r="G22" s="1232" t="s">
        <v>403</v>
      </c>
      <c r="H22" s="563"/>
      <c r="I22" s="562"/>
      <c r="J22" s="562"/>
    </row>
    <row r="23" spans="1:10" ht="15.75" x14ac:dyDescent="0.25">
      <c r="A23" s="562"/>
      <c r="B23" s="563"/>
      <c r="C23" s="1232"/>
      <c r="D23" s="563"/>
      <c r="E23" s="626"/>
      <c r="F23" s="563"/>
      <c r="G23" s="1232"/>
      <c r="H23" s="563"/>
      <c r="I23" s="562"/>
      <c r="J23" s="562"/>
    </row>
    <row r="24" spans="1:10" ht="16.5" thickBot="1" x14ac:dyDescent="0.3">
      <c r="A24" s="562"/>
      <c r="B24" s="563"/>
      <c r="C24" s="1232"/>
      <c r="D24" s="563"/>
      <c r="E24" s="626"/>
      <c r="F24" s="563"/>
      <c r="G24" s="1232"/>
      <c r="H24" s="563"/>
      <c r="I24" s="562"/>
      <c r="J24" s="562"/>
    </row>
    <row r="25" spans="1:10" ht="17.25" thickTop="1" thickBot="1" x14ac:dyDescent="0.3">
      <c r="A25" s="562"/>
      <c r="B25" s="564"/>
      <c r="C25" s="1232"/>
      <c r="D25" s="563"/>
      <c r="E25" s="626"/>
      <c r="F25" s="1251"/>
      <c r="G25" s="1232"/>
      <c r="H25" s="563"/>
      <c r="I25" s="562"/>
      <c r="J25" s="562"/>
    </row>
    <row r="26" spans="1:10" ht="16.5" thickTop="1" x14ac:dyDescent="0.25">
      <c r="A26" s="562"/>
      <c r="B26" s="1231" t="s">
        <v>77</v>
      </c>
      <c r="C26" s="1242"/>
      <c r="D26" s="1250"/>
      <c r="E26" s="626"/>
      <c r="F26" s="1231" t="s">
        <v>77</v>
      </c>
      <c r="G26" s="1232"/>
      <c r="H26" s="1251"/>
      <c r="I26" s="562"/>
      <c r="J26" s="562"/>
    </row>
    <row r="27" spans="1:10" ht="15.75" x14ac:dyDescent="0.25">
      <c r="A27" s="562"/>
      <c r="B27" s="1232"/>
      <c r="C27" s="1243"/>
      <c r="D27" s="1231" t="s">
        <v>77</v>
      </c>
      <c r="E27" s="626"/>
      <c r="F27" s="1237" t="s">
        <v>405</v>
      </c>
      <c r="G27" s="1243"/>
      <c r="H27" s="1231" t="s">
        <v>77</v>
      </c>
      <c r="I27" s="562"/>
      <c r="J27" s="562"/>
    </row>
    <row r="28" spans="1:10" ht="15.75" x14ac:dyDescent="0.25">
      <c r="A28" s="562"/>
      <c r="B28" s="1232"/>
      <c r="C28" s="1242"/>
      <c r="D28" s="1232"/>
      <c r="E28" s="626"/>
      <c r="F28" s="1232"/>
      <c r="G28" s="1232"/>
      <c r="H28" s="1232"/>
      <c r="I28" s="562"/>
      <c r="J28" s="562"/>
    </row>
    <row r="29" spans="1:10" ht="15.75" x14ac:dyDescent="0.25">
      <c r="A29" s="562"/>
      <c r="B29" s="1232"/>
      <c r="C29" s="1242"/>
      <c r="D29" s="1242"/>
      <c r="E29" s="626"/>
      <c r="F29" s="1232"/>
      <c r="G29" s="1232"/>
      <c r="H29" s="1232"/>
      <c r="I29" s="562"/>
      <c r="J29" s="562"/>
    </row>
    <row r="30" spans="1:10" ht="15.75" x14ac:dyDescent="0.25">
      <c r="A30" s="562"/>
      <c r="B30" s="1233" t="s">
        <v>80</v>
      </c>
      <c r="C30" s="1244" t="s">
        <v>80</v>
      </c>
      <c r="D30" s="1244" t="s">
        <v>80</v>
      </c>
      <c r="E30" s="626"/>
      <c r="F30" s="1233" t="s">
        <v>80</v>
      </c>
      <c r="G30" s="1233" t="s">
        <v>80</v>
      </c>
      <c r="H30" s="1233" t="s">
        <v>80</v>
      </c>
      <c r="I30" s="562"/>
      <c r="J30" s="562"/>
    </row>
    <row r="31" spans="1:10" ht="15.75" x14ac:dyDescent="0.25">
      <c r="A31" s="562"/>
      <c r="B31" s="1232"/>
      <c r="C31" s="1232" t="s">
        <v>403</v>
      </c>
      <c r="D31" s="1232"/>
      <c r="E31" s="626"/>
      <c r="F31" s="1232" t="s">
        <v>461</v>
      </c>
      <c r="G31" s="1232" t="s">
        <v>403</v>
      </c>
      <c r="H31" s="1232" t="s">
        <v>460</v>
      </c>
      <c r="I31" s="562"/>
      <c r="J31" s="562"/>
    </row>
    <row r="32" spans="1:10" ht="15.75" x14ac:dyDescent="0.25">
      <c r="A32" s="562"/>
      <c r="B32" s="1232"/>
      <c r="C32" s="1232" t="s">
        <v>409</v>
      </c>
      <c r="D32" s="1232"/>
      <c r="E32" s="626"/>
      <c r="F32" s="1232"/>
      <c r="G32" s="1232" t="s">
        <v>405</v>
      </c>
      <c r="H32" s="1232"/>
      <c r="I32" s="562"/>
      <c r="J32" s="562"/>
    </row>
    <row r="33" spans="1:10" ht="15.75" x14ac:dyDescent="0.25">
      <c r="A33" s="562"/>
      <c r="B33" s="1232"/>
      <c r="C33" s="1232" t="s">
        <v>405</v>
      </c>
      <c r="D33" s="1232"/>
      <c r="E33" s="626"/>
      <c r="F33" s="1232"/>
      <c r="G33" s="1237" t="s">
        <v>412</v>
      </c>
      <c r="H33" s="1239"/>
      <c r="I33" s="562"/>
      <c r="J33" s="562"/>
    </row>
    <row r="34" spans="1:10" ht="15.75" x14ac:dyDescent="0.25">
      <c r="A34" s="562"/>
      <c r="B34" s="1232"/>
      <c r="C34" s="1232"/>
      <c r="D34" s="1232"/>
      <c r="E34" s="626"/>
      <c r="F34" s="1232"/>
      <c r="G34" s="1237"/>
      <c r="H34" s="1234"/>
      <c r="I34" s="562"/>
      <c r="J34" s="562"/>
    </row>
    <row r="35" spans="1:10" ht="15.75" x14ac:dyDescent="0.25">
      <c r="A35" s="562"/>
      <c r="B35" s="1232"/>
      <c r="C35" s="1232"/>
      <c r="D35" s="1232"/>
      <c r="E35" s="626"/>
      <c r="F35" s="1232"/>
      <c r="G35" s="1237"/>
      <c r="H35" s="1234"/>
      <c r="I35" s="562"/>
      <c r="J35" s="562"/>
    </row>
    <row r="36" spans="1:10" ht="15.75" x14ac:dyDescent="0.25">
      <c r="A36" s="562"/>
      <c r="B36" s="1232"/>
      <c r="C36" s="1237"/>
      <c r="D36" s="1232"/>
      <c r="E36" s="626"/>
      <c r="F36" s="1232"/>
      <c r="G36" s="1237"/>
      <c r="H36" s="1234"/>
      <c r="I36" s="562"/>
      <c r="J36" s="562"/>
    </row>
    <row r="37" spans="1:10" ht="15.75" x14ac:dyDescent="0.25">
      <c r="A37" s="562"/>
      <c r="B37" s="1232"/>
      <c r="C37" s="1232"/>
      <c r="D37" s="1232"/>
      <c r="E37" s="626"/>
      <c r="F37" s="1232"/>
      <c r="G37" s="1234"/>
      <c r="H37" s="1242"/>
      <c r="I37" s="562"/>
      <c r="J37" s="562"/>
    </row>
    <row r="38" spans="1:10" ht="15.75" x14ac:dyDescent="0.25">
      <c r="A38" s="562"/>
      <c r="B38" s="1234" t="s">
        <v>81</v>
      </c>
      <c r="C38" s="1245" t="s">
        <v>81</v>
      </c>
      <c r="D38" s="1234" t="s">
        <v>81</v>
      </c>
      <c r="E38" s="626"/>
      <c r="F38" s="1234" t="s">
        <v>81</v>
      </c>
      <c r="G38" s="1234" t="s">
        <v>81</v>
      </c>
      <c r="H38" s="1234" t="s">
        <v>81</v>
      </c>
      <c r="I38" s="562"/>
      <c r="J38" s="562"/>
    </row>
    <row r="39" spans="1:10" ht="15.75" x14ac:dyDescent="0.25">
      <c r="A39" s="562"/>
      <c r="B39" s="1232" t="s">
        <v>403</v>
      </c>
      <c r="C39" s="1237" t="s">
        <v>406</v>
      </c>
      <c r="D39" s="1232" t="s">
        <v>404</v>
      </c>
      <c r="E39" s="626"/>
      <c r="F39" s="1232" t="s">
        <v>410</v>
      </c>
      <c r="G39" s="1237" t="s">
        <v>405</v>
      </c>
      <c r="H39" s="1232" t="s">
        <v>403</v>
      </c>
      <c r="I39" s="562"/>
      <c r="J39" s="562"/>
    </row>
    <row r="40" spans="1:10" ht="15.75" x14ac:dyDescent="0.25">
      <c r="A40" s="562"/>
      <c r="B40" s="1232" t="s">
        <v>405</v>
      </c>
      <c r="C40" s="1237" t="s">
        <v>412</v>
      </c>
      <c r="D40" s="1232" t="s">
        <v>409</v>
      </c>
      <c r="E40" s="626"/>
      <c r="F40" s="1232"/>
      <c r="G40" s="1237" t="s">
        <v>412</v>
      </c>
      <c r="H40" s="1232" t="s">
        <v>407</v>
      </c>
      <c r="I40" s="562"/>
      <c r="J40" s="562"/>
    </row>
    <row r="41" spans="1:10" ht="15.75" x14ac:dyDescent="0.25">
      <c r="A41" s="562"/>
      <c r="B41" s="1232" t="s">
        <v>408</v>
      </c>
      <c r="C41" s="1232"/>
      <c r="D41" s="1232"/>
      <c r="E41" s="626"/>
      <c r="F41" s="1232"/>
      <c r="G41" s="1237"/>
      <c r="H41" s="1232"/>
      <c r="I41" s="562"/>
      <c r="J41" s="562"/>
    </row>
    <row r="42" spans="1:10" ht="15.75" x14ac:dyDescent="0.25">
      <c r="A42" s="562"/>
      <c r="B42" s="1232" t="s">
        <v>410</v>
      </c>
      <c r="C42" s="1237"/>
      <c r="D42" s="1232"/>
      <c r="E42" s="626"/>
      <c r="F42" s="1232"/>
      <c r="G42" s="1243"/>
      <c r="H42" s="1232"/>
      <c r="I42" s="562"/>
      <c r="J42" s="562"/>
    </row>
    <row r="43" spans="1:10" ht="15.75" x14ac:dyDescent="0.25">
      <c r="A43" s="562"/>
      <c r="B43" s="1232" t="s">
        <v>411</v>
      </c>
      <c r="C43" s="1237"/>
      <c r="D43" s="1232"/>
      <c r="E43" s="626"/>
      <c r="F43" s="1235"/>
      <c r="G43" s="1235"/>
      <c r="H43" s="1235"/>
      <c r="I43" s="562"/>
      <c r="J43" s="562"/>
    </row>
    <row r="44" spans="1:10" ht="15.75" x14ac:dyDescent="0.25">
      <c r="A44" s="562"/>
      <c r="B44" s="1232"/>
      <c r="C44" s="1237"/>
      <c r="D44" s="1232"/>
      <c r="E44" s="626"/>
      <c r="F44" s="1235"/>
      <c r="G44" s="1235"/>
      <c r="H44" s="1235"/>
      <c r="I44" s="562"/>
      <c r="J44" s="562"/>
    </row>
    <row r="45" spans="1:10" ht="15.75" x14ac:dyDescent="0.25">
      <c r="A45" s="562"/>
      <c r="B45" s="1235" t="s">
        <v>84</v>
      </c>
      <c r="C45" s="1246" t="s">
        <v>84</v>
      </c>
      <c r="D45" s="1235" t="s">
        <v>84</v>
      </c>
      <c r="E45" s="626"/>
      <c r="F45" s="1235" t="s">
        <v>84</v>
      </c>
      <c r="G45" s="1235" t="s">
        <v>84</v>
      </c>
      <c r="H45" s="1235" t="s">
        <v>84</v>
      </c>
      <c r="I45" s="562"/>
      <c r="J45" s="562"/>
    </row>
    <row r="46" spans="1:10" ht="15.75" x14ac:dyDescent="0.25">
      <c r="A46" s="562"/>
      <c r="B46" s="1232" t="s">
        <v>466</v>
      </c>
      <c r="C46" s="1232" t="s">
        <v>456</v>
      </c>
      <c r="D46" s="1232" t="s">
        <v>467</v>
      </c>
      <c r="E46" s="626"/>
      <c r="F46" s="1232" t="s">
        <v>406</v>
      </c>
      <c r="G46" s="1232" t="s">
        <v>456</v>
      </c>
      <c r="H46" s="1236"/>
      <c r="I46" s="562"/>
      <c r="J46" s="562"/>
    </row>
    <row r="47" spans="1:10" ht="15.75" x14ac:dyDescent="0.25">
      <c r="A47" s="562"/>
      <c r="B47" s="1232"/>
      <c r="C47" s="1242" t="s">
        <v>407</v>
      </c>
      <c r="D47" s="1232" t="s">
        <v>410</v>
      </c>
      <c r="E47" s="626"/>
      <c r="F47" s="1232" t="s">
        <v>407</v>
      </c>
      <c r="G47" s="1243" t="s">
        <v>410</v>
      </c>
      <c r="H47" s="1232"/>
      <c r="I47" s="562"/>
      <c r="J47" s="562"/>
    </row>
    <row r="48" spans="1:10" ht="15.75" x14ac:dyDescent="0.25">
      <c r="A48" s="562"/>
      <c r="B48" s="1232"/>
      <c r="C48" s="1247" t="s">
        <v>459</v>
      </c>
      <c r="D48" s="1232"/>
      <c r="E48" s="626"/>
      <c r="F48" s="1232" t="s">
        <v>405</v>
      </c>
      <c r="G48" s="1243"/>
      <c r="H48" s="1232"/>
      <c r="I48" s="562"/>
      <c r="J48" s="562"/>
    </row>
    <row r="49" spans="1:10" ht="15.75" x14ac:dyDescent="0.25">
      <c r="A49" s="562"/>
      <c r="B49" s="1232"/>
      <c r="C49" s="1247"/>
      <c r="D49" s="1242"/>
      <c r="E49" s="626"/>
      <c r="F49" s="1232" t="s">
        <v>459</v>
      </c>
      <c r="G49" s="1243"/>
      <c r="H49" s="1232"/>
      <c r="I49" s="562"/>
      <c r="J49" s="562"/>
    </row>
    <row r="50" spans="1:10" ht="15.75" x14ac:dyDescent="0.25">
      <c r="A50" s="562"/>
      <c r="B50" s="1236" t="s">
        <v>119</v>
      </c>
      <c r="C50" s="1248" t="s">
        <v>119</v>
      </c>
      <c r="D50" s="1248" t="s">
        <v>119</v>
      </c>
      <c r="E50" s="626"/>
      <c r="F50" s="1236" t="s">
        <v>119</v>
      </c>
      <c r="G50" s="1252" t="s">
        <v>119</v>
      </c>
      <c r="H50" s="1236" t="s">
        <v>119</v>
      </c>
      <c r="I50" s="562"/>
      <c r="J50" s="562"/>
    </row>
    <row r="51" spans="1:10" ht="15.75" x14ac:dyDescent="0.25">
      <c r="A51" s="562"/>
      <c r="B51" s="1237"/>
      <c r="C51" s="1237" t="s">
        <v>412</v>
      </c>
      <c r="D51" s="1232"/>
      <c r="E51" s="626"/>
      <c r="F51" s="1232"/>
      <c r="G51" s="1237" t="s">
        <v>412</v>
      </c>
      <c r="H51" s="1232"/>
      <c r="I51" s="562"/>
      <c r="J51" s="562"/>
    </row>
    <row r="52" spans="1:10" ht="15.75" x14ac:dyDescent="0.25">
      <c r="A52" s="562"/>
      <c r="B52" s="1232"/>
      <c r="C52" s="1232" t="s">
        <v>467</v>
      </c>
      <c r="D52" s="1232"/>
      <c r="E52" s="626"/>
      <c r="F52" s="1232"/>
      <c r="G52" s="1232"/>
      <c r="H52" s="1232"/>
      <c r="I52" s="562"/>
      <c r="J52" s="562"/>
    </row>
    <row r="53" spans="1:10" ht="15.75" x14ac:dyDescent="0.25">
      <c r="A53" s="562"/>
      <c r="B53" s="1232"/>
      <c r="C53" s="1232"/>
      <c r="D53" s="1232"/>
      <c r="E53" s="626"/>
      <c r="F53" s="1232"/>
      <c r="G53" s="1232"/>
      <c r="H53" s="1232"/>
      <c r="I53" s="562"/>
      <c r="J53" s="562"/>
    </row>
    <row r="54" spans="1:10" ht="15.75" x14ac:dyDescent="0.25">
      <c r="A54" s="562"/>
      <c r="B54" s="1238"/>
      <c r="C54" s="1237"/>
      <c r="D54" s="1232"/>
      <c r="E54" s="626"/>
      <c r="F54" s="1232"/>
      <c r="G54" s="1237"/>
      <c r="H54" s="1232"/>
      <c r="I54" s="562"/>
      <c r="J54" s="562"/>
    </row>
    <row r="55" spans="1:10" ht="15.75" x14ac:dyDescent="0.25">
      <c r="A55" s="562"/>
      <c r="B55" s="1238"/>
      <c r="C55" s="1232"/>
      <c r="D55" s="1242"/>
      <c r="E55" s="626"/>
      <c r="F55" s="1232"/>
      <c r="G55" s="1232"/>
      <c r="H55" s="1232"/>
      <c r="I55" s="562"/>
      <c r="J55" s="562"/>
    </row>
    <row r="56" spans="1:10" ht="15.75" x14ac:dyDescent="0.25">
      <c r="A56" s="562"/>
      <c r="B56" s="1239" t="s">
        <v>120</v>
      </c>
      <c r="C56" s="1239" t="s">
        <v>120</v>
      </c>
      <c r="D56" s="1239" t="s">
        <v>120</v>
      </c>
      <c r="E56" s="626"/>
      <c r="F56" s="1239" t="s">
        <v>120</v>
      </c>
      <c r="G56" s="1239" t="s">
        <v>120</v>
      </c>
      <c r="H56" s="1239" t="s">
        <v>120</v>
      </c>
      <c r="I56" s="562"/>
      <c r="J56" s="562"/>
    </row>
    <row r="57" spans="1:10" ht="15.75" x14ac:dyDescent="0.25">
      <c r="A57" s="562"/>
      <c r="B57" s="1232"/>
      <c r="C57" s="1232" t="s">
        <v>456</v>
      </c>
      <c r="D57" s="1242" t="s">
        <v>405</v>
      </c>
      <c r="E57" s="626"/>
      <c r="F57" s="1232"/>
      <c r="G57" s="1232" t="s">
        <v>457</v>
      </c>
      <c r="H57" s="1232"/>
      <c r="I57" s="562"/>
      <c r="J57" s="562"/>
    </row>
    <row r="58" spans="1:10" ht="15.75" x14ac:dyDescent="0.25">
      <c r="A58" s="562"/>
      <c r="B58" s="1232"/>
      <c r="C58" s="1242" t="s">
        <v>410</v>
      </c>
      <c r="D58" s="1242"/>
      <c r="E58" s="626"/>
      <c r="F58" s="1232"/>
      <c r="G58" s="1242" t="s">
        <v>410</v>
      </c>
      <c r="H58" s="1232"/>
      <c r="I58" s="562"/>
      <c r="J58" s="562"/>
    </row>
    <row r="59" spans="1:10" ht="15.75" x14ac:dyDescent="0.25">
      <c r="A59" s="562"/>
      <c r="B59" s="1232"/>
      <c r="C59" s="1242"/>
      <c r="D59" s="1242"/>
      <c r="E59" s="626"/>
      <c r="F59" s="1232"/>
      <c r="G59" s="1237"/>
      <c r="H59" s="1232"/>
      <c r="I59" s="562"/>
      <c r="J59" s="562"/>
    </row>
    <row r="60" spans="1:10" ht="16.5" thickBot="1" x14ac:dyDescent="0.3">
      <c r="A60" s="562"/>
      <c r="B60" s="1240"/>
      <c r="C60" s="1249"/>
      <c r="D60" s="1249"/>
      <c r="E60" s="626"/>
      <c r="F60" s="565"/>
      <c r="G60" s="1240"/>
      <c r="H60" s="1240"/>
      <c r="I60" s="562"/>
      <c r="J60" s="562"/>
    </row>
    <row r="61" spans="1:10" ht="15.75" thickTop="1" x14ac:dyDescent="0.25">
      <c r="A61" s="562"/>
      <c r="B61" s="563"/>
      <c r="C61" s="563"/>
      <c r="D61" s="563"/>
      <c r="E61" s="627"/>
      <c r="F61" s="563"/>
      <c r="G61" s="563"/>
      <c r="H61" s="563"/>
      <c r="I61" s="562"/>
      <c r="J61" s="562"/>
    </row>
    <row r="62" spans="1:10" x14ac:dyDescent="0.2">
      <c r="E62" s="628"/>
      <c r="H62" s="466"/>
    </row>
    <row r="63" spans="1:10" x14ac:dyDescent="0.2">
      <c r="E63" s="628"/>
      <c r="H63" s="466"/>
    </row>
    <row r="64" spans="1:10" x14ac:dyDescent="0.2">
      <c r="E64" s="628"/>
      <c r="H64" s="466"/>
    </row>
    <row r="65" spans="2:8" x14ac:dyDescent="0.2">
      <c r="E65" s="628"/>
      <c r="H65" s="466"/>
    </row>
    <row r="66" spans="2:8" ht="12.75" x14ac:dyDescent="0.2">
      <c r="E66" s="628"/>
      <c r="G66"/>
      <c r="H66" s="466"/>
    </row>
    <row r="67" spans="2:8" x14ac:dyDescent="0.2">
      <c r="E67" s="628"/>
      <c r="H67" s="466"/>
    </row>
    <row r="68" spans="2:8" x14ac:dyDescent="0.2">
      <c r="E68" s="628"/>
      <c r="H68" s="466"/>
    </row>
    <row r="69" spans="2:8" x14ac:dyDescent="0.2">
      <c r="E69" s="628"/>
      <c r="H69" s="466"/>
    </row>
    <row r="70" spans="2:8" x14ac:dyDescent="0.2">
      <c r="E70" s="628"/>
      <c r="H70" s="466"/>
    </row>
    <row r="71" spans="2:8" s="614" customFormat="1" ht="18" x14ac:dyDescent="0.25">
      <c r="B71" s="615"/>
      <c r="C71" s="615"/>
      <c r="D71" s="615"/>
      <c r="E71" s="617"/>
      <c r="F71" s="615"/>
    </row>
    <row r="72" spans="2:8" s="614" customFormat="1" ht="18" x14ac:dyDescent="0.25">
      <c r="B72" s="616"/>
      <c r="C72" s="617"/>
      <c r="D72" s="618"/>
      <c r="E72" s="613"/>
    </row>
    <row r="73" spans="2:8" s="614" customFormat="1" ht="18" x14ac:dyDescent="0.25">
      <c r="B73" s="616"/>
      <c r="C73" s="617"/>
      <c r="D73" s="618"/>
      <c r="E73" s="613"/>
    </row>
    <row r="74" spans="2:8" s="614" customFormat="1" ht="18" x14ac:dyDescent="0.25">
      <c r="B74" s="619"/>
      <c r="C74" s="617"/>
      <c r="D74" s="618"/>
      <c r="E74" s="613"/>
    </row>
    <row r="75" spans="2:8" s="614" customFormat="1" ht="18" x14ac:dyDescent="0.25">
      <c r="B75" s="619"/>
      <c r="C75" s="617"/>
      <c r="D75" s="618"/>
      <c r="E75" s="613"/>
    </row>
    <row r="76" spans="2:8" s="614" customFormat="1" ht="18" x14ac:dyDescent="0.25">
      <c r="B76" s="619"/>
      <c r="C76" s="617"/>
      <c r="D76" s="618"/>
      <c r="E76" s="613"/>
    </row>
    <row r="77" spans="2:8" s="614" customFormat="1" ht="18" x14ac:dyDescent="0.25">
      <c r="B77" s="619"/>
      <c r="C77" s="617"/>
      <c r="D77" s="618"/>
      <c r="E77" s="613"/>
    </row>
    <row r="78" spans="2:8" s="614" customFormat="1" ht="18" x14ac:dyDescent="0.25">
      <c r="B78" s="619"/>
      <c r="C78" s="617"/>
      <c r="D78" s="618"/>
      <c r="E78" s="613"/>
    </row>
    <row r="79" spans="2:8" s="614" customFormat="1" ht="18" x14ac:dyDescent="0.25">
      <c r="B79" s="619"/>
      <c r="C79" s="617"/>
      <c r="D79" s="618"/>
      <c r="E79" s="613"/>
    </row>
    <row r="80" spans="2:8" s="614" customFormat="1" ht="18" x14ac:dyDescent="0.25">
      <c r="B80" s="619"/>
      <c r="C80" s="617"/>
      <c r="D80" s="620"/>
      <c r="E80" s="613"/>
    </row>
    <row r="81" spans="2:7" s="614" customFormat="1" ht="18" x14ac:dyDescent="0.25">
      <c r="B81" s="621" t="s">
        <v>138</v>
      </c>
      <c r="C81" s="617" t="s">
        <v>409</v>
      </c>
      <c r="D81" s="622" t="s">
        <v>490</v>
      </c>
      <c r="E81" s="623"/>
    </row>
    <row r="82" spans="2:7" s="614" customFormat="1" ht="18" x14ac:dyDescent="0.25">
      <c r="B82" s="621"/>
      <c r="C82" s="624"/>
      <c r="D82" s="622"/>
      <c r="E82" s="629"/>
    </row>
    <row r="83" spans="2:7" s="614" customFormat="1" ht="18" x14ac:dyDescent="0.25">
      <c r="B83" s="621"/>
      <c r="C83" s="624"/>
      <c r="D83" s="622"/>
      <c r="E83" s="623"/>
    </row>
    <row r="84" spans="2:7" s="614" customFormat="1" ht="18" x14ac:dyDescent="0.25">
      <c r="B84" s="621" t="s">
        <v>338</v>
      </c>
      <c r="C84" s="624" t="s">
        <v>480</v>
      </c>
      <c r="D84" s="622" t="s">
        <v>481</v>
      </c>
      <c r="E84" s="623"/>
    </row>
    <row r="85" spans="2:7" s="613" customFormat="1" ht="18" x14ac:dyDescent="0.25">
      <c r="B85" s="621"/>
      <c r="C85" s="617"/>
      <c r="D85" s="622"/>
      <c r="E85" s="623"/>
    </row>
    <row r="86" spans="2:7" s="614" customFormat="1" ht="18" x14ac:dyDescent="0.25">
      <c r="B86" s="621" t="s">
        <v>119</v>
      </c>
      <c r="C86" s="617" t="s">
        <v>405</v>
      </c>
      <c r="D86" s="622" t="s">
        <v>493</v>
      </c>
      <c r="E86" s="623"/>
    </row>
    <row r="87" spans="2:7" s="614" customFormat="1" ht="18" x14ac:dyDescent="0.25">
      <c r="B87" s="621"/>
      <c r="C87" s="624" t="s">
        <v>412</v>
      </c>
      <c r="D87" s="622" t="s">
        <v>494</v>
      </c>
      <c r="E87" s="623"/>
    </row>
    <row r="88" spans="2:7" s="614" customFormat="1" ht="18" x14ac:dyDescent="0.25">
      <c r="B88" s="621"/>
      <c r="C88" s="624" t="s">
        <v>407</v>
      </c>
      <c r="D88" s="622" t="s">
        <v>495</v>
      </c>
      <c r="E88" s="623" t="s">
        <v>496</v>
      </c>
    </row>
    <row r="89" spans="2:7" s="614" customFormat="1" ht="18" x14ac:dyDescent="0.25">
      <c r="B89" s="621"/>
      <c r="C89" s="624"/>
      <c r="D89" s="622"/>
      <c r="E89" s="623"/>
    </row>
    <row r="90" spans="2:7" s="614" customFormat="1" ht="18" x14ac:dyDescent="0.25">
      <c r="B90" s="621"/>
      <c r="C90" s="624"/>
      <c r="D90" s="622"/>
      <c r="E90" s="623"/>
    </row>
    <row r="91" spans="2:7" s="614" customFormat="1" ht="18" x14ac:dyDescent="0.25">
      <c r="B91" s="621" t="s">
        <v>491</v>
      </c>
      <c r="C91" s="617" t="s">
        <v>405</v>
      </c>
      <c r="D91" s="622"/>
      <c r="E91" s="623"/>
    </row>
    <row r="92" spans="2:7" s="614" customFormat="1" ht="18" x14ac:dyDescent="0.25">
      <c r="B92" s="621"/>
      <c r="C92" s="613" t="s">
        <v>459</v>
      </c>
      <c r="D92" s="622" t="s">
        <v>492</v>
      </c>
      <c r="E92" s="623"/>
    </row>
    <row r="93" spans="2:7" s="614" customFormat="1" ht="18" x14ac:dyDescent="0.25">
      <c r="B93" s="621"/>
      <c r="C93" s="624" t="s">
        <v>407</v>
      </c>
      <c r="D93" s="622"/>
      <c r="E93" s="623"/>
    </row>
    <row r="94" spans="2:7" s="614" customFormat="1" ht="18" x14ac:dyDescent="0.25">
      <c r="B94" s="621"/>
      <c r="C94" s="613"/>
      <c r="D94" s="622"/>
      <c r="E94" s="623"/>
    </row>
    <row r="95" spans="2:7" s="614" customFormat="1" ht="18" x14ac:dyDescent="0.25">
      <c r="B95" s="621" t="s">
        <v>337</v>
      </c>
      <c r="C95" s="617" t="s">
        <v>461</v>
      </c>
      <c r="D95" s="622" t="s">
        <v>484</v>
      </c>
      <c r="E95" s="623"/>
      <c r="F95" s="613"/>
      <c r="G95" s="613"/>
    </row>
    <row r="96" spans="2:7" s="614" customFormat="1" ht="18" x14ac:dyDescent="0.25">
      <c r="B96" s="621"/>
      <c r="C96" s="617"/>
      <c r="D96" s="622"/>
      <c r="E96" s="623"/>
      <c r="F96" s="615"/>
      <c r="G96" s="615"/>
    </row>
    <row r="97" spans="2:8" s="614" customFormat="1" ht="18" x14ac:dyDescent="0.25">
      <c r="B97" s="621"/>
      <c r="C97" s="624"/>
      <c r="D97" s="622"/>
      <c r="E97" s="623"/>
    </row>
    <row r="98" spans="2:8" s="614" customFormat="1" ht="18" x14ac:dyDescent="0.25">
      <c r="B98" s="621" t="s">
        <v>336</v>
      </c>
      <c r="C98" s="624" t="s">
        <v>459</v>
      </c>
      <c r="D98" s="622" t="s">
        <v>487</v>
      </c>
      <c r="E98" s="629"/>
    </row>
    <row r="99" spans="2:8" s="614" customFormat="1" ht="18" x14ac:dyDescent="0.25">
      <c r="B99" s="621"/>
      <c r="C99" s="624"/>
      <c r="D99" s="622"/>
      <c r="E99" s="613"/>
    </row>
    <row r="100" spans="2:8" s="614" customFormat="1" ht="18" x14ac:dyDescent="0.25">
      <c r="B100" s="621" t="s">
        <v>263</v>
      </c>
      <c r="C100" s="624" t="s">
        <v>407</v>
      </c>
      <c r="D100" s="770" t="s">
        <v>419</v>
      </c>
      <c r="E100" s="613"/>
    </row>
    <row r="101" spans="2:8" s="614" customFormat="1" ht="18" x14ac:dyDescent="0.25">
      <c r="B101" s="621"/>
      <c r="C101" s="624"/>
      <c r="D101" s="770"/>
      <c r="E101" s="613"/>
    </row>
    <row r="102" spans="2:8" s="614" customFormat="1" ht="18" x14ac:dyDescent="0.25">
      <c r="B102" s="615"/>
      <c r="C102" s="617"/>
      <c r="D102" s="615"/>
      <c r="E102" s="613"/>
      <c r="F102" s="615"/>
      <c r="G102" s="615"/>
    </row>
    <row r="103" spans="2:8" s="614" customFormat="1" ht="18" x14ac:dyDescent="0.25">
      <c r="B103" s="615"/>
      <c r="C103" s="615"/>
      <c r="D103" s="615"/>
      <c r="E103" s="617"/>
      <c r="F103" s="615"/>
      <c r="G103" s="615"/>
    </row>
    <row r="104" spans="2:8" s="614" customFormat="1" ht="18" x14ac:dyDescent="0.25">
      <c r="B104" s="615"/>
      <c r="C104" s="615"/>
      <c r="D104" s="615"/>
      <c r="E104" s="617"/>
      <c r="F104" s="467"/>
      <c r="G104" s="467"/>
    </row>
    <row r="105" spans="2:8" s="614" customFormat="1" ht="18" x14ac:dyDescent="0.25">
      <c r="B105" s="615"/>
      <c r="C105" s="615"/>
      <c r="E105" s="617"/>
      <c r="F105" s="467"/>
      <c r="G105" s="467"/>
    </row>
    <row r="106" spans="2:8" s="614" customFormat="1" ht="18" x14ac:dyDescent="0.25">
      <c r="B106" s="615"/>
      <c r="C106" s="615"/>
      <c r="D106" s="615"/>
      <c r="E106" s="613"/>
      <c r="F106" s="467"/>
      <c r="G106" s="467"/>
      <c r="H106" s="615"/>
    </row>
  </sheetData>
  <phoneticPr fontId="0" type="noConversion"/>
  <pageMargins left="1.5748031496062993" right="0.78740157480314965" top="7.874015748031496E-2" bottom="7.874015748031496E-2" header="0" footer="0.27559055118110237"/>
  <pageSetup paperSize="9" scale="3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0407" r:id="rId4">
          <objectPr defaultSize="0" autoPict="0" r:id="rId5">
            <anchor moveWithCells="1">
              <from>
                <xdr:col>3</xdr:col>
                <xdr:colOff>304800</xdr:colOff>
                <xdr:row>72</xdr:row>
                <xdr:rowOff>57150</xdr:rowOff>
              </from>
              <to>
                <xdr:col>3</xdr:col>
                <xdr:colOff>1752600</xdr:colOff>
                <xdr:row>78</xdr:row>
                <xdr:rowOff>9525</xdr:rowOff>
              </to>
            </anchor>
          </objectPr>
        </oleObject>
      </mc:Choice>
      <mc:Fallback>
        <oleObject progId="MS_ClipArt_Gallery" shapeId="1040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3"/>
  <sheetViews>
    <sheetView zoomScale="75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T28" sqref="AT28"/>
    </sheetView>
  </sheetViews>
  <sheetFormatPr baseColWidth="10" defaultRowHeight="11.25" x14ac:dyDescent="0.2"/>
  <cols>
    <col min="1" max="1" width="2" style="45" customWidth="1"/>
    <col min="2" max="2" width="2.85546875" style="46" customWidth="1"/>
    <col min="3" max="3" width="31.85546875" style="45" customWidth="1"/>
    <col min="4" max="4" width="6" style="298" customWidth="1"/>
    <col min="5" max="5" width="3.85546875" style="298" customWidth="1"/>
    <col min="6" max="6" width="6" style="298" customWidth="1"/>
    <col min="7" max="7" width="3.85546875" style="298" customWidth="1"/>
    <col min="8" max="8" width="6" style="298" customWidth="1"/>
    <col min="9" max="9" width="3.5703125" style="298" customWidth="1"/>
    <col min="10" max="10" width="6" style="298" customWidth="1"/>
    <col min="11" max="11" width="3" style="298" customWidth="1"/>
    <col min="12" max="12" width="6" style="298" customWidth="1"/>
    <col min="13" max="13" width="3" style="298" customWidth="1"/>
    <col min="14" max="14" width="6" style="298" customWidth="1"/>
    <col min="15" max="15" width="3" style="298" customWidth="1"/>
    <col min="16" max="16" width="6" style="298" customWidth="1"/>
    <col min="17" max="17" width="3" style="298" customWidth="1"/>
    <col min="18" max="18" width="6" style="298" customWidth="1"/>
    <col min="19" max="19" width="4.5703125" style="298" customWidth="1"/>
    <col min="20" max="20" width="6" style="298" customWidth="1"/>
    <col min="21" max="21" width="3.85546875" style="298" customWidth="1"/>
    <col min="22" max="22" width="6" style="298" customWidth="1"/>
    <col min="23" max="23" width="4.42578125" style="298" customWidth="1"/>
    <col min="24" max="24" width="6" style="298" customWidth="1"/>
    <col min="25" max="25" width="3.5703125" style="298" customWidth="1"/>
    <col min="26" max="26" width="6" style="298" customWidth="1"/>
    <col min="27" max="27" width="3.5703125" style="298" customWidth="1"/>
    <col min="28" max="28" width="6" style="298" customWidth="1"/>
    <col min="29" max="29" width="3.85546875" style="298" customWidth="1"/>
    <col min="30" max="30" width="6" style="298" customWidth="1"/>
    <col min="31" max="31" width="3.5703125" style="298" customWidth="1"/>
    <col min="32" max="32" width="3" style="49" customWidth="1"/>
    <col min="33" max="33" width="5.85546875" style="45" customWidth="1"/>
    <col min="34" max="34" width="3.42578125" style="153" customWidth="1"/>
    <col min="35" max="35" width="3.28515625" style="153" customWidth="1"/>
    <col min="36" max="36" width="2.85546875" style="153" customWidth="1"/>
    <col min="37" max="37" width="3.42578125" style="153" customWidth="1"/>
    <col min="38" max="42" width="4.5703125" style="153" customWidth="1"/>
    <col min="43" max="43" width="11.42578125" style="153"/>
    <col min="44" max="16384" width="11.42578125" style="45"/>
  </cols>
  <sheetData>
    <row r="1" spans="1:70" ht="12.75" x14ac:dyDescent="0.2">
      <c r="A1" s="122"/>
      <c r="B1" s="789"/>
      <c r="C1" s="122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789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35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2" spans="1:70" ht="12.75" x14ac:dyDescent="0.2">
      <c r="A2" s="122"/>
      <c r="B2" s="1191"/>
      <c r="C2" s="1192"/>
      <c r="D2" s="1346" t="s">
        <v>440</v>
      </c>
      <c r="E2" s="1347"/>
      <c r="F2" s="1346" t="s">
        <v>365</v>
      </c>
      <c r="G2" s="1347"/>
      <c r="H2" s="1346" t="s">
        <v>288</v>
      </c>
      <c r="I2" s="1347"/>
      <c r="J2" s="1346" t="s">
        <v>363</v>
      </c>
      <c r="K2" s="1332"/>
      <c r="L2" s="1350" t="s">
        <v>386</v>
      </c>
      <c r="M2" s="1351"/>
      <c r="N2" s="1332" t="s">
        <v>453</v>
      </c>
      <c r="O2" s="1347"/>
      <c r="P2" s="1346" t="s">
        <v>397</v>
      </c>
      <c r="Q2" s="1347"/>
      <c r="R2" s="1346" t="s">
        <v>397</v>
      </c>
      <c r="S2" s="1347"/>
      <c r="T2" s="1319" t="s">
        <v>369</v>
      </c>
      <c r="U2" s="1320"/>
      <c r="V2" s="1332" t="s">
        <v>268</v>
      </c>
      <c r="W2" s="1332"/>
      <c r="X2" s="1330" t="s">
        <v>420</v>
      </c>
      <c r="Y2" s="1331"/>
      <c r="Z2" s="1333" t="s">
        <v>489</v>
      </c>
      <c r="AA2" s="1334"/>
      <c r="AB2" s="1335"/>
      <c r="AC2" s="1335"/>
      <c r="AD2" s="1324"/>
      <c r="AE2" s="1325"/>
      <c r="AF2" s="982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288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</row>
    <row r="3" spans="1:70" ht="13.5" thickBot="1" x14ac:dyDescent="0.25">
      <c r="A3" s="122"/>
      <c r="B3" s="1193"/>
      <c r="C3" s="1192"/>
      <c r="D3" s="1323" t="s">
        <v>19</v>
      </c>
      <c r="E3" s="1318"/>
      <c r="F3" s="1323" t="s">
        <v>57</v>
      </c>
      <c r="G3" s="1318"/>
      <c r="H3" s="1313">
        <v>11</v>
      </c>
      <c r="I3" s="1318"/>
      <c r="J3" s="1313">
        <v>25</v>
      </c>
      <c r="K3" s="1314"/>
      <c r="L3" s="1348" t="s">
        <v>19</v>
      </c>
      <c r="M3" s="1349"/>
      <c r="N3" s="1317" t="s">
        <v>19</v>
      </c>
      <c r="O3" s="1318"/>
      <c r="P3" s="1323" t="s">
        <v>204</v>
      </c>
      <c r="Q3" s="1318"/>
      <c r="R3" s="1323" t="s">
        <v>204</v>
      </c>
      <c r="S3" s="1318"/>
      <c r="T3" s="1321">
        <v>21</v>
      </c>
      <c r="U3" s="1322"/>
      <c r="V3" s="1314">
        <v>13</v>
      </c>
      <c r="W3" s="1314"/>
      <c r="X3" s="1321">
        <v>10</v>
      </c>
      <c r="Y3" s="1322"/>
      <c r="Z3" s="1321">
        <v>31</v>
      </c>
      <c r="AA3" s="1322"/>
      <c r="AB3" s="1314"/>
      <c r="AC3" s="1314"/>
      <c r="AD3" s="1321"/>
      <c r="AE3" s="1322"/>
      <c r="AF3" s="982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288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</row>
    <row r="4" spans="1:70" ht="12.75" x14ac:dyDescent="0.2">
      <c r="A4" s="122"/>
      <c r="B4" s="1194"/>
      <c r="C4" s="1192"/>
      <c r="D4" s="1313" t="s">
        <v>436</v>
      </c>
      <c r="E4" s="1318"/>
      <c r="F4" s="1313" t="s">
        <v>436</v>
      </c>
      <c r="G4" s="1318"/>
      <c r="H4" s="1313" t="s">
        <v>436</v>
      </c>
      <c r="I4" s="1318"/>
      <c r="J4" s="1313" t="s">
        <v>436</v>
      </c>
      <c r="K4" s="1314"/>
      <c r="L4" s="1315" t="s">
        <v>448</v>
      </c>
      <c r="M4" s="1316"/>
      <c r="N4" s="1314" t="s">
        <v>448</v>
      </c>
      <c r="O4" s="1318"/>
      <c r="P4" s="1313" t="s">
        <v>448</v>
      </c>
      <c r="Q4" s="1318"/>
      <c r="R4" s="1313" t="s">
        <v>448</v>
      </c>
      <c r="S4" s="1318"/>
      <c r="T4" s="1321" t="s">
        <v>448</v>
      </c>
      <c r="U4" s="1322"/>
      <c r="V4" s="1314" t="s">
        <v>470</v>
      </c>
      <c r="W4" s="1314"/>
      <c r="X4" s="1321" t="s">
        <v>488</v>
      </c>
      <c r="Y4" s="1322"/>
      <c r="Z4" s="1328" t="s">
        <v>488</v>
      </c>
      <c r="AA4" s="1329"/>
      <c r="AB4" s="1314"/>
      <c r="AC4" s="1314"/>
      <c r="AD4" s="1326"/>
      <c r="AE4" s="1327"/>
      <c r="AF4" s="982" t="s">
        <v>0</v>
      </c>
      <c r="AG4" s="792" t="s">
        <v>1</v>
      </c>
      <c r="AH4" s="866" t="s">
        <v>2</v>
      </c>
      <c r="AI4" s="867"/>
      <c r="AJ4" s="867"/>
      <c r="AK4" s="868"/>
      <c r="AL4" s="357"/>
      <c r="AM4" s="357"/>
      <c r="AN4" s="357"/>
      <c r="AO4" s="357"/>
      <c r="AP4" s="1195"/>
      <c r="AQ4" s="288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</row>
    <row r="5" spans="1:70" ht="12.75" x14ac:dyDescent="0.2">
      <c r="A5" s="122"/>
      <c r="B5" s="1194"/>
      <c r="C5" s="1196"/>
      <c r="D5" s="1313">
        <v>2014</v>
      </c>
      <c r="E5" s="1318"/>
      <c r="F5" s="1313">
        <v>2014</v>
      </c>
      <c r="G5" s="1318"/>
      <c r="H5" s="1313">
        <v>2014</v>
      </c>
      <c r="I5" s="1318"/>
      <c r="J5" s="1313">
        <v>2014</v>
      </c>
      <c r="K5" s="1314"/>
      <c r="L5" s="1315">
        <v>2014</v>
      </c>
      <c r="M5" s="1316"/>
      <c r="N5" s="1314">
        <v>2014</v>
      </c>
      <c r="O5" s="1318"/>
      <c r="P5" s="1313">
        <v>2014</v>
      </c>
      <c r="Q5" s="1318"/>
      <c r="R5" s="1313">
        <v>2014</v>
      </c>
      <c r="S5" s="1318"/>
      <c r="T5" s="1321">
        <v>2014</v>
      </c>
      <c r="U5" s="1322"/>
      <c r="V5" s="1314">
        <v>2014</v>
      </c>
      <c r="W5" s="1314"/>
      <c r="X5" s="1321">
        <v>2014</v>
      </c>
      <c r="Y5" s="1322"/>
      <c r="Z5" s="1321">
        <v>2014</v>
      </c>
      <c r="AA5" s="1322"/>
      <c r="AB5" s="1314"/>
      <c r="AC5" s="1314"/>
      <c r="AD5" s="1321"/>
      <c r="AE5" s="1322"/>
      <c r="AF5" s="982"/>
      <c r="AG5" s="871" t="s">
        <v>4</v>
      </c>
      <c r="AH5" s="872" t="s">
        <v>5</v>
      </c>
      <c r="AI5" s="873" t="s">
        <v>6</v>
      </c>
      <c r="AJ5" s="1197" t="s">
        <v>7</v>
      </c>
      <c r="AK5" s="875" t="s">
        <v>8</v>
      </c>
      <c r="AL5" s="1198" t="s">
        <v>3</v>
      </c>
      <c r="AM5" s="1038"/>
      <c r="AN5" s="1038"/>
      <c r="AO5" s="1039"/>
      <c r="AP5" s="1199"/>
      <c r="AQ5" s="288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</row>
    <row r="6" spans="1:70" ht="12" customHeight="1" thickBot="1" x14ac:dyDescent="0.25">
      <c r="A6" s="122"/>
      <c r="B6" s="1193"/>
      <c r="C6" s="1196"/>
      <c r="D6" s="1311"/>
      <c r="E6" s="1342"/>
      <c r="F6" s="1345"/>
      <c r="G6" s="1344"/>
      <c r="H6" s="1343"/>
      <c r="I6" s="1344"/>
      <c r="J6" s="1309" t="s">
        <v>402</v>
      </c>
      <c r="K6" s="1310"/>
      <c r="L6" s="1307"/>
      <c r="M6" s="1308"/>
      <c r="N6" s="1311"/>
      <c r="O6" s="1312"/>
      <c r="P6" s="1337" t="s">
        <v>400</v>
      </c>
      <c r="Q6" s="1338"/>
      <c r="R6" s="1339" t="s">
        <v>455</v>
      </c>
      <c r="S6" s="1340"/>
      <c r="T6" s="494"/>
      <c r="U6" s="1188"/>
      <c r="V6" s="488"/>
      <c r="W6" s="488"/>
      <c r="X6" s="494"/>
      <c r="Y6" s="1188"/>
      <c r="Z6" s="1337" t="s">
        <v>96</v>
      </c>
      <c r="AA6" s="1310"/>
      <c r="AB6" s="1341"/>
      <c r="AC6" s="1336"/>
      <c r="AD6" s="1311"/>
      <c r="AE6" s="1336"/>
      <c r="AF6" s="893"/>
      <c r="AG6" s="865"/>
      <c r="AH6" s="880"/>
      <c r="AI6" s="881"/>
      <c r="AJ6" s="881"/>
      <c r="AK6" s="875"/>
      <c r="AL6" s="883"/>
      <c r="AM6" s="883"/>
      <c r="AN6" s="883"/>
      <c r="AO6" s="883"/>
      <c r="AP6" s="1200"/>
      <c r="AQ6" s="288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</row>
    <row r="7" spans="1:70" ht="12.75" x14ac:dyDescent="0.2">
      <c r="A7" s="122"/>
      <c r="B7" s="1049"/>
      <c r="C7" s="24" t="s">
        <v>246</v>
      </c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1189"/>
      <c r="AC7" s="1189"/>
      <c r="AD7" s="488"/>
      <c r="AE7" s="488"/>
      <c r="AF7" s="865"/>
      <c r="AG7" s="793"/>
      <c r="AH7" s="885"/>
      <c r="AI7" s="885"/>
      <c r="AJ7" s="885"/>
      <c r="AK7" s="886"/>
      <c r="AL7" s="885">
        <v>500</v>
      </c>
      <c r="AM7" s="885">
        <v>550</v>
      </c>
      <c r="AN7" s="885">
        <v>600</v>
      </c>
      <c r="AO7" s="885">
        <v>640</v>
      </c>
      <c r="AP7" s="885">
        <v>670</v>
      </c>
      <c r="AQ7" s="288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</row>
    <row r="8" spans="1:70" ht="12.75" x14ac:dyDescent="0.2">
      <c r="A8" s="122"/>
      <c r="B8" s="1201"/>
      <c r="C8" s="1202"/>
      <c r="D8" s="489"/>
      <c r="E8" s="1099"/>
      <c r="F8" s="489"/>
      <c r="G8" s="1099"/>
      <c r="H8" s="489"/>
      <c r="I8" s="1099"/>
      <c r="J8" s="489"/>
      <c r="K8" s="501"/>
      <c r="L8" s="491"/>
      <c r="M8" s="1099"/>
      <c r="N8" s="489"/>
      <c r="O8" s="501"/>
      <c r="P8" s="491"/>
      <c r="Q8" s="490"/>
      <c r="R8" s="489"/>
      <c r="S8" s="490"/>
      <c r="T8" s="491"/>
      <c r="U8" s="491"/>
      <c r="V8" s="489"/>
      <c r="W8" s="490"/>
      <c r="X8" s="489"/>
      <c r="Y8" s="501"/>
      <c r="Z8" s="491"/>
      <c r="AA8" s="1099"/>
      <c r="AB8" s="489"/>
      <c r="AC8" s="490"/>
      <c r="AD8" s="491"/>
      <c r="AE8" s="501"/>
      <c r="AF8" s="492"/>
      <c r="AG8" s="898"/>
      <c r="AH8" s="1203"/>
      <c r="AI8" s="1188"/>
      <c r="AJ8" s="1188"/>
      <c r="AK8" s="1204"/>
      <c r="AL8" s="880" t="e">
        <f>IF((LARGE($D8:$AE8,1))&gt;=500,"14"," ")</f>
        <v>#NUM!</v>
      </c>
      <c r="AM8" s="881" t="e">
        <f>IF((LARGE($D8:$AE8,1))&gt;=550,"14"," ")</f>
        <v>#NUM!</v>
      </c>
      <c r="AN8" s="881" t="e">
        <f>IF((LARGE($D8:$AE8,1))&gt;=600,"14"," ")</f>
        <v>#NUM!</v>
      </c>
      <c r="AO8" s="881" t="e">
        <f>IF((LARGE($D8:$AE8,1))&gt;=640,"14"," ")</f>
        <v>#NUM!</v>
      </c>
      <c r="AP8" s="881" t="e">
        <f>IF((LARGE($D8:$AE8,1))&gt;=670,"14"," ")</f>
        <v>#NUM!</v>
      </c>
      <c r="AQ8" s="288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</row>
    <row r="9" spans="1:70" ht="12.75" x14ac:dyDescent="0.2">
      <c r="A9" s="122"/>
      <c r="B9" s="475"/>
      <c r="C9" s="21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792"/>
      <c r="AG9" s="865"/>
      <c r="AH9" s="865"/>
      <c r="AI9" s="865"/>
      <c r="AJ9" s="865"/>
      <c r="AK9" s="888"/>
      <c r="AL9" s="878"/>
      <c r="AM9" s="878"/>
      <c r="AN9" s="878"/>
      <c r="AO9" s="878"/>
      <c r="AP9" s="878"/>
      <c r="AQ9" s="288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</row>
    <row r="10" spans="1:70" ht="12.75" x14ac:dyDescent="0.2">
      <c r="A10" s="122"/>
      <c r="B10" s="1049"/>
      <c r="C10" s="95" t="s">
        <v>222</v>
      </c>
      <c r="D10" s="1189"/>
      <c r="E10" s="1189"/>
      <c r="F10" s="1189"/>
      <c r="G10" s="1189"/>
      <c r="H10" s="1189"/>
      <c r="I10" s="1189"/>
      <c r="J10" s="1189"/>
      <c r="K10" s="1189"/>
      <c r="L10" s="1189"/>
      <c r="M10" s="1189"/>
      <c r="N10" s="1189"/>
      <c r="O10" s="1189"/>
      <c r="P10" s="1189"/>
      <c r="Q10" s="1189"/>
      <c r="R10" s="1189"/>
      <c r="S10" s="1189"/>
      <c r="T10" s="1189"/>
      <c r="U10" s="1189"/>
      <c r="V10" s="1189"/>
      <c r="W10" s="1189"/>
      <c r="X10" s="1189"/>
      <c r="Y10" s="1189"/>
      <c r="Z10" s="1189"/>
      <c r="AA10" s="1189"/>
      <c r="AB10" s="1189"/>
      <c r="AC10" s="1189"/>
      <c r="AD10" s="1189"/>
      <c r="AE10" s="1189"/>
      <c r="AF10" s="865"/>
      <c r="AG10" s="793"/>
      <c r="AH10" s="885"/>
      <c r="AI10" s="885"/>
      <c r="AJ10" s="885"/>
      <c r="AK10" s="886"/>
      <c r="AL10" s="885"/>
      <c r="AM10" s="885"/>
      <c r="AN10" s="885"/>
      <c r="AO10" s="885"/>
      <c r="AP10" s="885"/>
      <c r="AQ10" s="288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</row>
    <row r="11" spans="1:70" ht="12.75" x14ac:dyDescent="0.2">
      <c r="A11" s="122"/>
      <c r="B11" s="1090"/>
      <c r="C11" s="1205" t="s">
        <v>272</v>
      </c>
      <c r="D11" s="1186"/>
      <c r="E11" s="607"/>
      <c r="F11" s="1186"/>
      <c r="G11" s="607"/>
      <c r="H11" s="1186"/>
      <c r="I11" s="607"/>
      <c r="J11" s="1186"/>
      <c r="K11" s="424"/>
      <c r="L11" s="1190"/>
      <c r="M11" s="607"/>
      <c r="N11" s="1186"/>
      <c r="O11" s="424"/>
      <c r="P11" s="1190"/>
      <c r="Q11" s="424"/>
      <c r="R11" s="1190"/>
      <c r="S11" s="1190"/>
      <c r="T11" s="1186"/>
      <c r="U11" s="1187"/>
      <c r="V11" s="1190"/>
      <c r="W11" s="1187"/>
      <c r="X11" s="1190"/>
      <c r="Y11" s="607"/>
      <c r="Z11" s="1186"/>
      <c r="AA11" s="424"/>
      <c r="AB11" s="1186"/>
      <c r="AC11" s="1187"/>
      <c r="AD11" s="1190"/>
      <c r="AE11" s="424"/>
      <c r="AF11" s="792">
        <f>COUNT(D11:AA11)</f>
        <v>0</v>
      </c>
      <c r="AG11" s="793" t="str">
        <f>IF(AF11&lt;3," ",((LARGE(D11:AA11,1)+LARGE(D11:AA11,2)+LARGE(D11:AA11,3))/3))</f>
        <v xml:space="preserve"> </v>
      </c>
      <c r="AH11" s="880">
        <f>COUNTIF(D11:AE11,"(1)")</f>
        <v>0</v>
      </c>
      <c r="AI11" s="881">
        <f>COUNTIF(D11:AE11,"(2)")</f>
        <v>0</v>
      </c>
      <c r="AJ11" s="881">
        <f>COUNTIF(D11:AE11,"(3)")</f>
        <v>0</v>
      </c>
      <c r="AK11" s="875">
        <f>SUM(AH11:AJ11)</f>
        <v>0</v>
      </c>
      <c r="AL11" s="1106">
        <v>12</v>
      </c>
      <c r="AM11" s="1068">
        <v>12</v>
      </c>
      <c r="AN11" s="1068">
        <v>12</v>
      </c>
      <c r="AO11" s="1068">
        <v>12</v>
      </c>
      <c r="AP11" s="881" t="e">
        <f>IF((LARGE($D11:$AE11,1))&gt;=670,"14"," ")</f>
        <v>#NUM!</v>
      </c>
      <c r="AQ11" s="288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</row>
    <row r="12" spans="1:70" ht="12.75" x14ac:dyDescent="0.2">
      <c r="A12" s="122"/>
      <c r="B12" s="1051"/>
      <c r="C12" s="1206" t="s">
        <v>319</v>
      </c>
      <c r="D12" s="1189"/>
      <c r="E12" s="1189"/>
      <c r="F12" s="1184"/>
      <c r="G12" s="1185"/>
      <c r="H12" s="1189"/>
      <c r="I12" s="1189"/>
      <c r="J12" s="1184"/>
      <c r="K12" s="1185"/>
      <c r="L12" s="1189"/>
      <c r="M12" s="1189"/>
      <c r="N12" s="1184"/>
      <c r="O12" s="427"/>
      <c r="P12" s="1189"/>
      <c r="Q12" s="1189"/>
      <c r="R12" s="1184"/>
      <c r="S12" s="1189"/>
      <c r="T12" s="1184"/>
      <c r="U12" s="1185"/>
      <c r="V12" s="1189"/>
      <c r="W12" s="1189"/>
      <c r="X12" s="1184"/>
      <c r="Y12" s="1189"/>
      <c r="Z12" s="1184"/>
      <c r="AA12" s="1185"/>
      <c r="AB12" s="1184"/>
      <c r="AC12" s="1185"/>
      <c r="AD12" s="1189"/>
      <c r="AE12" s="1185"/>
      <c r="AF12" s="865"/>
      <c r="AG12" s="793"/>
      <c r="AH12" s="880">
        <f>COUNTIF(D12:AE12,"(1)")</f>
        <v>0</v>
      </c>
      <c r="AI12" s="881">
        <f>COUNTIF(D12:AE12,"(2)")</f>
        <v>0</v>
      </c>
      <c r="AJ12" s="881">
        <f>COUNTIF(D12:AE12,"(3)")</f>
        <v>0</v>
      </c>
      <c r="AK12" s="875">
        <f>SUM(AH12:AJ12)</f>
        <v>0</v>
      </c>
      <c r="AL12" s="1106">
        <v>13</v>
      </c>
      <c r="AM12" s="881" t="e">
        <f>IF((LARGE($D12:$AE12,1))&gt;=550,"14"," ")</f>
        <v>#NUM!</v>
      </c>
      <c r="AN12" s="881" t="e">
        <f>IF((LARGE($D12:$AE12,1))&gt;=600,"14"," ")</f>
        <v>#NUM!</v>
      </c>
      <c r="AO12" s="881" t="e">
        <f>IF((LARGE($D12:$AE12,1))&gt;=640,"14"," ")</f>
        <v>#NUM!</v>
      </c>
      <c r="AP12" s="881" t="e">
        <f>IF((LARGE($D12:$AE12,1))&gt;=670,"14"," ")</f>
        <v>#NUM!</v>
      </c>
      <c r="AQ12" s="288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</row>
    <row r="13" spans="1:70" ht="12.75" x14ac:dyDescent="0.2">
      <c r="A13" s="122"/>
      <c r="B13" s="1058"/>
      <c r="C13" s="1207" t="s">
        <v>318</v>
      </c>
      <c r="D13" s="488"/>
      <c r="E13" s="488"/>
      <c r="F13" s="494"/>
      <c r="G13" s="1188"/>
      <c r="H13" s="488"/>
      <c r="I13" s="775"/>
      <c r="J13" s="494"/>
      <c r="K13" s="1188"/>
      <c r="L13" s="488"/>
      <c r="M13" s="488"/>
      <c r="N13" s="494"/>
      <c r="O13" s="473"/>
      <c r="P13" s="488"/>
      <c r="Q13" s="488"/>
      <c r="R13" s="494"/>
      <c r="S13" s="488"/>
      <c r="T13" s="494"/>
      <c r="U13" s="1188"/>
      <c r="V13" s="488"/>
      <c r="W13" s="488"/>
      <c r="X13" s="494"/>
      <c r="Y13" s="488"/>
      <c r="Z13" s="494"/>
      <c r="AA13" s="1188"/>
      <c r="AB13" s="494"/>
      <c r="AC13" s="1188"/>
      <c r="AD13" s="488"/>
      <c r="AE13" s="1188"/>
      <c r="AF13" s="792">
        <f>COUNT(D13:AA13)</f>
        <v>0</v>
      </c>
      <c r="AG13" s="793" t="str">
        <f>IF(AF13&lt;3," ",((LARGE(D13:AA13,1)+LARGE(D13:AA13,2)+LARGE(D13:AA13,3))/3))</f>
        <v xml:space="preserve"> </v>
      </c>
      <c r="AH13" s="880">
        <f>COUNTIF(D13:AE13,"(1)")</f>
        <v>0</v>
      </c>
      <c r="AI13" s="881">
        <f>COUNTIF(D13:AE13,"(2)")</f>
        <v>0</v>
      </c>
      <c r="AJ13" s="881">
        <f>COUNTIF(D13:AE13,"(3)")</f>
        <v>0</v>
      </c>
      <c r="AK13" s="875">
        <f>SUM(AH13:AJ13)</f>
        <v>0</v>
      </c>
      <c r="AL13" s="1106">
        <v>13</v>
      </c>
      <c r="AM13" s="881" t="e">
        <f>IF((LARGE($D13:$AE13,1))&gt;=550,"14"," ")</f>
        <v>#NUM!</v>
      </c>
      <c r="AN13" s="881" t="e">
        <f>IF((LARGE($D13:$AE13,1))&gt;=600,"14"," ")</f>
        <v>#NUM!</v>
      </c>
      <c r="AO13" s="881" t="e">
        <f>IF((LARGE($D13:$AE13,1))&gt;=640,"14"," ")</f>
        <v>#NUM!</v>
      </c>
      <c r="AP13" s="881" t="e">
        <f>IF((LARGE($D13:$AE13,1))&gt;=670,"14"," ")</f>
        <v>#NUM!</v>
      </c>
      <c r="AQ13" s="288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</row>
    <row r="14" spans="1:70" ht="12.75" x14ac:dyDescent="0.2">
      <c r="A14" s="122"/>
      <c r="B14" s="903"/>
      <c r="C14" s="327"/>
      <c r="D14" s="1189"/>
      <c r="E14" s="492"/>
      <c r="F14" s="1189"/>
      <c r="G14" s="492"/>
      <c r="H14" s="1189"/>
      <c r="I14" s="515"/>
      <c r="J14" s="1189"/>
      <c r="K14" s="1189"/>
      <c r="L14" s="492"/>
      <c r="M14" s="492"/>
      <c r="N14" s="1189"/>
      <c r="O14" s="375"/>
      <c r="P14" s="492"/>
      <c r="Q14" s="1189"/>
      <c r="R14" s="1189"/>
      <c r="S14" s="1189"/>
      <c r="T14" s="1189"/>
      <c r="U14" s="1189"/>
      <c r="V14" s="1189"/>
      <c r="W14" s="1189"/>
      <c r="X14" s="1189"/>
      <c r="Y14" s="1189"/>
      <c r="Z14" s="1189"/>
      <c r="AA14" s="1189"/>
      <c r="AB14" s="1189"/>
      <c r="AC14" s="1189"/>
      <c r="AD14" s="1189"/>
      <c r="AE14" s="1189"/>
      <c r="AF14" s="792"/>
      <c r="AG14" s="793"/>
      <c r="AH14" s="865"/>
      <c r="AI14" s="865"/>
      <c r="AJ14" s="865"/>
      <c r="AK14" s="887"/>
      <c r="AL14" s="865"/>
      <c r="AM14" s="865"/>
      <c r="AN14" s="865"/>
      <c r="AO14" s="865"/>
      <c r="AP14" s="865"/>
      <c r="AQ14" s="288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</row>
    <row r="15" spans="1:70" ht="12.75" x14ac:dyDescent="0.2">
      <c r="A15" s="122"/>
      <c r="B15" s="1049"/>
      <c r="C15" s="24" t="s">
        <v>47</v>
      </c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1189"/>
      <c r="AC15" s="1189"/>
      <c r="AD15" s="488"/>
      <c r="AE15" s="488"/>
      <c r="AF15" s="865"/>
      <c r="AG15" s="793"/>
      <c r="AH15" s="885"/>
      <c r="AI15" s="885"/>
      <c r="AJ15" s="885"/>
      <c r="AK15" s="886"/>
      <c r="AL15" s="885">
        <v>500</v>
      </c>
      <c r="AM15" s="885">
        <v>550</v>
      </c>
      <c r="AN15" s="885">
        <v>600</v>
      </c>
      <c r="AO15" s="885">
        <v>640</v>
      </c>
      <c r="AP15" s="885">
        <v>670</v>
      </c>
      <c r="AQ15" s="288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</row>
    <row r="16" spans="1:70" ht="12.75" x14ac:dyDescent="0.2">
      <c r="A16" s="122"/>
      <c r="B16" s="1051"/>
      <c r="C16" s="426"/>
      <c r="D16" s="1184"/>
      <c r="E16" s="492"/>
      <c r="F16" s="1184"/>
      <c r="G16" s="492"/>
      <c r="H16" s="1184"/>
      <c r="I16" s="515"/>
      <c r="J16" s="1184"/>
      <c r="K16" s="1185"/>
      <c r="L16" s="492"/>
      <c r="M16" s="515"/>
      <c r="N16" s="1184"/>
      <c r="O16" s="427"/>
      <c r="P16" s="492"/>
      <c r="Q16" s="1185"/>
      <c r="R16" s="1186"/>
      <c r="S16" s="424"/>
      <c r="T16" s="375"/>
      <c r="U16" s="375"/>
      <c r="V16" s="1186"/>
      <c r="W16" s="424"/>
      <c r="X16" s="1186"/>
      <c r="Y16" s="1187"/>
      <c r="Z16" s="1189"/>
      <c r="AA16" s="1189"/>
      <c r="AB16" s="1186"/>
      <c r="AC16" s="1187"/>
      <c r="AD16" s="1186"/>
      <c r="AE16" s="1187"/>
      <c r="AF16" s="792">
        <f>COUNT(D16:AE16)</f>
        <v>0</v>
      </c>
      <c r="AG16" s="793" t="str">
        <f>IF(AF16&lt;3," ",((LARGE(D16:AE16,1)+LARGE(D16:AE16,2)+LARGE(D16:AE16,3))/3))</f>
        <v xml:space="preserve"> </v>
      </c>
      <c r="AH16" s="880">
        <f>COUNTIF(D16:AE16,"(1)")</f>
        <v>0</v>
      </c>
      <c r="AI16" s="881">
        <f>COUNTIF(D16:AE16,"(2)")</f>
        <v>0</v>
      </c>
      <c r="AJ16" s="881">
        <f>COUNTIF(D16:AE16,"(3)")</f>
        <v>0</v>
      </c>
      <c r="AK16" s="875">
        <f>SUM(AH16:AJ16)</f>
        <v>0</v>
      </c>
      <c r="AL16" s="880" t="e">
        <f>IF((LARGE($D16:$AE16,1))&gt;=500,"14"," ")</f>
        <v>#NUM!</v>
      </c>
      <c r="AM16" s="881" t="e">
        <f>IF((LARGE($D16:$AE16,1))&gt;=550,"14"," ")</f>
        <v>#NUM!</v>
      </c>
      <c r="AN16" s="881" t="e">
        <f>IF((LARGE($D16:$AE16,1))&gt;=600,"14"," ")</f>
        <v>#NUM!</v>
      </c>
      <c r="AO16" s="881" t="e">
        <f>IF((LARGE($D16:$AE16,1))&gt;=640,"14"," ")</f>
        <v>#NUM!</v>
      </c>
      <c r="AP16" s="881" t="e">
        <f>IF((LARGE($D16:$AE16,1))&gt;=670,"14"," ")</f>
        <v>#NUM!</v>
      </c>
      <c r="AQ16" s="288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</row>
    <row r="17" spans="1:70" ht="12.75" x14ac:dyDescent="0.2">
      <c r="A17" s="122"/>
      <c r="B17" s="1058"/>
      <c r="C17" s="477"/>
      <c r="D17" s="494"/>
      <c r="E17" s="488"/>
      <c r="F17" s="494"/>
      <c r="G17" s="488"/>
      <c r="H17" s="494"/>
      <c r="I17" s="488"/>
      <c r="J17" s="494"/>
      <c r="K17" s="473"/>
      <c r="L17" s="488"/>
      <c r="M17" s="775"/>
      <c r="N17" s="494"/>
      <c r="O17" s="473"/>
      <c r="P17" s="488"/>
      <c r="Q17" s="473"/>
      <c r="R17" s="494"/>
      <c r="S17" s="473"/>
      <c r="T17" s="775"/>
      <c r="U17" s="775"/>
      <c r="V17" s="494"/>
      <c r="W17" s="473"/>
      <c r="X17" s="494"/>
      <c r="Y17" s="473"/>
      <c r="Z17" s="488"/>
      <c r="AA17" s="775"/>
      <c r="AB17" s="494"/>
      <c r="AC17" s="1188"/>
      <c r="AD17" s="494"/>
      <c r="AE17" s="1188"/>
      <c r="AF17" s="792">
        <f>COUNT(D17:AA17)</f>
        <v>0</v>
      </c>
      <c r="AG17" s="793" t="str">
        <f>IF(AF17&lt;3," ",((LARGE(D17:AA17,1)+LARGE(D17:AA17,2)+LARGE(D17:AA17,3))/3))</f>
        <v xml:space="preserve"> </v>
      </c>
      <c r="AH17" s="880">
        <f>COUNTIF(D17:AE17,"(1)")</f>
        <v>0</v>
      </c>
      <c r="AI17" s="881">
        <f>COUNTIF(D17:AE17,"(2)")</f>
        <v>0</v>
      </c>
      <c r="AJ17" s="881">
        <f>COUNTIF(D17:AE17,"(3)")</f>
        <v>0</v>
      </c>
      <c r="AK17" s="875">
        <f>SUM(AH17:AJ17)</f>
        <v>0</v>
      </c>
      <c r="AL17" s="880" t="e">
        <f>IF((LARGE($D17:$AE17,1))&gt;=500,"14"," ")</f>
        <v>#NUM!</v>
      </c>
      <c r="AM17" s="881" t="e">
        <f>IF((LARGE($D17:$AE17,1))&gt;=550,"14"," ")</f>
        <v>#NUM!</v>
      </c>
      <c r="AN17" s="881" t="e">
        <f>IF((LARGE($D17:$AE17,1))&gt;=600,"14"," ")</f>
        <v>#NUM!</v>
      </c>
      <c r="AO17" s="881" t="e">
        <f>IF((LARGE($D17:$AE17,1))&gt;=640,"14"," ")</f>
        <v>#NUM!</v>
      </c>
      <c r="AP17" s="881" t="e">
        <f>IF((LARGE($D17:$AE17,1))&gt;=670,"14"," ")</f>
        <v>#NUM!</v>
      </c>
      <c r="AQ17" s="288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</row>
    <row r="18" spans="1:70" ht="12.75" x14ac:dyDescent="0.2">
      <c r="A18" s="122"/>
      <c r="B18" s="1078"/>
      <c r="C18" s="327"/>
      <c r="D18" s="492"/>
      <c r="E18" s="492"/>
      <c r="F18" s="492"/>
      <c r="G18" s="492"/>
      <c r="H18" s="492"/>
      <c r="I18" s="492"/>
      <c r="J18" s="492"/>
      <c r="K18" s="1189"/>
      <c r="L18" s="1189"/>
      <c r="M18" s="1189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1189"/>
      <c r="AC18" s="1189"/>
      <c r="AD18" s="492"/>
      <c r="AE18" s="492"/>
      <c r="AF18" s="865"/>
      <c r="AG18" s="793"/>
      <c r="AH18" s="865"/>
      <c r="AI18" s="865"/>
      <c r="AJ18" s="865"/>
      <c r="AK18" s="888"/>
      <c r="AL18" s="865"/>
      <c r="AM18" s="865"/>
      <c r="AN18" s="865"/>
      <c r="AO18" s="865"/>
      <c r="AP18" s="865"/>
      <c r="AQ18" s="288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</row>
    <row r="19" spans="1:70" ht="12.75" x14ac:dyDescent="0.2">
      <c r="A19" s="122"/>
      <c r="B19" s="1049"/>
      <c r="C19" s="24" t="s">
        <v>48</v>
      </c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1189"/>
      <c r="AC19" s="1189"/>
      <c r="AD19" s="488"/>
      <c r="AE19" s="488"/>
      <c r="AF19" s="865"/>
      <c r="AG19" s="793"/>
      <c r="AH19" s="885"/>
      <c r="AI19" s="885"/>
      <c r="AJ19" s="885"/>
      <c r="AK19" s="886"/>
      <c r="AL19" s="885">
        <v>500</v>
      </c>
      <c r="AM19" s="885">
        <v>550</v>
      </c>
      <c r="AN19" s="885">
        <v>600</v>
      </c>
      <c r="AO19" s="885">
        <v>640</v>
      </c>
      <c r="AP19" s="885">
        <v>670</v>
      </c>
      <c r="AQ19" s="288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</row>
    <row r="20" spans="1:70" ht="12.75" x14ac:dyDescent="0.2">
      <c r="A20" s="122"/>
      <c r="B20" s="1058">
        <v>1</v>
      </c>
      <c r="C20" s="477" t="s">
        <v>330</v>
      </c>
      <c r="D20" s="494"/>
      <c r="E20" s="488"/>
      <c r="F20" s="494">
        <v>565</v>
      </c>
      <c r="G20" s="905" t="s">
        <v>242</v>
      </c>
      <c r="H20" s="494"/>
      <c r="I20" s="775"/>
      <c r="J20" s="494">
        <v>564</v>
      </c>
      <c r="K20" s="1165" t="s">
        <v>242</v>
      </c>
      <c r="L20" s="488">
        <v>580</v>
      </c>
      <c r="M20" s="905" t="s">
        <v>242</v>
      </c>
      <c r="N20" s="494"/>
      <c r="O20" s="1188"/>
      <c r="P20" s="488">
        <v>506</v>
      </c>
      <c r="Q20" s="1165" t="s">
        <v>242</v>
      </c>
      <c r="R20" s="489"/>
      <c r="S20" s="490"/>
      <c r="T20" s="488"/>
      <c r="U20" s="488"/>
      <c r="V20" s="489"/>
      <c r="W20" s="490"/>
      <c r="X20" s="489"/>
      <c r="Y20" s="490"/>
      <c r="Z20" s="488"/>
      <c r="AA20" s="488"/>
      <c r="AB20" s="489"/>
      <c r="AC20" s="490"/>
      <c r="AD20" s="489"/>
      <c r="AE20" s="490"/>
      <c r="AF20" s="865"/>
      <c r="AG20" s="793" t="str">
        <f>IF(AF20&lt;3," ",((LARGE(D20:AE20,1)+LARGE(D20:AE20,2)+LARGE(D20:AE20,3))/3))</f>
        <v xml:space="preserve"> </v>
      </c>
      <c r="AH20" s="880">
        <f>COUNTIF(D20:AE20,"(1)")</f>
        <v>4</v>
      </c>
      <c r="AI20" s="881">
        <f>COUNTIF(D20:AE20,"(2)")</f>
        <v>0</v>
      </c>
      <c r="AJ20" s="881">
        <f>COUNTIF(D20:AE20,"(3)")</f>
        <v>0</v>
      </c>
      <c r="AK20" s="875">
        <f>SUM(AH20:AJ20)</f>
        <v>4</v>
      </c>
      <c r="AL20" s="1106">
        <v>13</v>
      </c>
      <c r="AM20" s="1092" t="str">
        <f>IF((LARGE($D20:$AE20,1))&gt;=550,"14"," ")</f>
        <v>14</v>
      </c>
      <c r="AN20" s="881" t="str">
        <f>IF((LARGE($D20:$AE20,1))&gt;=600,"14"," ")</f>
        <v xml:space="preserve"> </v>
      </c>
      <c r="AO20" s="881" t="str">
        <f>IF((LARGE($D20:$AE20,1))&gt;=640,"14"," ")</f>
        <v xml:space="preserve"> </v>
      </c>
      <c r="AP20" s="881" t="str">
        <f>IF((LARGE($D20:$AE20,1))&gt;=670,"14"," ")</f>
        <v xml:space="preserve"> </v>
      </c>
      <c r="AQ20" s="288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</row>
    <row r="21" spans="1:70" ht="12.75" x14ac:dyDescent="0.2">
      <c r="A21" s="122"/>
      <c r="B21" s="1078"/>
      <c r="C21" s="327"/>
      <c r="D21" s="492"/>
      <c r="E21" s="492"/>
      <c r="F21" s="492"/>
      <c r="G21" s="492"/>
      <c r="H21" s="492"/>
      <c r="I21" s="492"/>
      <c r="J21" s="492"/>
      <c r="K21" s="1189"/>
      <c r="L21" s="1189"/>
      <c r="M21" s="1189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1189"/>
      <c r="AC21" s="1189"/>
      <c r="AD21" s="492"/>
      <c r="AE21" s="492"/>
      <c r="AF21" s="865"/>
      <c r="AG21" s="793"/>
      <c r="AH21" s="865"/>
      <c r="AI21" s="865"/>
      <c r="AJ21" s="865"/>
      <c r="AK21" s="888"/>
      <c r="AL21" s="865"/>
      <c r="AM21" s="865"/>
      <c r="AN21" s="865"/>
      <c r="AO21" s="865"/>
      <c r="AP21" s="865"/>
      <c r="AQ21" s="288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</row>
    <row r="22" spans="1:70" ht="12.75" x14ac:dyDescent="0.2">
      <c r="A22" s="122"/>
      <c r="B22" s="1049"/>
      <c r="C22" s="24" t="s">
        <v>49</v>
      </c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1189"/>
      <c r="AC22" s="1189"/>
      <c r="AD22" s="1189"/>
      <c r="AE22" s="1189"/>
      <c r="AF22" s="865"/>
      <c r="AG22" s="793"/>
      <c r="AH22" s="885"/>
      <c r="AI22" s="885"/>
      <c r="AJ22" s="885"/>
      <c r="AK22" s="886"/>
      <c r="AL22" s="885">
        <v>500</v>
      </c>
      <c r="AM22" s="885">
        <v>550</v>
      </c>
      <c r="AN22" s="885">
        <v>600</v>
      </c>
      <c r="AO22" s="885">
        <v>640</v>
      </c>
      <c r="AP22" s="885">
        <v>670</v>
      </c>
      <c r="AQ22" s="288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</row>
    <row r="23" spans="1:70" ht="12.75" x14ac:dyDescent="0.2">
      <c r="A23" s="122"/>
      <c r="B23" s="1058">
        <v>1</v>
      </c>
      <c r="C23" s="477" t="s">
        <v>374</v>
      </c>
      <c r="D23" s="494"/>
      <c r="E23" s="488"/>
      <c r="F23" s="494">
        <v>488</v>
      </c>
      <c r="G23" s="1208" t="s">
        <v>350</v>
      </c>
      <c r="H23" s="494"/>
      <c r="I23" s="488"/>
      <c r="J23" s="494"/>
      <c r="K23" s="1188"/>
      <c r="L23" s="488"/>
      <c r="M23" s="488"/>
      <c r="N23" s="494"/>
      <c r="O23" s="1188"/>
      <c r="P23" s="488"/>
      <c r="Q23" s="1188"/>
      <c r="R23" s="488"/>
      <c r="S23" s="488"/>
      <c r="T23" s="489"/>
      <c r="U23" s="490"/>
      <c r="V23" s="489"/>
      <c r="W23" s="490"/>
      <c r="X23" s="489"/>
      <c r="Y23" s="490"/>
      <c r="Z23" s="488"/>
      <c r="AA23" s="488"/>
      <c r="AB23" s="489"/>
      <c r="AC23" s="490"/>
      <c r="AD23" s="489"/>
      <c r="AE23" s="490"/>
      <c r="AF23" s="865"/>
      <c r="AG23" s="793" t="str">
        <f>IF(AF23&lt;3," ",((LARGE(D23:AE23,1)+LARGE(D23:AE23,2)+LARGE(D23:AE23,3))/3))</f>
        <v xml:space="preserve"> </v>
      </c>
      <c r="AH23" s="880">
        <f>COUNTIF(D23:AE23,"(1)")</f>
        <v>0</v>
      </c>
      <c r="AI23" s="881">
        <f>COUNTIF(D23:AE23,"(2)")</f>
        <v>1</v>
      </c>
      <c r="AJ23" s="881">
        <f>COUNTIF(D23:AE23,"(3)")</f>
        <v>0</v>
      </c>
      <c r="AK23" s="875">
        <f>SUM(AH23:AJ23)</f>
        <v>1</v>
      </c>
      <c r="AL23" s="880" t="str">
        <f>IF((LARGE($D23:$AE23,1))&gt;=500,"14"," ")</f>
        <v xml:space="preserve"> </v>
      </c>
      <c r="AM23" s="881" t="str">
        <f>IF((LARGE($D23:$AE23,1))&gt;=550,"14"," ")</f>
        <v xml:space="preserve"> </v>
      </c>
      <c r="AN23" s="881" t="str">
        <f>IF((LARGE($D23:$AE23,1))&gt;=600,"14"," ")</f>
        <v xml:space="preserve"> </v>
      </c>
      <c r="AO23" s="881" t="str">
        <f>IF((LARGE($D23:$AE23,1))&gt;=640,"14"," ")</f>
        <v xml:space="preserve"> </v>
      </c>
      <c r="AP23" s="881" t="str">
        <f>IF((LARGE($D23:$AE23,1))&gt;=670,"14"," ")</f>
        <v xml:space="preserve"> </v>
      </c>
      <c r="AQ23" s="288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</row>
    <row r="24" spans="1:70" ht="12.75" x14ac:dyDescent="0.2">
      <c r="A24" s="122"/>
      <c r="B24" s="1078"/>
      <c r="C24" s="327"/>
      <c r="D24" s="492"/>
      <c r="E24" s="492"/>
      <c r="F24" s="492"/>
      <c r="G24" s="492"/>
      <c r="H24" s="492"/>
      <c r="I24" s="492"/>
      <c r="J24" s="492"/>
      <c r="K24" s="1189"/>
      <c r="L24" s="1189"/>
      <c r="M24" s="1189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1189"/>
      <c r="AC24" s="1189"/>
      <c r="AD24" s="492"/>
      <c r="AE24" s="492"/>
      <c r="AF24" s="865"/>
      <c r="AG24" s="793"/>
      <c r="AH24" s="865"/>
      <c r="AI24" s="865"/>
      <c r="AJ24" s="865"/>
      <c r="AK24" s="888"/>
      <c r="AL24" s="865"/>
      <c r="AM24" s="865"/>
      <c r="AN24" s="865"/>
      <c r="AO24" s="865"/>
      <c r="AP24" s="865"/>
      <c r="AQ24" s="288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</row>
    <row r="25" spans="1:70" ht="12.75" x14ac:dyDescent="0.2">
      <c r="A25" s="122"/>
      <c r="B25" s="1049"/>
      <c r="C25" s="24" t="s">
        <v>50</v>
      </c>
      <c r="D25" s="1189"/>
      <c r="E25" s="1189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1189"/>
      <c r="AC25" s="1189"/>
      <c r="AD25" s="488"/>
      <c r="AE25" s="488"/>
      <c r="AF25" s="865"/>
      <c r="AG25" s="793"/>
      <c r="AH25" s="885"/>
      <c r="AI25" s="885"/>
      <c r="AJ25" s="885"/>
      <c r="AK25" s="886"/>
      <c r="AL25" s="885">
        <v>500</v>
      </c>
      <c r="AM25" s="885">
        <v>550</v>
      </c>
      <c r="AN25" s="885">
        <v>600</v>
      </c>
      <c r="AO25" s="885">
        <v>640</v>
      </c>
      <c r="AP25" s="885">
        <v>670</v>
      </c>
      <c r="AQ25" s="288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</row>
    <row r="26" spans="1:70" ht="12.75" x14ac:dyDescent="0.2">
      <c r="A26" s="122"/>
      <c r="B26" s="1051"/>
      <c r="C26" s="426"/>
      <c r="D26" s="1186"/>
      <c r="E26" s="1187"/>
      <c r="F26" s="1184"/>
      <c r="G26" s="492"/>
      <c r="H26" s="1184"/>
      <c r="I26" s="515"/>
      <c r="J26" s="1184"/>
      <c r="K26" s="427"/>
      <c r="L26" s="492"/>
      <c r="M26" s="515"/>
      <c r="N26" s="1184"/>
      <c r="O26" s="427"/>
      <c r="P26" s="492"/>
      <c r="Q26" s="1185"/>
      <c r="R26" s="1189"/>
      <c r="S26" s="375"/>
      <c r="T26" s="493"/>
      <c r="U26" s="424"/>
      <c r="V26" s="1186"/>
      <c r="W26" s="424"/>
      <c r="X26" s="1186"/>
      <c r="Y26" s="1187"/>
      <c r="Z26" s="1189"/>
      <c r="AA26" s="1189"/>
      <c r="AB26" s="1186"/>
      <c r="AC26" s="1187"/>
      <c r="AD26" s="1186"/>
      <c r="AE26" s="1187"/>
      <c r="AF26" s="792">
        <f>COUNT(D26:AE26)</f>
        <v>0</v>
      </c>
      <c r="AG26" s="793" t="str">
        <f>IF(AF26&lt;3," ",((LARGE(D26:AE26,1)+LARGE(D26:AE26,2)+LARGE(D26:AE26,3))/3))</f>
        <v xml:space="preserve"> </v>
      </c>
      <c r="AH26" s="880">
        <f>COUNTIF(D26:AE26,"(1)")</f>
        <v>0</v>
      </c>
      <c r="AI26" s="881">
        <f>COUNTIF(D26:AE26,"(2)")</f>
        <v>0</v>
      </c>
      <c r="AJ26" s="881">
        <f>COUNTIF(D26:AE26,"(3)")</f>
        <v>0</v>
      </c>
      <c r="AK26" s="875">
        <f>SUM(AH26:AJ26)</f>
        <v>0</v>
      </c>
      <c r="AL26" s="880" t="e">
        <f>IF((LARGE($D26:$AE26,1))&gt;=500,"14"," ")</f>
        <v>#NUM!</v>
      </c>
      <c r="AM26" s="881" t="e">
        <f>IF((LARGE($D26:$AE26,1))&gt;=550,"14"," ")</f>
        <v>#NUM!</v>
      </c>
      <c r="AN26" s="881" t="e">
        <f>IF((LARGE($D26:$AE26,1))&gt;=600,"14"," ")</f>
        <v>#NUM!</v>
      </c>
      <c r="AO26" s="881" t="e">
        <f>IF((LARGE($D26:$AE26,1))&gt;=640,"14"," ")</f>
        <v>#NUM!</v>
      </c>
      <c r="AP26" s="881" t="e">
        <f>IF((LARGE($D26:$AE26,1))&gt;=670,"14"," ")</f>
        <v>#NUM!</v>
      </c>
      <c r="AQ26" s="288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</row>
    <row r="27" spans="1:70" ht="12.75" x14ac:dyDescent="0.2">
      <c r="A27" s="122"/>
      <c r="B27" s="1051"/>
      <c r="C27" s="426" t="s">
        <v>240</v>
      </c>
      <c r="D27" s="1184"/>
      <c r="E27" s="1189"/>
      <c r="F27" s="1184"/>
      <c r="G27" s="375"/>
      <c r="H27" s="1184"/>
      <c r="I27" s="1189"/>
      <c r="J27" s="1184"/>
      <c r="K27" s="427"/>
      <c r="L27" s="1189"/>
      <c r="M27" s="375"/>
      <c r="N27" s="1184"/>
      <c r="O27" s="427"/>
      <c r="P27" s="1189"/>
      <c r="Q27" s="427"/>
      <c r="R27" s="1189"/>
      <c r="S27" s="375"/>
      <c r="T27" s="498"/>
      <c r="U27" s="427"/>
      <c r="V27" s="1184"/>
      <c r="W27" s="427"/>
      <c r="X27" s="1184"/>
      <c r="Y27" s="427"/>
      <c r="Z27" s="1189"/>
      <c r="AA27" s="375"/>
      <c r="AB27" s="1184"/>
      <c r="AC27" s="1185"/>
      <c r="AD27" s="1184"/>
      <c r="AE27" s="1185"/>
      <c r="AF27" s="792">
        <f>COUNT(D27:AA27)</f>
        <v>0</v>
      </c>
      <c r="AG27" s="793" t="str">
        <f>IF(AF27&lt;3," ",((LARGE(D27:AA27,1)+LARGE(D27:AA27,2)+LARGE(D27:AA27,3))/3))</f>
        <v xml:space="preserve"> </v>
      </c>
      <c r="AH27" s="880">
        <f>COUNTIF(D27:AE27,"(1)")</f>
        <v>0</v>
      </c>
      <c r="AI27" s="881">
        <f>COUNTIF(D27:AE27,"(2)")</f>
        <v>0</v>
      </c>
      <c r="AJ27" s="881">
        <f>COUNTIF(D27:AE27,"(3)")</f>
        <v>0</v>
      </c>
      <c r="AK27" s="875">
        <f>SUM(AH27:AJ27)</f>
        <v>0</v>
      </c>
      <c r="AL27" s="1066" t="s">
        <v>230</v>
      </c>
      <c r="AM27" s="1067" t="s">
        <v>230</v>
      </c>
      <c r="AN27" s="1068">
        <v>13</v>
      </c>
      <c r="AO27" s="881" t="e">
        <f>IF((LARGE($D27:$AE27,1))&gt;=640,"14"," ")</f>
        <v>#NUM!</v>
      </c>
      <c r="AP27" s="881" t="e">
        <f>IF((LARGE($D27:$AE27,1))&gt;=670,"14"," ")</f>
        <v>#NUM!</v>
      </c>
      <c r="AQ27" s="288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</row>
    <row r="28" spans="1:70" ht="12.75" x14ac:dyDescent="0.2">
      <c r="A28" s="122"/>
      <c r="B28" s="1058"/>
      <c r="C28" s="477"/>
      <c r="D28" s="494"/>
      <c r="E28" s="1188"/>
      <c r="F28" s="488"/>
      <c r="G28" s="488"/>
      <c r="H28" s="494"/>
      <c r="I28" s="488"/>
      <c r="J28" s="494"/>
      <c r="K28" s="1188"/>
      <c r="L28" s="488"/>
      <c r="M28" s="488"/>
      <c r="N28" s="494"/>
      <c r="O28" s="1188"/>
      <c r="P28" s="488"/>
      <c r="Q28" s="1188"/>
      <c r="R28" s="488"/>
      <c r="S28" s="488"/>
      <c r="T28" s="494"/>
      <c r="U28" s="1188"/>
      <c r="V28" s="494"/>
      <c r="W28" s="1188"/>
      <c r="X28" s="494"/>
      <c r="Y28" s="1188"/>
      <c r="Z28" s="488"/>
      <c r="AA28" s="1188"/>
      <c r="AB28" s="494"/>
      <c r="AC28" s="1188"/>
      <c r="AD28" s="494"/>
      <c r="AE28" s="1188"/>
      <c r="AF28" s="865"/>
      <c r="AG28" s="793" t="str">
        <f>IF(AF28&lt;3," ",((LARGE(D28:AE28,1)+LARGE(D28:AE28,2)+LARGE(D28:AE28,3))/3))</f>
        <v xml:space="preserve"> </v>
      </c>
      <c r="AH28" s="880">
        <f>COUNTIF(D28:AE28,"(1)")</f>
        <v>0</v>
      </c>
      <c r="AI28" s="881">
        <f>COUNTIF(D28:AE28,"(2)")</f>
        <v>0</v>
      </c>
      <c r="AJ28" s="881">
        <f>COUNTIF(D28:AE28,"(3)")</f>
        <v>0</v>
      </c>
      <c r="AK28" s="875">
        <f>SUM(AH28:AJ28)</f>
        <v>0</v>
      </c>
      <c r="AL28" s="880" t="e">
        <f>IF((LARGE($D28:$AE28,1))&gt;=500,"14"," ")</f>
        <v>#NUM!</v>
      </c>
      <c r="AM28" s="881" t="e">
        <f>IF((LARGE($D28:$AE28,1))&gt;=550,"14"," ")</f>
        <v>#NUM!</v>
      </c>
      <c r="AN28" s="881" t="e">
        <f>IF((LARGE($D28:$AE28,1))&gt;=600,"14"," ")</f>
        <v>#NUM!</v>
      </c>
      <c r="AO28" s="881" t="e">
        <f>IF((LARGE($D28:$AE28,1))&gt;=640,"14"," ")</f>
        <v>#NUM!</v>
      </c>
      <c r="AP28" s="881" t="e">
        <f>IF((LARGE($D28:$AE28,1))&gt;=670,"14"," ")</f>
        <v>#NUM!</v>
      </c>
      <c r="AQ28" s="288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</row>
    <row r="29" spans="1:70" ht="12.75" x14ac:dyDescent="0.2">
      <c r="A29" s="327"/>
      <c r="B29" s="903"/>
      <c r="C29" s="327"/>
      <c r="D29" s="492"/>
      <c r="E29" s="492"/>
      <c r="F29" s="492"/>
      <c r="G29" s="492"/>
      <c r="H29" s="492"/>
      <c r="I29" s="492"/>
      <c r="J29" s="492"/>
      <c r="K29" s="1189"/>
      <c r="L29" s="1189"/>
      <c r="M29" s="1189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1189"/>
      <c r="AC29" s="1189"/>
      <c r="AD29" s="492"/>
      <c r="AE29" s="492"/>
      <c r="AF29" s="865"/>
      <c r="AG29" s="793"/>
      <c r="AH29" s="865"/>
      <c r="AI29" s="865"/>
      <c r="AJ29" s="865"/>
      <c r="AK29" s="888"/>
      <c r="AL29" s="865"/>
      <c r="AM29" s="865"/>
      <c r="AN29" s="865"/>
      <c r="AO29" s="865"/>
      <c r="AP29" s="865"/>
      <c r="AQ29" s="288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</row>
    <row r="30" spans="1:70" ht="12.75" x14ac:dyDescent="0.2">
      <c r="A30" s="122"/>
      <c r="B30" s="1049"/>
      <c r="C30" s="24" t="s">
        <v>51</v>
      </c>
      <c r="D30" s="1189"/>
      <c r="E30" s="1189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1189"/>
      <c r="AC30" s="1189"/>
      <c r="AD30" s="488"/>
      <c r="AE30" s="488"/>
      <c r="AF30" s="865"/>
      <c r="AG30" s="793"/>
      <c r="AH30" s="885"/>
      <c r="AI30" s="885"/>
      <c r="AJ30" s="885"/>
      <c r="AK30" s="886"/>
      <c r="AL30" s="885">
        <v>550</v>
      </c>
      <c r="AM30" s="885">
        <v>600</v>
      </c>
      <c r="AN30" s="885">
        <v>640</v>
      </c>
      <c r="AO30" s="885">
        <v>670</v>
      </c>
      <c r="AP30" s="885">
        <v>690</v>
      </c>
      <c r="AQ30" s="288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</row>
    <row r="31" spans="1:70" ht="12.75" x14ac:dyDescent="0.2">
      <c r="A31" s="122"/>
      <c r="B31" s="1058"/>
      <c r="C31" s="1059"/>
      <c r="D31" s="489"/>
      <c r="E31" s="501"/>
      <c r="F31" s="488"/>
      <c r="G31" s="775"/>
      <c r="H31" s="494"/>
      <c r="I31" s="775"/>
      <c r="J31" s="494"/>
      <c r="K31" s="473"/>
      <c r="L31" s="488"/>
      <c r="M31" s="775"/>
      <c r="N31" s="494"/>
      <c r="O31" s="1188"/>
      <c r="P31" s="488"/>
      <c r="Q31" s="473"/>
      <c r="R31" s="489"/>
      <c r="S31" s="501"/>
      <c r="T31" s="775"/>
      <c r="U31" s="775"/>
      <c r="V31" s="489"/>
      <c r="W31" s="490"/>
      <c r="X31" s="489"/>
      <c r="Y31" s="490"/>
      <c r="Z31" s="489"/>
      <c r="AA31" s="490"/>
      <c r="AB31" s="489"/>
      <c r="AC31" s="501"/>
      <c r="AD31" s="489"/>
      <c r="AE31" s="490"/>
      <c r="AF31" s="792">
        <f>COUNT(D31:AE31)</f>
        <v>0</v>
      </c>
      <c r="AG31" s="793" t="str">
        <f t="shared" ref="AG31:AG36" si="0">IF(AF31&lt;3," ",((LARGE(D31:AE31,1)+LARGE(D31:AE31,2)+LARGE(D31:AE31,3))/3))</f>
        <v xml:space="preserve"> </v>
      </c>
      <c r="AH31" s="880">
        <f>COUNTIF(D31:AE31,"(1)")</f>
        <v>0</v>
      </c>
      <c r="AI31" s="881">
        <f>COUNTIF(D31:AE31,"(2)")</f>
        <v>0</v>
      </c>
      <c r="AJ31" s="881">
        <f>COUNTIF(D31:AE31,"(3)")</f>
        <v>0</v>
      </c>
      <c r="AK31" s="875">
        <f>SUM(AH31:AJ31)</f>
        <v>0</v>
      </c>
      <c r="AL31" s="889" t="e">
        <f>IF((LARGE($D31:$AE31,1))&gt;=550,"14"," ")</f>
        <v>#NUM!</v>
      </c>
      <c r="AM31" s="881" t="e">
        <f>IF((LARGE($D31:$AE31,1))&gt;=600,"14"," ")</f>
        <v>#NUM!</v>
      </c>
      <c r="AN31" s="881" t="e">
        <f>IF((LARGE($D31:$AE31,1))&gt;=640,"14"," ")</f>
        <v>#NUM!</v>
      </c>
      <c r="AO31" s="881" t="e">
        <f>IF((LARGE($D31:$AE31,1))&gt;=670,"14"," ")</f>
        <v>#NUM!</v>
      </c>
      <c r="AP31" s="881" t="e">
        <f>IF((LARGE($D31:$AE31,1))&gt;=690,"14"," ")</f>
        <v>#NUM!</v>
      </c>
      <c r="AQ31" s="288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</row>
    <row r="32" spans="1:70" ht="12.75" x14ac:dyDescent="0.2">
      <c r="A32" s="122"/>
      <c r="B32" s="1078"/>
      <c r="C32" s="327"/>
      <c r="D32" s="492"/>
      <c r="E32" s="492"/>
      <c r="F32" s="492"/>
      <c r="G32" s="492"/>
      <c r="H32" s="492"/>
      <c r="I32" s="492"/>
      <c r="J32" s="492"/>
      <c r="K32" s="492"/>
      <c r="L32" s="1189"/>
      <c r="M32" s="1189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1189"/>
      <c r="AC32" s="1189"/>
      <c r="AD32" s="492"/>
      <c r="AE32" s="492"/>
      <c r="AF32" s="792"/>
      <c r="AG32" s="793" t="str">
        <f t="shared" si="0"/>
        <v xml:space="preserve"> </v>
      </c>
      <c r="AH32" s="865"/>
      <c r="AI32" s="865"/>
      <c r="AJ32" s="865"/>
      <c r="AK32" s="888"/>
      <c r="AL32" s="865"/>
      <c r="AM32" s="865"/>
      <c r="AN32" s="865"/>
      <c r="AO32" s="865"/>
      <c r="AP32" s="865"/>
      <c r="AQ32" s="288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</row>
    <row r="33" spans="1:70" ht="12.75" x14ac:dyDescent="0.2">
      <c r="A33" s="122"/>
      <c r="B33" s="1049"/>
      <c r="C33" s="24" t="s">
        <v>462</v>
      </c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1189"/>
      <c r="AC33" s="1189"/>
      <c r="AD33" s="488"/>
      <c r="AE33" s="488"/>
      <c r="AF33" s="792"/>
      <c r="AG33" s="793" t="str">
        <f t="shared" si="0"/>
        <v xml:space="preserve"> </v>
      </c>
      <c r="AH33" s="885"/>
      <c r="AI33" s="885"/>
      <c r="AJ33" s="885"/>
      <c r="AK33" s="886"/>
      <c r="AL33" s="885">
        <v>500</v>
      </c>
      <c r="AM33" s="885">
        <v>550</v>
      </c>
      <c r="AN33" s="885">
        <v>600</v>
      </c>
      <c r="AO33" s="885">
        <v>640</v>
      </c>
      <c r="AP33" s="885">
        <v>670</v>
      </c>
      <c r="AQ33" s="288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</row>
    <row r="34" spans="1:70" ht="12.75" x14ac:dyDescent="0.2">
      <c r="A34" s="122"/>
      <c r="B34" s="1102"/>
      <c r="C34" s="1209"/>
      <c r="D34" s="489"/>
      <c r="E34" s="501"/>
      <c r="F34" s="489"/>
      <c r="G34" s="490"/>
      <c r="H34" s="488"/>
      <c r="I34" s="775"/>
      <c r="J34" s="489"/>
      <c r="K34" s="490"/>
      <c r="L34" s="488"/>
      <c r="M34" s="488"/>
      <c r="N34" s="489"/>
      <c r="O34" s="490"/>
      <c r="P34" s="488"/>
      <c r="Q34" s="488"/>
      <c r="R34" s="489"/>
      <c r="S34" s="490"/>
      <c r="T34" s="489"/>
      <c r="U34" s="490"/>
      <c r="V34" s="491"/>
      <c r="W34" s="491"/>
      <c r="X34" s="489"/>
      <c r="Y34" s="490"/>
      <c r="Z34" s="489"/>
      <c r="AA34" s="490"/>
      <c r="AB34" s="1210"/>
      <c r="AC34" s="1211"/>
      <c r="AD34" s="489"/>
      <c r="AE34" s="490"/>
      <c r="AF34" s="792">
        <f>COUNT(D34:AE34)</f>
        <v>0</v>
      </c>
      <c r="AG34" s="793" t="str">
        <f t="shared" si="0"/>
        <v xml:space="preserve"> </v>
      </c>
      <c r="AH34" s="880">
        <f>COUNTIF(D34:AE34,"(1)")</f>
        <v>0</v>
      </c>
      <c r="AI34" s="881">
        <f>COUNTIF(D34:AE34,"(2)")</f>
        <v>0</v>
      </c>
      <c r="AJ34" s="881">
        <f>COUNTIF(D34:AE34,"(3)")</f>
        <v>0</v>
      </c>
      <c r="AK34" s="875">
        <f>SUM(AH34:AJ34)</f>
        <v>0</v>
      </c>
      <c r="AL34" s="889" t="e">
        <f>IF((LARGE($D34:$AE34,1))&gt;=500,"14"," ")</f>
        <v>#NUM!</v>
      </c>
      <c r="AM34" s="889" t="e">
        <f>IF((LARGE($D34:$AE34,1))&gt;=550,"14"," ")</f>
        <v>#NUM!</v>
      </c>
      <c r="AN34" s="889" t="e">
        <f>IF((LARGE($D34:$AE34,1))&gt;=600,"14"," ")</f>
        <v>#NUM!</v>
      </c>
      <c r="AO34" s="881" t="e">
        <f>IF((LARGE($D34:$AE34,1))&gt;=640,"14"," ")</f>
        <v>#NUM!</v>
      </c>
      <c r="AP34" s="881" t="e">
        <f>IF((LARGE($D34:$AE34,1))&gt;=670,"14"," ")</f>
        <v>#NUM!</v>
      </c>
      <c r="AQ34" s="288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</row>
    <row r="35" spans="1:70" ht="12.75" x14ac:dyDescent="0.2">
      <c r="A35" s="122"/>
      <c r="B35" s="1058"/>
      <c r="C35" s="1212" t="s">
        <v>201</v>
      </c>
      <c r="D35" s="488"/>
      <c r="E35" s="775"/>
      <c r="F35" s="494"/>
      <c r="G35" s="775"/>
      <c r="H35" s="494"/>
      <c r="I35" s="775"/>
      <c r="J35" s="494"/>
      <c r="K35" s="473"/>
      <c r="L35" s="488"/>
      <c r="M35" s="775"/>
      <c r="N35" s="494"/>
      <c r="O35" s="473"/>
      <c r="P35" s="488"/>
      <c r="Q35" s="775"/>
      <c r="R35" s="494"/>
      <c r="S35" s="473"/>
      <c r="T35" s="499"/>
      <c r="U35" s="473"/>
      <c r="V35" s="488"/>
      <c r="W35" s="775"/>
      <c r="X35" s="494"/>
      <c r="Y35" s="1188"/>
      <c r="Z35" s="494"/>
      <c r="AA35" s="1188"/>
      <c r="AB35" s="489"/>
      <c r="AC35" s="490"/>
      <c r="AD35" s="494"/>
      <c r="AE35" s="1188"/>
      <c r="AF35" s="792">
        <f>COUNT(D35:AE35)</f>
        <v>0</v>
      </c>
      <c r="AG35" s="793" t="str">
        <f t="shared" si="0"/>
        <v xml:space="preserve"> </v>
      </c>
      <c r="AH35" s="880">
        <f>COUNTIF(D35:AE35,"(1)")</f>
        <v>0</v>
      </c>
      <c r="AI35" s="881">
        <f>COUNTIF(D35:AE35,"(2)")</f>
        <v>0</v>
      </c>
      <c r="AJ35" s="881">
        <f>COUNTIF(D35:AE35,"(3)")</f>
        <v>0</v>
      </c>
      <c r="AK35" s="875">
        <f>SUM(AH35:AJ35)</f>
        <v>0</v>
      </c>
      <c r="AL35" s="1087" t="s">
        <v>135</v>
      </c>
      <c r="AM35" s="1067" t="s">
        <v>135</v>
      </c>
      <c r="AN35" s="1087" t="s">
        <v>135</v>
      </c>
      <c r="AO35" s="881" t="e">
        <f>IF((LARGE($D35:$AE35,1))&gt;=640,"14"," ")</f>
        <v>#NUM!</v>
      </c>
      <c r="AP35" s="881" t="e">
        <f>IF((LARGE($D35:$AE35,1))&gt;=670,"14"," ")</f>
        <v>#NUM!</v>
      </c>
      <c r="AQ35" s="288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</row>
    <row r="36" spans="1:70" ht="12.75" x14ac:dyDescent="0.2">
      <c r="A36" s="122"/>
      <c r="B36" s="1058"/>
      <c r="C36" s="1213"/>
      <c r="D36" s="488"/>
      <c r="E36" s="775"/>
      <c r="F36" s="494"/>
      <c r="G36" s="775"/>
      <c r="H36" s="494"/>
      <c r="I36" s="775"/>
      <c r="J36" s="494"/>
      <c r="K36" s="473"/>
      <c r="L36" s="488"/>
      <c r="M36" s="775"/>
      <c r="N36" s="494"/>
      <c r="O36" s="473"/>
      <c r="P36" s="488"/>
      <c r="Q36" s="488"/>
      <c r="R36" s="494"/>
      <c r="S36" s="473"/>
      <c r="T36" s="499"/>
      <c r="U36" s="473"/>
      <c r="V36" s="488"/>
      <c r="W36" s="775"/>
      <c r="X36" s="494"/>
      <c r="Y36" s="1188"/>
      <c r="Z36" s="494"/>
      <c r="AA36" s="1188"/>
      <c r="AB36" s="494"/>
      <c r="AC36" s="473"/>
      <c r="AD36" s="494"/>
      <c r="AE36" s="1188"/>
      <c r="AF36" s="792">
        <f>COUNT(D36:AE36)</f>
        <v>0</v>
      </c>
      <c r="AG36" s="793" t="str">
        <f t="shared" si="0"/>
        <v xml:space="preserve"> </v>
      </c>
      <c r="AH36" s="880">
        <f>COUNTIF(D36:AE36,"(1)")</f>
        <v>0</v>
      </c>
      <c r="AI36" s="881">
        <f>COUNTIF(D36:AE36,"(2)")</f>
        <v>0</v>
      </c>
      <c r="AJ36" s="881">
        <f>COUNTIF(D36:AE36,"(3)")</f>
        <v>0</v>
      </c>
      <c r="AK36" s="875">
        <f>SUM(AH36:AJ36)</f>
        <v>0</v>
      </c>
      <c r="AL36" s="889" t="e">
        <f>IF((LARGE($D36:$AE36,1))&gt;=500,"14"," ")</f>
        <v>#NUM!</v>
      </c>
      <c r="AM36" s="889" t="e">
        <f>IF((LARGE($D36:$AE36,1))&gt;=550,"14"," ")</f>
        <v>#NUM!</v>
      </c>
      <c r="AN36" s="889" t="e">
        <f>IF((LARGE($D36:$AE36,1))&gt;=600,"14"," ")</f>
        <v>#NUM!</v>
      </c>
      <c r="AO36" s="881" t="e">
        <f>IF((LARGE($D36:$AE36,1))&gt;=640,"14"," ")</f>
        <v>#NUM!</v>
      </c>
      <c r="AP36" s="881" t="e">
        <f>IF((LARGE($D36:$AE36,1))&gt;=670,"14"," ")</f>
        <v>#NUM!</v>
      </c>
      <c r="AQ36" s="288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</row>
    <row r="37" spans="1:70" ht="12.75" x14ac:dyDescent="0.2">
      <c r="A37" s="122"/>
      <c r="B37" s="903"/>
      <c r="C37" s="327"/>
      <c r="D37" s="1189"/>
      <c r="E37" s="375"/>
      <c r="F37" s="1189"/>
      <c r="G37" s="375"/>
      <c r="H37" s="1189"/>
      <c r="I37" s="375"/>
      <c r="J37" s="1189"/>
      <c r="K37" s="375"/>
      <c r="L37" s="1189"/>
      <c r="M37" s="375"/>
      <c r="N37" s="1189"/>
      <c r="O37" s="375"/>
      <c r="P37" s="1189"/>
      <c r="Q37" s="1189"/>
      <c r="R37" s="1189"/>
      <c r="S37" s="375"/>
      <c r="T37" s="375"/>
      <c r="U37" s="375"/>
      <c r="V37" s="1189"/>
      <c r="W37" s="375"/>
      <c r="X37" s="1189"/>
      <c r="Y37" s="1189"/>
      <c r="Z37" s="1189"/>
      <c r="AA37" s="1189"/>
      <c r="AB37" s="1189"/>
      <c r="AC37" s="375"/>
      <c r="AD37" s="1189"/>
      <c r="AE37" s="1189"/>
      <c r="AF37" s="792"/>
      <c r="AG37" s="793"/>
      <c r="AH37" s="865"/>
      <c r="AI37" s="865"/>
      <c r="AJ37" s="865"/>
      <c r="AK37" s="887"/>
      <c r="AL37" s="982"/>
      <c r="AM37" s="982"/>
      <c r="AN37" s="982"/>
      <c r="AO37" s="865"/>
      <c r="AP37" s="865"/>
      <c r="AQ37" s="288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</row>
    <row r="38" spans="1:70" ht="12.75" x14ac:dyDescent="0.2">
      <c r="A38" s="122"/>
      <c r="B38" s="789"/>
      <c r="C38" s="1214" t="s">
        <v>463</v>
      </c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792"/>
      <c r="AG38" s="793" t="str">
        <f>IF(AF38&lt;3," ",((LARGE(D38:AE38,1)+LARGE(D38:AE38,2)+LARGE(D38:AE38,3))/3))</f>
        <v xml:space="preserve"> </v>
      </c>
      <c r="AH38" s="865"/>
      <c r="AI38" s="865"/>
      <c r="AJ38" s="865"/>
      <c r="AK38" s="888"/>
      <c r="AL38" s="885">
        <v>550</v>
      </c>
      <c r="AM38" s="885">
        <v>600</v>
      </c>
      <c r="AN38" s="885">
        <v>640</v>
      </c>
      <c r="AO38" s="885">
        <v>670</v>
      </c>
      <c r="AP38" s="885">
        <v>690</v>
      </c>
      <c r="AQ38" s="288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</row>
    <row r="39" spans="1:70" ht="12.75" x14ac:dyDescent="0.2">
      <c r="A39" s="122"/>
      <c r="B39" s="1102">
        <v>1</v>
      </c>
      <c r="C39" s="1096" t="s">
        <v>429</v>
      </c>
      <c r="D39" s="489"/>
      <c r="E39" s="501"/>
      <c r="F39" s="491"/>
      <c r="G39" s="1099"/>
      <c r="H39" s="489"/>
      <c r="I39" s="1099"/>
      <c r="J39" s="489"/>
      <c r="K39" s="501"/>
      <c r="L39" s="491"/>
      <c r="M39" s="1099"/>
      <c r="N39" s="489"/>
      <c r="O39" s="490"/>
      <c r="P39" s="491"/>
      <c r="Q39" s="501"/>
      <c r="R39" s="489"/>
      <c r="S39" s="501"/>
      <c r="T39" s="1099">
        <v>638</v>
      </c>
      <c r="U39" s="1215" t="s">
        <v>242</v>
      </c>
      <c r="V39" s="489"/>
      <c r="W39" s="490"/>
      <c r="X39" s="489"/>
      <c r="Y39" s="490"/>
      <c r="Z39" s="489"/>
      <c r="AA39" s="490"/>
      <c r="AB39" s="489"/>
      <c r="AC39" s="501"/>
      <c r="AD39" s="489"/>
      <c r="AE39" s="490"/>
      <c r="AF39" s="792">
        <f>COUNT(D39:AE39)</f>
        <v>1</v>
      </c>
      <c r="AG39" s="793" t="str">
        <f>IF(AF39&lt;3," ",((LARGE(D39:AE39,1)+LARGE(D39:AE39,2)+LARGE(D39:AE39,3))/3))</f>
        <v xml:space="preserve"> </v>
      </c>
      <c r="AH39" s="798">
        <f>COUNTIF(D39:AE39,"(1)")</f>
        <v>1</v>
      </c>
      <c r="AI39" s="891">
        <f>COUNTIF(D39:AE39,"(2)")</f>
        <v>0</v>
      </c>
      <c r="AJ39" s="891">
        <f>COUNTIF(D39:AE39,"(3)")</f>
        <v>0</v>
      </c>
      <c r="AK39" s="892">
        <f>SUM(AH39:AJ39)</f>
        <v>1</v>
      </c>
      <c r="AL39" s="906" t="str">
        <f>IF((LARGE($D39:$AE39,1))&gt;=550,"14"," ")</f>
        <v>14</v>
      </c>
      <c r="AM39" s="1016" t="str">
        <f>IF((LARGE($D39:$AE39,1))&gt;=600,"14"," ")</f>
        <v>14</v>
      </c>
      <c r="AN39" s="891" t="str">
        <f>IF((LARGE($D39:$AE39,1))&gt;=640,"14"," ")</f>
        <v xml:space="preserve"> </v>
      </c>
      <c r="AO39" s="891" t="str">
        <f>IF((LARGE($D39:$AE39,1))&gt;=670,"14"," ")</f>
        <v xml:space="preserve"> </v>
      </c>
      <c r="AP39" s="891" t="str">
        <f>IF((LARGE($D39:$AE39,1))&gt;=690,"14"," ")</f>
        <v xml:space="preserve"> </v>
      </c>
      <c r="AQ39" s="288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</row>
    <row r="40" spans="1:70" ht="12.75" x14ac:dyDescent="0.2">
      <c r="A40" s="122"/>
      <c r="B40" s="903"/>
      <c r="C40" s="327"/>
      <c r="D40" s="1189"/>
      <c r="E40" s="375"/>
      <c r="F40" s="1189"/>
      <c r="G40" s="375"/>
      <c r="H40" s="1189"/>
      <c r="I40" s="375"/>
      <c r="J40" s="1189"/>
      <c r="K40" s="375"/>
      <c r="L40" s="1189"/>
      <c r="M40" s="375"/>
      <c r="N40" s="1189"/>
      <c r="O40" s="1189"/>
      <c r="P40" s="1189"/>
      <c r="Q40" s="375"/>
      <c r="R40" s="1189"/>
      <c r="S40" s="375"/>
      <c r="T40" s="375"/>
      <c r="U40" s="375"/>
      <c r="V40" s="1189"/>
      <c r="W40" s="1189"/>
      <c r="X40" s="1189"/>
      <c r="Y40" s="1189"/>
      <c r="Z40" s="1189"/>
      <c r="AA40" s="1189"/>
      <c r="AB40" s="1189"/>
      <c r="AC40" s="375"/>
      <c r="AD40" s="1189"/>
      <c r="AE40" s="1189"/>
      <c r="AF40" s="792"/>
      <c r="AG40" s="793"/>
      <c r="AH40" s="865"/>
      <c r="AI40" s="865"/>
      <c r="AJ40" s="865"/>
      <c r="AK40" s="887"/>
      <c r="AL40" s="982"/>
      <c r="AM40" s="865"/>
      <c r="AN40" s="865"/>
      <c r="AO40" s="865"/>
      <c r="AP40" s="865"/>
      <c r="AQ40" s="288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</row>
    <row r="41" spans="1:70" s="94" customFormat="1" ht="12.75" x14ac:dyDescent="0.2">
      <c r="A41" s="327"/>
      <c r="B41" s="1049"/>
      <c r="C41" s="24" t="s">
        <v>39</v>
      </c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1189"/>
      <c r="AC41" s="1189"/>
      <c r="AD41" s="488"/>
      <c r="AE41" s="488"/>
      <c r="AF41" s="865"/>
      <c r="AG41" s="894" t="str">
        <f>IF(AF41&lt;3," ",((LARGE(D41:AE41,1)+LARGE(D41:AE41,2)+LARGE(D41:AE41,3))/3))</f>
        <v xml:space="preserve"> </v>
      </c>
      <c r="AH41" s="885"/>
      <c r="AI41" s="885"/>
      <c r="AJ41" s="885"/>
      <c r="AK41" s="886"/>
      <c r="AL41" s="885">
        <v>500</v>
      </c>
      <c r="AM41" s="885">
        <v>550</v>
      </c>
      <c r="AN41" s="885">
        <v>600</v>
      </c>
      <c r="AO41" s="885">
        <v>640</v>
      </c>
      <c r="AP41" s="885">
        <v>670</v>
      </c>
      <c r="AQ41" s="288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</row>
    <row r="42" spans="1:70" ht="12.75" x14ac:dyDescent="0.2">
      <c r="A42" s="122"/>
      <c r="B42" s="1102"/>
      <c r="C42" s="1216" t="s">
        <v>274</v>
      </c>
      <c r="D42" s="488"/>
      <c r="E42" s="775"/>
      <c r="F42" s="489"/>
      <c r="G42" s="501"/>
      <c r="H42" s="488"/>
      <c r="I42" s="488"/>
      <c r="J42" s="489"/>
      <c r="K42" s="501"/>
      <c r="L42" s="488"/>
      <c r="M42" s="775"/>
      <c r="N42" s="489"/>
      <c r="O42" s="501"/>
      <c r="P42" s="488"/>
      <c r="Q42" s="775"/>
      <c r="R42" s="489"/>
      <c r="S42" s="490"/>
      <c r="T42" s="489"/>
      <c r="U42" s="490"/>
      <c r="V42" s="488"/>
      <c r="W42" s="488"/>
      <c r="X42" s="489"/>
      <c r="Y42" s="490"/>
      <c r="Z42" s="489"/>
      <c r="AA42" s="490"/>
      <c r="AB42" s="489"/>
      <c r="AC42" s="501"/>
      <c r="AD42" s="489"/>
      <c r="AE42" s="490"/>
      <c r="AF42" s="792">
        <f>COUNT(D42:AE42)</f>
        <v>0</v>
      </c>
      <c r="AG42" s="793"/>
      <c r="AH42" s="880">
        <f>COUNTIF(D42:AE42,"(1)")</f>
        <v>0</v>
      </c>
      <c r="AI42" s="881">
        <f>COUNTIF(D42:AE42,"(2)")</f>
        <v>0</v>
      </c>
      <c r="AJ42" s="881">
        <f>COUNTIF(D42:AE42,"(3)")</f>
        <v>0</v>
      </c>
      <c r="AK42" s="875">
        <f>SUM(AH42:AJ42)</f>
        <v>0</v>
      </c>
      <c r="AL42" s="1217">
        <v>12</v>
      </c>
      <c r="AM42" s="1217">
        <v>12</v>
      </c>
      <c r="AN42" s="1217">
        <v>12</v>
      </c>
      <c r="AO42" s="881" t="e">
        <f>IF((LARGE($D42:$AE42,1))&gt;=640,"14"," ")</f>
        <v>#NUM!</v>
      </c>
      <c r="AP42" s="881" t="e">
        <f>IF((LARGE($D42:$AE42,1))&gt;=670,"14"," ")</f>
        <v>#NUM!</v>
      </c>
      <c r="AQ42" s="288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</row>
    <row r="43" spans="1:70" ht="12.75" x14ac:dyDescent="0.2">
      <c r="A43" s="122"/>
      <c r="B43" s="1102"/>
      <c r="C43" s="1218" t="s">
        <v>290</v>
      </c>
      <c r="D43" s="488"/>
      <c r="E43" s="775"/>
      <c r="F43" s="489"/>
      <c r="G43" s="490"/>
      <c r="H43" s="488"/>
      <c r="I43" s="488"/>
      <c r="J43" s="489"/>
      <c r="K43" s="501"/>
      <c r="L43" s="488"/>
      <c r="M43" s="775"/>
      <c r="N43" s="489"/>
      <c r="O43" s="501"/>
      <c r="P43" s="488"/>
      <c r="Q43" s="488"/>
      <c r="R43" s="489"/>
      <c r="S43" s="490"/>
      <c r="T43" s="494"/>
      <c r="U43" s="1188"/>
      <c r="V43" s="488"/>
      <c r="W43" s="488"/>
      <c r="X43" s="489"/>
      <c r="Y43" s="490"/>
      <c r="Z43" s="489"/>
      <c r="AA43" s="490"/>
      <c r="AB43" s="489"/>
      <c r="AC43" s="490"/>
      <c r="AD43" s="489"/>
      <c r="AE43" s="490"/>
      <c r="AF43" s="792"/>
      <c r="AG43" s="793"/>
      <c r="AH43" s="880">
        <f>COUNTIF(D43:AE43,"(1)")</f>
        <v>0</v>
      </c>
      <c r="AI43" s="881">
        <f>COUNTIF(D43:AE43,"(2)")</f>
        <v>0</v>
      </c>
      <c r="AJ43" s="881">
        <f>COUNTIF(D43:AE43,"(3)")</f>
        <v>0</v>
      </c>
      <c r="AK43" s="875">
        <f t="shared" ref="AK43:AK45" si="1">SUM(AH43:AJ43)</f>
        <v>0</v>
      </c>
      <c r="AL43" s="889" t="e">
        <f>IF((LARGE($D43:$AE43,1))&gt;=500,"14"," ")</f>
        <v>#NUM!</v>
      </c>
      <c r="AM43" s="889" t="e">
        <f>IF((LARGE($D43:$AE43,1))&gt;=550,"14"," ")</f>
        <v>#NUM!</v>
      </c>
      <c r="AN43" s="889" t="e">
        <f>IF((LARGE($D43:$AE43,1))&gt;=600,"14"," ")</f>
        <v>#NUM!</v>
      </c>
      <c r="AO43" s="881" t="e">
        <f>IF((LARGE($D43:$AE43,1))&gt;=640,"14"," ")</f>
        <v>#NUM!</v>
      </c>
      <c r="AP43" s="881" t="e">
        <f>IF((LARGE($D43:$AE43,1))&gt;=670,"14"," ")</f>
        <v>#NUM!</v>
      </c>
      <c r="AQ43" s="288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</row>
    <row r="44" spans="1:70" ht="12.75" x14ac:dyDescent="0.2">
      <c r="A44" s="122"/>
      <c r="B44" s="1102">
        <v>1</v>
      </c>
      <c r="C44" s="1218" t="s">
        <v>377</v>
      </c>
      <c r="D44" s="488"/>
      <c r="E44" s="775"/>
      <c r="F44" s="489"/>
      <c r="G44" s="490"/>
      <c r="H44" s="488"/>
      <c r="I44" s="488"/>
      <c r="J44" s="489"/>
      <c r="K44" s="501"/>
      <c r="L44" s="488"/>
      <c r="M44" s="775"/>
      <c r="N44" s="489"/>
      <c r="O44" s="501"/>
      <c r="P44" s="488"/>
      <c r="Q44" s="488"/>
      <c r="R44" s="489"/>
      <c r="S44" s="490"/>
      <c r="T44" s="494">
        <v>529</v>
      </c>
      <c r="U44" s="473" t="s">
        <v>352</v>
      </c>
      <c r="V44" s="488"/>
      <c r="W44" s="488"/>
      <c r="X44" s="489"/>
      <c r="Y44" s="490"/>
      <c r="Z44" s="489"/>
      <c r="AA44" s="490"/>
      <c r="AB44" s="489"/>
      <c r="AC44" s="490"/>
      <c r="AD44" s="489"/>
      <c r="AE44" s="490"/>
      <c r="AF44" s="792"/>
      <c r="AG44" s="793"/>
      <c r="AH44" s="880">
        <f>COUNTIF(D44:AE44,"(1)")</f>
        <v>0</v>
      </c>
      <c r="AI44" s="881">
        <f>COUNTIF(D44:AE44,"(2)")</f>
        <v>0</v>
      </c>
      <c r="AJ44" s="881">
        <f>COUNTIF(D44:AE44,"(3)")</f>
        <v>0</v>
      </c>
      <c r="AK44" s="875">
        <f t="shared" si="1"/>
        <v>0</v>
      </c>
      <c r="AL44" s="906" t="str">
        <f>IF((LARGE($D44:$AE44,1))&gt;=500,"14"," ")</f>
        <v>14</v>
      </c>
      <c r="AM44" s="889" t="str">
        <f>IF((LARGE($D44:$AE44,1))&gt;=550,"14"," ")</f>
        <v xml:space="preserve"> </v>
      </c>
      <c r="AN44" s="889" t="str">
        <f>IF((LARGE($D44:$AE44,1))&gt;=600,"14"," ")</f>
        <v xml:space="preserve"> </v>
      </c>
      <c r="AO44" s="881" t="str">
        <f>IF((LARGE($D44:$AE44,1))&gt;=640,"14"," ")</f>
        <v xml:space="preserve"> </v>
      </c>
      <c r="AP44" s="881" t="str">
        <f>IF((LARGE($D44:$AE44,1))&gt;=670,"14"," ")</f>
        <v xml:space="preserve"> </v>
      </c>
      <c r="AQ44" s="288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</row>
    <row r="45" spans="1:70" ht="12.75" x14ac:dyDescent="0.2">
      <c r="A45" s="122"/>
      <c r="B45" s="1102">
        <v>2</v>
      </c>
      <c r="C45" s="1218" t="s">
        <v>375</v>
      </c>
      <c r="D45" s="488"/>
      <c r="E45" s="775"/>
      <c r="F45" s="489">
        <v>495</v>
      </c>
      <c r="G45" s="1219" t="s">
        <v>269</v>
      </c>
      <c r="H45" s="488"/>
      <c r="I45" s="488"/>
      <c r="J45" s="489"/>
      <c r="K45" s="501"/>
      <c r="L45" s="488"/>
      <c r="M45" s="775"/>
      <c r="N45" s="489"/>
      <c r="O45" s="501"/>
      <c r="P45" s="488"/>
      <c r="Q45" s="488"/>
      <c r="R45" s="489"/>
      <c r="S45" s="490"/>
      <c r="T45" s="494"/>
      <c r="U45" s="1188"/>
      <c r="V45" s="488"/>
      <c r="W45" s="488"/>
      <c r="X45" s="489"/>
      <c r="Y45" s="490"/>
      <c r="Z45" s="489"/>
      <c r="AA45" s="490"/>
      <c r="AB45" s="489"/>
      <c r="AC45" s="490"/>
      <c r="AD45" s="489"/>
      <c r="AE45" s="490"/>
      <c r="AF45" s="792"/>
      <c r="AG45" s="793"/>
      <c r="AH45" s="880">
        <f>COUNTIF(D45:AE45,"(1)")</f>
        <v>0</v>
      </c>
      <c r="AI45" s="881">
        <f>COUNTIF(D45:AE45,"(2)")</f>
        <v>0</v>
      </c>
      <c r="AJ45" s="881">
        <f>COUNTIF(D45:AE45,"(3)")</f>
        <v>1</v>
      </c>
      <c r="AK45" s="875">
        <f t="shared" si="1"/>
        <v>1</v>
      </c>
      <c r="AL45" s="889" t="str">
        <f>IF((LARGE($D45:$AE45,1))&gt;=500,"14"," ")</f>
        <v xml:space="preserve"> </v>
      </c>
      <c r="AM45" s="889" t="str">
        <f>IF((LARGE($D45:$AE45,1))&gt;=550,"14"," ")</f>
        <v xml:space="preserve"> </v>
      </c>
      <c r="AN45" s="889" t="str">
        <f>IF((LARGE($D45:$AE45,1))&gt;=600,"14"," ")</f>
        <v xml:space="preserve"> </v>
      </c>
      <c r="AO45" s="881" t="str">
        <f>IF((LARGE($D45:$AE45,1))&gt;=640,"14"," ")</f>
        <v xml:space="preserve"> </v>
      </c>
      <c r="AP45" s="881" t="str">
        <f>IF((LARGE($D45:$AE45,1))&gt;=670,"14"," ")</f>
        <v xml:space="preserve"> </v>
      </c>
      <c r="AQ45" s="288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</row>
    <row r="46" spans="1:70" ht="12.75" x14ac:dyDescent="0.2">
      <c r="A46" s="122"/>
      <c r="B46" s="1102">
        <v>3</v>
      </c>
      <c r="C46" s="1213" t="s">
        <v>328</v>
      </c>
      <c r="D46" s="491"/>
      <c r="E46" s="1099"/>
      <c r="F46" s="489">
        <v>571</v>
      </c>
      <c r="G46" s="1099" t="s">
        <v>352</v>
      </c>
      <c r="H46" s="489">
        <v>527</v>
      </c>
      <c r="I46" s="1099" t="s">
        <v>310</v>
      </c>
      <c r="J46" s="489">
        <v>565</v>
      </c>
      <c r="K46" s="501" t="s">
        <v>376</v>
      </c>
      <c r="L46" s="491"/>
      <c r="M46" s="1099"/>
      <c r="N46" s="489"/>
      <c r="O46" s="501"/>
      <c r="P46" s="491">
        <v>570</v>
      </c>
      <c r="Q46" s="501" t="s">
        <v>376</v>
      </c>
      <c r="R46" s="489">
        <v>521</v>
      </c>
      <c r="S46" s="501" t="s">
        <v>391</v>
      </c>
      <c r="T46" s="489">
        <v>534</v>
      </c>
      <c r="U46" s="501" t="s">
        <v>376</v>
      </c>
      <c r="V46" s="491"/>
      <c r="W46" s="490"/>
      <c r="X46" s="489"/>
      <c r="Y46" s="490"/>
      <c r="Z46" s="489"/>
      <c r="AA46" s="490"/>
      <c r="AB46" s="489"/>
      <c r="AC46" s="490"/>
      <c r="AD46" s="489"/>
      <c r="AE46" s="490"/>
      <c r="AF46" s="792">
        <f>COUNT(D46:AE46)</f>
        <v>6</v>
      </c>
      <c r="AG46" s="793">
        <f t="shared" ref="AG46:AG61" si="2">IF(AF46&lt;3," ",((LARGE(D46:AE46,1)+LARGE(D46:AE46,2)+LARGE(D46:AE46,3))/3))</f>
        <v>568.66666666666663</v>
      </c>
      <c r="AH46" s="880">
        <f>COUNTIF(D46:AE46,"(1)")</f>
        <v>0</v>
      </c>
      <c r="AI46" s="881">
        <f>COUNTIF(D46:AE46,"(2)")</f>
        <v>0</v>
      </c>
      <c r="AJ46" s="881">
        <f>COUNTIF(D46:AE46,"(3)")</f>
        <v>0</v>
      </c>
      <c r="AK46" s="875">
        <f>SUM(AH46:AJ46)</f>
        <v>0</v>
      </c>
      <c r="AL46" s="906" t="str">
        <f>IF((LARGE($D46:$AE46,1))&gt;=500,"14"," ")</f>
        <v>14</v>
      </c>
      <c r="AM46" s="906" t="str">
        <f>IF((LARGE($D46:$AE46,1))&gt;=550,"14"," ")</f>
        <v>14</v>
      </c>
      <c r="AN46" s="889" t="str">
        <f>IF((LARGE($D46:$AE46,1))&gt;=600,"14"," ")</f>
        <v xml:space="preserve"> </v>
      </c>
      <c r="AO46" s="881" t="str">
        <f>IF((LARGE($D46:$AE46,1))&gt;=640,"14"," ")</f>
        <v xml:space="preserve"> </v>
      </c>
      <c r="AP46" s="881" t="str">
        <f>IF((LARGE($D46:$AE46,1))&gt;=670,"14"," ")</f>
        <v xml:space="preserve"> </v>
      </c>
      <c r="AQ46" s="288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</row>
    <row r="47" spans="1:70" ht="12.75" x14ac:dyDescent="0.2">
      <c r="A47" s="122"/>
      <c r="B47" s="1109"/>
      <c r="C47" s="606"/>
      <c r="D47" s="1190"/>
      <c r="E47" s="1190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0"/>
      <c r="T47" s="1190"/>
      <c r="U47" s="1190"/>
      <c r="V47" s="1190"/>
      <c r="W47" s="1190"/>
      <c r="X47" s="1190"/>
      <c r="Y47" s="1190"/>
      <c r="Z47" s="1190"/>
      <c r="AA47" s="1190"/>
      <c r="AB47" s="1189"/>
      <c r="AC47" s="1189"/>
      <c r="AD47" s="1190"/>
      <c r="AE47" s="1190"/>
      <c r="AF47" s="792"/>
      <c r="AG47" s="793" t="str">
        <f t="shared" si="2"/>
        <v xml:space="preserve"> </v>
      </c>
      <c r="AH47" s="792"/>
      <c r="AI47" s="792"/>
      <c r="AJ47" s="792"/>
      <c r="AK47" s="888"/>
      <c r="AL47" s="792"/>
      <c r="AM47" s="792"/>
      <c r="AN47" s="792"/>
      <c r="AO47" s="792"/>
      <c r="AP47" s="792"/>
      <c r="AQ47" s="288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</row>
    <row r="48" spans="1:70" ht="12.75" x14ac:dyDescent="0.2">
      <c r="A48" s="122"/>
      <c r="B48" s="1049"/>
      <c r="C48" s="24" t="s">
        <v>41</v>
      </c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1189"/>
      <c r="AC48" s="1189"/>
      <c r="AD48" s="488"/>
      <c r="AE48" s="488"/>
      <c r="AF48" s="792"/>
      <c r="AG48" s="793" t="str">
        <f t="shared" si="2"/>
        <v xml:space="preserve"> </v>
      </c>
      <c r="AH48" s="885"/>
      <c r="AI48" s="885"/>
      <c r="AJ48" s="885"/>
      <c r="AK48" s="886"/>
      <c r="AL48" s="885">
        <v>550</v>
      </c>
      <c r="AM48" s="885">
        <v>600</v>
      </c>
      <c r="AN48" s="885">
        <v>640</v>
      </c>
      <c r="AO48" s="885">
        <v>670</v>
      </c>
      <c r="AP48" s="885">
        <v>690</v>
      </c>
      <c r="AQ48" s="288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</row>
    <row r="49" spans="1:70" ht="12.75" x14ac:dyDescent="0.2">
      <c r="A49" s="122"/>
      <c r="B49" s="1058"/>
      <c r="C49" s="477" t="s">
        <v>24</v>
      </c>
      <c r="D49" s="488"/>
      <c r="E49" s="488"/>
      <c r="F49" s="494"/>
      <c r="G49" s="488"/>
      <c r="H49" s="494"/>
      <c r="I49" s="775"/>
      <c r="J49" s="494"/>
      <c r="K49" s="473"/>
      <c r="L49" s="488"/>
      <c r="M49" s="488"/>
      <c r="N49" s="494"/>
      <c r="O49" s="1188"/>
      <c r="P49" s="488"/>
      <c r="Q49" s="1188"/>
      <c r="R49" s="489"/>
      <c r="S49" s="491"/>
      <c r="T49" s="489"/>
      <c r="U49" s="490"/>
      <c r="V49" s="489"/>
      <c r="W49" s="490"/>
      <c r="X49" s="489"/>
      <c r="Y49" s="490"/>
      <c r="Z49" s="489"/>
      <c r="AA49" s="490"/>
      <c r="AB49" s="1186"/>
      <c r="AC49" s="1187"/>
      <c r="AD49" s="489"/>
      <c r="AE49" s="490"/>
      <c r="AF49" s="792">
        <f>COUNT(D49:AE49)</f>
        <v>0</v>
      </c>
      <c r="AG49" s="793" t="str">
        <f t="shared" si="2"/>
        <v xml:space="preserve"> </v>
      </c>
      <c r="AH49" s="880">
        <f>COUNTIF(D49:AE49,"(1)")</f>
        <v>0</v>
      </c>
      <c r="AI49" s="881">
        <f>COUNTIF(D49:AE49,"(2)")</f>
        <v>0</v>
      </c>
      <c r="AJ49" s="881">
        <f>COUNTIF(D49:AE49,"(3)")</f>
        <v>0</v>
      </c>
      <c r="AK49" s="875">
        <f>SUM(AH49:AJ49)</f>
        <v>0</v>
      </c>
      <c r="AL49" s="1220" t="s">
        <v>57</v>
      </c>
      <c r="AM49" s="1220" t="s">
        <v>57</v>
      </c>
      <c r="AN49" s="1220" t="s">
        <v>57</v>
      </c>
      <c r="AO49" s="881" t="e">
        <f>IF((LARGE($D49:$AE49,1))&gt;=670,"14"," ")</f>
        <v>#NUM!</v>
      </c>
      <c r="AP49" s="881" t="e">
        <f>IF((LARGE($D49:$AE49,1))&gt;=690,"14"," ")</f>
        <v>#NUM!</v>
      </c>
      <c r="AQ49" s="288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</row>
    <row r="50" spans="1:70" ht="12.75" x14ac:dyDescent="0.2">
      <c r="A50" s="122"/>
      <c r="B50" s="1058">
        <v>1</v>
      </c>
      <c r="C50" s="1059" t="s">
        <v>265</v>
      </c>
      <c r="D50" s="489"/>
      <c r="E50" s="501"/>
      <c r="F50" s="488"/>
      <c r="G50" s="775"/>
      <c r="H50" s="494"/>
      <c r="I50" s="775"/>
      <c r="J50" s="494">
        <v>694</v>
      </c>
      <c r="K50" s="1017" t="s">
        <v>350</v>
      </c>
      <c r="L50" s="488"/>
      <c r="M50" s="775"/>
      <c r="N50" s="494"/>
      <c r="O50" s="473"/>
      <c r="P50" s="488"/>
      <c r="Q50" s="473"/>
      <c r="R50" s="488"/>
      <c r="S50" s="775"/>
      <c r="T50" s="499"/>
      <c r="U50" s="473"/>
      <c r="V50" s="489"/>
      <c r="W50" s="490"/>
      <c r="X50" s="489"/>
      <c r="Y50" s="490"/>
      <c r="Z50" s="489"/>
      <c r="AA50" s="490"/>
      <c r="AB50" s="489"/>
      <c r="AC50" s="501"/>
      <c r="AD50" s="489"/>
      <c r="AE50" s="490"/>
      <c r="AF50" s="792">
        <f>COUNT(D50:AE50)</f>
        <v>1</v>
      </c>
      <c r="AG50" s="793" t="str">
        <f t="shared" si="2"/>
        <v xml:space="preserve"> </v>
      </c>
      <c r="AH50" s="880">
        <f>COUNTIF(D50:AE50,"(1)")</f>
        <v>0</v>
      </c>
      <c r="AI50" s="881">
        <f>COUNTIF(D50:AE50,"(2)")</f>
        <v>1</v>
      </c>
      <c r="AJ50" s="881">
        <f>COUNTIF(D50:AE50,"(3)")</f>
        <v>0</v>
      </c>
      <c r="AK50" s="875">
        <f>SUM(AH50:AJ50)</f>
        <v>1</v>
      </c>
      <c r="AL50" s="1217">
        <v>12</v>
      </c>
      <c r="AM50" s="1217">
        <v>12</v>
      </c>
      <c r="AN50" s="1068">
        <v>12</v>
      </c>
      <c r="AO50" s="1068">
        <v>12</v>
      </c>
      <c r="AP50" s="1068">
        <v>12</v>
      </c>
      <c r="AQ50" s="288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</row>
    <row r="51" spans="1:70" ht="12.75" x14ac:dyDescent="0.2">
      <c r="A51" s="122"/>
      <c r="B51" s="1102">
        <v>2</v>
      </c>
      <c r="C51" s="863" t="s">
        <v>23</v>
      </c>
      <c r="D51" s="489"/>
      <c r="E51" s="501"/>
      <c r="F51" s="489"/>
      <c r="G51" s="501"/>
      <c r="H51" s="489"/>
      <c r="I51" s="501"/>
      <c r="J51" s="489">
        <v>692</v>
      </c>
      <c r="K51" s="501" t="s">
        <v>310</v>
      </c>
      <c r="L51" s="1071"/>
      <c r="M51" s="1221"/>
      <c r="N51" s="489"/>
      <c r="O51" s="501"/>
      <c r="P51" s="489"/>
      <c r="Q51" s="501"/>
      <c r="R51" s="491"/>
      <c r="S51" s="1099"/>
      <c r="T51" s="500"/>
      <c r="U51" s="501"/>
      <c r="V51" s="489"/>
      <c r="W51" s="501"/>
      <c r="X51" s="489"/>
      <c r="Y51" s="501"/>
      <c r="Z51" s="489"/>
      <c r="AA51" s="501"/>
      <c r="AB51" s="500"/>
      <c r="AC51" s="501"/>
      <c r="AD51" s="500"/>
      <c r="AE51" s="501"/>
      <c r="AF51" s="792">
        <f>COUNT(D51:AE51)</f>
        <v>1</v>
      </c>
      <c r="AG51" s="793" t="str">
        <f t="shared" si="2"/>
        <v xml:space="preserve"> </v>
      </c>
      <c r="AH51" s="880">
        <f>COUNTIF(D51:AE51,"(1)")</f>
        <v>0</v>
      </c>
      <c r="AI51" s="881">
        <f>COUNTIF(D51:AE51,"(2)")</f>
        <v>0</v>
      </c>
      <c r="AJ51" s="881">
        <f>COUNTIF(D51:AE51,"(3)")</f>
        <v>0</v>
      </c>
      <c r="AK51" s="875">
        <f>SUM(AH51:AJ51)</f>
        <v>0</v>
      </c>
      <c r="AL51" s="1087" t="s">
        <v>135</v>
      </c>
      <c r="AM51" s="1088" t="s">
        <v>135</v>
      </c>
      <c r="AN51" s="1067" t="s">
        <v>149</v>
      </c>
      <c r="AO51" s="1067" t="s">
        <v>149</v>
      </c>
      <c r="AP51" s="1067" t="s">
        <v>149</v>
      </c>
      <c r="AQ51" s="288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</row>
    <row r="52" spans="1:70" ht="12.75" x14ac:dyDescent="0.2">
      <c r="A52" s="122"/>
      <c r="B52" s="1102">
        <v>3</v>
      </c>
      <c r="C52" s="1213" t="s">
        <v>464</v>
      </c>
      <c r="D52" s="491"/>
      <c r="E52" s="501"/>
      <c r="F52" s="491"/>
      <c r="G52" s="501"/>
      <c r="H52" s="491"/>
      <c r="I52" s="501"/>
      <c r="J52" s="491"/>
      <c r="K52" s="490"/>
      <c r="L52" s="491"/>
      <c r="M52" s="1099"/>
      <c r="N52" s="489"/>
      <c r="O52" s="501"/>
      <c r="P52" s="491"/>
      <c r="Q52" s="501"/>
      <c r="R52" s="500"/>
      <c r="S52" s="1099"/>
      <c r="T52" s="500">
        <v>670</v>
      </c>
      <c r="U52" s="1098" t="s">
        <v>269</v>
      </c>
      <c r="V52" s="500"/>
      <c r="W52" s="501"/>
      <c r="X52" s="500"/>
      <c r="Y52" s="501"/>
      <c r="Z52" s="500"/>
      <c r="AA52" s="501"/>
      <c r="AB52" s="489"/>
      <c r="AC52" s="490"/>
      <c r="AD52" s="500"/>
      <c r="AE52" s="501"/>
      <c r="AF52" s="792">
        <f>COUNT(D52:AE52)</f>
        <v>1</v>
      </c>
      <c r="AG52" s="793" t="str">
        <f t="shared" si="2"/>
        <v xml:space="preserve"> </v>
      </c>
      <c r="AH52" s="880">
        <f>COUNTIF(D52:AE52,"(1)")</f>
        <v>0</v>
      </c>
      <c r="AI52" s="881">
        <f>COUNTIF(D52:AE52,"(2)")</f>
        <v>0</v>
      </c>
      <c r="AJ52" s="881">
        <f>COUNTIF(D52:AE52,"(3)")</f>
        <v>1</v>
      </c>
      <c r="AK52" s="875">
        <f>SUM(AH52:AJ52)</f>
        <v>1</v>
      </c>
      <c r="AL52" s="906" t="str">
        <f>IF((LARGE($D52:$AE52,1))&gt;=550,"14"," ")</f>
        <v>14</v>
      </c>
      <c r="AM52" s="906" t="str">
        <f>IF((LARGE($D52:$AE52,1))&gt;=600,"14"," ")</f>
        <v>14</v>
      </c>
      <c r="AN52" s="1092" t="str">
        <f>IF((LARGE($D52:$AE52,1))&gt;=640,"14"," ")</f>
        <v>14</v>
      </c>
      <c r="AO52" s="1092" t="str">
        <f>IF((LARGE($D52:$AE52,1))&gt;=670,"14"," ")</f>
        <v>14</v>
      </c>
      <c r="AP52" s="891" t="str">
        <f>IF((LARGE($D52:$AE52,1))&gt;=690,"14"," ")</f>
        <v xml:space="preserve"> </v>
      </c>
      <c r="AQ52" s="288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</row>
    <row r="53" spans="1:70" ht="12.75" x14ac:dyDescent="0.2">
      <c r="A53" s="327"/>
      <c r="B53" s="903"/>
      <c r="C53" s="327"/>
      <c r="D53" s="492"/>
      <c r="E53" s="492"/>
      <c r="F53" s="492"/>
      <c r="G53" s="492"/>
      <c r="H53" s="492"/>
      <c r="I53" s="492"/>
      <c r="J53" s="492"/>
      <c r="K53" s="1189"/>
      <c r="L53" s="1189"/>
      <c r="M53" s="1189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1189"/>
      <c r="AC53" s="1189"/>
      <c r="AD53" s="492"/>
      <c r="AE53" s="492"/>
      <c r="AF53" s="792"/>
      <c r="AG53" s="793" t="str">
        <f t="shared" si="2"/>
        <v xml:space="preserve"> </v>
      </c>
      <c r="AH53" s="865"/>
      <c r="AI53" s="865"/>
      <c r="AJ53" s="865"/>
      <c r="AK53" s="888"/>
      <c r="AL53" s="865"/>
      <c r="AM53" s="865"/>
      <c r="AN53" s="865"/>
      <c r="AO53" s="865"/>
      <c r="AP53" s="865"/>
      <c r="AQ53" s="288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</row>
    <row r="54" spans="1:70" ht="12.75" x14ac:dyDescent="0.2">
      <c r="A54" s="122"/>
      <c r="B54" s="1049"/>
      <c r="C54" s="24" t="s">
        <v>53</v>
      </c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1189"/>
      <c r="AC54" s="1189"/>
      <c r="AD54" s="488"/>
      <c r="AE54" s="488"/>
      <c r="AF54" s="792"/>
      <c r="AG54" s="793" t="str">
        <f t="shared" si="2"/>
        <v xml:space="preserve"> </v>
      </c>
      <c r="AH54" s="885"/>
      <c r="AI54" s="885"/>
      <c r="AJ54" s="885"/>
      <c r="AK54" s="886"/>
      <c r="AL54" s="885">
        <v>500</v>
      </c>
      <c r="AM54" s="885">
        <v>550</v>
      </c>
      <c r="AN54" s="885">
        <v>600</v>
      </c>
      <c r="AO54" s="885">
        <v>640</v>
      </c>
      <c r="AP54" s="885">
        <v>670</v>
      </c>
      <c r="AQ54" s="288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</row>
    <row r="55" spans="1:70" ht="12.75" x14ac:dyDescent="0.2">
      <c r="A55" s="122"/>
      <c r="B55" s="1058"/>
      <c r="C55" s="477" t="s">
        <v>142</v>
      </c>
      <c r="D55" s="488"/>
      <c r="E55" s="775"/>
      <c r="F55" s="494"/>
      <c r="G55" s="488"/>
      <c r="H55" s="494"/>
      <c r="I55" s="775"/>
      <c r="J55" s="494"/>
      <c r="K55" s="473"/>
      <c r="L55" s="488"/>
      <c r="M55" s="775"/>
      <c r="N55" s="494"/>
      <c r="O55" s="473"/>
      <c r="P55" s="488"/>
      <c r="Q55" s="473"/>
      <c r="R55" s="488"/>
      <c r="S55" s="488"/>
      <c r="T55" s="489"/>
      <c r="U55" s="490"/>
      <c r="V55" s="491"/>
      <c r="W55" s="501"/>
      <c r="X55" s="489"/>
      <c r="Y55" s="490"/>
      <c r="Z55" s="489"/>
      <c r="AA55" s="490"/>
      <c r="AB55" s="489"/>
      <c r="AC55" s="490"/>
      <c r="AD55" s="489"/>
      <c r="AE55" s="490"/>
      <c r="AF55" s="792">
        <f>COUNT(D55:AE55)</f>
        <v>0</v>
      </c>
      <c r="AG55" s="793" t="str">
        <f t="shared" si="2"/>
        <v xml:space="preserve"> </v>
      </c>
      <c r="AH55" s="880">
        <f>COUNTIF(D55:AE55,"(1)")</f>
        <v>0</v>
      </c>
      <c r="AI55" s="881">
        <f>COUNTIF(D55:AE55,"(2)")</f>
        <v>0</v>
      </c>
      <c r="AJ55" s="881">
        <f>COUNTIF(D55:AE55,"(3)")</f>
        <v>0</v>
      </c>
      <c r="AK55" s="875">
        <f>SUM(AH55:AJ55)</f>
        <v>0</v>
      </c>
      <c r="AL55" s="1077" t="s">
        <v>57</v>
      </c>
      <c r="AM55" s="1222" t="s">
        <v>57</v>
      </c>
      <c r="AN55" s="881" t="e">
        <f>IF((LARGE($D55:$AE55,1))&gt;=600,"14"," ")</f>
        <v>#NUM!</v>
      </c>
      <c r="AO55" s="881" t="e">
        <f>IF((LARGE($D55:$AE55,1))&gt;=640,"14"," ")</f>
        <v>#NUM!</v>
      </c>
      <c r="AP55" s="881" t="e">
        <f>IF((LARGE($D55:$AE55,1))&gt;=670,"14"," ")</f>
        <v>#NUM!</v>
      </c>
      <c r="AQ55" s="288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</row>
    <row r="56" spans="1:70" ht="12.75" x14ac:dyDescent="0.2">
      <c r="A56" s="122"/>
      <c r="B56" s="1058"/>
      <c r="C56" s="1213" t="s">
        <v>199</v>
      </c>
      <c r="D56" s="488"/>
      <c r="E56" s="775"/>
      <c r="F56" s="494"/>
      <c r="G56" s="775"/>
      <c r="H56" s="494"/>
      <c r="I56" s="775"/>
      <c r="J56" s="494"/>
      <c r="K56" s="473"/>
      <c r="L56" s="488"/>
      <c r="M56" s="775"/>
      <c r="N56" s="494"/>
      <c r="O56" s="473"/>
      <c r="P56" s="488"/>
      <c r="Q56" s="775"/>
      <c r="R56" s="494"/>
      <c r="S56" s="775"/>
      <c r="T56" s="499"/>
      <c r="U56" s="473"/>
      <c r="V56" s="488"/>
      <c r="W56" s="775"/>
      <c r="X56" s="494"/>
      <c r="Y56" s="473"/>
      <c r="Z56" s="494"/>
      <c r="AA56" s="473"/>
      <c r="AB56" s="494"/>
      <c r="AC56" s="473"/>
      <c r="AD56" s="494"/>
      <c r="AE56" s="1188"/>
      <c r="AF56" s="792">
        <f>COUNT(D56:AE56)</f>
        <v>0</v>
      </c>
      <c r="AG56" s="793" t="str">
        <f t="shared" si="2"/>
        <v xml:space="preserve"> </v>
      </c>
      <c r="AH56" s="880">
        <f>COUNTIF(D56:AE56,"(1)")</f>
        <v>0</v>
      </c>
      <c r="AI56" s="881">
        <f>COUNTIF(D56:AE56,"(2)")</f>
        <v>0</v>
      </c>
      <c r="AJ56" s="881">
        <f>COUNTIF(D56:AE56,"(3)")</f>
        <v>0</v>
      </c>
      <c r="AK56" s="875">
        <f>SUM(AH56:AJ56)</f>
        <v>0</v>
      </c>
      <c r="AL56" s="1087" t="s">
        <v>230</v>
      </c>
      <c r="AM56" s="1087" t="s">
        <v>230</v>
      </c>
      <c r="AN56" s="1087" t="s">
        <v>230</v>
      </c>
      <c r="AO56" s="881" t="e">
        <f>IF((LARGE($D56:$AE56,1))&gt;=640,"14"," ")</f>
        <v>#NUM!</v>
      </c>
      <c r="AP56" s="881" t="e">
        <f>IF((LARGE($D56:$AE56,1))&gt;=670,"14"," ")</f>
        <v>#NUM!</v>
      </c>
      <c r="AQ56" s="288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</row>
    <row r="57" spans="1:70" ht="12.75" x14ac:dyDescent="0.2">
      <c r="A57" s="327"/>
      <c r="B57" s="903"/>
      <c r="C57" s="327"/>
      <c r="D57" s="487"/>
      <c r="E57" s="487"/>
      <c r="F57" s="487"/>
      <c r="G57" s="487"/>
      <c r="H57" s="487"/>
      <c r="I57" s="487"/>
      <c r="J57" s="487"/>
      <c r="K57" s="502"/>
      <c r="L57" s="502"/>
      <c r="M57" s="502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502"/>
      <c r="AC57" s="502"/>
      <c r="AD57" s="487"/>
      <c r="AE57" s="487"/>
      <c r="AF57" s="792"/>
      <c r="AG57" s="793" t="str">
        <f t="shared" si="2"/>
        <v xml:space="preserve"> </v>
      </c>
      <c r="AH57" s="792"/>
      <c r="AI57" s="792"/>
      <c r="AJ57" s="792"/>
      <c r="AK57" s="792"/>
      <c r="AL57" s="865"/>
      <c r="AM57" s="865"/>
      <c r="AN57" s="865"/>
      <c r="AO57" s="865"/>
      <c r="AP57" s="865"/>
      <c r="AQ57" s="288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</row>
    <row r="58" spans="1:70" ht="12.75" x14ac:dyDescent="0.2">
      <c r="A58" s="329"/>
      <c r="B58" s="1049"/>
      <c r="C58" s="24" t="s">
        <v>26</v>
      </c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88"/>
      <c r="X58" s="488"/>
      <c r="Y58" s="488"/>
      <c r="Z58" s="488"/>
      <c r="AA58" s="488"/>
      <c r="AB58" s="1189"/>
      <c r="AC58" s="1189"/>
      <c r="AD58" s="488"/>
      <c r="AE58" s="488"/>
      <c r="AF58" s="792"/>
      <c r="AG58" s="793" t="str">
        <f t="shared" si="2"/>
        <v xml:space="preserve"> </v>
      </c>
      <c r="AH58" s="792"/>
      <c r="AI58" s="792"/>
      <c r="AJ58" s="792"/>
      <c r="AK58" s="1223"/>
      <c r="AL58" s="885">
        <v>500</v>
      </c>
      <c r="AM58" s="885">
        <v>550</v>
      </c>
      <c r="AN58" s="885">
        <v>600</v>
      </c>
      <c r="AO58" s="885">
        <v>640</v>
      </c>
      <c r="AP58" s="885">
        <v>670</v>
      </c>
      <c r="AQ58" s="5"/>
      <c r="AR58" s="44"/>
      <c r="AS58" s="50"/>
      <c r="AT58" s="44"/>
      <c r="AU58" s="50"/>
      <c r="AV58" s="69"/>
      <c r="AW58" s="50"/>
      <c r="AX58" s="44"/>
      <c r="AY58" s="50"/>
      <c r="AZ58" s="50"/>
      <c r="BA58" s="50"/>
      <c r="BB58" s="50"/>
      <c r="BC58" s="50"/>
      <c r="BD58" s="50"/>
      <c r="BE58" s="50"/>
      <c r="BG58" s="50"/>
      <c r="BH58" s="76"/>
      <c r="BI58" s="63"/>
      <c r="BJ58" s="63"/>
      <c r="BK58" s="63"/>
      <c r="BL58" s="66"/>
      <c r="BM58" s="63"/>
      <c r="BN58" s="63"/>
      <c r="BO58" s="63"/>
      <c r="BP58" s="63"/>
    </row>
    <row r="59" spans="1:70" ht="12.75" x14ac:dyDescent="0.2">
      <c r="A59" s="122"/>
      <c r="B59" s="1102">
        <v>1</v>
      </c>
      <c r="C59" s="1212" t="s">
        <v>139</v>
      </c>
      <c r="D59" s="491"/>
      <c r="E59" s="1099"/>
      <c r="F59" s="489">
        <v>639</v>
      </c>
      <c r="G59" s="1215" t="s">
        <v>242</v>
      </c>
      <c r="H59" s="489"/>
      <c r="I59" s="1099"/>
      <c r="J59" s="489"/>
      <c r="K59" s="501"/>
      <c r="L59" s="491"/>
      <c r="M59" s="1099"/>
      <c r="N59" s="489"/>
      <c r="O59" s="501"/>
      <c r="P59" s="491">
        <v>618</v>
      </c>
      <c r="Q59" s="1105" t="s">
        <v>242</v>
      </c>
      <c r="R59" s="489">
        <v>631</v>
      </c>
      <c r="S59" s="501" t="s">
        <v>391</v>
      </c>
      <c r="T59" s="1099">
        <v>625</v>
      </c>
      <c r="U59" s="1224" t="s">
        <v>350</v>
      </c>
      <c r="V59" s="489"/>
      <c r="W59" s="490"/>
      <c r="X59" s="489">
        <v>616</v>
      </c>
      <c r="Y59" s="1134" t="s">
        <v>350</v>
      </c>
      <c r="Z59" s="489">
        <v>639</v>
      </c>
      <c r="AA59" s="501" t="s">
        <v>367</v>
      </c>
      <c r="AB59" s="500"/>
      <c r="AC59" s="501"/>
      <c r="AD59" s="489"/>
      <c r="AE59" s="501"/>
      <c r="AF59" s="792">
        <f>COUNT(D59:AE59)</f>
        <v>6</v>
      </c>
      <c r="AG59" s="793">
        <f t="shared" si="2"/>
        <v>636.33333333333337</v>
      </c>
      <c r="AH59" s="798">
        <f>COUNTIF(D59:AE59,"(1)")</f>
        <v>2</v>
      </c>
      <c r="AI59" s="891">
        <f>COUNTIF(D59:AE59,"(2)")</f>
        <v>2</v>
      </c>
      <c r="AJ59" s="891">
        <f>COUNTIF(D59:AE59,"(3)")</f>
        <v>0</v>
      </c>
      <c r="AK59" s="892">
        <f>SUM(AH59:AJ59)</f>
        <v>4</v>
      </c>
      <c r="AL59" s="1066" t="s">
        <v>149</v>
      </c>
      <c r="AM59" s="1220" t="s">
        <v>149</v>
      </c>
      <c r="AN59" s="1220" t="s">
        <v>149</v>
      </c>
      <c r="AO59" s="1067" t="s">
        <v>149</v>
      </c>
      <c r="AP59" s="881" t="str">
        <f>IF((LARGE($D59:$AE59,1))&gt;=670,"14"," ")</f>
        <v xml:space="preserve"> </v>
      </c>
      <c r="AQ59" s="288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</row>
    <row r="60" spans="1:70" ht="12.75" x14ac:dyDescent="0.2">
      <c r="A60" s="122"/>
      <c r="B60" s="1102"/>
      <c r="C60" s="1225" t="s">
        <v>250</v>
      </c>
      <c r="D60" s="491"/>
      <c r="E60" s="1099"/>
      <c r="F60" s="489"/>
      <c r="G60" s="1099"/>
      <c r="H60" s="489"/>
      <c r="I60" s="491"/>
      <c r="J60" s="489"/>
      <c r="K60" s="501"/>
      <c r="L60" s="491"/>
      <c r="M60" s="1099"/>
      <c r="N60" s="489"/>
      <c r="O60" s="501"/>
      <c r="P60" s="491"/>
      <c r="Q60" s="490"/>
      <c r="R60" s="489"/>
      <c r="S60" s="501"/>
      <c r="T60" s="1099"/>
      <c r="U60" s="1099"/>
      <c r="V60" s="489"/>
      <c r="W60" s="490"/>
      <c r="X60" s="489"/>
      <c r="Y60" s="490"/>
      <c r="Z60" s="489"/>
      <c r="AA60" s="490"/>
      <c r="AB60" s="489"/>
      <c r="AC60" s="501"/>
      <c r="AD60" s="489"/>
      <c r="AE60" s="490"/>
      <c r="AF60" s="792">
        <f>COUNT(D60:AE60)</f>
        <v>0</v>
      </c>
      <c r="AG60" s="793" t="str">
        <f t="shared" si="2"/>
        <v xml:space="preserve"> </v>
      </c>
      <c r="AH60" s="880">
        <f>COUNTIF(D60:AE60,"(1)")</f>
        <v>0</v>
      </c>
      <c r="AI60" s="881">
        <f>COUNTIF(D60:AE60,"(2)")</f>
        <v>0</v>
      </c>
      <c r="AJ60" s="881">
        <f>COUNTIF(D60:AE60,"(3)")</f>
        <v>0</v>
      </c>
      <c r="AK60" s="875">
        <f>SUM(AH60:AJ60)</f>
        <v>0</v>
      </c>
      <c r="AL60" s="1217">
        <v>10</v>
      </c>
      <c r="AM60" s="1217">
        <v>10</v>
      </c>
      <c r="AN60" s="1217">
        <v>11</v>
      </c>
      <c r="AO60" s="1068">
        <v>11</v>
      </c>
      <c r="AP60" s="881" t="e">
        <f>IF((LARGE($D60:$AE60,1))&gt;=670,"14"," ")</f>
        <v>#NUM!</v>
      </c>
      <c r="AQ60" s="288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</row>
    <row r="61" spans="1:70" ht="12.75" x14ac:dyDescent="0.2">
      <c r="A61" s="329"/>
      <c r="B61" s="1102">
        <v>2</v>
      </c>
      <c r="C61" s="1213" t="s">
        <v>260</v>
      </c>
      <c r="D61" s="491"/>
      <c r="E61" s="501"/>
      <c r="F61" s="491"/>
      <c r="G61" s="1099"/>
      <c r="H61" s="489"/>
      <c r="I61" s="1099"/>
      <c r="J61" s="489"/>
      <c r="K61" s="501"/>
      <c r="L61" s="491"/>
      <c r="M61" s="1099"/>
      <c r="N61" s="489"/>
      <c r="O61" s="501"/>
      <c r="P61" s="491"/>
      <c r="Q61" s="501"/>
      <c r="R61" s="500"/>
      <c r="S61" s="501"/>
      <c r="T61" s="1099">
        <v>530</v>
      </c>
      <c r="U61" s="1099" t="s">
        <v>345</v>
      </c>
      <c r="V61" s="500"/>
      <c r="W61" s="501"/>
      <c r="X61" s="500"/>
      <c r="Y61" s="501"/>
      <c r="Z61" s="500"/>
      <c r="AA61" s="501"/>
      <c r="AB61" s="500"/>
      <c r="AC61" s="501"/>
      <c r="AD61" s="500"/>
      <c r="AE61" s="501"/>
      <c r="AF61" s="792">
        <f>COUNT(D61:AE61)</f>
        <v>1</v>
      </c>
      <c r="AG61" s="793" t="str">
        <f t="shared" si="2"/>
        <v xml:space="preserve"> </v>
      </c>
      <c r="AH61" s="880">
        <f>COUNTIF(D61:AE61,"(1)")</f>
        <v>0</v>
      </c>
      <c r="AI61" s="881">
        <f>COUNTIF(D59:AE59,"(2)")</f>
        <v>2</v>
      </c>
      <c r="AJ61" s="881">
        <f>COUNTIF(D61:AE61,"(3)")</f>
        <v>0</v>
      </c>
      <c r="AK61" s="875">
        <f>SUM(AH61:AJ61)</f>
        <v>2</v>
      </c>
      <c r="AL61" s="1217">
        <v>12</v>
      </c>
      <c r="AM61" s="1217">
        <v>12</v>
      </c>
      <c r="AN61" s="889" t="str">
        <f>IF((LARGE($D61:$AE61,1))&gt;=600,"14"," ")</f>
        <v xml:space="preserve"> </v>
      </c>
      <c r="AO61" s="881" t="str">
        <f>IF((LARGE($D61:$AE61,1))&gt;=640,"14"," ")</f>
        <v xml:space="preserve"> </v>
      </c>
      <c r="AP61" s="881" t="str">
        <f>IF((LARGE($D61:$AE61,1))&gt;=670,"14"," ")</f>
        <v xml:space="preserve"> </v>
      </c>
      <c r="AQ61" s="5"/>
    </row>
    <row r="62" spans="1:70" ht="12.75" x14ac:dyDescent="0.2">
      <c r="A62" s="329"/>
      <c r="B62" s="1078"/>
      <c r="C62" s="329"/>
      <c r="D62" s="492"/>
      <c r="E62" s="1189"/>
      <c r="F62" s="1189"/>
      <c r="G62" s="1189"/>
      <c r="H62" s="1189"/>
      <c r="I62" s="1189"/>
      <c r="J62" s="492"/>
      <c r="K62" s="1189"/>
      <c r="L62" s="1189"/>
      <c r="M62" s="1189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1189"/>
      <c r="AC62" s="1189"/>
      <c r="AD62" s="492"/>
      <c r="AE62" s="492"/>
      <c r="AF62" s="792"/>
      <c r="AG62" s="793"/>
      <c r="AH62" s="792"/>
      <c r="AI62" s="792"/>
      <c r="AJ62" s="792"/>
      <c r="AK62" s="888"/>
      <c r="AL62" s="865"/>
      <c r="AM62" s="865"/>
      <c r="AN62" s="865"/>
      <c r="AO62" s="865"/>
      <c r="AP62" s="865"/>
    </row>
    <row r="63" spans="1:70" ht="12.75" x14ac:dyDescent="0.2">
      <c r="A63" s="122"/>
      <c r="B63" s="1049"/>
      <c r="C63" s="24" t="s">
        <v>54</v>
      </c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1189"/>
      <c r="AC63" s="1189"/>
      <c r="AD63" s="488"/>
      <c r="AE63" s="488"/>
      <c r="AF63" s="792"/>
      <c r="AG63" s="793"/>
      <c r="AH63" s="885"/>
      <c r="AI63" s="885"/>
      <c r="AJ63" s="885"/>
      <c r="AK63" s="886"/>
      <c r="AL63" s="885">
        <v>550</v>
      </c>
      <c r="AM63" s="885">
        <v>600</v>
      </c>
      <c r="AN63" s="885">
        <v>640</v>
      </c>
      <c r="AO63" s="885">
        <v>670</v>
      </c>
      <c r="AP63" s="885">
        <v>690</v>
      </c>
      <c r="AQ63" s="288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</row>
    <row r="64" spans="1:70" ht="12.75" x14ac:dyDescent="0.2">
      <c r="A64" s="122"/>
      <c r="B64" s="1102"/>
      <c r="C64" s="1213" t="s">
        <v>200</v>
      </c>
      <c r="D64" s="491"/>
      <c r="E64" s="501"/>
      <c r="F64" s="491"/>
      <c r="G64" s="501"/>
      <c r="H64" s="491"/>
      <c r="I64" s="501"/>
      <c r="J64" s="491"/>
      <c r="K64" s="501"/>
      <c r="L64" s="491"/>
      <c r="M64" s="1099"/>
      <c r="N64" s="489"/>
      <c r="O64" s="501"/>
      <c r="P64" s="491"/>
      <c r="Q64" s="501"/>
      <c r="R64" s="500"/>
      <c r="S64" s="501"/>
      <c r="T64" s="1099"/>
      <c r="U64" s="1099"/>
      <c r="V64" s="500"/>
      <c r="W64" s="501"/>
      <c r="X64" s="500"/>
      <c r="Y64" s="501"/>
      <c r="Z64" s="500"/>
      <c r="AA64" s="501"/>
      <c r="AB64" s="489"/>
      <c r="AC64" s="490"/>
      <c r="AD64" s="500"/>
      <c r="AE64" s="501"/>
      <c r="AF64" s="792">
        <f>COUNT(D64:AE64)</f>
        <v>0</v>
      </c>
      <c r="AG64" s="793" t="str">
        <f>IF(AF64&lt;3," ",((LARGE(D64:AE64,1)+LARGE(D64:AE64,2)+LARGE(D64:AE64,3))/3))</f>
        <v xml:space="preserve"> </v>
      </c>
      <c r="AH64" s="880">
        <f>COUNTIF(D64:AE64,"(1)")</f>
        <v>0</v>
      </c>
      <c r="AI64" s="881">
        <f>COUNTIF(D64:AE64,"(2)")</f>
        <v>0</v>
      </c>
      <c r="AJ64" s="881">
        <f>COUNTIF(D64:AE64,"(3)")</f>
        <v>0</v>
      </c>
      <c r="AK64" s="875">
        <f>SUM(AH64:AJ64)</f>
        <v>0</v>
      </c>
      <c r="AL64" s="1066" t="s">
        <v>204</v>
      </c>
      <c r="AM64" s="1066" t="s">
        <v>204</v>
      </c>
      <c r="AN64" s="1066" t="s">
        <v>204</v>
      </c>
      <c r="AO64" s="1066" t="s">
        <v>204</v>
      </c>
      <c r="AP64" s="881" t="e">
        <f>IF((LARGE($D64:$AE64,1))&gt;=690,"14"," ")</f>
        <v>#NUM!</v>
      </c>
      <c r="AQ64" s="288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</row>
    <row r="65" spans="1:70" ht="12.75" x14ac:dyDescent="0.2">
      <c r="A65" s="122"/>
      <c r="B65" s="1102"/>
      <c r="C65" s="1213"/>
      <c r="D65" s="488"/>
      <c r="E65" s="473"/>
      <c r="F65" s="488"/>
      <c r="G65" s="775"/>
      <c r="H65" s="494"/>
      <c r="I65" s="775"/>
      <c r="J65" s="494"/>
      <c r="K65" s="473"/>
      <c r="L65" s="488"/>
      <c r="M65" s="775"/>
      <c r="N65" s="494"/>
      <c r="O65" s="473"/>
      <c r="P65" s="488"/>
      <c r="Q65" s="473"/>
      <c r="R65" s="499"/>
      <c r="S65" s="473"/>
      <c r="T65" s="775"/>
      <c r="U65" s="775"/>
      <c r="V65" s="499"/>
      <c r="W65" s="473"/>
      <c r="X65" s="499"/>
      <c r="Y65" s="473"/>
      <c r="Z65" s="499"/>
      <c r="AA65" s="473"/>
      <c r="AB65" s="499"/>
      <c r="AC65" s="473"/>
      <c r="AD65" s="499"/>
      <c r="AE65" s="473"/>
      <c r="AF65" s="792">
        <f>COUNT(D65:AE65)</f>
        <v>0</v>
      </c>
      <c r="AG65" s="793" t="str">
        <f>IF(AF65&lt;3," ",((LARGE(D65:AE65,1)+LARGE(D65:AE65,2)+LARGE(D65:AE65,3))/3))</f>
        <v xml:space="preserve"> </v>
      </c>
      <c r="AH65" s="880">
        <f>COUNTIF(D65:AE65,"(1)")</f>
        <v>0</v>
      </c>
      <c r="AI65" s="881">
        <f>COUNTIF(D65:AE65,"(2)")</f>
        <v>0</v>
      </c>
      <c r="AJ65" s="881">
        <f>COUNTIF(D65:AE65,"(3)")</f>
        <v>0</v>
      </c>
      <c r="AK65" s="875">
        <f>SUM(AH65:AJ65)</f>
        <v>0</v>
      </c>
      <c r="AL65" s="889" t="e">
        <f>IF((LARGE($D65:$AE65,1))&gt;=550,"14"," ")</f>
        <v>#NUM!</v>
      </c>
      <c r="AM65" s="889" t="e">
        <f>IF((LARGE($D65:$AE65,1))&gt;=600,"14"," ")</f>
        <v>#NUM!</v>
      </c>
      <c r="AN65" s="881" t="e">
        <f>IF((LARGE($D65:$AE65,1))&gt;=640,"14"," ")</f>
        <v>#NUM!</v>
      </c>
      <c r="AO65" s="881" t="e">
        <f>IF((LARGE($D65:$AE65,1))&gt;=670,"14"," ")</f>
        <v>#NUM!</v>
      </c>
      <c r="AP65" s="881" t="e">
        <f>IF((LARGE($D65:$AE65,1))&gt;=690,"14"," ")</f>
        <v>#NUM!</v>
      </c>
      <c r="AQ65" s="288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</row>
    <row r="66" spans="1:70" ht="12.75" x14ac:dyDescent="0.2">
      <c r="A66" s="327"/>
      <c r="B66" s="903"/>
      <c r="C66" s="327"/>
      <c r="D66" s="487"/>
      <c r="E66" s="487"/>
      <c r="F66" s="487"/>
      <c r="G66" s="487"/>
      <c r="H66" s="487"/>
      <c r="I66" s="487"/>
      <c r="J66" s="487"/>
      <c r="K66" s="502"/>
      <c r="L66" s="502"/>
      <c r="M66" s="502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502"/>
      <c r="AC66" s="502"/>
      <c r="AD66" s="487"/>
      <c r="AE66" s="487"/>
      <c r="AF66" s="792"/>
      <c r="AG66" s="793"/>
      <c r="AH66" s="792"/>
      <c r="AI66" s="792"/>
      <c r="AJ66" s="792"/>
      <c r="AK66" s="792"/>
      <c r="AL66" s="865"/>
      <c r="AM66" s="865"/>
      <c r="AN66" s="865"/>
      <c r="AO66" s="865"/>
      <c r="AP66" s="865"/>
      <c r="AQ66" s="288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</row>
    <row r="67" spans="1:70" ht="12.75" x14ac:dyDescent="0.2">
      <c r="A67" s="122"/>
      <c r="B67" s="1049"/>
      <c r="C67" s="24" t="s">
        <v>55</v>
      </c>
      <c r="D67" s="488"/>
      <c r="E67" s="488"/>
      <c r="F67" s="488"/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488"/>
      <c r="V67" s="488"/>
      <c r="W67" s="488"/>
      <c r="X67" s="488"/>
      <c r="Y67" s="488"/>
      <c r="Z67" s="488"/>
      <c r="AA67" s="488"/>
      <c r="AB67" s="1189"/>
      <c r="AC67" s="1189"/>
      <c r="AD67" s="488"/>
      <c r="AE67" s="488"/>
      <c r="AF67" s="792"/>
      <c r="AG67" s="793"/>
      <c r="AH67" s="885"/>
      <c r="AI67" s="885"/>
      <c r="AJ67" s="885"/>
      <c r="AK67" s="886"/>
      <c r="AL67" s="885">
        <v>500</v>
      </c>
      <c r="AM67" s="885">
        <v>550</v>
      </c>
      <c r="AN67" s="885">
        <v>600</v>
      </c>
      <c r="AO67" s="885">
        <v>640</v>
      </c>
      <c r="AP67" s="885">
        <v>670</v>
      </c>
      <c r="AQ67" s="288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</row>
    <row r="68" spans="1:70" ht="12.75" x14ac:dyDescent="0.2">
      <c r="A68" s="122"/>
      <c r="B68" s="1102"/>
      <c r="C68" s="1213" t="s">
        <v>171</v>
      </c>
      <c r="D68" s="491"/>
      <c r="E68" s="491"/>
      <c r="F68" s="489"/>
      <c r="G68" s="1099"/>
      <c r="H68" s="489"/>
      <c r="I68" s="1099"/>
      <c r="J68" s="489"/>
      <c r="K68" s="501"/>
      <c r="L68" s="491"/>
      <c r="M68" s="1099"/>
      <c r="N68" s="489"/>
      <c r="O68" s="490"/>
      <c r="P68" s="491"/>
      <c r="Q68" s="490"/>
      <c r="R68" s="489"/>
      <c r="S68" s="490"/>
      <c r="T68" s="491"/>
      <c r="U68" s="491"/>
      <c r="V68" s="489"/>
      <c r="W68" s="490"/>
      <c r="X68" s="489"/>
      <c r="Y68" s="490"/>
      <c r="Z68" s="489"/>
      <c r="AA68" s="490"/>
      <c r="AB68" s="489"/>
      <c r="AC68" s="490"/>
      <c r="AD68" s="489"/>
      <c r="AE68" s="490"/>
      <c r="AF68" s="792">
        <f>COUNT(D68:AE68)</f>
        <v>0</v>
      </c>
      <c r="AG68" s="793" t="str">
        <f>IF(AF68&lt;3," ",((LARGE(D68:AE68,1)+LARGE(D68:AE68,2)+LARGE(D68:AE68,3))/3))</f>
        <v xml:space="preserve"> </v>
      </c>
      <c r="AH68" s="880">
        <f>COUNTIF(D68:AE68,"(1)")</f>
        <v>0</v>
      </c>
      <c r="AI68" s="881">
        <f>COUNTIF(D68:AE68,"(2)")</f>
        <v>0</v>
      </c>
      <c r="AJ68" s="881">
        <f>COUNTIF(D68:AE68,"(3)")</f>
        <v>0</v>
      </c>
      <c r="AK68" s="875">
        <f>SUM(AH68:AJ68)</f>
        <v>0</v>
      </c>
      <c r="AL68" s="880" t="e">
        <f>IF((LARGE($D68:$AE68,1))&gt;=500,"14"," ")</f>
        <v>#NUM!</v>
      </c>
      <c r="AM68" s="881" t="e">
        <f>IF((LARGE($D68:$AE68,1))&gt;=550,"14"," ")</f>
        <v>#NUM!</v>
      </c>
      <c r="AN68" s="881" t="e">
        <f>IF((LARGE($D68:$AE68,1))&gt;=600,"14"," ")</f>
        <v>#NUM!</v>
      </c>
      <c r="AO68" s="881" t="e">
        <f>IF((LARGE($D68:$AE68,1))&gt;=640,"14"," ")</f>
        <v>#NUM!</v>
      </c>
      <c r="AP68" s="881" t="e">
        <f>IF((LARGE($D68:$AE68,1))&gt;=670,"14"," ")</f>
        <v>#NUM!</v>
      </c>
      <c r="AQ68" s="288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</row>
    <row r="69" spans="1:70" ht="12.75" x14ac:dyDescent="0.2">
      <c r="A69" s="122"/>
      <c r="B69" s="1102"/>
      <c r="C69" s="1213"/>
      <c r="D69" s="488"/>
      <c r="E69" s="488"/>
      <c r="F69" s="494"/>
      <c r="G69" s="488"/>
      <c r="H69" s="494"/>
      <c r="I69" s="488"/>
      <c r="J69" s="494"/>
      <c r="K69" s="1188"/>
      <c r="L69" s="488"/>
      <c r="M69" s="488"/>
      <c r="N69" s="494"/>
      <c r="O69" s="1188"/>
      <c r="P69" s="488"/>
      <c r="Q69" s="1188"/>
      <c r="R69" s="494"/>
      <c r="S69" s="1188"/>
      <c r="T69" s="488"/>
      <c r="U69" s="488"/>
      <c r="V69" s="494"/>
      <c r="W69" s="1188"/>
      <c r="X69" s="494"/>
      <c r="Y69" s="1188"/>
      <c r="Z69" s="494"/>
      <c r="AA69" s="1188"/>
      <c r="AB69" s="494"/>
      <c r="AC69" s="1188"/>
      <c r="AD69" s="494"/>
      <c r="AE69" s="1188"/>
      <c r="AF69" s="792">
        <f>COUNT(D69:AE69)</f>
        <v>0</v>
      </c>
      <c r="AG69" s="793" t="str">
        <f>IF(AF69&lt;3," ",((LARGE(D69:AE69,1)+LARGE(D69:AE69,2)+LARGE(D69:AE69,3))/3))</f>
        <v xml:space="preserve"> </v>
      </c>
      <c r="AH69" s="880">
        <f>COUNTIF(D69:AE69,"(1)")</f>
        <v>0</v>
      </c>
      <c r="AI69" s="881">
        <f>COUNTIF(D69:AE69,"(2)")</f>
        <v>0</v>
      </c>
      <c r="AJ69" s="881">
        <f>COUNTIF(D69:AE69,"(3)")</f>
        <v>0</v>
      </c>
      <c r="AK69" s="875">
        <f>SUM(AH69:AJ69)</f>
        <v>0</v>
      </c>
      <c r="AL69" s="880" t="e">
        <f>IF((LARGE($D69:$AE69,1))&gt;=500,"14"," ")</f>
        <v>#NUM!</v>
      </c>
      <c r="AM69" s="881" t="e">
        <f>IF((LARGE($D69:$AE69,1))&gt;=550,"14"," ")</f>
        <v>#NUM!</v>
      </c>
      <c r="AN69" s="881" t="e">
        <f>IF((LARGE($D69:$AE69,1))&gt;=600,"14"," ")</f>
        <v>#NUM!</v>
      </c>
      <c r="AO69" s="881" t="e">
        <f>IF((LARGE($D69:$AE69,1))&gt;=640,"14"," ")</f>
        <v>#NUM!</v>
      </c>
      <c r="AP69" s="881" t="e">
        <f>IF((LARGE($D69:$AE69,1))&gt;=670,"14"," ")</f>
        <v>#NUM!</v>
      </c>
      <c r="AQ69" s="288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</row>
    <row r="70" spans="1:70" ht="12.75" x14ac:dyDescent="0.2">
      <c r="A70" s="327"/>
      <c r="B70" s="903"/>
      <c r="C70" s="327"/>
      <c r="D70" s="487"/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792"/>
      <c r="AG70" s="793"/>
      <c r="AH70" s="327"/>
      <c r="AI70" s="327"/>
      <c r="AJ70" s="327"/>
      <c r="AK70" s="327"/>
      <c r="AL70" s="327"/>
      <c r="AM70" s="327"/>
      <c r="AN70" s="327"/>
      <c r="AO70" s="327"/>
      <c r="AP70" s="327"/>
      <c r="AQ70" s="288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</row>
    <row r="71" spans="1:70" ht="12.75" x14ac:dyDescent="0.2">
      <c r="A71" s="122"/>
      <c r="B71" s="1049"/>
      <c r="C71" s="24" t="s">
        <v>56</v>
      </c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1189"/>
      <c r="AC71" s="1189"/>
      <c r="AD71" s="488"/>
      <c r="AE71" s="488"/>
      <c r="AF71" s="792"/>
      <c r="AG71" s="793"/>
      <c r="AH71" s="885"/>
      <c r="AI71" s="885"/>
      <c r="AJ71" s="885"/>
      <c r="AK71" s="886"/>
      <c r="AL71" s="885">
        <v>500</v>
      </c>
      <c r="AM71" s="885">
        <v>550</v>
      </c>
      <c r="AN71" s="885">
        <v>600</v>
      </c>
      <c r="AO71" s="885">
        <v>640</v>
      </c>
      <c r="AP71" s="885">
        <v>670</v>
      </c>
      <c r="AQ71" s="288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</row>
    <row r="72" spans="1:70" ht="12.75" x14ac:dyDescent="0.2">
      <c r="A72" s="329"/>
      <c r="B72" s="1102">
        <v>1</v>
      </c>
      <c r="C72" s="1213" t="s">
        <v>27</v>
      </c>
      <c r="D72" s="492">
        <v>542</v>
      </c>
      <c r="E72" s="1089" t="s">
        <v>269</v>
      </c>
      <c r="F72" s="492">
        <v>584</v>
      </c>
      <c r="G72" s="1018" t="s">
        <v>242</v>
      </c>
      <c r="H72" s="492"/>
      <c r="I72" s="427"/>
      <c r="J72" s="492">
        <v>601</v>
      </c>
      <c r="K72" s="1018" t="s">
        <v>242</v>
      </c>
      <c r="L72" s="492"/>
      <c r="M72" s="515"/>
      <c r="N72" s="1184">
        <v>594</v>
      </c>
      <c r="O72" s="1018" t="s">
        <v>242</v>
      </c>
      <c r="P72" s="492">
        <v>609</v>
      </c>
      <c r="Q72" s="1018" t="s">
        <v>242</v>
      </c>
      <c r="R72" s="1186"/>
      <c r="S72" s="424"/>
      <c r="T72" s="607">
        <v>603</v>
      </c>
      <c r="U72" s="1226" t="s">
        <v>242</v>
      </c>
      <c r="V72" s="1186"/>
      <c r="W72" s="424"/>
      <c r="X72" s="493"/>
      <c r="Y72" s="424"/>
      <c r="Z72" s="493"/>
      <c r="AA72" s="424"/>
      <c r="AB72" s="500"/>
      <c r="AC72" s="501"/>
      <c r="AD72" s="493"/>
      <c r="AE72" s="424"/>
      <c r="AF72" s="792">
        <f>COUNT(D72:AE72)</f>
        <v>6</v>
      </c>
      <c r="AG72" s="793">
        <f>IF(AF72&lt;3," ",((LARGE(D72:AE72,1)+LARGE(D72:AE72,2)+LARGE(D72:AE72,3))/3))</f>
        <v>604.33333333333337</v>
      </c>
      <c r="AH72" s="798">
        <f>COUNTIF(D72:AE72,"(1)")</f>
        <v>5</v>
      </c>
      <c r="AI72" s="891">
        <f>COUNTIF(D72:AE72,"(2)")</f>
        <v>0</v>
      </c>
      <c r="AJ72" s="891">
        <f>COUNTIF(D72:AE72,"(3)")</f>
        <v>1</v>
      </c>
      <c r="AK72" s="892">
        <f>SUM(AH72:AJ72)</f>
        <v>6</v>
      </c>
      <c r="AL72" s="1068">
        <v>95</v>
      </c>
      <c r="AM72" s="1068">
        <v>95</v>
      </c>
      <c r="AN72" s="1068">
        <v>95</v>
      </c>
      <c r="AO72" s="1068">
        <v>95</v>
      </c>
      <c r="AP72" s="881" t="str">
        <f>IF((LARGE($D72:$AE72,1))&gt;=670,"14"," ")</f>
        <v xml:space="preserve"> </v>
      </c>
    </row>
    <row r="73" spans="1:70" ht="12.75" x14ac:dyDescent="0.2">
      <c r="A73" s="329"/>
      <c r="B73" s="1102"/>
      <c r="C73" s="1213" t="s">
        <v>291</v>
      </c>
      <c r="D73" s="489"/>
      <c r="E73" s="501"/>
      <c r="F73" s="491"/>
      <c r="G73" s="1099"/>
      <c r="H73" s="489"/>
      <c r="I73" s="501"/>
      <c r="J73" s="491"/>
      <c r="K73" s="501"/>
      <c r="L73" s="491"/>
      <c r="M73" s="1099"/>
      <c r="N73" s="489"/>
      <c r="O73" s="501"/>
      <c r="P73" s="491"/>
      <c r="Q73" s="490"/>
      <c r="R73" s="489"/>
      <c r="S73" s="490"/>
      <c r="T73" s="491"/>
      <c r="U73" s="491"/>
      <c r="V73" s="489"/>
      <c r="W73" s="501"/>
      <c r="X73" s="500"/>
      <c r="Y73" s="501"/>
      <c r="Z73" s="500"/>
      <c r="AA73" s="501"/>
      <c r="AB73" s="500"/>
      <c r="AC73" s="501"/>
      <c r="AD73" s="500"/>
      <c r="AE73" s="501"/>
      <c r="AF73" s="792">
        <f>COUNT(D73:AE73)</f>
        <v>0</v>
      </c>
      <c r="AG73" s="793" t="str">
        <f>IF(AF73&lt;3," ",((LARGE(D73:AE73,1)+LARGE(D73:AE73,2)+LARGE(D73:AE73,3))/3))</f>
        <v xml:space="preserve"> </v>
      </c>
      <c r="AH73" s="798">
        <f>COUNTIF(D73:AE73,"(1)")</f>
        <v>0</v>
      </c>
      <c r="AI73" s="891">
        <f t="shared" ref="AI73:AI76" si="3">COUNTIF(D73:AE73,"(2)")</f>
        <v>0</v>
      </c>
      <c r="AJ73" s="891">
        <f>COUNTIF(D73:AE73,"(3)")</f>
        <v>0</v>
      </c>
      <c r="AK73" s="892">
        <f>SUM(AH73:AJ73)</f>
        <v>0</v>
      </c>
      <c r="AL73" s="880" t="e">
        <f>IF((LARGE($D73:$AE73,1))&gt;=500,"14"," ")</f>
        <v>#NUM!</v>
      </c>
      <c r="AM73" s="881" t="e">
        <f>IF((LARGE($D73:$AE73,1))&gt;=550,"14"," ")</f>
        <v>#NUM!</v>
      </c>
      <c r="AN73" s="881" t="e">
        <f>IF((LARGE($D73:$AE73,1))&gt;=600,"14"," ")</f>
        <v>#NUM!</v>
      </c>
      <c r="AO73" s="881" t="e">
        <f>IF((LARGE($D73:$AE73,1))&gt;=640,"14"," ")</f>
        <v>#NUM!</v>
      </c>
      <c r="AP73" s="881" t="e">
        <f>IF((LARGE($D73:$AE73,1))&gt;=670,"14"," ")</f>
        <v>#NUM!</v>
      </c>
    </row>
    <row r="74" spans="1:70" ht="12.75" x14ac:dyDescent="0.2">
      <c r="A74" s="122"/>
      <c r="B74" s="1102">
        <v>2</v>
      </c>
      <c r="C74" s="1213" t="s">
        <v>141</v>
      </c>
      <c r="D74" s="488"/>
      <c r="E74" s="775"/>
      <c r="F74" s="494">
        <v>511</v>
      </c>
      <c r="G74" s="1227" t="s">
        <v>269</v>
      </c>
      <c r="H74" s="494"/>
      <c r="I74" s="775"/>
      <c r="J74" s="494"/>
      <c r="K74" s="473"/>
      <c r="L74" s="488"/>
      <c r="M74" s="775"/>
      <c r="N74" s="494"/>
      <c r="O74" s="473"/>
      <c r="P74" s="488"/>
      <c r="Q74" s="473"/>
      <c r="R74" s="494"/>
      <c r="S74" s="473"/>
      <c r="T74" s="775">
        <v>553</v>
      </c>
      <c r="U74" s="775" t="s">
        <v>310</v>
      </c>
      <c r="V74" s="494"/>
      <c r="W74" s="473"/>
      <c r="X74" s="499"/>
      <c r="Y74" s="473"/>
      <c r="Z74" s="499"/>
      <c r="AA74" s="473"/>
      <c r="AB74" s="499"/>
      <c r="AC74" s="473"/>
      <c r="AD74" s="499"/>
      <c r="AE74" s="473"/>
      <c r="AF74" s="792">
        <f>COUNT(D74:AE74)</f>
        <v>2</v>
      </c>
      <c r="AG74" s="793" t="str">
        <f>IF(AF74&lt;3," ",((LARGE(D74:AE74,1)+LARGE(D74:AE74,2)+LARGE(D74:AE74,3))/3))</f>
        <v xml:space="preserve"> </v>
      </c>
      <c r="AH74" s="880">
        <f>COUNTIF(D74:AE74,"(1)")</f>
        <v>0</v>
      </c>
      <c r="AI74" s="891">
        <f t="shared" si="3"/>
        <v>0</v>
      </c>
      <c r="AJ74" s="881">
        <f>COUNTIF(D74:AE74,"(3)")</f>
        <v>1</v>
      </c>
      <c r="AK74" s="875">
        <f>SUM(AH74:AJ74)</f>
        <v>1</v>
      </c>
      <c r="AL74" s="1066" t="s">
        <v>149</v>
      </c>
      <c r="AM74" s="1067" t="s">
        <v>172</v>
      </c>
      <c r="AN74" s="881" t="str">
        <f>IF((LARGE($D74:$AE74,1))&gt;=600,"14"," ")</f>
        <v xml:space="preserve"> </v>
      </c>
      <c r="AO74" s="881" t="str">
        <f>IF((LARGE($D74:$AE74,1))&gt;=640,"14"," ")</f>
        <v xml:space="preserve"> </v>
      </c>
      <c r="AP74" s="881" t="str">
        <f>IF((LARGE($D74:$AE74,1))&gt;=670,"14"," ")</f>
        <v xml:space="preserve"> </v>
      </c>
      <c r="AQ74" s="288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</row>
    <row r="75" spans="1:70" ht="12.75" x14ac:dyDescent="0.2">
      <c r="A75" s="122"/>
      <c r="B75" s="1102">
        <v>3</v>
      </c>
      <c r="C75" s="1213" t="s">
        <v>379</v>
      </c>
      <c r="D75" s="488"/>
      <c r="E75" s="775"/>
      <c r="F75" s="488"/>
      <c r="G75" s="1227"/>
      <c r="H75" s="494"/>
      <c r="I75" s="775"/>
      <c r="J75" s="494"/>
      <c r="K75" s="473"/>
      <c r="L75" s="488"/>
      <c r="M75" s="775"/>
      <c r="N75" s="494"/>
      <c r="O75" s="473"/>
      <c r="P75" s="488"/>
      <c r="Q75" s="473"/>
      <c r="R75" s="494"/>
      <c r="S75" s="473"/>
      <c r="T75" s="775">
        <v>483</v>
      </c>
      <c r="U75" s="775" t="s">
        <v>353</v>
      </c>
      <c r="V75" s="494"/>
      <c r="W75" s="473"/>
      <c r="X75" s="499"/>
      <c r="Y75" s="473"/>
      <c r="Z75" s="499"/>
      <c r="AA75" s="473"/>
      <c r="AB75" s="499"/>
      <c r="AC75" s="473"/>
      <c r="AD75" s="499"/>
      <c r="AE75" s="473"/>
      <c r="AF75" s="792"/>
      <c r="AG75" s="793"/>
      <c r="AH75" s="880">
        <f>COUNTIF(D75:AE75,"(1)")</f>
        <v>0</v>
      </c>
      <c r="AI75" s="891">
        <f t="shared" si="3"/>
        <v>0</v>
      </c>
      <c r="AJ75" s="881">
        <f>COUNTIF(D75:AE75,"(3)")</f>
        <v>0</v>
      </c>
      <c r="AK75" s="875">
        <f>SUM(AH75:AJ75)</f>
        <v>0</v>
      </c>
      <c r="AL75" s="880" t="str">
        <f>IF((LARGE($D75:$AE75,1))&gt;=500,"14"," ")</f>
        <v xml:space="preserve"> </v>
      </c>
      <c r="AM75" s="881" t="str">
        <f>IF((LARGE($D75:$AE75,1))&gt;=550,"14"," ")</f>
        <v xml:space="preserve"> </v>
      </c>
      <c r="AN75" s="881" t="str">
        <f>IF((LARGE($D75:$AE75,1))&gt;=600,"14"," ")</f>
        <v xml:space="preserve"> </v>
      </c>
      <c r="AO75" s="881" t="str">
        <f>IF((LARGE($D75:$AE75,1))&gt;=640,"14"," ")</f>
        <v xml:space="preserve"> </v>
      </c>
      <c r="AP75" s="881" t="str">
        <f>IF((LARGE($D75:$AE75,1))&gt;=670,"14"," ")</f>
        <v xml:space="preserve"> </v>
      </c>
      <c r="AQ75" s="288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</row>
    <row r="76" spans="1:70" ht="12.75" x14ac:dyDescent="0.2">
      <c r="A76" s="329"/>
      <c r="B76" s="1102">
        <v>4</v>
      </c>
      <c r="C76" s="1213" t="s">
        <v>254</v>
      </c>
      <c r="D76" s="488"/>
      <c r="E76" s="473"/>
      <c r="F76" s="488"/>
      <c r="G76" s="775"/>
      <c r="H76" s="494">
        <v>540</v>
      </c>
      <c r="I76" s="905" t="s">
        <v>242</v>
      </c>
      <c r="J76" s="494">
        <v>591</v>
      </c>
      <c r="K76" s="1015" t="s">
        <v>269</v>
      </c>
      <c r="L76" s="488">
        <v>600</v>
      </c>
      <c r="M76" s="1208" t="s">
        <v>350</v>
      </c>
      <c r="N76" s="494"/>
      <c r="O76" s="473"/>
      <c r="P76" s="488"/>
      <c r="Q76" s="473"/>
      <c r="R76" s="499"/>
      <c r="S76" s="473"/>
      <c r="T76" s="775">
        <v>553</v>
      </c>
      <c r="U76" s="775" t="s">
        <v>310</v>
      </c>
      <c r="V76" s="499"/>
      <c r="W76" s="473"/>
      <c r="X76" s="499"/>
      <c r="Y76" s="473"/>
      <c r="Z76" s="499"/>
      <c r="AA76" s="473"/>
      <c r="AB76" s="499"/>
      <c r="AC76" s="473"/>
      <c r="AD76" s="499"/>
      <c r="AE76" s="473"/>
      <c r="AF76" s="792">
        <f>COUNT(D76:AE76)</f>
        <v>4</v>
      </c>
      <c r="AG76" s="793">
        <f>IF(AF76&lt;3," ",((LARGE(D76:AE76,1)+LARGE(D76:AE76,2)+LARGE(D76:AE76,3))/3))</f>
        <v>581.33333333333337</v>
      </c>
      <c r="AH76" s="880">
        <f>COUNTIF(D76:AE76,"(1)")</f>
        <v>1</v>
      </c>
      <c r="AI76" s="891">
        <f t="shared" si="3"/>
        <v>1</v>
      </c>
      <c r="AJ76" s="881">
        <f>COUNTIF(D76:AE76,"(3)")</f>
        <v>1</v>
      </c>
      <c r="AK76" s="875">
        <f>SUM(AH76:AJ76)</f>
        <v>3</v>
      </c>
      <c r="AL76" s="1106">
        <v>11</v>
      </c>
      <c r="AM76" s="1068">
        <v>11</v>
      </c>
      <c r="AN76" s="1217">
        <v>13</v>
      </c>
      <c r="AO76" s="881" t="str">
        <f>IF((LARGE($D76:$AE76,1))&gt;=640,"14"," ")</f>
        <v xml:space="preserve"> </v>
      </c>
      <c r="AP76" s="881" t="str">
        <f>IF((LARGE($D76:$AE76,1))&gt;=670,"14"," ")</f>
        <v xml:space="preserve"> </v>
      </c>
      <c r="AQ76" s="5"/>
    </row>
    <row r="77" spans="1:70" ht="12.75" x14ac:dyDescent="0.2">
      <c r="A77" s="122"/>
      <c r="B77" s="903"/>
      <c r="C77" s="327"/>
      <c r="D77" s="1189"/>
      <c r="E77" s="375"/>
      <c r="F77" s="1189"/>
      <c r="G77" s="375"/>
      <c r="H77" s="1189"/>
      <c r="I77" s="1189"/>
      <c r="J77" s="1189"/>
      <c r="K77" s="375"/>
      <c r="L77" s="1189"/>
      <c r="M77" s="1189"/>
      <c r="N77" s="1189"/>
      <c r="O77" s="1189"/>
      <c r="P77" s="1189"/>
      <c r="Q77" s="1189"/>
      <c r="R77" s="1189"/>
      <c r="S77" s="1189"/>
      <c r="T77" s="1189"/>
      <c r="U77" s="1189"/>
      <c r="V77" s="1189"/>
      <c r="W77" s="1189"/>
      <c r="X77" s="1189"/>
      <c r="Y77" s="1189"/>
      <c r="Z77" s="1189"/>
      <c r="AA77" s="1189"/>
      <c r="AB77" s="1189"/>
      <c r="AC77" s="1189"/>
      <c r="AD77" s="1189"/>
      <c r="AE77" s="1189"/>
      <c r="AF77" s="792"/>
      <c r="AG77" s="793"/>
      <c r="AH77" s="865"/>
      <c r="AI77" s="865"/>
      <c r="AJ77" s="865"/>
      <c r="AK77" s="887"/>
      <c r="AL77" s="887"/>
      <c r="AM77" s="865"/>
      <c r="AN77" s="865"/>
      <c r="AO77" s="865"/>
      <c r="AP77" s="865"/>
      <c r="AQ77" s="288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</row>
    <row r="78" spans="1:70" ht="12.75" x14ac:dyDescent="0.2">
      <c r="A78" s="122"/>
      <c r="B78" s="903"/>
      <c r="C78" s="24" t="s">
        <v>165</v>
      </c>
      <c r="D78" s="1189"/>
      <c r="E78" s="375"/>
      <c r="F78" s="1189"/>
      <c r="G78" s="375"/>
      <c r="H78" s="1189"/>
      <c r="I78" s="1189"/>
      <c r="J78" s="1189"/>
      <c r="K78" s="375"/>
      <c r="L78" s="1189"/>
      <c r="M78" s="1189"/>
      <c r="N78" s="1189"/>
      <c r="O78" s="1189"/>
      <c r="P78" s="1189"/>
      <c r="Q78" s="1189"/>
      <c r="R78" s="1189"/>
      <c r="S78" s="1189"/>
      <c r="T78" s="1189"/>
      <c r="U78" s="1189"/>
      <c r="V78" s="1189"/>
      <c r="W78" s="1189"/>
      <c r="X78" s="1189"/>
      <c r="Y78" s="1189"/>
      <c r="Z78" s="1189"/>
      <c r="AA78" s="1189"/>
      <c r="AB78" s="1189"/>
      <c r="AC78" s="1189"/>
      <c r="AD78" s="1189"/>
      <c r="AE78" s="1189"/>
      <c r="AF78" s="792"/>
      <c r="AG78" s="793"/>
      <c r="AH78" s="865"/>
      <c r="AI78" s="865"/>
      <c r="AJ78" s="865"/>
      <c r="AK78" s="887"/>
      <c r="AL78" s="865">
        <v>550</v>
      </c>
      <c r="AM78" s="865">
        <v>600</v>
      </c>
      <c r="AN78" s="865">
        <v>640</v>
      </c>
      <c r="AO78" s="865">
        <v>670</v>
      </c>
      <c r="AP78" s="865">
        <v>690</v>
      </c>
      <c r="AQ78" s="288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</row>
    <row r="79" spans="1:70" ht="12.75" x14ac:dyDescent="0.2">
      <c r="A79" s="122"/>
      <c r="B79" s="1102">
        <v>1</v>
      </c>
      <c r="C79" s="1213" t="s">
        <v>140</v>
      </c>
      <c r="D79" s="489"/>
      <c r="E79" s="501"/>
      <c r="F79" s="491"/>
      <c r="G79" s="1099"/>
      <c r="H79" s="489"/>
      <c r="I79" s="1099"/>
      <c r="J79" s="489">
        <v>678</v>
      </c>
      <c r="K79" s="1105" t="s">
        <v>242</v>
      </c>
      <c r="L79" s="491"/>
      <c r="M79" s="1099"/>
      <c r="N79" s="489"/>
      <c r="O79" s="501"/>
      <c r="P79" s="491"/>
      <c r="Q79" s="501"/>
      <c r="R79" s="500"/>
      <c r="S79" s="501"/>
      <c r="T79" s="1099">
        <v>679</v>
      </c>
      <c r="U79" s="1224" t="s">
        <v>350</v>
      </c>
      <c r="V79" s="500"/>
      <c r="W79" s="501"/>
      <c r="X79" s="500">
        <v>680</v>
      </c>
      <c r="Y79" s="1098" t="s">
        <v>269</v>
      </c>
      <c r="Z79" s="500"/>
      <c r="AA79" s="501"/>
      <c r="AB79" s="500"/>
      <c r="AC79" s="501"/>
      <c r="AD79" s="500"/>
      <c r="AE79" s="501"/>
      <c r="AF79" s="792">
        <f>COUNT(D79:AE79)</f>
        <v>3</v>
      </c>
      <c r="AG79" s="793">
        <f>IF(AF79&lt;3," ",((LARGE(D79:AE79,1)+LARGE(D79:AE79,2)+LARGE(D79:AE79,3))/3))</f>
        <v>679</v>
      </c>
      <c r="AH79" s="798">
        <f>COUNTIF(D79:AE79,"(1)")</f>
        <v>1</v>
      </c>
      <c r="AI79" s="891">
        <f>COUNTIF(D79:AE79,"(2)")</f>
        <v>1</v>
      </c>
      <c r="AJ79" s="891">
        <f>COUNTIF(D79:AE79,"(3)")</f>
        <v>1</v>
      </c>
      <c r="AK79" s="892">
        <f>SUM(AH79:AJ79)</f>
        <v>3</v>
      </c>
      <c r="AL79" s="1220" t="s">
        <v>149</v>
      </c>
      <c r="AM79" s="1228" t="s">
        <v>149</v>
      </c>
      <c r="AN79" s="1228" t="s">
        <v>149</v>
      </c>
      <c r="AO79" s="1228" t="s">
        <v>172</v>
      </c>
      <c r="AP79" s="1228" t="s">
        <v>230</v>
      </c>
      <c r="AQ79" s="288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</row>
    <row r="80" spans="1:70" ht="12.75" x14ac:dyDescent="0.2">
      <c r="A80" s="122"/>
      <c r="B80" s="1102">
        <v>2</v>
      </c>
      <c r="C80" s="1209" t="s">
        <v>28</v>
      </c>
      <c r="D80" s="489"/>
      <c r="E80" s="501"/>
      <c r="F80" s="489"/>
      <c r="G80" s="501"/>
      <c r="H80" s="489"/>
      <c r="I80" s="490"/>
      <c r="J80" s="489"/>
      <c r="K80" s="501"/>
      <c r="L80" s="489"/>
      <c r="M80" s="501"/>
      <c r="N80" s="489"/>
      <c r="O80" s="501"/>
      <c r="P80" s="489"/>
      <c r="Q80" s="490"/>
      <c r="R80" s="489"/>
      <c r="S80" s="490"/>
      <c r="T80" s="491"/>
      <c r="U80" s="1099"/>
      <c r="V80" s="489"/>
      <c r="W80" s="490"/>
      <c r="X80" s="489">
        <v>636</v>
      </c>
      <c r="Y80" s="501" t="s">
        <v>376</v>
      </c>
      <c r="Z80" s="489"/>
      <c r="AA80" s="501"/>
      <c r="AB80" s="489"/>
      <c r="AC80" s="501"/>
      <c r="AD80" s="500"/>
      <c r="AE80" s="501"/>
      <c r="AF80" s="792">
        <f>COUNT(D80:AE80)</f>
        <v>1</v>
      </c>
      <c r="AG80" s="793" t="str">
        <f>IF(AF80&lt;3," ",((LARGE(D80:AE80,1)+LARGE(D80:AE80,2)+LARGE(D80:AE80,3))/3))</f>
        <v xml:space="preserve"> </v>
      </c>
      <c r="AH80" s="798">
        <f>COUNTIF(D80:AE80,"(1)")</f>
        <v>0</v>
      </c>
      <c r="AI80" s="891">
        <f>COUNTIF(D80:AE80,"(2)")</f>
        <v>0</v>
      </c>
      <c r="AJ80" s="891">
        <f>COUNTIF(D80:AE80,"(3)")</f>
        <v>0</v>
      </c>
      <c r="AK80" s="892">
        <f>SUM(AH80:AJ80)</f>
        <v>0</v>
      </c>
      <c r="AL80" s="1229" t="s">
        <v>204</v>
      </c>
      <c r="AM80" s="1228" t="s">
        <v>204</v>
      </c>
      <c r="AN80" s="1228" t="s">
        <v>230</v>
      </c>
      <c r="AO80" s="797">
        <v>10</v>
      </c>
      <c r="AP80" s="891" t="str">
        <f>IF((LARGE($D80:$AE80,1))&gt;=690,"14"," ")</f>
        <v xml:space="preserve"> </v>
      </c>
      <c r="AQ80" s="288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</row>
    <row r="81" spans="1:70" ht="12.75" x14ac:dyDescent="0.2">
      <c r="A81" s="122"/>
      <c r="B81" s="1102">
        <v>3</v>
      </c>
      <c r="C81" s="1209" t="s">
        <v>141</v>
      </c>
      <c r="D81" s="491"/>
      <c r="E81" s="501"/>
      <c r="F81" s="491"/>
      <c r="G81" s="501"/>
      <c r="H81" s="491"/>
      <c r="I81" s="490"/>
      <c r="J81" s="491"/>
      <c r="K81" s="501"/>
      <c r="L81" s="491">
        <v>546</v>
      </c>
      <c r="M81" s="1099" t="s">
        <v>345</v>
      </c>
      <c r="N81" s="489"/>
      <c r="O81" s="501"/>
      <c r="P81" s="491"/>
      <c r="Q81" s="490"/>
      <c r="R81" s="489"/>
      <c r="S81" s="490"/>
      <c r="T81" s="491">
        <v>487</v>
      </c>
      <c r="U81" s="1099" t="s">
        <v>310</v>
      </c>
      <c r="V81" s="489">
        <v>361</v>
      </c>
      <c r="W81" s="1098" t="s">
        <v>269</v>
      </c>
      <c r="X81" s="489">
        <v>570</v>
      </c>
      <c r="Y81" s="501" t="s">
        <v>367</v>
      </c>
      <c r="Z81" s="489"/>
      <c r="AA81" s="501"/>
      <c r="AB81" s="489"/>
      <c r="AC81" s="501"/>
      <c r="AD81" s="500"/>
      <c r="AE81" s="501"/>
      <c r="AF81" s="792"/>
      <c r="AG81" s="793"/>
      <c r="AH81" s="798">
        <f>COUNTIF(D81:AE81,"(1)")</f>
        <v>0</v>
      </c>
      <c r="AI81" s="891">
        <f>COUNTIF(D81:AE81,"(2)")</f>
        <v>0</v>
      </c>
      <c r="AJ81" s="891">
        <f>COUNTIF(D81:AE81,"(3)")</f>
        <v>1</v>
      </c>
      <c r="AK81" s="892">
        <f>SUM(AH81:AJ81)</f>
        <v>1</v>
      </c>
      <c r="AL81" s="906" t="str">
        <f>IF((LARGE($D81:$AE81,1))&gt;=550,"14"," ")</f>
        <v>14</v>
      </c>
      <c r="AM81" s="889" t="str">
        <f>IF((LARGE($D81:$AE81,1))&gt;=600,"14"," ")</f>
        <v xml:space="preserve"> </v>
      </c>
      <c r="AN81" s="881" t="str">
        <f>IF((LARGE($D81:$AE81,1))&gt;=640,"14"," ")</f>
        <v xml:space="preserve"> </v>
      </c>
      <c r="AO81" s="881" t="str">
        <f>IF((LARGE($D81:$AE81,1))&gt;=670,"14"," ")</f>
        <v xml:space="preserve"> </v>
      </c>
      <c r="AP81" s="891" t="str">
        <f>IF((LARGE($D81:$AE81,1))&gt;=690,"14"," ")</f>
        <v xml:space="preserve"> </v>
      </c>
      <c r="AQ81" s="288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</row>
    <row r="82" spans="1:70" ht="12.75" x14ac:dyDescent="0.2">
      <c r="A82" s="122"/>
      <c r="B82" s="1102">
        <v>4</v>
      </c>
      <c r="C82" s="1213" t="s">
        <v>35</v>
      </c>
      <c r="D82" s="491"/>
      <c r="E82" s="501"/>
      <c r="F82" s="491"/>
      <c r="G82" s="501"/>
      <c r="H82" s="491"/>
      <c r="I82" s="501"/>
      <c r="J82" s="491"/>
      <c r="K82" s="501"/>
      <c r="L82" s="491"/>
      <c r="M82" s="1099"/>
      <c r="N82" s="489"/>
      <c r="O82" s="501"/>
      <c r="P82" s="491"/>
      <c r="Q82" s="501"/>
      <c r="R82" s="500"/>
      <c r="S82" s="501"/>
      <c r="T82" s="1099">
        <v>572</v>
      </c>
      <c r="U82" s="1104" t="s">
        <v>269</v>
      </c>
      <c r="V82" s="500"/>
      <c r="W82" s="501"/>
      <c r="X82" s="500">
        <v>534</v>
      </c>
      <c r="Y82" s="501" t="s">
        <v>348</v>
      </c>
      <c r="Z82" s="500"/>
      <c r="AA82" s="501"/>
      <c r="AB82" s="489"/>
      <c r="AC82" s="501"/>
      <c r="AD82" s="500"/>
      <c r="AE82" s="501"/>
      <c r="AF82" s="792">
        <f>COUNT(D82:AE82)</f>
        <v>2</v>
      </c>
      <c r="AG82" s="793" t="str">
        <f>IF(AF82&lt;3," ",((LARGE(D82:AE82,1)+LARGE(D82:AE82,2)+LARGE(D82:AE82,3))/3))</f>
        <v xml:space="preserve"> </v>
      </c>
      <c r="AH82" s="798">
        <f>COUNTIF(D82:AE82,"(1)")</f>
        <v>0</v>
      </c>
      <c r="AI82" s="891">
        <f>COUNTIF(D82:AE82,"(2)")</f>
        <v>0</v>
      </c>
      <c r="AJ82" s="891">
        <f>COUNTIF(D82:AE82,"(3)")</f>
        <v>1</v>
      </c>
      <c r="AK82" s="892">
        <f>SUM(AH82:AJ82)</f>
        <v>1</v>
      </c>
      <c r="AL82" s="1220" t="s">
        <v>18</v>
      </c>
      <c r="AM82" s="1112">
        <v>11</v>
      </c>
      <c r="AN82" s="798" t="str">
        <f>IF((LARGE($D82:$AE82,1))&gt;=640,"14"," ")</f>
        <v xml:space="preserve"> </v>
      </c>
      <c r="AO82" s="891" t="str">
        <f>IF((LARGE($D82:$AE82,1))&gt;=670,"14"," ")</f>
        <v xml:space="preserve"> </v>
      </c>
      <c r="AP82" s="881" t="str">
        <f>IF((LARGE($D82:$AE82,1))&gt;=690,"14"," ")</f>
        <v xml:space="preserve"> </v>
      </c>
      <c r="AQ82" s="288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</row>
    <row r="83" spans="1:70" ht="12.75" x14ac:dyDescent="0.2">
      <c r="A83" s="327"/>
      <c r="B83" s="903"/>
      <c r="C83" s="327"/>
      <c r="D83" s="502"/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W83" s="502"/>
      <c r="X83" s="502"/>
      <c r="Y83" s="502"/>
      <c r="Z83" s="502"/>
      <c r="AA83" s="502"/>
      <c r="AB83" s="502"/>
      <c r="AC83" s="502"/>
      <c r="AD83" s="502"/>
      <c r="AE83" s="502"/>
      <c r="AF83" s="903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288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</row>
    <row r="84" spans="1:70" ht="12.75" x14ac:dyDescent="0.2">
      <c r="A84" s="327"/>
      <c r="B84" s="903"/>
      <c r="C84" s="327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502"/>
      <c r="R84" s="502"/>
      <c r="S84" s="502"/>
      <c r="T84" s="502"/>
      <c r="U84" s="502"/>
      <c r="V84" s="502"/>
      <c r="W84" s="502"/>
      <c r="X84" s="502"/>
      <c r="Y84" s="502"/>
      <c r="Z84" s="502"/>
      <c r="AA84" s="502"/>
      <c r="AB84" s="502"/>
      <c r="AC84" s="502"/>
      <c r="AD84" s="502"/>
      <c r="AE84" s="502"/>
      <c r="AF84" s="903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288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</row>
    <row r="85" spans="1:70" ht="12.75" x14ac:dyDescent="0.2">
      <c r="A85" s="327"/>
      <c r="B85" s="903"/>
      <c r="C85" s="327" t="s">
        <v>36</v>
      </c>
      <c r="D85" s="502"/>
      <c r="E85" s="502"/>
      <c r="F85" s="502"/>
      <c r="G85" s="502"/>
      <c r="H85" s="502"/>
      <c r="I85" s="502"/>
      <c r="J85" s="1291">
        <f>COUNT(B8:B83)</f>
        <v>19</v>
      </c>
      <c r="K85" s="129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  <c r="AA85" s="502"/>
      <c r="AB85" s="502"/>
      <c r="AC85" s="502"/>
      <c r="AD85" s="502"/>
      <c r="AE85" s="502"/>
      <c r="AF85" s="903">
        <f>SUM(AF15:AF84)</f>
        <v>35</v>
      </c>
      <c r="AG85" s="793"/>
      <c r="AH85" s="794">
        <f>SUM(AH15:AH83)</f>
        <v>14</v>
      </c>
      <c r="AI85" s="795">
        <f>SUM(AI15:AI83)</f>
        <v>8</v>
      </c>
      <c r="AJ85" s="796">
        <f>SUM(AJ15:AJ83)</f>
        <v>8</v>
      </c>
      <c r="AK85" s="797">
        <f>SUM(AK15:AK83)</f>
        <v>30</v>
      </c>
      <c r="AL85" s="1230"/>
      <c r="AM85" s="327"/>
      <c r="AN85" s="327"/>
      <c r="AO85" s="327"/>
      <c r="AP85" s="327"/>
      <c r="AQ85" s="288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</row>
    <row r="86" spans="1:70" ht="12.75" x14ac:dyDescent="0.2">
      <c r="A86" s="327"/>
      <c r="B86" s="903"/>
      <c r="C86" s="327"/>
      <c r="D86" s="502"/>
      <c r="E86" s="502"/>
      <c r="F86" s="502"/>
      <c r="G86" s="502"/>
      <c r="H86" s="502"/>
      <c r="I86" s="502"/>
      <c r="J86" s="502"/>
      <c r="K86" s="502"/>
      <c r="L86" s="502"/>
      <c r="M86" s="502"/>
      <c r="N86" s="502"/>
      <c r="O86" s="502"/>
      <c r="P86" s="502"/>
      <c r="Q86" s="502"/>
      <c r="R86" s="502"/>
      <c r="S86" s="502"/>
      <c r="T86" s="502"/>
      <c r="U86" s="502"/>
      <c r="V86" s="502"/>
      <c r="W86" s="502"/>
      <c r="X86" s="502"/>
      <c r="Y86" s="502"/>
      <c r="Z86" s="502"/>
      <c r="AA86" s="502"/>
      <c r="AB86" s="502"/>
      <c r="AC86" s="502"/>
      <c r="AD86" s="502"/>
      <c r="AE86" s="502"/>
      <c r="AF86" s="903"/>
      <c r="AG86" s="327"/>
      <c r="AH86" s="327"/>
      <c r="AI86" s="327"/>
      <c r="AJ86" s="327"/>
      <c r="AK86" s="327"/>
      <c r="AL86" s="327"/>
      <c r="AM86" s="327"/>
      <c r="AN86" s="327"/>
      <c r="AO86" s="327"/>
      <c r="AP86" s="327"/>
      <c r="AQ86" s="288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</row>
    <row r="87" spans="1:70" ht="12.75" x14ac:dyDescent="0.2">
      <c r="A87" s="327"/>
      <c r="B87" s="903"/>
      <c r="C87" s="327"/>
      <c r="D87" s="502"/>
      <c r="E87" s="502"/>
      <c r="F87" s="502"/>
      <c r="G87" s="502"/>
      <c r="H87" s="502"/>
      <c r="I87" s="502"/>
      <c r="J87" s="502"/>
      <c r="K87" s="502"/>
      <c r="L87" s="502"/>
      <c r="M87" s="502"/>
      <c r="N87" s="502"/>
      <c r="O87" s="502"/>
      <c r="P87" s="502"/>
      <c r="Q87" s="502"/>
      <c r="R87" s="502"/>
      <c r="S87" s="502"/>
      <c r="T87" s="502"/>
      <c r="U87" s="502"/>
      <c r="V87" s="502"/>
      <c r="W87" s="502"/>
      <c r="X87" s="502"/>
      <c r="Y87" s="502"/>
      <c r="Z87" s="502"/>
      <c r="AA87" s="502"/>
      <c r="AB87" s="502"/>
      <c r="AC87" s="502"/>
      <c r="AD87" s="502"/>
      <c r="AE87" s="502"/>
      <c r="AF87" s="903"/>
      <c r="AG87" s="327"/>
      <c r="AH87" s="327"/>
      <c r="AI87" s="327"/>
      <c r="AJ87" s="327"/>
      <c r="AK87" s="327"/>
      <c r="AL87" s="327"/>
      <c r="AM87" s="327"/>
      <c r="AN87" s="327"/>
      <c r="AO87" s="327"/>
      <c r="AP87" s="327"/>
      <c r="AQ87" s="288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</row>
    <row r="88" spans="1:70" ht="12.75" x14ac:dyDescent="0.2">
      <c r="A88" s="327"/>
      <c r="B88" s="903"/>
      <c r="C88" s="327"/>
      <c r="D88" s="502"/>
      <c r="E88" s="502"/>
      <c r="F88" s="502"/>
      <c r="G88" s="502"/>
      <c r="H88" s="502"/>
      <c r="I88" s="502"/>
      <c r="J88" s="502"/>
      <c r="K88" s="502"/>
      <c r="L88" s="502"/>
      <c r="M88" s="502"/>
      <c r="N88" s="502"/>
      <c r="O88" s="502"/>
      <c r="P88" s="502"/>
      <c r="Q88" s="502"/>
      <c r="R88" s="502"/>
      <c r="S88" s="502"/>
      <c r="T88" s="502"/>
      <c r="U88" s="502"/>
      <c r="V88" s="502"/>
      <c r="W88" s="502"/>
      <c r="X88" s="502"/>
      <c r="Y88" s="502"/>
      <c r="Z88" s="502"/>
      <c r="AA88" s="502"/>
      <c r="AB88" s="502"/>
      <c r="AC88" s="502"/>
      <c r="AD88" s="502"/>
      <c r="AE88" s="502"/>
      <c r="AF88" s="903"/>
      <c r="AG88" s="327"/>
      <c r="AH88" s="327"/>
      <c r="AI88" s="327"/>
      <c r="AJ88" s="327"/>
      <c r="AK88" s="327"/>
      <c r="AL88" s="327"/>
      <c r="AM88" s="327"/>
      <c r="AN88" s="327"/>
      <c r="AO88" s="327"/>
      <c r="AP88" s="327"/>
      <c r="AQ88" s="288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</row>
    <row r="89" spans="1:70" x14ac:dyDescent="0.2">
      <c r="A89" s="52"/>
      <c r="B89" s="75"/>
      <c r="C89" s="52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75"/>
      <c r="AG89" s="52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</row>
    <row r="90" spans="1:70" x14ac:dyDescent="0.2">
      <c r="A90" s="52"/>
      <c r="B90" s="75"/>
      <c r="C90" s="52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75"/>
      <c r="AG90" s="52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</row>
    <row r="91" spans="1:70" x14ac:dyDescent="0.2">
      <c r="A91" s="52"/>
      <c r="B91" s="75"/>
      <c r="C91" s="52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75"/>
      <c r="AG91" s="52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</row>
    <row r="92" spans="1:70" x14ac:dyDescent="0.2">
      <c r="A92" s="52"/>
      <c r="B92" s="75"/>
      <c r="C92" s="52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75"/>
      <c r="AG92" s="52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</row>
    <row r="93" spans="1:70" x14ac:dyDescent="0.2">
      <c r="A93" s="52"/>
      <c r="B93" s="75"/>
      <c r="C93" s="52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75"/>
      <c r="AG93" s="52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</row>
    <row r="94" spans="1:70" x14ac:dyDescent="0.2">
      <c r="A94" s="52"/>
      <c r="B94" s="75"/>
      <c r="C94" s="52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75"/>
      <c r="AG94" s="52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</row>
    <row r="95" spans="1:70" x14ac:dyDescent="0.2">
      <c r="A95" s="52"/>
      <c r="B95" s="75"/>
      <c r="C95" s="52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75"/>
      <c r="AG95" s="52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</row>
    <row r="96" spans="1:70" x14ac:dyDescent="0.2">
      <c r="A96" s="52"/>
      <c r="B96" s="75"/>
      <c r="C96" s="52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75"/>
      <c r="AG96" s="52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</row>
    <row r="97" spans="1:70" x14ac:dyDescent="0.2">
      <c r="A97" s="52"/>
      <c r="B97" s="75"/>
      <c r="C97" s="52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75"/>
      <c r="AG97" s="52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</row>
    <row r="98" spans="1:70" x14ac:dyDescent="0.2">
      <c r="A98" s="52"/>
      <c r="B98" s="75"/>
      <c r="C98" s="52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75"/>
      <c r="AG98" s="52"/>
      <c r="AH98" s="288"/>
      <c r="AI98" s="288"/>
      <c r="AJ98" s="288"/>
      <c r="AK98" s="288"/>
      <c r="AL98" s="288"/>
      <c r="AM98" s="288"/>
      <c r="AN98" s="288"/>
      <c r="AO98" s="288"/>
      <c r="AP98" s="288"/>
      <c r="AQ98" s="288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</row>
    <row r="99" spans="1:70" x14ac:dyDescent="0.2">
      <c r="A99" s="52"/>
      <c r="B99" s="75"/>
      <c r="C99" s="52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75"/>
      <c r="AG99" s="52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</row>
    <row r="100" spans="1:70" x14ac:dyDescent="0.2">
      <c r="A100" s="52"/>
      <c r="B100" s="75"/>
      <c r="C100" s="52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75"/>
      <c r="AG100" s="52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</row>
    <row r="101" spans="1:70" x14ac:dyDescent="0.2">
      <c r="A101" s="52"/>
      <c r="B101" s="75"/>
      <c r="C101" s="52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75"/>
      <c r="AG101" s="52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288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</row>
    <row r="102" spans="1:70" x14ac:dyDescent="0.2">
      <c r="A102" s="52"/>
      <c r="B102" s="75"/>
      <c r="C102" s="52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75"/>
      <c r="AG102" s="52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</row>
    <row r="103" spans="1:70" x14ac:dyDescent="0.2">
      <c r="A103" s="52"/>
      <c r="B103" s="75"/>
      <c r="C103" s="52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75"/>
      <c r="AG103" s="52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288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</row>
    <row r="104" spans="1:70" x14ac:dyDescent="0.2">
      <c r="A104" s="52"/>
      <c r="B104" s="75"/>
      <c r="C104" s="52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75"/>
      <c r="AG104" s="52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</row>
    <row r="105" spans="1:70" x14ac:dyDescent="0.2">
      <c r="A105" s="52"/>
      <c r="B105" s="75"/>
      <c r="C105" s="52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75"/>
      <c r="AG105" s="52"/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288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</row>
    <row r="106" spans="1:70" x14ac:dyDescent="0.2">
      <c r="A106" s="52"/>
      <c r="B106" s="75"/>
      <c r="C106" s="52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75"/>
      <c r="AG106" s="52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288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</row>
    <row r="107" spans="1:70" x14ac:dyDescent="0.2">
      <c r="A107" s="52"/>
      <c r="B107" s="75"/>
      <c r="C107" s="52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75"/>
      <c r="AG107" s="52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8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</row>
    <row r="108" spans="1:70" x14ac:dyDescent="0.2">
      <c r="A108" s="52"/>
      <c r="B108" s="75"/>
      <c r="C108" s="52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75"/>
      <c r="AG108" s="52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288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</row>
    <row r="109" spans="1:70" x14ac:dyDescent="0.2">
      <c r="A109" s="52"/>
      <c r="B109" s="75"/>
      <c r="C109" s="52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75"/>
      <c r="AG109" s="52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</row>
    <row r="110" spans="1:70" x14ac:dyDescent="0.2">
      <c r="A110" s="52"/>
      <c r="B110" s="75"/>
      <c r="C110" s="52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75"/>
      <c r="AG110" s="52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</row>
    <row r="111" spans="1:70" x14ac:dyDescent="0.2">
      <c r="A111" s="52"/>
      <c r="B111" s="75"/>
      <c r="C111" s="52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75"/>
      <c r="AG111" s="52"/>
      <c r="AH111" s="288"/>
      <c r="AI111" s="288"/>
      <c r="AJ111" s="288"/>
      <c r="AK111" s="288"/>
      <c r="AL111" s="288"/>
      <c r="AM111" s="288"/>
      <c r="AN111" s="288"/>
      <c r="AO111" s="288"/>
      <c r="AP111" s="288"/>
      <c r="AQ111" s="288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</row>
    <row r="112" spans="1:70" x14ac:dyDescent="0.2">
      <c r="A112" s="52"/>
      <c r="B112" s="75"/>
      <c r="C112" s="52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75"/>
      <c r="AG112" s="52"/>
      <c r="AH112" s="288"/>
      <c r="AI112" s="288"/>
      <c r="AJ112" s="288"/>
      <c r="AK112" s="288"/>
      <c r="AL112" s="288"/>
      <c r="AM112" s="288"/>
      <c r="AN112" s="288"/>
      <c r="AO112" s="288"/>
      <c r="AP112" s="288"/>
      <c r="AQ112" s="288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</row>
    <row r="113" spans="1:70" x14ac:dyDescent="0.2">
      <c r="A113" s="52"/>
      <c r="B113" s="75"/>
      <c r="C113" s="52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75"/>
      <c r="AG113" s="52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</row>
    <row r="114" spans="1:70" x14ac:dyDescent="0.2">
      <c r="A114" s="52"/>
      <c r="B114" s="75"/>
      <c r="C114" s="52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75"/>
      <c r="AG114" s="52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</row>
    <row r="115" spans="1:70" x14ac:dyDescent="0.2">
      <c r="A115" s="52"/>
      <c r="B115" s="75"/>
      <c r="C115" s="52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75"/>
      <c r="AG115" s="52"/>
      <c r="AH115" s="288"/>
      <c r="AI115" s="288"/>
      <c r="AJ115" s="288"/>
      <c r="AK115" s="288"/>
      <c r="AL115" s="288"/>
      <c r="AM115" s="288"/>
      <c r="AN115" s="288"/>
      <c r="AO115" s="288"/>
      <c r="AP115" s="288"/>
      <c r="AQ115" s="288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</row>
    <row r="116" spans="1:70" x14ac:dyDescent="0.2">
      <c r="A116" s="52"/>
      <c r="B116" s="75"/>
      <c r="C116" s="52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75"/>
      <c r="AG116" s="52"/>
      <c r="AH116" s="288"/>
      <c r="AI116" s="288"/>
      <c r="AJ116" s="288"/>
      <c r="AK116" s="288"/>
      <c r="AL116" s="288"/>
      <c r="AM116" s="288"/>
      <c r="AN116" s="288"/>
      <c r="AO116" s="288"/>
      <c r="AP116" s="288"/>
      <c r="AQ116" s="288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</row>
    <row r="117" spans="1:70" x14ac:dyDescent="0.2">
      <c r="A117" s="52"/>
      <c r="B117" s="75"/>
      <c r="C117" s="52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75"/>
      <c r="AG117" s="52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</row>
    <row r="118" spans="1:70" x14ac:dyDescent="0.2">
      <c r="A118" s="52"/>
      <c r="B118" s="75"/>
      <c r="C118" s="52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75"/>
      <c r="AG118" s="52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</row>
    <row r="119" spans="1:70" x14ac:dyDescent="0.2">
      <c r="A119" s="52"/>
      <c r="B119" s="75"/>
      <c r="C119" s="52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75"/>
      <c r="AG119" s="52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</row>
    <row r="120" spans="1:70" x14ac:dyDescent="0.2">
      <c r="A120" s="52"/>
      <c r="B120" s="75"/>
      <c r="C120" s="52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75"/>
      <c r="AG120" s="52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</row>
    <row r="121" spans="1:70" x14ac:dyDescent="0.2">
      <c r="A121" s="52"/>
      <c r="B121" s="75"/>
      <c r="C121" s="52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75"/>
      <c r="AG121" s="52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</row>
    <row r="122" spans="1:70" x14ac:dyDescent="0.2">
      <c r="A122" s="52"/>
      <c r="B122" s="75"/>
      <c r="C122" s="52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75"/>
      <c r="AG122" s="52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</row>
    <row r="123" spans="1:70" x14ac:dyDescent="0.2">
      <c r="A123" s="52"/>
      <c r="B123" s="75"/>
      <c r="C123" s="52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75"/>
      <c r="AG123" s="52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</row>
    <row r="124" spans="1:70" x14ac:dyDescent="0.2">
      <c r="A124" s="52"/>
      <c r="B124" s="75"/>
      <c r="C124" s="52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75"/>
      <c r="AG124" s="52"/>
      <c r="AH124" s="288"/>
      <c r="AI124" s="288"/>
      <c r="AJ124" s="288"/>
      <c r="AK124" s="288"/>
      <c r="AL124" s="288"/>
      <c r="AM124" s="288"/>
      <c r="AN124" s="288"/>
      <c r="AO124" s="288"/>
      <c r="AP124" s="288"/>
      <c r="AQ124" s="288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</row>
    <row r="125" spans="1:70" x14ac:dyDescent="0.2">
      <c r="A125" s="52"/>
      <c r="B125" s="75"/>
      <c r="C125" s="52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75"/>
      <c r="AG125" s="52"/>
      <c r="AH125" s="288"/>
      <c r="AI125" s="288"/>
      <c r="AJ125" s="288"/>
      <c r="AK125" s="288"/>
      <c r="AL125" s="288"/>
      <c r="AM125" s="288"/>
      <c r="AN125" s="288"/>
      <c r="AO125" s="288"/>
      <c r="AP125" s="288"/>
      <c r="AQ125" s="288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</row>
    <row r="126" spans="1:70" x14ac:dyDescent="0.2">
      <c r="A126" s="52"/>
      <c r="B126" s="75"/>
      <c r="C126" s="52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75"/>
      <c r="AG126" s="52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</row>
    <row r="127" spans="1:70" x14ac:dyDescent="0.2">
      <c r="A127" s="52"/>
      <c r="B127" s="75"/>
      <c r="C127" s="52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75"/>
      <c r="AG127" s="52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</row>
    <row r="128" spans="1:70" x14ac:dyDescent="0.2">
      <c r="A128" s="52"/>
      <c r="B128" s="75"/>
      <c r="C128" s="52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75"/>
      <c r="AG128" s="52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</row>
    <row r="129" spans="1:70" x14ac:dyDescent="0.2">
      <c r="A129" s="52"/>
      <c r="B129" s="75"/>
      <c r="C129" s="52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75"/>
      <c r="AG129" s="52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</row>
    <row r="130" spans="1:70" x14ac:dyDescent="0.2">
      <c r="A130" s="52"/>
      <c r="B130" s="75"/>
      <c r="C130" s="52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75"/>
      <c r="AG130" s="52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</row>
    <row r="131" spans="1:70" x14ac:dyDescent="0.2">
      <c r="A131" s="52"/>
      <c r="B131" s="75"/>
      <c r="C131" s="52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75"/>
      <c r="AG131" s="52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</row>
    <row r="132" spans="1:70" x14ac:dyDescent="0.2">
      <c r="A132" s="52"/>
      <c r="B132" s="75"/>
      <c r="C132" s="52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75"/>
      <c r="AG132" s="52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</row>
    <row r="133" spans="1:70" x14ac:dyDescent="0.2">
      <c r="A133" s="52"/>
      <c r="B133" s="75"/>
      <c r="C133" s="52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75"/>
      <c r="AG133" s="52"/>
      <c r="AH133" s="288"/>
      <c r="AI133" s="288"/>
      <c r="AJ133" s="288"/>
      <c r="AK133" s="288"/>
      <c r="AL133" s="288"/>
      <c r="AM133" s="288"/>
      <c r="AN133" s="288"/>
      <c r="AO133" s="288"/>
      <c r="AP133" s="288"/>
      <c r="AQ133" s="288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</row>
    <row r="134" spans="1:70" x14ac:dyDescent="0.2">
      <c r="A134" s="52"/>
      <c r="B134" s="75"/>
      <c r="C134" s="52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75"/>
      <c r="AG134" s="52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</row>
    <row r="135" spans="1:70" x14ac:dyDescent="0.2">
      <c r="A135" s="52"/>
      <c r="B135" s="75"/>
      <c r="C135" s="52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75"/>
      <c r="AG135" s="52"/>
      <c r="AH135" s="288"/>
      <c r="AI135" s="288"/>
      <c r="AJ135" s="288"/>
      <c r="AK135" s="288"/>
      <c r="AL135" s="288"/>
      <c r="AM135" s="288"/>
      <c r="AN135" s="288"/>
      <c r="AO135" s="288"/>
      <c r="AP135" s="288"/>
      <c r="AQ135" s="288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</row>
    <row r="136" spans="1:70" x14ac:dyDescent="0.2">
      <c r="A136" s="52"/>
      <c r="B136" s="75"/>
      <c r="C136" s="52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75"/>
      <c r="AG136" s="52"/>
      <c r="AH136" s="288"/>
      <c r="AI136" s="288"/>
      <c r="AJ136" s="288"/>
      <c r="AK136" s="288"/>
      <c r="AL136" s="288"/>
      <c r="AM136" s="288"/>
      <c r="AN136" s="288"/>
      <c r="AO136" s="288"/>
      <c r="AP136" s="288"/>
      <c r="AQ136" s="288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</row>
    <row r="137" spans="1:70" x14ac:dyDescent="0.2">
      <c r="A137" s="52"/>
      <c r="B137" s="75"/>
      <c r="C137" s="52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75"/>
      <c r="AG137" s="52"/>
      <c r="AH137" s="288"/>
      <c r="AI137" s="288"/>
      <c r="AJ137" s="288"/>
      <c r="AK137" s="288"/>
      <c r="AL137" s="288"/>
      <c r="AM137" s="288"/>
      <c r="AN137" s="288"/>
      <c r="AO137" s="288"/>
      <c r="AP137" s="288"/>
      <c r="AQ137" s="288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</row>
    <row r="138" spans="1:70" x14ac:dyDescent="0.2">
      <c r="A138" s="52"/>
      <c r="B138" s="75"/>
      <c r="C138" s="52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75"/>
      <c r="AG138" s="52"/>
      <c r="AH138" s="288"/>
      <c r="AI138" s="288"/>
      <c r="AJ138" s="288"/>
      <c r="AK138" s="288"/>
      <c r="AL138" s="288"/>
      <c r="AM138" s="288"/>
      <c r="AN138" s="288"/>
      <c r="AO138" s="288"/>
      <c r="AP138" s="288"/>
      <c r="AQ138" s="288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</row>
    <row r="139" spans="1:70" x14ac:dyDescent="0.2">
      <c r="A139" s="52"/>
      <c r="B139" s="75"/>
      <c r="C139" s="52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75"/>
      <c r="AG139" s="52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</row>
    <row r="140" spans="1:70" x14ac:dyDescent="0.2">
      <c r="A140" s="52"/>
      <c r="B140" s="75"/>
      <c r="C140" s="52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75"/>
      <c r="AG140" s="52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</row>
    <row r="141" spans="1:70" x14ac:dyDescent="0.2">
      <c r="A141" s="52"/>
      <c r="B141" s="75"/>
      <c r="C141" s="52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75"/>
      <c r="AG141" s="52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</row>
    <row r="142" spans="1:70" x14ac:dyDescent="0.2">
      <c r="A142" s="52"/>
      <c r="B142" s="75"/>
      <c r="C142" s="52"/>
      <c r="D142" s="311"/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75"/>
      <c r="AG142" s="52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</row>
    <row r="143" spans="1:70" x14ac:dyDescent="0.2">
      <c r="A143" s="52"/>
      <c r="B143" s="75"/>
      <c r="C143" s="52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/>
      <c r="AF143" s="75"/>
      <c r="AG143" s="52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</row>
    <row r="144" spans="1:70" x14ac:dyDescent="0.2">
      <c r="A144" s="52"/>
      <c r="B144" s="75"/>
      <c r="C144" s="52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1"/>
      <c r="AC144" s="311"/>
      <c r="AD144" s="311"/>
      <c r="AE144" s="311"/>
      <c r="AF144" s="75"/>
      <c r="AG144" s="52"/>
      <c r="AH144" s="288"/>
      <c r="AI144" s="288"/>
      <c r="AJ144" s="288"/>
      <c r="AK144" s="288"/>
      <c r="AL144" s="288"/>
      <c r="AM144" s="288"/>
      <c r="AN144" s="288"/>
      <c r="AO144" s="288"/>
      <c r="AP144" s="288"/>
      <c r="AQ144" s="288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</row>
    <row r="145" spans="1:70" x14ac:dyDescent="0.2">
      <c r="A145" s="52"/>
      <c r="B145" s="75"/>
      <c r="C145" s="52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75"/>
      <c r="AG145" s="52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</row>
    <row r="146" spans="1:70" x14ac:dyDescent="0.2">
      <c r="A146" s="52"/>
      <c r="B146" s="75"/>
      <c r="C146" s="52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75"/>
      <c r="AG146" s="52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</row>
    <row r="147" spans="1:70" x14ac:dyDescent="0.2">
      <c r="A147" s="52"/>
      <c r="B147" s="75"/>
      <c r="C147" s="52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75"/>
      <c r="AG147" s="52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</row>
    <row r="148" spans="1:70" x14ac:dyDescent="0.2">
      <c r="A148" s="52"/>
      <c r="B148" s="75"/>
      <c r="C148" s="52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75"/>
      <c r="AG148" s="52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</row>
    <row r="149" spans="1:70" x14ac:dyDescent="0.2">
      <c r="A149" s="52"/>
      <c r="B149" s="75"/>
      <c r="C149" s="52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75"/>
      <c r="AG149" s="52"/>
      <c r="AH149" s="288"/>
      <c r="AI149" s="288"/>
      <c r="AJ149" s="288"/>
      <c r="AK149" s="288"/>
      <c r="AL149" s="288"/>
      <c r="AM149" s="288"/>
      <c r="AN149" s="288"/>
      <c r="AO149" s="288"/>
      <c r="AP149" s="288"/>
      <c r="AQ149" s="288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</row>
    <row r="150" spans="1:70" x14ac:dyDescent="0.2">
      <c r="A150" s="52"/>
      <c r="B150" s="75"/>
      <c r="C150" s="52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75"/>
      <c r="AG150" s="52"/>
      <c r="AH150" s="288"/>
      <c r="AI150" s="288"/>
      <c r="AJ150" s="288"/>
      <c r="AK150" s="288"/>
      <c r="AL150" s="288"/>
      <c r="AM150" s="288"/>
      <c r="AN150" s="288"/>
      <c r="AO150" s="288"/>
      <c r="AP150" s="288"/>
      <c r="AQ150" s="288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</row>
    <row r="151" spans="1:70" x14ac:dyDescent="0.2">
      <c r="A151" s="52"/>
      <c r="B151" s="75"/>
      <c r="C151" s="52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75"/>
      <c r="AG151" s="52"/>
      <c r="AH151" s="288"/>
      <c r="AI151" s="288"/>
      <c r="AJ151" s="288"/>
      <c r="AK151" s="288"/>
      <c r="AL151" s="288"/>
      <c r="AM151" s="288"/>
      <c r="AN151" s="288"/>
      <c r="AO151" s="288"/>
      <c r="AP151" s="288"/>
      <c r="AQ151" s="288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</row>
    <row r="152" spans="1:70" x14ac:dyDescent="0.2">
      <c r="A152" s="52"/>
      <c r="B152" s="75"/>
      <c r="C152" s="52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75"/>
      <c r="AG152" s="52"/>
      <c r="AH152" s="288"/>
      <c r="AI152" s="288"/>
      <c r="AJ152" s="288"/>
      <c r="AK152" s="288"/>
      <c r="AL152" s="288"/>
      <c r="AM152" s="288"/>
      <c r="AN152" s="288"/>
      <c r="AO152" s="288"/>
      <c r="AP152" s="288"/>
      <c r="AQ152" s="288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</row>
    <row r="153" spans="1:70" x14ac:dyDescent="0.2">
      <c r="A153" s="52"/>
      <c r="B153" s="75"/>
      <c r="C153" s="52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75"/>
      <c r="AG153" s="52"/>
      <c r="AH153" s="288"/>
      <c r="AI153" s="288"/>
      <c r="AJ153" s="288"/>
      <c r="AK153" s="288"/>
      <c r="AL153" s="288"/>
      <c r="AM153" s="288"/>
      <c r="AN153" s="288"/>
      <c r="AO153" s="288"/>
      <c r="AP153" s="288"/>
      <c r="AQ153" s="288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</row>
    <row r="154" spans="1:70" x14ac:dyDescent="0.2">
      <c r="A154" s="52"/>
      <c r="B154" s="75"/>
      <c r="C154" s="52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  <c r="AD154" s="311"/>
      <c r="AE154" s="311"/>
      <c r="AF154" s="75"/>
      <c r="AG154" s="52"/>
      <c r="AH154" s="288"/>
      <c r="AI154" s="288"/>
      <c r="AJ154" s="288"/>
      <c r="AK154" s="288"/>
      <c r="AL154" s="288"/>
      <c r="AM154" s="288"/>
      <c r="AN154" s="288"/>
      <c r="AO154" s="288"/>
      <c r="AP154" s="288"/>
      <c r="AQ154" s="288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</row>
    <row r="155" spans="1:70" x14ac:dyDescent="0.2">
      <c r="A155" s="52"/>
      <c r="B155" s="75"/>
      <c r="C155" s="52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  <c r="AD155" s="311"/>
      <c r="AE155" s="311"/>
      <c r="AF155" s="75"/>
      <c r="AG155" s="52"/>
      <c r="AH155" s="288"/>
      <c r="AI155" s="288"/>
      <c r="AJ155" s="288"/>
      <c r="AK155" s="288"/>
      <c r="AL155" s="288"/>
      <c r="AM155" s="288"/>
      <c r="AN155" s="288"/>
      <c r="AO155" s="288"/>
      <c r="AP155" s="288"/>
      <c r="AQ155" s="288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</row>
    <row r="156" spans="1:70" x14ac:dyDescent="0.2">
      <c r="A156" s="52"/>
      <c r="B156" s="75"/>
      <c r="C156" s="52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  <c r="AF156" s="75"/>
      <c r="AG156" s="52"/>
      <c r="AH156" s="288"/>
      <c r="AI156" s="288"/>
      <c r="AJ156" s="288"/>
      <c r="AK156" s="288"/>
      <c r="AL156" s="288"/>
      <c r="AM156" s="288"/>
      <c r="AN156" s="288"/>
      <c r="AO156" s="288"/>
      <c r="AP156" s="288"/>
      <c r="AQ156" s="288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</row>
    <row r="157" spans="1:70" ht="12.75" customHeight="1" x14ac:dyDescent="0.2">
      <c r="A157" s="52"/>
      <c r="B157" s="75"/>
      <c r="C157" s="52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75"/>
      <c r="AG157" s="52"/>
      <c r="AH157" s="288"/>
      <c r="AI157" s="288"/>
      <c r="AJ157" s="288"/>
      <c r="AK157" s="288"/>
      <c r="AL157" s="288"/>
      <c r="AM157" s="288"/>
      <c r="AN157" s="288"/>
      <c r="AO157" s="288"/>
      <c r="AP157" s="288"/>
      <c r="AQ157" s="288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</row>
    <row r="158" spans="1:70" x14ac:dyDescent="0.2">
      <c r="A158" s="52"/>
      <c r="B158" s="75"/>
      <c r="C158" s="52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75"/>
      <c r="AG158" s="52"/>
      <c r="AH158" s="288"/>
      <c r="AI158" s="288"/>
      <c r="AJ158" s="288"/>
      <c r="AK158" s="288"/>
      <c r="AL158" s="288"/>
      <c r="AM158" s="288"/>
      <c r="AN158" s="288"/>
      <c r="AO158" s="288"/>
      <c r="AP158" s="288"/>
      <c r="AQ158" s="288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</row>
    <row r="159" spans="1:70" x14ac:dyDescent="0.2">
      <c r="A159" s="52"/>
      <c r="B159" s="75"/>
      <c r="C159" s="52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75"/>
      <c r="AG159" s="52"/>
      <c r="AH159" s="288"/>
      <c r="AI159" s="288"/>
      <c r="AJ159" s="288"/>
      <c r="AK159" s="288"/>
      <c r="AL159" s="288"/>
      <c r="AM159" s="288"/>
      <c r="AN159" s="288"/>
      <c r="AO159" s="288"/>
      <c r="AP159" s="288"/>
      <c r="AQ159" s="288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</row>
    <row r="160" spans="1:70" x14ac:dyDescent="0.2">
      <c r="A160" s="52"/>
      <c r="B160" s="75"/>
      <c r="C160" s="52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75"/>
      <c r="AG160" s="52"/>
      <c r="AH160" s="288"/>
      <c r="AI160" s="288"/>
      <c r="AJ160" s="288"/>
      <c r="AK160" s="288"/>
      <c r="AL160" s="288"/>
      <c r="AM160" s="288"/>
      <c r="AN160" s="288"/>
      <c r="AO160" s="288"/>
      <c r="AP160" s="288"/>
      <c r="AQ160" s="288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</row>
    <row r="161" spans="1:70" ht="12.75" customHeight="1" x14ac:dyDescent="0.2">
      <c r="A161" s="52"/>
      <c r="B161" s="75"/>
      <c r="C161" s="52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75"/>
      <c r="AG161" s="52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</row>
    <row r="162" spans="1:70" x14ac:dyDescent="0.2">
      <c r="A162" s="52"/>
      <c r="B162" s="75"/>
      <c r="C162" s="52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75"/>
      <c r="AG162" s="52"/>
      <c r="AH162" s="288"/>
      <c r="AI162" s="288"/>
      <c r="AJ162" s="288"/>
      <c r="AK162" s="288"/>
      <c r="AL162" s="288"/>
      <c r="AM162" s="288"/>
      <c r="AN162" s="288"/>
      <c r="AO162" s="288"/>
      <c r="AP162" s="288"/>
      <c r="AQ162" s="288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</row>
    <row r="163" spans="1:70" x14ac:dyDescent="0.2">
      <c r="A163" s="52"/>
      <c r="B163" s="75"/>
      <c r="C163" s="52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  <c r="AB163" s="311"/>
      <c r="AC163" s="311"/>
      <c r="AD163" s="311"/>
      <c r="AE163" s="311"/>
      <c r="AF163" s="75"/>
      <c r="AG163" s="52"/>
      <c r="AH163" s="288"/>
      <c r="AI163" s="288"/>
      <c r="AJ163" s="288"/>
      <c r="AK163" s="288"/>
      <c r="AL163" s="288"/>
      <c r="AM163" s="288"/>
      <c r="AN163" s="288"/>
      <c r="AO163" s="288"/>
      <c r="AP163" s="288"/>
      <c r="AQ163" s="288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</row>
    <row r="164" spans="1:70" x14ac:dyDescent="0.2">
      <c r="A164" s="52"/>
      <c r="B164" s="75"/>
      <c r="C164" s="52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  <c r="AD164" s="311"/>
      <c r="AE164" s="311"/>
      <c r="AF164" s="75"/>
      <c r="AG164" s="52"/>
      <c r="AH164" s="288"/>
      <c r="AI164" s="288"/>
      <c r="AJ164" s="288"/>
      <c r="AK164" s="288"/>
      <c r="AL164" s="288"/>
      <c r="AM164" s="288"/>
      <c r="AN164" s="288"/>
      <c r="AO164" s="288"/>
      <c r="AP164" s="288"/>
      <c r="AQ164" s="288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</row>
    <row r="165" spans="1:70" x14ac:dyDescent="0.2">
      <c r="A165" s="52"/>
      <c r="B165" s="75"/>
      <c r="C165" s="52"/>
      <c r="D165" s="311"/>
      <c r="E165" s="311"/>
      <c r="F165" s="311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  <c r="AD165" s="311"/>
      <c r="AE165" s="311"/>
      <c r="AF165" s="75"/>
      <c r="AG165" s="52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</row>
    <row r="166" spans="1:70" x14ac:dyDescent="0.2">
      <c r="A166" s="52"/>
      <c r="B166" s="75"/>
      <c r="C166" s="52"/>
      <c r="D166" s="311"/>
      <c r="E166" s="311"/>
      <c r="F166" s="311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75"/>
      <c r="AG166" s="52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</row>
    <row r="167" spans="1:70" x14ac:dyDescent="0.2">
      <c r="A167" s="52"/>
      <c r="B167" s="75"/>
      <c r="C167" s="52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1"/>
      <c r="AC167" s="311"/>
      <c r="AD167" s="311"/>
      <c r="AE167" s="311"/>
      <c r="AF167" s="75"/>
      <c r="AG167" s="52"/>
      <c r="AH167" s="288"/>
      <c r="AI167" s="288"/>
      <c r="AJ167" s="288"/>
      <c r="AK167" s="288"/>
      <c r="AL167" s="288"/>
      <c r="AM167" s="288"/>
      <c r="AN167" s="288"/>
      <c r="AO167" s="288"/>
      <c r="AP167" s="288"/>
      <c r="AQ167" s="288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</row>
    <row r="168" spans="1:70" x14ac:dyDescent="0.2">
      <c r="A168" s="52"/>
      <c r="B168" s="75"/>
      <c r="C168" s="52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  <c r="AD168" s="311"/>
      <c r="AE168" s="311"/>
      <c r="AF168" s="75"/>
      <c r="AG168" s="52"/>
      <c r="AH168" s="288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</row>
    <row r="169" spans="1:70" x14ac:dyDescent="0.2">
      <c r="A169" s="52"/>
      <c r="B169" s="75"/>
      <c r="C169" s="52"/>
      <c r="D169" s="311"/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/>
      <c r="AB169" s="311"/>
      <c r="AC169" s="311"/>
      <c r="AD169" s="311"/>
      <c r="AE169" s="311"/>
      <c r="AF169" s="75"/>
      <c r="AG169" s="52"/>
      <c r="AH169" s="288"/>
      <c r="AI169" s="288"/>
      <c r="AJ169" s="288"/>
      <c r="AK169" s="288"/>
      <c r="AL169" s="288"/>
      <c r="AM169" s="288"/>
      <c r="AN169" s="288"/>
      <c r="AO169" s="288"/>
      <c r="AP169" s="288"/>
      <c r="AQ169" s="288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</row>
    <row r="170" spans="1:70" x14ac:dyDescent="0.2">
      <c r="A170" s="52"/>
      <c r="B170" s="75"/>
      <c r="C170" s="52"/>
      <c r="D170" s="311"/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1"/>
      <c r="AC170" s="311"/>
      <c r="AD170" s="311"/>
      <c r="AE170" s="311"/>
      <c r="AF170" s="75"/>
      <c r="AG170" s="52"/>
      <c r="AH170" s="288"/>
      <c r="AI170" s="288"/>
      <c r="AJ170" s="288"/>
      <c r="AK170" s="288"/>
      <c r="AL170" s="288"/>
      <c r="AM170" s="288"/>
      <c r="AN170" s="288"/>
      <c r="AO170" s="288"/>
      <c r="AP170" s="288"/>
      <c r="AQ170" s="288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</row>
    <row r="171" spans="1:70" x14ac:dyDescent="0.2">
      <c r="A171" s="52"/>
      <c r="B171" s="75"/>
      <c r="C171" s="52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311"/>
      <c r="AC171" s="311"/>
      <c r="AD171" s="311"/>
      <c r="AE171" s="311"/>
      <c r="AF171" s="75"/>
      <c r="AG171" s="52"/>
      <c r="AH171" s="288"/>
      <c r="AI171" s="288"/>
      <c r="AJ171" s="288"/>
      <c r="AK171" s="288"/>
      <c r="AL171" s="288"/>
      <c r="AM171" s="288"/>
      <c r="AN171" s="288"/>
      <c r="AO171" s="288"/>
      <c r="AP171" s="288"/>
      <c r="AQ171" s="288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</row>
    <row r="172" spans="1:70" x14ac:dyDescent="0.2">
      <c r="A172" s="52"/>
      <c r="B172" s="75"/>
      <c r="C172" s="52"/>
      <c r="D172" s="311"/>
      <c r="E172" s="31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1"/>
      <c r="AC172" s="311"/>
      <c r="AD172" s="311"/>
      <c r="AE172" s="311"/>
      <c r="AF172" s="75"/>
      <c r="AG172" s="52"/>
      <c r="AH172" s="288"/>
      <c r="AI172" s="288"/>
      <c r="AJ172" s="288"/>
      <c r="AK172" s="288"/>
      <c r="AL172" s="288"/>
      <c r="AM172" s="288"/>
      <c r="AN172" s="288"/>
      <c r="AO172" s="288"/>
      <c r="AP172" s="288"/>
      <c r="AQ172" s="288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</row>
    <row r="173" spans="1:70" x14ac:dyDescent="0.2">
      <c r="A173" s="52"/>
      <c r="B173" s="75"/>
      <c r="C173" s="52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75"/>
      <c r="AG173" s="52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</row>
    <row r="174" spans="1:70" x14ac:dyDescent="0.2">
      <c r="A174" s="52"/>
      <c r="B174" s="75"/>
      <c r="C174" s="52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75"/>
      <c r="AG174" s="52"/>
      <c r="AH174" s="288"/>
      <c r="AI174" s="288"/>
      <c r="AJ174" s="288"/>
      <c r="AK174" s="288"/>
      <c r="AL174" s="288"/>
      <c r="AM174" s="288"/>
      <c r="AN174" s="288"/>
      <c r="AO174" s="288"/>
      <c r="AP174" s="288"/>
      <c r="AQ174" s="288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</row>
    <row r="175" spans="1:70" x14ac:dyDescent="0.2">
      <c r="A175" s="52"/>
      <c r="B175" s="75"/>
      <c r="C175" s="52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75"/>
      <c r="AG175" s="52"/>
      <c r="AH175" s="288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</row>
    <row r="176" spans="1:70" x14ac:dyDescent="0.2">
      <c r="A176" s="52"/>
      <c r="B176" s="75"/>
      <c r="C176" s="52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75"/>
      <c r="AG176" s="52"/>
      <c r="AH176" s="288"/>
      <c r="AI176" s="288"/>
      <c r="AJ176" s="288"/>
      <c r="AK176" s="288"/>
      <c r="AL176" s="288"/>
      <c r="AM176" s="288"/>
      <c r="AN176" s="288"/>
      <c r="AO176" s="288"/>
      <c r="AP176" s="288"/>
      <c r="AQ176" s="288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</row>
    <row r="177" spans="1:70" x14ac:dyDescent="0.2">
      <c r="A177" s="52"/>
      <c r="B177" s="75"/>
      <c r="C177" s="52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75"/>
      <c r="AG177" s="52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</row>
    <row r="178" spans="1:70" x14ac:dyDescent="0.2">
      <c r="A178" s="52"/>
      <c r="B178" s="75"/>
      <c r="C178" s="52"/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  <c r="AD178" s="311"/>
      <c r="AE178" s="311"/>
      <c r="AF178" s="75"/>
      <c r="AG178" s="52"/>
      <c r="AH178" s="288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</row>
    <row r="179" spans="1:70" x14ac:dyDescent="0.2">
      <c r="A179" s="52"/>
      <c r="B179" s="75"/>
      <c r="C179" s="52"/>
      <c r="D179" s="311"/>
      <c r="E179" s="311"/>
      <c r="F179" s="311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/>
      <c r="AE179" s="311"/>
      <c r="AF179" s="75"/>
      <c r="AG179" s="52"/>
      <c r="AH179" s="288"/>
      <c r="AI179" s="288"/>
      <c r="AJ179" s="288"/>
      <c r="AK179" s="288"/>
      <c r="AL179" s="288"/>
      <c r="AM179" s="288"/>
      <c r="AN179" s="288"/>
      <c r="AO179" s="288"/>
      <c r="AP179" s="288"/>
      <c r="AQ179" s="288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</row>
    <row r="180" spans="1:70" x14ac:dyDescent="0.2">
      <c r="A180" s="52"/>
      <c r="B180" s="75"/>
      <c r="C180" s="52"/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1"/>
      <c r="AC180" s="311"/>
      <c r="AD180" s="311"/>
      <c r="AE180" s="311"/>
      <c r="AF180" s="75"/>
      <c r="AG180" s="52"/>
      <c r="AH180" s="288"/>
      <c r="AI180" s="288"/>
      <c r="AJ180" s="288"/>
      <c r="AK180" s="288"/>
      <c r="AL180" s="288"/>
      <c r="AM180" s="288"/>
      <c r="AN180" s="288"/>
      <c r="AO180" s="288"/>
      <c r="AP180" s="288"/>
      <c r="AQ180" s="288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</row>
    <row r="181" spans="1:70" x14ac:dyDescent="0.2">
      <c r="A181" s="52"/>
      <c r="B181" s="75"/>
      <c r="C181" s="52"/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  <c r="AD181" s="311"/>
      <c r="AE181" s="311"/>
      <c r="AF181" s="75"/>
      <c r="AG181" s="52"/>
      <c r="AH181" s="288"/>
      <c r="AI181" s="288"/>
      <c r="AJ181" s="288"/>
      <c r="AK181" s="288"/>
      <c r="AL181" s="288"/>
      <c r="AM181" s="288"/>
      <c r="AN181" s="288"/>
      <c r="AO181" s="288"/>
      <c r="AP181" s="288"/>
      <c r="AQ181" s="288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</row>
    <row r="182" spans="1:70" x14ac:dyDescent="0.2">
      <c r="A182" s="52"/>
      <c r="B182" s="75"/>
      <c r="C182" s="52"/>
      <c r="D182" s="311"/>
      <c r="E182" s="31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  <c r="AB182" s="311"/>
      <c r="AC182" s="311"/>
      <c r="AD182" s="311"/>
      <c r="AE182" s="311"/>
      <c r="AF182" s="75"/>
      <c r="AG182" s="52"/>
      <c r="AH182" s="288"/>
      <c r="AI182" s="288"/>
      <c r="AJ182" s="288"/>
      <c r="AK182" s="288"/>
      <c r="AL182" s="288"/>
      <c r="AM182" s="288"/>
      <c r="AN182" s="288"/>
      <c r="AO182" s="288"/>
      <c r="AP182" s="288"/>
      <c r="AQ182" s="288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</row>
    <row r="183" spans="1:70" x14ac:dyDescent="0.2">
      <c r="A183" s="52"/>
      <c r="B183" s="75"/>
      <c r="C183" s="52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1"/>
      <c r="AB183" s="311"/>
      <c r="AC183" s="311"/>
      <c r="AD183" s="311"/>
      <c r="AE183" s="311"/>
      <c r="AF183" s="75"/>
      <c r="AG183" s="52"/>
      <c r="AH183" s="288"/>
      <c r="AI183" s="288"/>
      <c r="AJ183" s="288"/>
      <c r="AK183" s="288"/>
      <c r="AL183" s="288"/>
      <c r="AM183" s="288"/>
      <c r="AN183" s="288"/>
      <c r="AO183" s="288"/>
      <c r="AP183" s="288"/>
      <c r="AQ183" s="288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</row>
    <row r="184" spans="1:70" x14ac:dyDescent="0.2">
      <c r="A184" s="52"/>
      <c r="B184" s="75"/>
      <c r="C184" s="52"/>
      <c r="D184" s="311"/>
      <c r="E184" s="311"/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11"/>
      <c r="AD184" s="311"/>
      <c r="AE184" s="311"/>
      <c r="AF184" s="75"/>
      <c r="AG184" s="52"/>
      <c r="AH184" s="288"/>
      <c r="AI184" s="288"/>
      <c r="AJ184" s="288"/>
      <c r="AK184" s="288"/>
      <c r="AL184" s="288"/>
      <c r="AM184" s="288"/>
      <c r="AN184" s="288"/>
      <c r="AO184" s="288"/>
      <c r="AP184" s="288"/>
      <c r="AQ184" s="288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</row>
    <row r="185" spans="1:70" x14ac:dyDescent="0.2">
      <c r="A185" s="52"/>
      <c r="B185" s="75"/>
      <c r="C185" s="52"/>
      <c r="D185" s="311"/>
      <c r="E185" s="311"/>
      <c r="F185" s="311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1"/>
      <c r="AB185" s="311"/>
      <c r="AC185" s="311"/>
      <c r="AD185" s="311"/>
      <c r="AE185" s="311"/>
      <c r="AF185" s="75"/>
      <c r="AG185" s="52"/>
      <c r="AH185" s="288"/>
      <c r="AI185" s="288"/>
      <c r="AJ185" s="288"/>
      <c r="AK185" s="288"/>
      <c r="AL185" s="288"/>
      <c r="AM185" s="288"/>
      <c r="AN185" s="288"/>
      <c r="AO185" s="288"/>
      <c r="AP185" s="288"/>
      <c r="AQ185" s="288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</row>
    <row r="186" spans="1:70" x14ac:dyDescent="0.2">
      <c r="A186" s="52"/>
      <c r="B186" s="75"/>
      <c r="C186" s="52"/>
      <c r="D186" s="311"/>
      <c r="E186" s="31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11"/>
      <c r="AD186" s="311"/>
      <c r="AE186" s="311"/>
      <c r="AF186" s="75"/>
      <c r="AG186" s="52"/>
      <c r="AH186" s="288"/>
      <c r="AI186" s="288"/>
      <c r="AJ186" s="288"/>
      <c r="AK186" s="288"/>
      <c r="AL186" s="288"/>
      <c r="AM186" s="288"/>
      <c r="AN186" s="288"/>
      <c r="AO186" s="288"/>
      <c r="AP186" s="288"/>
      <c r="AQ186" s="288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</row>
    <row r="187" spans="1:70" x14ac:dyDescent="0.2">
      <c r="A187" s="52"/>
      <c r="B187" s="75"/>
      <c r="C187" s="52"/>
      <c r="D187" s="311"/>
      <c r="E187" s="31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311"/>
      <c r="AF187" s="75"/>
      <c r="AG187" s="52"/>
      <c r="AH187" s="288"/>
      <c r="AI187" s="288"/>
      <c r="AJ187" s="288"/>
      <c r="AK187" s="288"/>
      <c r="AL187" s="288"/>
      <c r="AM187" s="288"/>
      <c r="AN187" s="288"/>
      <c r="AO187" s="288"/>
      <c r="AP187" s="288"/>
      <c r="AQ187" s="288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</row>
    <row r="188" spans="1:70" x14ac:dyDescent="0.2">
      <c r="A188" s="52"/>
      <c r="B188" s="75"/>
      <c r="C188" s="52"/>
      <c r="D188" s="311"/>
      <c r="E188" s="311"/>
      <c r="F188" s="311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  <c r="AA188" s="311"/>
      <c r="AB188" s="311"/>
      <c r="AC188" s="311"/>
      <c r="AD188" s="311"/>
      <c r="AE188" s="311"/>
      <c r="AF188" s="75"/>
      <c r="AG188" s="52"/>
      <c r="AH188" s="288"/>
      <c r="AI188" s="288"/>
      <c r="AJ188" s="288"/>
      <c r="AK188" s="288"/>
      <c r="AL188" s="288"/>
      <c r="AM188" s="288"/>
      <c r="AN188" s="288"/>
      <c r="AO188" s="288"/>
      <c r="AP188" s="288"/>
      <c r="AQ188" s="288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</row>
    <row r="189" spans="1:70" x14ac:dyDescent="0.2">
      <c r="A189" s="52"/>
      <c r="B189" s="75"/>
      <c r="C189" s="52"/>
      <c r="D189" s="311"/>
      <c r="E189" s="311"/>
      <c r="F189" s="311"/>
      <c r="G189" s="311"/>
      <c r="H189" s="311"/>
      <c r="I189" s="311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1"/>
      <c r="AB189" s="311"/>
      <c r="AC189" s="311"/>
      <c r="AD189" s="311"/>
      <c r="AE189" s="311"/>
      <c r="AF189" s="75"/>
      <c r="AG189" s="52"/>
      <c r="AH189" s="288"/>
      <c r="AI189" s="288"/>
      <c r="AJ189" s="288"/>
      <c r="AK189" s="288"/>
      <c r="AL189" s="288"/>
      <c r="AM189" s="288"/>
      <c r="AN189" s="288"/>
      <c r="AO189" s="288"/>
      <c r="AP189" s="288"/>
      <c r="AQ189" s="288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</row>
    <row r="190" spans="1:70" x14ac:dyDescent="0.2">
      <c r="A190" s="52"/>
      <c r="B190" s="75"/>
      <c r="C190" s="52"/>
      <c r="D190" s="311"/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  <c r="AD190" s="311"/>
      <c r="AE190" s="311"/>
      <c r="AF190" s="75"/>
      <c r="AG190" s="52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</row>
    <row r="191" spans="1:70" x14ac:dyDescent="0.2">
      <c r="A191" s="52"/>
      <c r="B191" s="75"/>
      <c r="C191" s="52"/>
      <c r="D191" s="311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  <c r="AD191" s="311"/>
      <c r="AE191" s="311"/>
      <c r="AF191" s="75"/>
      <c r="AG191" s="52"/>
      <c r="AH191" s="288"/>
      <c r="AI191" s="288"/>
      <c r="AJ191" s="288"/>
      <c r="AK191" s="288"/>
      <c r="AL191" s="288"/>
      <c r="AM191" s="288"/>
      <c r="AN191" s="288"/>
      <c r="AO191" s="288"/>
      <c r="AP191" s="288"/>
      <c r="AQ191" s="288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</row>
    <row r="192" spans="1:70" x14ac:dyDescent="0.2">
      <c r="A192" s="52"/>
      <c r="B192" s="75"/>
      <c r="C192" s="52"/>
      <c r="D192" s="311"/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1"/>
      <c r="AB192" s="311"/>
      <c r="AC192" s="311"/>
      <c r="AD192" s="311"/>
      <c r="AE192" s="311"/>
      <c r="AF192" s="75"/>
      <c r="AG192" s="52"/>
      <c r="AH192" s="288"/>
      <c r="AI192" s="288"/>
      <c r="AJ192" s="288"/>
      <c r="AK192" s="288"/>
      <c r="AL192" s="288"/>
      <c r="AM192" s="288"/>
      <c r="AN192" s="288"/>
      <c r="AO192" s="288"/>
      <c r="AP192" s="288"/>
      <c r="AQ192" s="288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</row>
    <row r="193" spans="1:70" x14ac:dyDescent="0.2">
      <c r="A193" s="52"/>
      <c r="B193" s="75"/>
      <c r="C193" s="52"/>
      <c r="D193" s="311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1"/>
      <c r="AB193" s="311"/>
      <c r="AC193" s="311"/>
      <c r="AD193" s="311"/>
      <c r="AE193" s="311"/>
      <c r="AF193" s="75"/>
      <c r="AG193" s="52"/>
      <c r="AH193" s="288"/>
      <c r="AI193" s="288"/>
      <c r="AJ193" s="288"/>
      <c r="AK193" s="288"/>
      <c r="AL193" s="288"/>
      <c r="AM193" s="288"/>
      <c r="AN193" s="288"/>
      <c r="AO193" s="288"/>
      <c r="AP193" s="288"/>
      <c r="AQ193" s="288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</row>
    <row r="194" spans="1:70" x14ac:dyDescent="0.2">
      <c r="A194" s="52"/>
      <c r="B194" s="75"/>
      <c r="C194" s="52"/>
      <c r="D194" s="311"/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1"/>
      <c r="AB194" s="311"/>
      <c r="AC194" s="311"/>
      <c r="AD194" s="311"/>
      <c r="AE194" s="311"/>
      <c r="AF194" s="75"/>
      <c r="AG194" s="52"/>
      <c r="AH194" s="288"/>
      <c r="AI194" s="288"/>
      <c r="AJ194" s="288"/>
      <c r="AK194" s="288"/>
      <c r="AL194" s="288"/>
      <c r="AM194" s="288"/>
      <c r="AN194" s="288"/>
      <c r="AO194" s="288"/>
      <c r="AP194" s="288"/>
      <c r="AQ194" s="288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</row>
    <row r="195" spans="1:70" x14ac:dyDescent="0.2">
      <c r="A195" s="52"/>
      <c r="B195" s="75"/>
      <c r="C195" s="52"/>
      <c r="D195" s="311"/>
      <c r="E195" s="311"/>
      <c r="F195" s="311"/>
      <c r="G195" s="311"/>
      <c r="H195" s="311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1"/>
      <c r="AB195" s="311"/>
      <c r="AC195" s="311"/>
      <c r="AD195" s="311"/>
      <c r="AE195" s="311"/>
      <c r="AF195" s="75"/>
      <c r="AG195" s="52"/>
      <c r="AH195" s="288"/>
      <c r="AI195" s="288"/>
      <c r="AJ195" s="288"/>
      <c r="AK195" s="288"/>
      <c r="AL195" s="288"/>
      <c r="AM195" s="288"/>
      <c r="AN195" s="288"/>
      <c r="AO195" s="288"/>
      <c r="AP195" s="288"/>
      <c r="AQ195" s="288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</row>
    <row r="196" spans="1:70" x14ac:dyDescent="0.2">
      <c r="A196" s="52"/>
      <c r="B196" s="75"/>
      <c r="C196" s="52"/>
      <c r="D196" s="311"/>
      <c r="E196" s="311"/>
      <c r="F196" s="311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  <c r="Z196" s="311"/>
      <c r="AA196" s="311"/>
      <c r="AB196" s="311"/>
      <c r="AC196" s="311"/>
      <c r="AD196" s="311"/>
      <c r="AE196" s="311"/>
      <c r="AF196" s="75"/>
      <c r="AG196" s="52"/>
      <c r="AH196" s="288"/>
      <c r="AI196" s="288"/>
      <c r="AJ196" s="288"/>
      <c r="AK196" s="288"/>
      <c r="AL196" s="288"/>
      <c r="AM196" s="288"/>
      <c r="AN196" s="288"/>
      <c r="AO196" s="288"/>
      <c r="AP196" s="288"/>
      <c r="AQ196" s="288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</row>
    <row r="197" spans="1:70" x14ac:dyDescent="0.2">
      <c r="A197" s="52"/>
      <c r="B197" s="75"/>
      <c r="C197" s="52"/>
      <c r="D197" s="311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  <c r="AD197" s="311"/>
      <c r="AE197" s="311"/>
      <c r="AF197" s="75"/>
      <c r="AG197" s="52"/>
      <c r="AH197" s="288"/>
      <c r="AI197" s="288"/>
      <c r="AJ197" s="288"/>
      <c r="AK197" s="288"/>
      <c r="AL197" s="288"/>
      <c r="AM197" s="288"/>
      <c r="AN197" s="288"/>
      <c r="AO197" s="288"/>
      <c r="AP197" s="288"/>
      <c r="AQ197" s="288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</row>
    <row r="198" spans="1:70" x14ac:dyDescent="0.2">
      <c r="A198" s="52"/>
      <c r="B198" s="75"/>
      <c r="C198" s="52"/>
      <c r="D198" s="311"/>
      <c r="E198" s="311"/>
      <c r="F198" s="311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  <c r="AB198" s="311"/>
      <c r="AC198" s="311"/>
      <c r="AD198" s="311"/>
      <c r="AE198" s="311"/>
      <c r="AF198" s="75"/>
      <c r="AG198" s="52"/>
      <c r="AH198" s="288"/>
      <c r="AI198" s="288"/>
      <c r="AJ198" s="288"/>
      <c r="AK198" s="288"/>
      <c r="AL198" s="288"/>
      <c r="AM198" s="288"/>
      <c r="AN198" s="288"/>
      <c r="AO198" s="288"/>
      <c r="AP198" s="288"/>
      <c r="AQ198" s="288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</row>
    <row r="199" spans="1:70" x14ac:dyDescent="0.2">
      <c r="A199" s="52"/>
      <c r="B199" s="75"/>
      <c r="C199" s="52"/>
      <c r="D199" s="311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  <c r="AB199" s="311"/>
      <c r="AC199" s="311"/>
      <c r="AD199" s="311"/>
      <c r="AE199" s="311"/>
      <c r="AF199" s="75"/>
      <c r="AG199" s="52"/>
      <c r="AH199" s="288"/>
      <c r="AI199" s="288"/>
      <c r="AJ199" s="288"/>
      <c r="AK199" s="288"/>
      <c r="AL199" s="288"/>
      <c r="AM199" s="288"/>
      <c r="AN199" s="288"/>
      <c r="AO199" s="288"/>
      <c r="AP199" s="288"/>
      <c r="AQ199" s="288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</row>
    <row r="200" spans="1:70" x14ac:dyDescent="0.2">
      <c r="A200" s="52"/>
      <c r="B200" s="75"/>
      <c r="C200" s="52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1"/>
      <c r="AB200" s="311"/>
      <c r="AC200" s="311"/>
      <c r="AD200" s="311"/>
      <c r="AE200" s="311"/>
      <c r="AF200" s="75"/>
      <c r="AG200" s="52"/>
      <c r="AH200" s="288"/>
      <c r="AI200" s="288"/>
      <c r="AJ200" s="288"/>
      <c r="AK200" s="288"/>
      <c r="AL200" s="288"/>
      <c r="AM200" s="288"/>
      <c r="AN200" s="288"/>
      <c r="AO200" s="288"/>
      <c r="AP200" s="288"/>
      <c r="AQ200" s="288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</row>
    <row r="201" spans="1:70" x14ac:dyDescent="0.2">
      <c r="A201" s="52"/>
      <c r="B201" s="75"/>
      <c r="C201" s="52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  <c r="AB201" s="311"/>
      <c r="AC201" s="311"/>
      <c r="AD201" s="311"/>
      <c r="AE201" s="311"/>
      <c r="AF201" s="75"/>
      <c r="AG201" s="52"/>
      <c r="AH201" s="288"/>
      <c r="AI201" s="288"/>
      <c r="AJ201" s="288"/>
      <c r="AK201" s="288"/>
      <c r="AL201" s="288"/>
      <c r="AM201" s="288"/>
      <c r="AN201" s="288"/>
      <c r="AO201" s="288"/>
      <c r="AP201" s="288"/>
      <c r="AQ201" s="288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</row>
    <row r="202" spans="1:70" x14ac:dyDescent="0.2">
      <c r="A202" s="52"/>
      <c r="B202" s="75"/>
      <c r="C202" s="52"/>
      <c r="D202" s="311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1"/>
      <c r="AB202" s="311"/>
      <c r="AC202" s="311"/>
      <c r="AD202" s="311"/>
      <c r="AE202" s="311"/>
      <c r="AF202" s="75"/>
      <c r="AG202" s="52"/>
      <c r="AH202" s="288"/>
      <c r="AI202" s="288"/>
      <c r="AJ202" s="288"/>
      <c r="AK202" s="288"/>
      <c r="AL202" s="288"/>
      <c r="AM202" s="288"/>
      <c r="AN202" s="288"/>
      <c r="AO202" s="288"/>
      <c r="AP202" s="288"/>
      <c r="AQ202" s="288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</row>
    <row r="203" spans="1:70" x14ac:dyDescent="0.2">
      <c r="A203" s="52"/>
      <c r="B203" s="75"/>
      <c r="C203" s="52"/>
      <c r="D203" s="311"/>
      <c r="E203" s="311"/>
      <c r="F203" s="311"/>
      <c r="G203" s="311"/>
      <c r="H203" s="311"/>
      <c r="I203" s="311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1"/>
      <c r="AB203" s="311"/>
      <c r="AC203" s="311"/>
      <c r="AD203" s="311"/>
      <c r="AE203" s="311"/>
      <c r="AF203" s="75"/>
      <c r="AG203" s="52"/>
      <c r="AH203" s="288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</row>
    <row r="204" spans="1:70" x14ac:dyDescent="0.2">
      <c r="A204" s="52"/>
      <c r="B204" s="75"/>
      <c r="C204" s="52"/>
      <c r="D204" s="311"/>
      <c r="E204" s="311"/>
      <c r="F204" s="31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  <c r="AB204" s="311"/>
      <c r="AC204" s="311"/>
      <c r="AD204" s="311"/>
      <c r="AE204" s="311"/>
      <c r="AF204" s="75"/>
      <c r="AG204" s="52"/>
      <c r="AH204" s="288"/>
      <c r="AI204" s="288"/>
      <c r="AJ204" s="288"/>
      <c r="AK204" s="288"/>
      <c r="AL204" s="288"/>
      <c r="AM204" s="288"/>
      <c r="AN204" s="288"/>
      <c r="AO204" s="288"/>
      <c r="AP204" s="288"/>
      <c r="AQ204" s="288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</row>
    <row r="205" spans="1:70" x14ac:dyDescent="0.2">
      <c r="A205" s="52"/>
      <c r="B205" s="75"/>
      <c r="C205" s="52"/>
      <c r="D205" s="311"/>
      <c r="E205" s="311"/>
      <c r="F205" s="311"/>
      <c r="G205" s="311"/>
      <c r="H205" s="311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  <c r="AA205" s="311"/>
      <c r="AB205" s="311"/>
      <c r="AC205" s="311"/>
      <c r="AD205" s="311"/>
      <c r="AE205" s="311"/>
      <c r="AF205" s="75"/>
      <c r="AG205" s="52"/>
      <c r="AH205" s="288"/>
      <c r="AI205" s="288"/>
      <c r="AJ205" s="288"/>
      <c r="AK205" s="288"/>
      <c r="AL205" s="288"/>
      <c r="AM205" s="288"/>
      <c r="AN205" s="288"/>
      <c r="AO205" s="288"/>
      <c r="AP205" s="288"/>
      <c r="AQ205" s="288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</row>
    <row r="206" spans="1:70" x14ac:dyDescent="0.2">
      <c r="A206" s="52"/>
      <c r="B206" s="75"/>
      <c r="C206" s="52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311"/>
      <c r="AD206" s="311"/>
      <c r="AE206" s="311"/>
      <c r="AF206" s="75"/>
      <c r="AG206" s="52"/>
      <c r="AH206" s="288"/>
      <c r="AI206" s="288"/>
      <c r="AJ206" s="288"/>
      <c r="AK206" s="288"/>
      <c r="AL206" s="288"/>
      <c r="AM206" s="288"/>
      <c r="AN206" s="288"/>
      <c r="AO206" s="288"/>
      <c r="AP206" s="288"/>
      <c r="AQ206" s="288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</row>
    <row r="207" spans="1:70" x14ac:dyDescent="0.2">
      <c r="A207" s="52"/>
      <c r="B207" s="75"/>
      <c r="C207" s="52"/>
      <c r="D207" s="311"/>
      <c r="E207" s="311"/>
      <c r="F207" s="311"/>
      <c r="G207" s="311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1"/>
      <c r="AB207" s="311"/>
      <c r="AC207" s="311"/>
      <c r="AD207" s="311"/>
      <c r="AE207" s="311"/>
      <c r="AF207" s="75"/>
      <c r="AG207" s="52"/>
      <c r="AH207" s="288"/>
      <c r="AI207" s="288"/>
      <c r="AJ207" s="288"/>
      <c r="AK207" s="288"/>
      <c r="AL207" s="288"/>
      <c r="AM207" s="288"/>
      <c r="AN207" s="288"/>
      <c r="AO207" s="288"/>
      <c r="AP207" s="288"/>
      <c r="AQ207" s="288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</row>
    <row r="208" spans="1:70" x14ac:dyDescent="0.2">
      <c r="A208" s="52"/>
      <c r="B208" s="75"/>
      <c r="C208" s="52"/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1"/>
      <c r="AB208" s="311"/>
      <c r="AC208" s="311"/>
      <c r="AD208" s="311"/>
      <c r="AE208" s="311"/>
      <c r="AF208" s="75"/>
      <c r="AG208" s="52"/>
      <c r="AH208" s="288"/>
      <c r="AI208" s="288"/>
      <c r="AJ208" s="288"/>
      <c r="AK208" s="288"/>
      <c r="AL208" s="288"/>
      <c r="AM208" s="288"/>
      <c r="AN208" s="288"/>
      <c r="AO208" s="288"/>
      <c r="AP208" s="288"/>
      <c r="AQ208" s="288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</row>
    <row r="209" spans="1:70" x14ac:dyDescent="0.2">
      <c r="A209" s="52"/>
      <c r="B209" s="75"/>
      <c r="C209" s="52"/>
      <c r="D209" s="311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  <c r="AA209" s="311"/>
      <c r="AB209" s="311"/>
      <c r="AC209" s="311"/>
      <c r="AD209" s="311"/>
      <c r="AE209" s="311"/>
      <c r="AF209" s="75"/>
      <c r="AG209" s="52"/>
      <c r="AH209" s="288"/>
      <c r="AI209" s="288"/>
      <c r="AJ209" s="288"/>
      <c r="AK209" s="288"/>
      <c r="AL209" s="288"/>
      <c r="AM209" s="288"/>
      <c r="AN209" s="288"/>
      <c r="AO209" s="288"/>
      <c r="AP209" s="288"/>
      <c r="AQ209" s="288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</row>
    <row r="210" spans="1:70" x14ac:dyDescent="0.2">
      <c r="A210" s="52"/>
      <c r="B210" s="75"/>
      <c r="C210" s="52"/>
      <c r="D210" s="311"/>
      <c r="E210" s="311"/>
      <c r="F210" s="311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311"/>
      <c r="AD210" s="311"/>
      <c r="AE210" s="311"/>
      <c r="AF210" s="75"/>
      <c r="AG210" s="52"/>
      <c r="AH210" s="288"/>
      <c r="AI210" s="288"/>
      <c r="AJ210" s="288"/>
      <c r="AK210" s="288"/>
      <c r="AL210" s="288"/>
      <c r="AM210" s="288"/>
      <c r="AN210" s="288"/>
      <c r="AO210" s="288"/>
      <c r="AP210" s="288"/>
      <c r="AQ210" s="288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</row>
    <row r="211" spans="1:70" x14ac:dyDescent="0.2">
      <c r="A211" s="52"/>
      <c r="B211" s="75"/>
      <c r="C211" s="52"/>
      <c r="D211" s="311"/>
      <c r="E211" s="311"/>
      <c r="F211" s="311"/>
      <c r="G211" s="311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11"/>
      <c r="AD211" s="311"/>
      <c r="AE211" s="311"/>
      <c r="AF211" s="75"/>
      <c r="AG211" s="52"/>
      <c r="AH211" s="288"/>
      <c r="AI211" s="288"/>
      <c r="AJ211" s="288"/>
      <c r="AK211" s="288"/>
      <c r="AL211" s="288"/>
      <c r="AM211" s="288"/>
      <c r="AN211" s="288"/>
      <c r="AO211" s="288"/>
      <c r="AP211" s="288"/>
      <c r="AQ211" s="288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</row>
    <row r="212" spans="1:70" x14ac:dyDescent="0.2">
      <c r="A212" s="52"/>
      <c r="B212" s="75"/>
      <c r="C212" s="52"/>
      <c r="D212" s="311"/>
      <c r="E212" s="311"/>
      <c r="F212" s="311"/>
      <c r="G212" s="311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1"/>
      <c r="AB212" s="311"/>
      <c r="AC212" s="311"/>
      <c r="AD212" s="311"/>
      <c r="AE212" s="311"/>
      <c r="AF212" s="75"/>
      <c r="AG212" s="52"/>
      <c r="AH212" s="288"/>
      <c r="AI212" s="288"/>
      <c r="AJ212" s="288"/>
      <c r="AK212" s="288"/>
      <c r="AL212" s="288"/>
      <c r="AM212" s="288"/>
      <c r="AN212" s="288"/>
      <c r="AO212" s="288"/>
      <c r="AP212" s="288"/>
      <c r="AQ212" s="288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</row>
    <row r="213" spans="1:70" x14ac:dyDescent="0.2">
      <c r="A213" s="52"/>
      <c r="B213" s="75"/>
      <c r="C213" s="52"/>
      <c r="D213" s="311"/>
      <c r="E213" s="311"/>
      <c r="F213" s="311"/>
      <c r="G213" s="311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1"/>
      <c r="AB213" s="311"/>
      <c r="AC213" s="311"/>
      <c r="AD213" s="311"/>
      <c r="AE213" s="311"/>
      <c r="AF213" s="75"/>
      <c r="AG213" s="52"/>
      <c r="AH213" s="288"/>
      <c r="AI213" s="288"/>
      <c r="AJ213" s="288"/>
      <c r="AK213" s="288"/>
      <c r="AL213" s="288"/>
      <c r="AM213" s="288"/>
      <c r="AN213" s="288"/>
      <c r="AO213" s="288"/>
      <c r="AP213" s="288"/>
      <c r="AQ213" s="288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</row>
    <row r="214" spans="1:70" x14ac:dyDescent="0.2">
      <c r="A214" s="52"/>
      <c r="B214" s="75"/>
      <c r="C214" s="52"/>
      <c r="D214" s="311"/>
      <c r="E214" s="311"/>
      <c r="F214" s="311"/>
      <c r="G214" s="311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1"/>
      <c r="AB214" s="311"/>
      <c r="AC214" s="311"/>
      <c r="AD214" s="311"/>
      <c r="AE214" s="311"/>
      <c r="AF214" s="75"/>
      <c r="AG214" s="52"/>
      <c r="AH214" s="288"/>
      <c r="AI214" s="288"/>
      <c r="AJ214" s="288"/>
      <c r="AK214" s="288"/>
      <c r="AL214" s="288"/>
      <c r="AM214" s="288"/>
      <c r="AN214" s="288"/>
      <c r="AO214" s="288"/>
      <c r="AP214" s="288"/>
      <c r="AQ214" s="288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</row>
    <row r="215" spans="1:70" x14ac:dyDescent="0.2">
      <c r="A215" s="52"/>
      <c r="B215" s="75"/>
      <c r="C215" s="52"/>
      <c r="D215" s="311"/>
      <c r="E215" s="311"/>
      <c r="F215" s="311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  <c r="AB215" s="311"/>
      <c r="AC215" s="311"/>
      <c r="AD215" s="311"/>
      <c r="AE215" s="311"/>
      <c r="AF215" s="75"/>
      <c r="AG215" s="52"/>
      <c r="AH215" s="288"/>
      <c r="AI215" s="288"/>
      <c r="AJ215" s="288"/>
      <c r="AK215" s="288"/>
      <c r="AL215" s="288"/>
      <c r="AM215" s="288"/>
      <c r="AN215" s="288"/>
      <c r="AO215" s="288"/>
      <c r="AP215" s="288"/>
      <c r="AQ215" s="288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</row>
    <row r="216" spans="1:70" x14ac:dyDescent="0.2">
      <c r="A216" s="52"/>
      <c r="B216" s="75"/>
      <c r="C216" s="52"/>
      <c r="D216" s="311"/>
      <c r="E216" s="311"/>
      <c r="F216" s="311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1"/>
      <c r="AC216" s="311"/>
      <c r="AD216" s="311"/>
      <c r="AE216" s="311"/>
      <c r="AF216" s="75"/>
      <c r="AG216" s="52"/>
      <c r="AH216" s="288"/>
      <c r="AI216" s="288"/>
      <c r="AJ216" s="288"/>
      <c r="AK216" s="288"/>
      <c r="AL216" s="288"/>
      <c r="AM216" s="288"/>
      <c r="AN216" s="288"/>
      <c r="AO216" s="288"/>
      <c r="AP216" s="288"/>
      <c r="AQ216" s="288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</row>
    <row r="217" spans="1:70" x14ac:dyDescent="0.2">
      <c r="A217" s="52"/>
      <c r="B217" s="75"/>
      <c r="C217" s="52"/>
      <c r="D217" s="311"/>
      <c r="E217" s="311"/>
      <c r="F217" s="311"/>
      <c r="G217" s="311"/>
      <c r="H217" s="311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/>
      <c r="Y217" s="311"/>
      <c r="Z217" s="311"/>
      <c r="AA217" s="311"/>
      <c r="AB217" s="311"/>
      <c r="AC217" s="311"/>
      <c r="AD217" s="311"/>
      <c r="AE217" s="311"/>
      <c r="AF217" s="75"/>
      <c r="AG217" s="52"/>
      <c r="AH217" s="288"/>
      <c r="AI217" s="288"/>
      <c r="AJ217" s="288"/>
      <c r="AK217" s="288"/>
      <c r="AL217" s="288"/>
      <c r="AM217" s="288"/>
      <c r="AN217" s="288"/>
      <c r="AO217" s="288"/>
      <c r="AP217" s="288"/>
      <c r="AQ217" s="288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</row>
    <row r="218" spans="1:70" x14ac:dyDescent="0.2">
      <c r="A218" s="52"/>
      <c r="B218" s="75"/>
      <c r="C218" s="52"/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75"/>
      <c r="AG218" s="52"/>
      <c r="AH218" s="288"/>
      <c r="AI218" s="288"/>
      <c r="AJ218" s="288"/>
      <c r="AK218" s="288"/>
      <c r="AL218" s="288"/>
      <c r="AM218" s="288"/>
      <c r="AN218" s="288"/>
      <c r="AO218" s="288"/>
      <c r="AP218" s="288"/>
      <c r="AQ218" s="288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</row>
    <row r="219" spans="1:70" x14ac:dyDescent="0.2">
      <c r="A219" s="52"/>
      <c r="B219" s="75"/>
      <c r="C219" s="52"/>
      <c r="D219" s="311"/>
      <c r="E219" s="311"/>
      <c r="F219" s="311"/>
      <c r="G219" s="311"/>
      <c r="H219" s="311"/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11"/>
      <c r="X219" s="311"/>
      <c r="Y219" s="311"/>
      <c r="Z219" s="311"/>
      <c r="AA219" s="311"/>
      <c r="AB219" s="311"/>
      <c r="AC219" s="311"/>
      <c r="AD219" s="311"/>
      <c r="AE219" s="311"/>
      <c r="AF219" s="75"/>
      <c r="AG219" s="52"/>
      <c r="AH219" s="288"/>
      <c r="AI219" s="288"/>
      <c r="AJ219" s="288"/>
      <c r="AK219" s="288"/>
      <c r="AL219" s="288"/>
      <c r="AM219" s="288"/>
      <c r="AN219" s="288"/>
      <c r="AO219" s="288"/>
      <c r="AP219" s="288"/>
      <c r="AQ219" s="288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</row>
    <row r="220" spans="1:70" x14ac:dyDescent="0.2">
      <c r="A220" s="52"/>
      <c r="B220" s="75"/>
      <c r="C220" s="52"/>
      <c r="D220" s="311"/>
      <c r="E220" s="311"/>
      <c r="F220" s="311"/>
      <c r="G220" s="311"/>
      <c r="H220" s="311"/>
      <c r="I220" s="311"/>
      <c r="J220" s="311"/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  <c r="Z220" s="311"/>
      <c r="AA220" s="311"/>
      <c r="AB220" s="311"/>
      <c r="AC220" s="311"/>
      <c r="AD220" s="311"/>
      <c r="AE220" s="311"/>
      <c r="AF220" s="75"/>
      <c r="AG220" s="52"/>
      <c r="AH220" s="288"/>
      <c r="AI220" s="288"/>
      <c r="AJ220" s="288"/>
      <c r="AK220" s="288"/>
      <c r="AL220" s="288"/>
      <c r="AM220" s="288"/>
      <c r="AN220" s="288"/>
      <c r="AO220" s="288"/>
      <c r="AP220" s="288"/>
      <c r="AQ220" s="288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</row>
    <row r="221" spans="1:70" x14ac:dyDescent="0.2">
      <c r="A221" s="52"/>
      <c r="B221" s="75"/>
      <c r="C221" s="52"/>
      <c r="D221" s="311"/>
      <c r="E221" s="311"/>
      <c r="F221" s="311"/>
      <c r="G221" s="311"/>
      <c r="H221" s="311"/>
      <c r="I221" s="311"/>
      <c r="J221" s="311"/>
      <c r="K221" s="311"/>
      <c r="L221" s="311"/>
      <c r="M221" s="311"/>
      <c r="N221" s="311"/>
      <c r="O221" s="311"/>
      <c r="P221" s="311"/>
      <c r="Q221" s="311"/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75"/>
      <c r="AG221" s="52"/>
      <c r="AH221" s="288"/>
      <c r="AI221" s="288"/>
      <c r="AJ221" s="288"/>
      <c r="AK221" s="288"/>
      <c r="AL221" s="288"/>
      <c r="AM221" s="288"/>
      <c r="AN221" s="288"/>
      <c r="AO221" s="288"/>
      <c r="AP221" s="288"/>
      <c r="AQ221" s="288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</row>
    <row r="222" spans="1:70" x14ac:dyDescent="0.2">
      <c r="A222" s="52"/>
      <c r="B222" s="75"/>
      <c r="C222" s="52"/>
      <c r="D222" s="311"/>
      <c r="E222" s="311"/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  <c r="AB222" s="311"/>
      <c r="AC222" s="311"/>
      <c r="AD222" s="311"/>
      <c r="AE222" s="311"/>
      <c r="AF222" s="75"/>
      <c r="AG222" s="52"/>
      <c r="AH222" s="288"/>
      <c r="AI222" s="288"/>
      <c r="AJ222" s="288"/>
      <c r="AK222" s="288"/>
      <c r="AL222" s="288"/>
      <c r="AM222" s="288"/>
      <c r="AN222" s="288"/>
      <c r="AO222" s="288"/>
      <c r="AP222" s="288"/>
      <c r="AQ222" s="288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</row>
    <row r="223" spans="1:70" x14ac:dyDescent="0.2">
      <c r="A223" s="52"/>
      <c r="B223" s="75"/>
      <c r="C223" s="52"/>
      <c r="D223" s="311"/>
      <c r="E223" s="311"/>
      <c r="F223" s="311"/>
      <c r="G223" s="311"/>
      <c r="H223" s="311"/>
      <c r="I223" s="311"/>
      <c r="J223" s="311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311"/>
      <c r="Y223" s="311"/>
      <c r="Z223" s="311"/>
      <c r="AA223" s="311"/>
      <c r="AB223" s="311"/>
      <c r="AC223" s="311"/>
      <c r="AD223" s="311"/>
      <c r="AE223" s="311"/>
      <c r="AF223" s="75"/>
      <c r="AG223" s="52"/>
      <c r="AH223" s="288"/>
      <c r="AI223" s="288"/>
      <c r="AJ223" s="288"/>
      <c r="AK223" s="288"/>
      <c r="AL223" s="288"/>
      <c r="AM223" s="288"/>
      <c r="AN223" s="288"/>
      <c r="AO223" s="288"/>
      <c r="AP223" s="288"/>
      <c r="AQ223" s="288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</row>
    <row r="224" spans="1:70" x14ac:dyDescent="0.2">
      <c r="A224" s="52"/>
      <c r="B224" s="75"/>
      <c r="C224" s="52"/>
      <c r="D224" s="311"/>
      <c r="E224" s="311"/>
      <c r="F224" s="311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  <c r="AA224" s="311"/>
      <c r="AB224" s="311"/>
      <c r="AC224" s="311"/>
      <c r="AD224" s="311"/>
      <c r="AE224" s="311"/>
      <c r="AF224" s="75"/>
      <c r="AG224" s="52"/>
      <c r="AH224" s="288"/>
      <c r="AI224" s="288"/>
      <c r="AJ224" s="288"/>
      <c r="AK224" s="288"/>
      <c r="AL224" s="288"/>
      <c r="AM224" s="288"/>
      <c r="AN224" s="288"/>
      <c r="AO224" s="288"/>
      <c r="AP224" s="288"/>
      <c r="AQ224" s="288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</row>
    <row r="225" spans="1:70" x14ac:dyDescent="0.2">
      <c r="A225" s="52"/>
      <c r="B225" s="75"/>
      <c r="C225" s="52"/>
      <c r="D225" s="311"/>
      <c r="E225" s="31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  <c r="AB225" s="311"/>
      <c r="AC225" s="311"/>
      <c r="AD225" s="311"/>
      <c r="AE225" s="311"/>
      <c r="AF225" s="75"/>
      <c r="AG225" s="52"/>
      <c r="AH225" s="288"/>
      <c r="AI225" s="288"/>
      <c r="AJ225" s="288"/>
      <c r="AK225" s="288"/>
      <c r="AL225" s="288"/>
      <c r="AM225" s="288"/>
      <c r="AN225" s="288"/>
      <c r="AO225" s="288"/>
      <c r="AP225" s="288"/>
      <c r="AQ225" s="288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</row>
    <row r="226" spans="1:70" x14ac:dyDescent="0.2">
      <c r="A226" s="52"/>
      <c r="B226" s="75"/>
      <c r="C226" s="52"/>
      <c r="D226" s="311"/>
      <c r="E226" s="311"/>
      <c r="F226" s="311"/>
      <c r="G226" s="311"/>
      <c r="H226" s="311"/>
      <c r="I226" s="311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11"/>
      <c r="X226" s="311"/>
      <c r="Y226" s="311"/>
      <c r="Z226" s="311"/>
      <c r="AA226" s="311"/>
      <c r="AB226" s="311"/>
      <c r="AC226" s="311"/>
      <c r="AD226" s="311"/>
      <c r="AE226" s="311"/>
      <c r="AF226" s="75"/>
      <c r="AG226" s="52"/>
      <c r="AH226" s="288"/>
      <c r="AI226" s="288"/>
      <c r="AJ226" s="288"/>
      <c r="AK226" s="288"/>
      <c r="AL226" s="288"/>
      <c r="AM226" s="288"/>
      <c r="AN226" s="288"/>
      <c r="AO226" s="288"/>
      <c r="AP226" s="288"/>
      <c r="AQ226" s="288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</row>
    <row r="227" spans="1:70" x14ac:dyDescent="0.2">
      <c r="A227" s="52"/>
      <c r="B227" s="75"/>
      <c r="C227" s="52"/>
      <c r="D227" s="311"/>
      <c r="E227" s="31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1"/>
      <c r="AB227" s="311"/>
      <c r="AC227" s="311"/>
      <c r="AD227" s="311"/>
      <c r="AE227" s="311"/>
      <c r="AF227" s="75"/>
      <c r="AG227" s="52"/>
      <c r="AH227" s="288"/>
      <c r="AI227" s="288"/>
      <c r="AJ227" s="288"/>
      <c r="AK227" s="288"/>
      <c r="AL227" s="288"/>
      <c r="AM227" s="288"/>
      <c r="AN227" s="288"/>
      <c r="AO227" s="288"/>
      <c r="AP227" s="288"/>
      <c r="AQ227" s="288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</row>
    <row r="228" spans="1:70" x14ac:dyDescent="0.2">
      <c r="A228" s="52"/>
      <c r="B228" s="75"/>
      <c r="C228" s="52"/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  <c r="Z228" s="311"/>
      <c r="AA228" s="311"/>
      <c r="AB228" s="311"/>
      <c r="AC228" s="311"/>
      <c r="AD228" s="311"/>
      <c r="AE228" s="311"/>
      <c r="AF228" s="75"/>
      <c r="AG228" s="52"/>
      <c r="AH228" s="288"/>
      <c r="AI228" s="288"/>
      <c r="AJ228" s="288"/>
      <c r="AK228" s="288"/>
      <c r="AL228" s="288"/>
      <c r="AM228" s="288"/>
      <c r="AN228" s="288"/>
      <c r="AO228" s="288"/>
      <c r="AP228" s="288"/>
      <c r="AQ228" s="288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</row>
    <row r="229" spans="1:70" x14ac:dyDescent="0.2">
      <c r="A229" s="52"/>
      <c r="B229" s="75"/>
      <c r="C229" s="52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  <c r="N229" s="311"/>
      <c r="O229" s="311"/>
      <c r="P229" s="311"/>
      <c r="Q229" s="311"/>
      <c r="R229" s="311"/>
      <c r="S229" s="311"/>
      <c r="T229" s="311"/>
      <c r="U229" s="311"/>
      <c r="V229" s="311"/>
      <c r="W229" s="311"/>
      <c r="X229" s="311"/>
      <c r="Y229" s="311"/>
      <c r="Z229" s="311"/>
      <c r="AA229" s="311"/>
      <c r="AB229" s="311"/>
      <c r="AC229" s="311"/>
      <c r="AD229" s="311"/>
      <c r="AE229" s="311"/>
      <c r="AF229" s="75"/>
      <c r="AG229" s="52"/>
      <c r="AH229" s="288"/>
      <c r="AI229" s="288"/>
      <c r="AJ229" s="288"/>
      <c r="AK229" s="288"/>
      <c r="AL229" s="288"/>
      <c r="AM229" s="288"/>
      <c r="AN229" s="288"/>
      <c r="AO229" s="288"/>
      <c r="AP229" s="288"/>
      <c r="AQ229" s="288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</row>
    <row r="230" spans="1:70" x14ac:dyDescent="0.2">
      <c r="A230" s="52"/>
      <c r="B230" s="75"/>
      <c r="C230" s="52"/>
      <c r="D230" s="311"/>
      <c r="E230" s="311"/>
      <c r="F230" s="311"/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1"/>
      <c r="AB230" s="311"/>
      <c r="AC230" s="311"/>
      <c r="AD230" s="311"/>
      <c r="AE230" s="311"/>
      <c r="AF230" s="75"/>
      <c r="AG230" s="52"/>
      <c r="AH230" s="288"/>
      <c r="AI230" s="288"/>
      <c r="AJ230" s="288"/>
      <c r="AK230" s="288"/>
      <c r="AL230" s="288"/>
      <c r="AM230" s="288"/>
      <c r="AN230" s="288"/>
      <c r="AO230" s="288"/>
      <c r="AP230" s="288"/>
      <c r="AQ230" s="288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</row>
    <row r="231" spans="1:70" x14ac:dyDescent="0.2">
      <c r="A231" s="52"/>
      <c r="B231" s="75"/>
      <c r="C231" s="52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S231" s="311"/>
      <c r="T231" s="311"/>
      <c r="U231" s="311"/>
      <c r="V231" s="311"/>
      <c r="W231" s="311"/>
      <c r="X231" s="311"/>
      <c r="Y231" s="311"/>
      <c r="Z231" s="311"/>
      <c r="AA231" s="311"/>
      <c r="AB231" s="311"/>
      <c r="AC231" s="311"/>
      <c r="AD231" s="311"/>
      <c r="AE231" s="311"/>
      <c r="AF231" s="75"/>
      <c r="AG231" s="52"/>
      <c r="AH231" s="288"/>
      <c r="AI231" s="288"/>
      <c r="AJ231" s="288"/>
      <c r="AK231" s="288"/>
      <c r="AL231" s="288"/>
      <c r="AM231" s="288"/>
      <c r="AN231" s="288"/>
      <c r="AO231" s="288"/>
      <c r="AP231" s="288"/>
      <c r="AQ231" s="288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</row>
    <row r="232" spans="1:70" x14ac:dyDescent="0.2">
      <c r="A232" s="52"/>
      <c r="B232" s="75"/>
      <c r="C232" s="52"/>
      <c r="D232" s="311"/>
      <c r="E232" s="311"/>
      <c r="F232" s="311"/>
      <c r="G232" s="311"/>
      <c r="H232" s="311"/>
      <c r="I232" s="311"/>
      <c r="J232" s="311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  <c r="Z232" s="311"/>
      <c r="AA232" s="311"/>
      <c r="AB232" s="311"/>
      <c r="AC232" s="311"/>
      <c r="AD232" s="311"/>
      <c r="AE232" s="311"/>
      <c r="AF232" s="75"/>
      <c r="AG232" s="52"/>
      <c r="AH232" s="288"/>
      <c r="AI232" s="288"/>
      <c r="AJ232" s="288"/>
      <c r="AK232" s="288"/>
      <c r="AL232" s="288"/>
      <c r="AM232" s="288"/>
      <c r="AN232" s="288"/>
      <c r="AO232" s="288"/>
      <c r="AP232" s="288"/>
      <c r="AQ232" s="288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</row>
    <row r="233" spans="1:70" x14ac:dyDescent="0.2">
      <c r="A233" s="52"/>
      <c r="B233" s="75"/>
      <c r="C233" s="52"/>
      <c r="D233" s="311"/>
      <c r="E233" s="311"/>
      <c r="F233" s="311"/>
      <c r="G233" s="311"/>
      <c r="H233" s="311"/>
      <c r="I233" s="311"/>
      <c r="J233" s="311"/>
      <c r="K233" s="311"/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11"/>
      <c r="X233" s="311"/>
      <c r="Y233" s="311"/>
      <c r="Z233" s="311"/>
      <c r="AA233" s="311"/>
      <c r="AB233" s="311"/>
      <c r="AC233" s="311"/>
      <c r="AD233" s="311"/>
      <c r="AE233" s="311"/>
      <c r="AF233" s="75"/>
      <c r="AG233" s="52"/>
      <c r="AH233" s="288"/>
      <c r="AI233" s="288"/>
      <c r="AJ233" s="288"/>
      <c r="AK233" s="288"/>
      <c r="AL233" s="288"/>
      <c r="AM233" s="288"/>
      <c r="AN233" s="288"/>
      <c r="AO233" s="288"/>
      <c r="AP233" s="288"/>
      <c r="AQ233" s="288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</row>
  </sheetData>
  <mergeCells count="68">
    <mergeCell ref="D4:E4"/>
    <mergeCell ref="F4:G4"/>
    <mergeCell ref="H4:I4"/>
    <mergeCell ref="N4:O4"/>
    <mergeCell ref="R2:S2"/>
    <mergeCell ref="P2:Q2"/>
    <mergeCell ref="J4:K4"/>
    <mergeCell ref="P3:Q3"/>
    <mergeCell ref="P4:Q4"/>
    <mergeCell ref="R4:S4"/>
    <mergeCell ref="N2:O2"/>
    <mergeCell ref="L3:M3"/>
    <mergeCell ref="F3:G3"/>
    <mergeCell ref="J2:K2"/>
    <mergeCell ref="L2:M2"/>
    <mergeCell ref="J3:K3"/>
    <mergeCell ref="D3:E3"/>
    <mergeCell ref="D2:E2"/>
    <mergeCell ref="F2:G2"/>
    <mergeCell ref="H2:I2"/>
    <mergeCell ref="H3:I3"/>
    <mergeCell ref="D6:E6"/>
    <mergeCell ref="F5:G5"/>
    <mergeCell ref="H5:I5"/>
    <mergeCell ref="H6:I6"/>
    <mergeCell ref="F6:G6"/>
    <mergeCell ref="D5:E5"/>
    <mergeCell ref="AD6:AE6"/>
    <mergeCell ref="P6:Q6"/>
    <mergeCell ref="R5:S5"/>
    <mergeCell ref="X5:Y5"/>
    <mergeCell ref="AD5:AE5"/>
    <mergeCell ref="R6:S6"/>
    <mergeCell ref="P5:Q5"/>
    <mergeCell ref="V5:W5"/>
    <mergeCell ref="Z6:AA6"/>
    <mergeCell ref="T5:U5"/>
    <mergeCell ref="AB5:AC5"/>
    <mergeCell ref="AB6:AC6"/>
    <mergeCell ref="Z5:AA5"/>
    <mergeCell ref="L4:M4"/>
    <mergeCell ref="AD2:AE2"/>
    <mergeCell ref="AD3:AE3"/>
    <mergeCell ref="V4:W4"/>
    <mergeCell ref="Z3:AA3"/>
    <mergeCell ref="AD4:AE4"/>
    <mergeCell ref="V3:W3"/>
    <mergeCell ref="X3:Y3"/>
    <mergeCell ref="Z4:AA4"/>
    <mergeCell ref="X2:Y2"/>
    <mergeCell ref="V2:W2"/>
    <mergeCell ref="X4:Y4"/>
    <mergeCell ref="Z2:AA2"/>
    <mergeCell ref="AB2:AC2"/>
    <mergeCell ref="AB3:AC3"/>
    <mergeCell ref="AB4:AC4"/>
    <mergeCell ref="N3:O3"/>
    <mergeCell ref="T2:U2"/>
    <mergeCell ref="T3:U3"/>
    <mergeCell ref="T4:U4"/>
    <mergeCell ref="N5:O5"/>
    <mergeCell ref="R3:S3"/>
    <mergeCell ref="L6:M6"/>
    <mergeCell ref="J85:K85"/>
    <mergeCell ref="J6:K6"/>
    <mergeCell ref="N6:O6"/>
    <mergeCell ref="J5:K5"/>
    <mergeCell ref="L5:M5"/>
  </mergeCells>
  <phoneticPr fontId="0" type="noConversion"/>
  <conditionalFormatting sqref="AL72:AO72 AL70:AP71 AL66:AP67 AL62:AP63 AL76:AN76 AL53:AP54 AL57:AP58 AL47:AP48 AL79 AL32:AP33 AL41:AP41">
    <cfRule type="cellIs" dxfId="51" priority="58" stopIfTrue="1" operator="equal">
      <formula>"03"</formula>
    </cfRule>
  </conditionalFormatting>
  <conditionalFormatting sqref="AL82 AL59 AN46:AP46 AN59:AP60">
    <cfRule type="cellIs" dxfId="50" priority="59" stopIfTrue="1" operator="equal">
      <formula>"04"</formula>
    </cfRule>
  </conditionalFormatting>
  <conditionalFormatting sqref="AO60:AP60 AO76:AP76 AL46 AL60:AL61 AL65 AO56:AP56 AL20:AP20 AL23:AP23 AO34:AP37 AM35 AL13:AP14 AL8:AP8 AL26:AP28 AL16:AP17 AL31:AP31 AO42:AP42 AL50:AP50">
    <cfRule type="cellIs" dxfId="49" priority="60" stopIfTrue="1" operator="equal">
      <formula>4</formula>
    </cfRule>
  </conditionalFormatting>
  <conditionalFormatting sqref="AM82:AO82 AL76:AP78 AL68:AP69 AN55:AO55 AL64:AP64 AL51:AN51 AO49:AP51 AL60:AN60 AL61:AP61 AM79:AP79 AL65:AN65 AL56:AN56 AL34:AN34 AN35:AN37 AL35:AL37 AL36:AN37 AL31:AM31 AL42:AN42 AL50:AM50 AL46:AN46 AL80:AO80 AL81:AN81 AP80:AP82 AL73:AO75 AP72:AP75">
    <cfRule type="cellIs" dxfId="48" priority="61" stopIfTrue="1" operator="equal">
      <formula>"04"</formula>
    </cfRule>
  </conditionalFormatting>
  <conditionalFormatting sqref="AM55">
    <cfRule type="cellIs" dxfId="47" priority="62" stopIfTrue="1" operator="equal">
      <formula>"04"</formula>
    </cfRule>
  </conditionalFormatting>
  <conditionalFormatting sqref="AL29:AP30 AL18:AP19 AL24:AP25 AL21:AP22">
    <cfRule type="cellIs" dxfId="46" priority="63" stopIfTrue="1" operator="equal">
      <formula>3</formula>
    </cfRule>
  </conditionalFormatting>
  <conditionalFormatting sqref="AL11:AL12">
    <cfRule type="cellIs" dxfId="45" priority="19" stopIfTrue="1" operator="equal">
      <formula>4</formula>
    </cfRule>
  </conditionalFormatting>
  <conditionalFormatting sqref="AM11:AM12">
    <cfRule type="cellIs" dxfId="44" priority="18" stopIfTrue="1" operator="equal">
      <formula>4</formula>
    </cfRule>
  </conditionalFormatting>
  <conditionalFormatting sqref="AN11:AN12">
    <cfRule type="cellIs" dxfId="43" priority="17" stopIfTrue="1" operator="equal">
      <formula>4</formula>
    </cfRule>
  </conditionalFormatting>
  <conditionalFormatting sqref="AO11:AO12">
    <cfRule type="cellIs" dxfId="42" priority="16" stopIfTrue="1" operator="equal">
      <formula>4</formula>
    </cfRule>
  </conditionalFormatting>
  <conditionalFormatting sqref="AP11:AP12">
    <cfRule type="cellIs" dxfId="41" priority="15" stopIfTrue="1" operator="equal">
      <formula>4</formula>
    </cfRule>
  </conditionalFormatting>
  <conditionalFormatting sqref="AL11:AP11">
    <cfRule type="cellIs" dxfId="40" priority="14" stopIfTrue="1" operator="equal">
      <formula>4</formula>
    </cfRule>
  </conditionalFormatting>
  <conditionalFormatting sqref="AL8">
    <cfRule type="cellIs" dxfId="39" priority="13" stopIfTrue="1" operator="equal">
      <formula>4</formula>
    </cfRule>
  </conditionalFormatting>
  <conditionalFormatting sqref="AM8">
    <cfRule type="cellIs" dxfId="38" priority="12" stopIfTrue="1" operator="equal">
      <formula>4</formula>
    </cfRule>
  </conditionalFormatting>
  <conditionalFormatting sqref="AN8">
    <cfRule type="cellIs" dxfId="37" priority="11" stopIfTrue="1" operator="equal">
      <formula>4</formula>
    </cfRule>
  </conditionalFormatting>
  <conditionalFormatting sqref="AO8">
    <cfRule type="cellIs" dxfId="36" priority="10" stopIfTrue="1" operator="equal">
      <formula>4</formula>
    </cfRule>
  </conditionalFormatting>
  <conditionalFormatting sqref="AP8">
    <cfRule type="cellIs" dxfId="35" priority="9" stopIfTrue="1" operator="equal">
      <formula>4</formula>
    </cfRule>
  </conditionalFormatting>
  <conditionalFormatting sqref="AO43:AP45">
    <cfRule type="cellIs" dxfId="34" priority="7" stopIfTrue="1" operator="equal">
      <formula>4</formula>
    </cfRule>
  </conditionalFormatting>
  <conditionalFormatting sqref="AL43:AN45">
    <cfRule type="cellIs" dxfId="33" priority="8" stopIfTrue="1" operator="equal">
      <formula>"04"</formula>
    </cfRule>
  </conditionalFormatting>
  <conditionalFormatting sqref="AL81">
    <cfRule type="cellIs" dxfId="32" priority="6" stopIfTrue="1" operator="equal">
      <formula>4</formula>
    </cfRule>
  </conditionalFormatting>
  <conditionalFormatting sqref="AL39:AP40">
    <cfRule type="cellIs" dxfId="31" priority="4" stopIfTrue="1" operator="equal">
      <formula>4</formula>
    </cfRule>
  </conditionalFormatting>
  <conditionalFormatting sqref="AL39:AM40">
    <cfRule type="cellIs" dxfId="30" priority="5" stopIfTrue="1" operator="equal">
      <formula>"04"</formula>
    </cfRule>
  </conditionalFormatting>
  <conditionalFormatting sqref="AL52:AN52 AP52">
    <cfRule type="cellIs" dxfId="29" priority="3" stopIfTrue="1" operator="equal">
      <formula>"04"</formula>
    </cfRule>
  </conditionalFormatting>
  <conditionalFormatting sqref="AL52">
    <cfRule type="cellIs" dxfId="28" priority="2" stopIfTrue="1" operator="equal">
      <formula>4</formula>
    </cfRule>
  </conditionalFormatting>
  <conditionalFormatting sqref="AL38:AP38">
    <cfRule type="cellIs" dxfId="27" priority="1" stopIfTrue="1" operator="equal">
      <formula>3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213"/>
  <sheetViews>
    <sheetView zoomScale="75" zoomScaleNormal="75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AC64" sqref="AC64"/>
    </sheetView>
  </sheetViews>
  <sheetFormatPr baseColWidth="10" defaultRowHeight="11.25" x14ac:dyDescent="0.2"/>
  <cols>
    <col min="1" max="1" width="2.85546875" style="46" customWidth="1"/>
    <col min="2" max="2" width="25.28515625" style="45" customWidth="1"/>
    <col min="3" max="3" width="4.42578125" style="570" customWidth="1"/>
    <col min="4" max="4" width="3.28515625" style="298" customWidth="1"/>
    <col min="5" max="6" width="3.7109375" style="298" customWidth="1"/>
    <col min="7" max="7" width="5" style="298" customWidth="1"/>
    <col min="8" max="8" width="3.7109375" style="298" customWidth="1"/>
    <col min="9" max="9" width="4.28515625" style="298" customWidth="1"/>
    <col min="10" max="10" width="3.7109375" style="298" customWidth="1"/>
    <col min="11" max="11" width="4.28515625" style="298" customWidth="1"/>
    <col min="12" max="14" width="3.7109375" style="298" customWidth="1"/>
    <col min="15" max="15" width="4.28515625" style="298" customWidth="1"/>
    <col min="16" max="18" width="4.140625" style="298" customWidth="1"/>
    <col min="19" max="19" width="4.7109375" style="298" customWidth="1"/>
    <col min="20" max="22" width="4.140625" style="298" customWidth="1"/>
    <col min="23" max="23" width="4.7109375" style="298" customWidth="1"/>
    <col min="24" max="24" width="3.7109375" style="298" customWidth="1"/>
    <col min="25" max="25" width="4.28515625" style="298" customWidth="1"/>
    <col min="26" max="26" width="4" style="298" customWidth="1"/>
    <col min="27" max="27" width="4.28515625" style="298" customWidth="1"/>
    <col min="28" max="31" width="4" style="298" customWidth="1"/>
    <col min="32" max="32" width="4.7109375" style="298" customWidth="1"/>
    <col min="33" max="38" width="4.5703125" style="298" customWidth="1"/>
    <col min="39" max="39" width="2.28515625" style="45" customWidth="1"/>
    <col min="40" max="40" width="3.140625" style="45" customWidth="1"/>
    <col min="41" max="41" width="5.140625" style="45" customWidth="1"/>
    <col min="42" max="42" width="2.85546875" style="45" customWidth="1"/>
    <col min="43" max="43" width="3.140625" style="45" customWidth="1"/>
    <col min="44" max="44" width="2.85546875" style="153" customWidth="1"/>
    <col min="45" max="45" width="3.5703125" style="45" customWidth="1"/>
    <col min="46" max="46" width="4.28515625" style="153" customWidth="1"/>
    <col min="47" max="47" width="3.7109375" style="153" customWidth="1"/>
    <col min="48" max="48" width="4" style="153" customWidth="1"/>
    <col min="49" max="49" width="3.5703125" style="153" customWidth="1"/>
    <col min="50" max="51" width="4" style="153" customWidth="1"/>
    <col min="52" max="16384" width="11.42578125" style="45"/>
  </cols>
  <sheetData>
    <row r="1" spans="1:79" ht="12.75" customHeight="1" x14ac:dyDescent="0.2">
      <c r="A1" s="49"/>
      <c r="B1" s="48"/>
      <c r="AM1" s="48"/>
      <c r="AN1" s="48"/>
      <c r="AO1" s="48"/>
      <c r="AP1" s="48"/>
      <c r="AQ1" s="48"/>
      <c r="AR1" s="135"/>
      <c r="AS1" s="48"/>
      <c r="AT1" s="135"/>
      <c r="AU1" s="135"/>
      <c r="AV1" s="135"/>
      <c r="AW1" s="135"/>
      <c r="AX1" s="135"/>
      <c r="AY1" s="135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12.75" customHeight="1" x14ac:dyDescent="0.2">
      <c r="A2" s="144"/>
      <c r="B2" s="88"/>
      <c r="C2" s="1382" t="s">
        <v>365</v>
      </c>
      <c r="D2" s="1379"/>
      <c r="E2" s="1378" t="s">
        <v>386</v>
      </c>
      <c r="F2" s="1379"/>
      <c r="G2" s="1378" t="s">
        <v>454</v>
      </c>
      <c r="H2" s="1379"/>
      <c r="I2" s="1378" t="s">
        <v>369</v>
      </c>
      <c r="J2" s="1379"/>
      <c r="K2" s="1378" t="s">
        <v>395</v>
      </c>
      <c r="L2" s="1379"/>
      <c r="M2" s="1378" t="s">
        <v>472</v>
      </c>
      <c r="N2" s="1379"/>
      <c r="O2" s="1378" t="s">
        <v>472</v>
      </c>
      <c r="P2" s="1379"/>
      <c r="Q2" s="1378" t="s">
        <v>477</v>
      </c>
      <c r="R2" s="1379"/>
      <c r="S2" s="1378" t="s">
        <v>477</v>
      </c>
      <c r="T2" s="1379"/>
      <c r="U2" s="1378" t="s">
        <v>420</v>
      </c>
      <c r="V2" s="1379"/>
      <c r="W2" s="1386"/>
      <c r="X2" s="1387"/>
      <c r="Y2" s="1389"/>
      <c r="Z2" s="1387"/>
      <c r="AA2" s="1382"/>
      <c r="AB2" s="1379"/>
      <c r="AC2" s="1378"/>
      <c r="AD2" s="1379"/>
      <c r="AE2" s="1384"/>
      <c r="AF2" s="1385"/>
      <c r="AG2" s="1378"/>
      <c r="AH2" s="1379"/>
      <c r="AI2" s="1384"/>
      <c r="AJ2" s="1392"/>
      <c r="AK2" s="1384"/>
      <c r="AL2" s="1392"/>
      <c r="AM2" s="48"/>
      <c r="AN2" s="51"/>
      <c r="AO2" s="52"/>
      <c r="AP2" s="52"/>
      <c r="AQ2" s="52"/>
      <c r="AR2" s="288"/>
      <c r="AS2" s="52"/>
      <c r="AT2" s="288"/>
      <c r="AU2" s="1391" t="s">
        <v>37</v>
      </c>
      <c r="AV2" s="1391"/>
      <c r="AW2" s="1391"/>
      <c r="AX2" s="1391"/>
      <c r="AY2" s="288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</row>
    <row r="3" spans="1:79" ht="13.5" customHeight="1" thickBot="1" x14ac:dyDescent="0.25">
      <c r="A3" s="145"/>
      <c r="B3" s="88"/>
      <c r="C3" s="1383" t="s">
        <v>57</v>
      </c>
      <c r="D3" s="1357"/>
      <c r="E3" s="1380" t="s">
        <v>19</v>
      </c>
      <c r="F3" s="1357"/>
      <c r="G3" s="1380" t="s">
        <v>204</v>
      </c>
      <c r="H3" s="1357"/>
      <c r="I3" s="1380">
        <v>22</v>
      </c>
      <c r="J3" s="1357"/>
      <c r="K3" s="1380" t="s">
        <v>149</v>
      </c>
      <c r="L3" s="1357"/>
      <c r="M3" s="1356">
        <v>5</v>
      </c>
      <c r="N3" s="1357"/>
      <c r="O3" s="1356">
        <v>5</v>
      </c>
      <c r="P3" s="1357"/>
      <c r="Q3" s="1356">
        <v>23</v>
      </c>
      <c r="R3" s="1357"/>
      <c r="S3" s="1356">
        <v>25</v>
      </c>
      <c r="T3" s="1357"/>
      <c r="U3" s="1356">
        <v>10</v>
      </c>
      <c r="V3" s="1357"/>
      <c r="W3" s="1388"/>
      <c r="X3" s="1369"/>
      <c r="Y3" s="1368"/>
      <c r="Z3" s="1369"/>
      <c r="AA3" s="1370"/>
      <c r="AB3" s="1357"/>
      <c r="AC3" s="1356"/>
      <c r="AD3" s="1357"/>
      <c r="AE3" s="1356"/>
      <c r="AF3" s="1370"/>
      <c r="AG3" s="1356"/>
      <c r="AH3" s="1357"/>
      <c r="AI3" s="1356"/>
      <c r="AJ3" s="1357"/>
      <c r="AK3" s="1356"/>
      <c r="AL3" s="1357"/>
      <c r="AM3" s="48"/>
      <c r="AN3" s="51"/>
      <c r="AO3" s="52"/>
      <c r="AP3" s="52"/>
      <c r="AQ3" s="52"/>
      <c r="AR3" s="288"/>
      <c r="AS3" s="52"/>
      <c r="AT3" s="288"/>
      <c r="AU3" s="288"/>
      <c r="AV3" s="288"/>
      <c r="AW3" s="288"/>
      <c r="AX3" s="288"/>
      <c r="AY3" s="288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</row>
    <row r="4" spans="1:79" ht="12.75" customHeight="1" x14ac:dyDescent="0.2">
      <c r="A4" s="146"/>
      <c r="B4" s="88"/>
      <c r="C4" s="1367" t="s">
        <v>436</v>
      </c>
      <c r="D4" s="1357"/>
      <c r="E4" s="1366" t="s">
        <v>448</v>
      </c>
      <c r="F4" s="1357"/>
      <c r="G4" s="1366" t="s">
        <v>448</v>
      </c>
      <c r="H4" s="1357"/>
      <c r="I4" s="1366" t="s">
        <v>448</v>
      </c>
      <c r="J4" s="1357"/>
      <c r="K4" s="1366" t="s">
        <v>470</v>
      </c>
      <c r="L4" s="1357"/>
      <c r="M4" s="1366" t="s">
        <v>470</v>
      </c>
      <c r="N4" s="1357"/>
      <c r="O4" s="1366" t="s">
        <v>470</v>
      </c>
      <c r="P4" s="1357"/>
      <c r="Q4" s="1366" t="s">
        <v>470</v>
      </c>
      <c r="R4" s="1357"/>
      <c r="S4" s="1366" t="s">
        <v>470</v>
      </c>
      <c r="T4" s="1357"/>
      <c r="U4" s="1366" t="s">
        <v>488</v>
      </c>
      <c r="V4" s="1357"/>
      <c r="W4" s="1390"/>
      <c r="X4" s="1369"/>
      <c r="Y4" s="1390"/>
      <c r="Z4" s="1369"/>
      <c r="AA4" s="1377"/>
      <c r="AB4" s="1357"/>
      <c r="AC4" s="1366"/>
      <c r="AD4" s="1357"/>
      <c r="AE4" s="1366"/>
      <c r="AF4" s="1370"/>
      <c r="AG4" s="1366"/>
      <c r="AH4" s="1357"/>
      <c r="AI4" s="1366"/>
      <c r="AJ4" s="1357"/>
      <c r="AK4" s="1366"/>
      <c r="AL4" s="1357"/>
      <c r="AM4" s="48"/>
      <c r="AN4" s="50" t="s">
        <v>0</v>
      </c>
      <c r="AO4" s="50" t="s">
        <v>1</v>
      </c>
      <c r="AP4" s="53" t="s">
        <v>2</v>
      </c>
      <c r="AQ4" s="54"/>
      <c r="AR4" s="8"/>
      <c r="AS4" s="55"/>
      <c r="AT4" s="289"/>
      <c r="AU4" s="289"/>
      <c r="AV4" s="289"/>
      <c r="AW4" s="289"/>
      <c r="AX4" s="289"/>
      <c r="AY4" s="290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</row>
    <row r="5" spans="1:79" ht="12.75" customHeight="1" x14ac:dyDescent="0.2">
      <c r="A5" s="146"/>
      <c r="B5" s="89"/>
      <c r="C5" s="1381">
        <v>2014</v>
      </c>
      <c r="D5" s="1357"/>
      <c r="E5" s="1356">
        <v>2014</v>
      </c>
      <c r="F5" s="1357"/>
      <c r="G5" s="1356">
        <v>2014</v>
      </c>
      <c r="H5" s="1357"/>
      <c r="I5" s="1356">
        <v>2014</v>
      </c>
      <c r="J5" s="1357"/>
      <c r="K5" s="1356">
        <v>2014</v>
      </c>
      <c r="L5" s="1357"/>
      <c r="M5" s="1356">
        <v>2014</v>
      </c>
      <c r="N5" s="1357"/>
      <c r="O5" s="1356">
        <v>2014</v>
      </c>
      <c r="P5" s="1357"/>
      <c r="Q5" s="1356">
        <v>2014</v>
      </c>
      <c r="R5" s="1357"/>
      <c r="S5" s="1356">
        <v>2014</v>
      </c>
      <c r="T5" s="1357"/>
      <c r="U5" s="1356">
        <v>2014</v>
      </c>
      <c r="V5" s="1357"/>
      <c r="W5" s="1368"/>
      <c r="X5" s="1369"/>
      <c r="Y5" s="1368"/>
      <c r="Z5" s="1369"/>
      <c r="AA5" s="1370"/>
      <c r="AB5" s="1357"/>
      <c r="AC5" s="1356"/>
      <c r="AD5" s="1357"/>
      <c r="AE5" s="1356"/>
      <c r="AF5" s="1370"/>
      <c r="AG5" s="1356"/>
      <c r="AH5" s="1357"/>
      <c r="AI5" s="1356"/>
      <c r="AJ5" s="1357"/>
      <c r="AK5" s="1356"/>
      <c r="AL5" s="1357"/>
      <c r="AM5" s="48"/>
      <c r="AN5" s="50"/>
      <c r="AO5" s="56" t="s">
        <v>4</v>
      </c>
      <c r="AP5" s="57" t="s">
        <v>5</v>
      </c>
      <c r="AQ5" s="58" t="s">
        <v>6</v>
      </c>
      <c r="AR5" s="13" t="s">
        <v>7</v>
      </c>
      <c r="AS5" s="59" t="s">
        <v>8</v>
      </c>
      <c r="AT5" s="291" t="s">
        <v>3</v>
      </c>
      <c r="AU5" s="15"/>
      <c r="AV5" s="15"/>
      <c r="AW5" s="15"/>
      <c r="AX5" s="16"/>
      <c r="AY5" s="29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</row>
    <row r="6" spans="1:79" ht="13.5" customHeight="1" thickBot="1" x14ac:dyDescent="0.25">
      <c r="A6" s="145"/>
      <c r="B6" s="89"/>
      <c r="C6" s="571"/>
      <c r="D6" s="823"/>
      <c r="E6" s="1352" t="s">
        <v>400</v>
      </c>
      <c r="F6" s="1353"/>
      <c r="G6" s="1360"/>
      <c r="H6" s="1359"/>
      <c r="I6" s="1358"/>
      <c r="J6" s="1359"/>
      <c r="K6" s="1352" t="s">
        <v>471</v>
      </c>
      <c r="L6" s="1353"/>
      <c r="M6" s="1361"/>
      <c r="N6" s="1359"/>
      <c r="O6" s="1354"/>
      <c r="P6" s="1355"/>
      <c r="Q6" s="1393" t="s">
        <v>478</v>
      </c>
      <c r="R6" s="1394"/>
      <c r="S6" s="1393" t="s">
        <v>338</v>
      </c>
      <c r="T6" s="1394"/>
      <c r="U6" s="1395"/>
      <c r="V6" s="1355"/>
      <c r="W6" s="1371"/>
      <c r="X6" s="1372"/>
      <c r="Y6" s="1371"/>
      <c r="Z6" s="1372"/>
      <c r="AA6" s="1375"/>
      <c r="AB6" s="1376"/>
      <c r="AC6" s="1373"/>
      <c r="AD6" s="1374"/>
      <c r="AE6" s="1364"/>
      <c r="AF6" s="1365"/>
      <c r="AG6" s="1363"/>
      <c r="AH6" s="1362"/>
      <c r="AI6" s="1358"/>
      <c r="AJ6" s="1362"/>
      <c r="AK6" s="1358"/>
      <c r="AL6" s="1362"/>
      <c r="AM6" s="48"/>
      <c r="AN6" s="63"/>
      <c r="AO6" s="63"/>
      <c r="AP6" s="64"/>
      <c r="AQ6" s="62"/>
      <c r="AR6" s="18"/>
      <c r="AS6" s="59"/>
      <c r="AT6" s="293"/>
      <c r="AU6" s="293"/>
      <c r="AV6" s="293"/>
      <c r="AW6" s="293"/>
      <c r="AX6" s="293"/>
      <c r="AY6" s="294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</row>
    <row r="7" spans="1:79" x14ac:dyDescent="0.2">
      <c r="A7" s="87"/>
      <c r="B7" s="65"/>
      <c r="C7" s="572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P7" s="836"/>
      <c r="Q7" s="836"/>
      <c r="R7" s="836"/>
      <c r="S7" s="836"/>
      <c r="T7" s="836"/>
      <c r="U7" s="836"/>
      <c r="V7" s="836"/>
      <c r="X7" s="836"/>
      <c r="Z7" s="836"/>
      <c r="AB7" s="836"/>
      <c r="AC7" s="836"/>
      <c r="AD7" s="836"/>
      <c r="AE7" s="836"/>
      <c r="AF7" s="836"/>
      <c r="AG7" s="836"/>
      <c r="AH7" s="836"/>
      <c r="AI7" s="836"/>
      <c r="AJ7" s="836"/>
      <c r="AK7" s="836"/>
      <c r="AL7" s="836"/>
      <c r="AM7" s="66"/>
      <c r="AN7" s="90"/>
      <c r="AO7" s="91"/>
      <c r="AP7" s="67"/>
      <c r="AQ7" s="67"/>
      <c r="AR7" s="23"/>
      <c r="AS7" s="52"/>
      <c r="AT7" s="288"/>
      <c r="AU7" s="288"/>
      <c r="AV7" s="288"/>
      <c r="AW7" s="288"/>
      <c r="AX7" s="288"/>
      <c r="AY7" s="288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</row>
    <row r="8" spans="1:79" x14ac:dyDescent="0.2">
      <c r="A8" s="75"/>
      <c r="B8" s="537" t="s">
        <v>334</v>
      </c>
      <c r="C8" s="573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4"/>
      <c r="X8" s="834"/>
      <c r="Y8" s="834"/>
      <c r="Z8" s="834"/>
      <c r="AA8" s="834"/>
      <c r="AB8" s="834"/>
      <c r="AC8" s="834"/>
      <c r="AD8" s="834"/>
      <c r="AE8" s="834"/>
      <c r="AF8" s="834"/>
      <c r="AG8" s="821"/>
      <c r="AH8" s="821"/>
      <c r="AI8" s="821"/>
      <c r="AJ8" s="821"/>
      <c r="AK8" s="821"/>
      <c r="AL8" s="821"/>
      <c r="AM8" s="48"/>
      <c r="AN8" s="50"/>
      <c r="AO8" s="69"/>
      <c r="AP8" s="61"/>
      <c r="AQ8" s="61"/>
      <c r="AR8" s="17"/>
      <c r="AS8" s="70"/>
      <c r="AT8" s="17">
        <v>500</v>
      </c>
      <c r="AU8" s="17">
        <v>550</v>
      </c>
      <c r="AV8" s="17">
        <v>600</v>
      </c>
      <c r="AW8" s="17">
        <v>650</v>
      </c>
      <c r="AX8" s="17">
        <v>675</v>
      </c>
      <c r="AY8" s="17">
        <v>700</v>
      </c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</row>
    <row r="9" spans="1:79" x14ac:dyDescent="0.2">
      <c r="A9" s="781">
        <v>1</v>
      </c>
      <c r="B9" s="713" t="s">
        <v>272</v>
      </c>
      <c r="C9" s="783">
        <v>623</v>
      </c>
      <c r="D9" s="1122" t="s">
        <v>242</v>
      </c>
      <c r="E9" s="828"/>
      <c r="F9" s="326"/>
      <c r="G9" s="303"/>
      <c r="H9" s="151"/>
      <c r="I9" s="828">
        <v>591</v>
      </c>
      <c r="J9" s="1166" t="s">
        <v>350</v>
      </c>
      <c r="K9" s="303"/>
      <c r="L9" s="151"/>
      <c r="M9" s="828">
        <v>615</v>
      </c>
      <c r="N9" s="326" t="s">
        <v>391</v>
      </c>
      <c r="O9" s="303">
        <v>625</v>
      </c>
      <c r="P9" s="151" t="s">
        <v>391</v>
      </c>
      <c r="Q9" s="303">
        <v>624</v>
      </c>
      <c r="R9" s="151" t="s">
        <v>345</v>
      </c>
      <c r="S9" s="828">
        <v>622</v>
      </c>
      <c r="T9" s="326" t="s">
        <v>310</v>
      </c>
      <c r="U9" s="303"/>
      <c r="V9" s="824"/>
      <c r="W9" s="828"/>
      <c r="X9" s="326"/>
      <c r="Y9" s="303"/>
      <c r="Z9" s="151"/>
      <c r="AA9" s="828"/>
      <c r="AB9" s="828"/>
      <c r="AC9" s="303"/>
      <c r="AD9" s="151"/>
      <c r="AE9" s="828"/>
      <c r="AF9" s="828"/>
      <c r="AG9" s="303"/>
      <c r="AH9" s="151"/>
      <c r="AI9" s="828"/>
      <c r="AJ9" s="326"/>
      <c r="AK9" s="303"/>
      <c r="AL9" s="151"/>
      <c r="AM9" s="48"/>
      <c r="AN9" s="50">
        <f>COUNT(C9:AL9)</f>
        <v>6</v>
      </c>
      <c r="AO9" s="69">
        <f>IF(AN9&lt;3," ",(LARGE(C9:AL9,1)+LARGE(C9:AL9,2)+LARGE(C9:AL9,3))/3)</f>
        <v>624</v>
      </c>
      <c r="AP9" s="64">
        <f>COUNTIF(C9:AL9,"(1)")</f>
        <v>1</v>
      </c>
      <c r="AQ9" s="62">
        <f>COUNTIF(C9:AL9,"(2)")</f>
        <v>1</v>
      </c>
      <c r="AR9" s="18">
        <f>COUNTIF(C9:AL9,"(3)")</f>
        <v>0</v>
      </c>
      <c r="AS9" s="70">
        <f>SUM(AP9:AR9)</f>
        <v>2</v>
      </c>
      <c r="AT9" s="737">
        <v>12</v>
      </c>
      <c r="AU9" s="35">
        <v>12</v>
      </c>
      <c r="AV9" s="35">
        <v>12</v>
      </c>
      <c r="AW9" s="31" t="str">
        <f>IF((LARGE($C9:$AL9,1))&gt;=650,"14"," ")</f>
        <v xml:space="preserve"> </v>
      </c>
      <c r="AX9" s="31" t="str">
        <f>IF((LARGE($C9:$AL9,1))&gt;=675,"14"," ")</f>
        <v xml:space="preserve"> </v>
      </c>
      <c r="AY9" s="31" t="str">
        <f>IF((LARGE($C9:$AL9,1))&gt;=700,"14"," ")</f>
        <v xml:space="preserve"> </v>
      </c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</row>
    <row r="10" spans="1:79" x14ac:dyDescent="0.2">
      <c r="A10" s="782"/>
      <c r="B10" s="99"/>
      <c r="C10" s="574"/>
      <c r="D10" s="823"/>
      <c r="E10" s="834"/>
      <c r="F10" s="834"/>
      <c r="G10" s="299"/>
      <c r="H10" s="823"/>
      <c r="I10" s="834"/>
      <c r="J10" s="834"/>
      <c r="K10" s="299"/>
      <c r="L10" s="823"/>
      <c r="M10" s="834"/>
      <c r="N10" s="834"/>
      <c r="O10" s="299"/>
      <c r="P10" s="823"/>
      <c r="Q10" s="299"/>
      <c r="R10" s="823"/>
      <c r="S10" s="834"/>
      <c r="T10" s="834"/>
      <c r="U10" s="299"/>
      <c r="V10" s="823"/>
      <c r="W10" s="834"/>
      <c r="X10" s="834"/>
      <c r="Y10" s="299"/>
      <c r="Z10" s="823"/>
      <c r="AA10" s="834"/>
      <c r="AB10" s="834"/>
      <c r="AC10" s="299"/>
      <c r="AD10" s="823"/>
      <c r="AE10" s="834"/>
      <c r="AF10" s="834"/>
      <c r="AG10" s="299"/>
      <c r="AH10" s="823"/>
      <c r="AI10" s="834"/>
      <c r="AJ10" s="834"/>
      <c r="AK10" s="299"/>
      <c r="AL10" s="823"/>
      <c r="AM10" s="48"/>
      <c r="AN10" s="50">
        <f>COUNT(C10:AL10)</f>
        <v>0</v>
      </c>
      <c r="AO10" s="69" t="str">
        <f>IF(AN10&lt;3," ",(LARGE(C10:AL10,1)+LARGE(C10:AL10,2)+LARGE(C10:AL10,3))/3)</f>
        <v xml:space="preserve"> </v>
      </c>
      <c r="AP10" s="64">
        <f>COUNTIF(C10:AL10,"(1)")</f>
        <v>0</v>
      </c>
      <c r="AQ10" s="62">
        <f>COUNTIF(C10:AL10,"(2)")</f>
        <v>0</v>
      </c>
      <c r="AR10" s="18">
        <f>COUNTIF(C10:AL10,"(3)")</f>
        <v>0</v>
      </c>
      <c r="AS10" s="70">
        <f>SUM(AP10:AR10)</f>
        <v>0</v>
      </c>
      <c r="AT10" s="538" t="e">
        <f>IF((LARGE($C10:$AL10,1))&gt;=500,"14"," ")</f>
        <v>#NUM!</v>
      </c>
      <c r="AU10" s="31" t="e">
        <f>IF((LARGE($C10:$AL10,1))&gt;=550,"14"," ")</f>
        <v>#NUM!</v>
      </c>
      <c r="AV10" s="31" t="e">
        <f>IF((LARGE($C10:$AL10,1))&gt;=600,"14"," ")</f>
        <v>#NUM!</v>
      </c>
      <c r="AW10" s="31" t="e">
        <f>IF((LARGE($C10:$AL10,1))&gt;=650,"14"," ")</f>
        <v>#NUM!</v>
      </c>
      <c r="AX10" s="31" t="e">
        <f>IF((LARGE($C10:$AL10,1))&gt;=675,"14"," ")</f>
        <v>#NUM!</v>
      </c>
      <c r="AY10" s="31" t="e">
        <f>IF((LARGE($C10:$AL10,1))&gt;=700,"14"," ")</f>
        <v>#NUM!</v>
      </c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</row>
    <row r="11" spans="1:79" x14ac:dyDescent="0.2">
      <c r="A11" s="83"/>
      <c r="B11" s="68" t="s">
        <v>239</v>
      </c>
      <c r="C11" s="573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834"/>
      <c r="T11" s="834"/>
      <c r="U11" s="834"/>
      <c r="V11" s="834"/>
      <c r="W11" s="834"/>
      <c r="X11" s="834"/>
      <c r="Y11" s="834"/>
      <c r="Z11" s="834"/>
      <c r="AA11" s="834"/>
      <c r="AB11" s="834"/>
      <c r="AC11" s="834"/>
      <c r="AD11" s="834"/>
      <c r="AE11" s="834"/>
      <c r="AF11" s="834"/>
      <c r="AG11" s="821"/>
      <c r="AH11" s="821"/>
      <c r="AI11" s="821"/>
      <c r="AJ11" s="821"/>
      <c r="AK11" s="821"/>
      <c r="AL11" s="821"/>
      <c r="AM11" s="48"/>
      <c r="AN11" s="50"/>
      <c r="AO11" s="69"/>
      <c r="AP11" s="61"/>
      <c r="AQ11" s="61"/>
      <c r="AR11" s="17"/>
      <c r="AS11" s="70"/>
      <c r="AT11" s="19"/>
      <c r="AU11" s="19"/>
      <c r="AV11" s="19"/>
      <c r="AW11" s="19"/>
      <c r="AX11" s="19"/>
      <c r="AY11" s="19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</row>
    <row r="12" spans="1:79" x14ac:dyDescent="0.2">
      <c r="A12" s="86"/>
      <c r="B12" s="139"/>
      <c r="C12" s="575"/>
      <c r="D12" s="823"/>
      <c r="E12" s="152"/>
      <c r="F12" s="149"/>
      <c r="G12" s="834"/>
      <c r="H12" s="823"/>
      <c r="I12" s="834"/>
      <c r="J12" s="823"/>
      <c r="K12" s="834"/>
      <c r="L12" s="300"/>
      <c r="M12" s="313"/>
      <c r="N12" s="313"/>
      <c r="O12" s="432"/>
      <c r="P12" s="834"/>
      <c r="Q12" s="152"/>
      <c r="R12" s="149"/>
      <c r="S12" s="834"/>
      <c r="T12" s="834"/>
      <c r="U12" s="152"/>
      <c r="V12" s="149"/>
      <c r="W12" s="432"/>
      <c r="X12" s="834"/>
      <c r="Y12" s="432"/>
      <c r="Z12" s="834"/>
      <c r="AA12" s="432"/>
      <c r="AB12" s="312"/>
      <c r="AC12" s="152"/>
      <c r="AD12" s="148"/>
      <c r="AE12" s="834"/>
      <c r="AF12" s="834"/>
      <c r="AG12" s="152"/>
      <c r="AH12" s="149"/>
      <c r="AI12" s="152"/>
      <c r="AJ12" s="149"/>
      <c r="AK12" s="152"/>
      <c r="AL12" s="149"/>
      <c r="AM12" s="48"/>
      <c r="AN12" s="50">
        <f>COUNT(C12:AL12)</f>
        <v>0</v>
      </c>
      <c r="AO12" s="69" t="str">
        <f>IF(AN12&lt;3," ",(LARGE(C12:AL12,1)+LARGE(C12:AL12,2)+LARGE(C12:AL12,3))/3)</f>
        <v xml:space="preserve"> </v>
      </c>
      <c r="AP12" s="64">
        <f>COUNTIF(C12:AL12,"(1)")</f>
        <v>0</v>
      </c>
      <c r="AQ12" s="62">
        <f>COUNTIF(C12:AL12,"(2)")</f>
        <v>0</v>
      </c>
      <c r="AR12" s="18">
        <f>COUNTIF(C12:AL12,"(3)")</f>
        <v>0</v>
      </c>
      <c r="AS12" s="59">
        <f>SUM(AP12:AR12)</f>
        <v>0</v>
      </c>
      <c r="AT12" s="538" t="e">
        <f>IF((LARGE($C12:$AL12,1))&gt;=500,"14"," ")</f>
        <v>#NUM!</v>
      </c>
      <c r="AU12" s="31" t="e">
        <f>IF((LARGE($C12:$AL12,1))&gt;=550,"14"," ")</f>
        <v>#NUM!</v>
      </c>
      <c r="AV12" s="31" t="e">
        <f>IF((LARGE($C12:$AL12,1))&gt;=600,"14"," ")</f>
        <v>#NUM!</v>
      </c>
      <c r="AW12" s="31" t="e">
        <f>IF((LARGE($C12:$AL12,1))&gt;=650,"14"," ")</f>
        <v>#NUM!</v>
      </c>
      <c r="AX12" s="31" t="e">
        <f>IF((LARGE($C12:$AL12,1))&gt;=675,"14"," ")</f>
        <v>#NUM!</v>
      </c>
      <c r="AY12" s="31" t="e">
        <f>IF((LARGE($C12:$AL12,1))&gt;=700,"14"," ")</f>
        <v>#NUM!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</row>
    <row r="13" spans="1:79" x14ac:dyDescent="0.2">
      <c r="A13" s="49"/>
      <c r="B13" s="48"/>
      <c r="C13" s="572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  <c r="AM13" s="48"/>
      <c r="AN13" s="50"/>
      <c r="AO13" s="69"/>
      <c r="AP13" s="63"/>
      <c r="AQ13" s="63"/>
      <c r="AR13" s="19"/>
      <c r="AS13" s="66"/>
      <c r="AT13" s="287"/>
      <c r="AU13" s="287"/>
      <c r="AV13" s="287"/>
      <c r="AW13" s="287"/>
      <c r="AX13" s="287"/>
      <c r="AY13" s="287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</row>
    <row r="14" spans="1:79" x14ac:dyDescent="0.2">
      <c r="A14" s="83"/>
      <c r="B14" s="68" t="s">
        <v>441</v>
      </c>
      <c r="C14" s="573"/>
      <c r="D14" s="1027"/>
      <c r="E14" s="1027"/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1027"/>
      <c r="V14" s="1027"/>
      <c r="W14" s="1027"/>
      <c r="X14" s="1027"/>
      <c r="Y14" s="1027"/>
      <c r="Z14" s="1027"/>
      <c r="AA14" s="1027"/>
      <c r="AB14" s="1027"/>
      <c r="AC14" s="1027"/>
      <c r="AD14" s="1027"/>
      <c r="AE14" s="1027"/>
      <c r="AF14" s="1027"/>
      <c r="AG14" s="1026"/>
      <c r="AH14" s="1026"/>
      <c r="AI14" s="1026"/>
      <c r="AJ14" s="1026"/>
      <c r="AK14" s="1026"/>
      <c r="AL14" s="1026"/>
      <c r="AM14" s="48"/>
      <c r="AN14" s="50"/>
      <c r="AO14" s="69"/>
      <c r="AP14" s="61"/>
      <c r="AQ14" s="61"/>
      <c r="AR14" s="17"/>
      <c r="AS14" s="70"/>
      <c r="AT14" s="19"/>
      <c r="AU14" s="19"/>
      <c r="AV14" s="19"/>
      <c r="AW14" s="19"/>
      <c r="AX14" s="19"/>
      <c r="AY14" s="19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</row>
    <row r="15" spans="1:79" x14ac:dyDescent="0.2">
      <c r="A15" s="86">
        <v>1</v>
      </c>
      <c r="B15" s="139" t="s">
        <v>330</v>
      </c>
      <c r="C15" s="575">
        <v>510</v>
      </c>
      <c r="D15" s="1120" t="s">
        <v>242</v>
      </c>
      <c r="E15" s="152">
        <v>566</v>
      </c>
      <c r="F15" s="1142" t="s">
        <v>242</v>
      </c>
      <c r="G15" s="1027">
        <v>474</v>
      </c>
      <c r="H15" s="1120" t="s">
        <v>242</v>
      </c>
      <c r="I15" s="1027">
        <v>490</v>
      </c>
      <c r="J15" s="1120" t="s">
        <v>242</v>
      </c>
      <c r="K15" s="1027">
        <v>530</v>
      </c>
      <c r="L15" s="1120" t="s">
        <v>242</v>
      </c>
      <c r="M15" s="313"/>
      <c r="N15" s="313"/>
      <c r="O15" s="432"/>
      <c r="P15" s="1027"/>
      <c r="Q15" s="152">
        <v>403</v>
      </c>
      <c r="R15" s="148" t="s">
        <v>479</v>
      </c>
      <c r="S15" s="1027"/>
      <c r="T15" s="1027"/>
      <c r="U15" s="152"/>
      <c r="V15" s="149"/>
      <c r="W15" s="432"/>
      <c r="X15" s="1027"/>
      <c r="Y15" s="432"/>
      <c r="Z15" s="1027"/>
      <c r="AA15" s="432"/>
      <c r="AB15" s="312"/>
      <c r="AC15" s="152"/>
      <c r="AD15" s="148"/>
      <c r="AE15" s="1027"/>
      <c r="AF15" s="1027"/>
      <c r="AG15" s="152"/>
      <c r="AH15" s="149"/>
      <c r="AI15" s="152"/>
      <c r="AJ15" s="149"/>
      <c r="AK15" s="152"/>
      <c r="AL15" s="149"/>
      <c r="AM15" s="48"/>
      <c r="AN15" s="50">
        <f>COUNT(C15:AL15)</f>
        <v>6</v>
      </c>
      <c r="AO15" s="69">
        <f>IF(AN15&lt;3," ",(LARGE(C15:AL15,1)+LARGE(C15:AL15,2)+LARGE(C15:AL15,3))/3)</f>
        <v>535.33333333333337</v>
      </c>
      <c r="AP15" s="64">
        <f>COUNTIF(C15:AL15,"(1)")</f>
        <v>5</v>
      </c>
      <c r="AQ15" s="62">
        <f>COUNTIF(C15:AL15,"(2)")</f>
        <v>0</v>
      </c>
      <c r="AR15" s="18">
        <f>COUNTIF(C15:AL15,"(3)")</f>
        <v>0</v>
      </c>
      <c r="AS15" s="59">
        <f>SUM(AP15:AR15)</f>
        <v>5</v>
      </c>
      <c r="AT15" s="1121" t="str">
        <f>IF((LARGE($C15:$AL15,1))&gt;=500,"14"," ")</f>
        <v>14</v>
      </c>
      <c r="AU15" s="946" t="str">
        <f>IF((LARGE($C15:$AL15,1))&gt;=550,"14"," ")</f>
        <v>14</v>
      </c>
      <c r="AV15" s="31" t="str">
        <f>IF((LARGE($C15:$AL15,1))&gt;=600,"14"," ")</f>
        <v xml:space="preserve"> </v>
      </c>
      <c r="AW15" s="31" t="str">
        <f>IF((LARGE($C15:$AL15,1))&gt;=650,"14"," ")</f>
        <v xml:space="preserve"> </v>
      </c>
      <c r="AX15" s="31" t="str">
        <f>IF((LARGE($C15:$AL15,1))&gt;=675,"14"," ")</f>
        <v xml:space="preserve"> </v>
      </c>
      <c r="AY15" s="31" t="str">
        <f>IF((LARGE($C15:$AL15,1))&gt;=700,"14"," ")</f>
        <v xml:space="preserve"> 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</row>
    <row r="16" spans="1:79" x14ac:dyDescent="0.2">
      <c r="A16" s="75"/>
      <c r="B16" s="288"/>
      <c r="C16" s="580"/>
      <c r="D16" s="1026"/>
      <c r="E16" s="1026"/>
      <c r="F16" s="1026"/>
      <c r="G16" s="1026"/>
      <c r="H16" s="1026"/>
      <c r="I16" s="1026"/>
      <c r="J16" s="1026"/>
      <c r="K16" s="1026"/>
      <c r="L16" s="306"/>
      <c r="M16" s="306"/>
      <c r="N16" s="306"/>
      <c r="O16" s="311"/>
      <c r="P16" s="1026"/>
      <c r="Q16" s="1026"/>
      <c r="R16" s="1026"/>
      <c r="S16" s="1026"/>
      <c r="T16" s="1026"/>
      <c r="U16" s="1026"/>
      <c r="V16" s="1026"/>
      <c r="W16" s="311"/>
      <c r="X16" s="1026"/>
      <c r="Y16" s="311"/>
      <c r="Z16" s="1026"/>
      <c r="AA16" s="311"/>
      <c r="AB16" s="1028"/>
      <c r="AC16" s="1026"/>
      <c r="AD16" s="1028"/>
      <c r="AE16" s="1026"/>
      <c r="AF16" s="1026"/>
      <c r="AG16" s="1026"/>
      <c r="AH16" s="1026"/>
      <c r="AI16" s="1026"/>
      <c r="AJ16" s="1026"/>
      <c r="AK16" s="1026"/>
      <c r="AL16" s="1026"/>
      <c r="AM16" s="48"/>
      <c r="AN16" s="50"/>
      <c r="AO16" s="69"/>
      <c r="AP16" s="61"/>
      <c r="AQ16" s="61"/>
      <c r="AR16" s="17"/>
      <c r="AS16" s="70"/>
      <c r="AT16" s="17"/>
      <c r="AU16" s="17"/>
      <c r="AV16" s="17"/>
      <c r="AW16" s="17"/>
      <c r="AX16" s="17"/>
      <c r="AY16" s="17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</row>
    <row r="17" spans="1:79" x14ac:dyDescent="0.2">
      <c r="A17" s="83"/>
      <c r="B17" s="68" t="s">
        <v>38</v>
      </c>
      <c r="C17" s="573"/>
      <c r="D17" s="1027"/>
      <c r="E17" s="1027"/>
      <c r="F17" s="1027"/>
      <c r="G17" s="1027"/>
      <c r="H17" s="1027"/>
      <c r="I17" s="1027"/>
      <c r="J17" s="1027"/>
      <c r="K17" s="1027"/>
      <c r="L17" s="1027"/>
      <c r="M17" s="1027"/>
      <c r="N17" s="1027"/>
      <c r="O17" s="1027"/>
      <c r="P17" s="1027"/>
      <c r="Q17" s="1027"/>
      <c r="R17" s="1027"/>
      <c r="S17" s="1027"/>
      <c r="T17" s="1027"/>
      <c r="U17" s="1027"/>
      <c r="V17" s="1027"/>
      <c r="W17" s="1027"/>
      <c r="X17" s="1027"/>
      <c r="Y17" s="1027"/>
      <c r="Z17" s="1027"/>
      <c r="AA17" s="1027"/>
      <c r="AB17" s="1027"/>
      <c r="AC17" s="1027"/>
      <c r="AD17" s="1027"/>
      <c r="AE17" s="1027"/>
      <c r="AF17" s="1027"/>
      <c r="AG17" s="821"/>
      <c r="AH17" s="821"/>
      <c r="AI17" s="821"/>
      <c r="AJ17" s="821"/>
      <c r="AK17" s="821"/>
      <c r="AL17" s="821"/>
      <c r="AM17" s="48"/>
      <c r="AN17" s="50"/>
      <c r="AO17" s="69"/>
      <c r="AP17" s="61"/>
      <c r="AQ17" s="61"/>
      <c r="AR17" s="17"/>
      <c r="AS17" s="70"/>
      <c r="AT17" s="17"/>
      <c r="AU17" s="17"/>
      <c r="AV17" s="17"/>
      <c r="AW17" s="17"/>
      <c r="AX17" s="17"/>
      <c r="AY17" s="17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</row>
    <row r="18" spans="1:79" x14ac:dyDescent="0.2">
      <c r="A18" s="85"/>
      <c r="B18" s="143" t="s">
        <v>201</v>
      </c>
      <c r="D18" s="319"/>
      <c r="E18" s="336"/>
      <c r="F18" s="320"/>
      <c r="G18" s="836"/>
      <c r="H18" s="302"/>
      <c r="I18" s="836"/>
      <c r="J18" s="302"/>
      <c r="K18" s="836"/>
      <c r="L18" s="302"/>
      <c r="M18" s="830"/>
      <c r="N18" s="830"/>
      <c r="O18" s="829"/>
      <c r="P18" s="830"/>
      <c r="Q18" s="150"/>
      <c r="R18" s="151"/>
      <c r="S18" s="830"/>
      <c r="T18" s="830"/>
      <c r="U18" s="150"/>
      <c r="V18" s="151"/>
      <c r="X18" s="307"/>
      <c r="Y18" s="829"/>
      <c r="Z18" s="307"/>
      <c r="AA18" s="829"/>
      <c r="AB18" s="836"/>
      <c r="AC18" s="303"/>
      <c r="AD18" s="824"/>
      <c r="AE18" s="303"/>
      <c r="AF18" s="824"/>
      <c r="AG18" s="303"/>
      <c r="AH18" s="824"/>
      <c r="AI18" s="303"/>
      <c r="AJ18" s="824"/>
      <c r="AK18" s="303"/>
      <c r="AL18" s="824"/>
      <c r="AM18" s="48"/>
      <c r="AN18" s="50">
        <f>COUNT(C18:AL18)</f>
        <v>0</v>
      </c>
      <c r="AO18" s="69" t="str">
        <f>IF(AN18&lt;3," ",(LARGE(C18:AL18,1)+LARGE(C18:AL18,2)+LARGE(C18:AL18,3))/3)</f>
        <v xml:space="preserve"> </v>
      </c>
      <c r="AP18" s="64">
        <f>COUNTIF(C18:AL18,"(1)")</f>
        <v>0</v>
      </c>
      <c r="AQ18" s="62">
        <f>COUNTIF(C18:AL18,"(2)")</f>
        <v>0</v>
      </c>
      <c r="AR18" s="18">
        <f>COUNTIF(C18:AL18,"(3)")</f>
        <v>0</v>
      </c>
      <c r="AS18" s="59">
        <f>SUM(AP18:AR18)</f>
        <v>0</v>
      </c>
      <c r="AT18" s="104" t="s">
        <v>135</v>
      </c>
      <c r="AU18" s="105" t="s">
        <v>204</v>
      </c>
      <c r="AV18" s="18" t="e">
        <f>IF((LARGE($C18:$AL18,1))&gt;=600,"14"," ")</f>
        <v>#NUM!</v>
      </c>
      <c r="AW18" s="18" t="e">
        <f>IF((LARGE($C18:$AL18,1))&gt;=650,"14"," ")</f>
        <v>#NUM!</v>
      </c>
      <c r="AX18" s="18" t="e">
        <f>IF((LARGE($C18:$AL18,1))&gt;=675,"14"," ")</f>
        <v>#NUM!</v>
      </c>
      <c r="AY18" s="18" t="e">
        <f>IF((LARGE($C18:$AL18,1))&gt;=700,"14"," ")</f>
        <v>#NUM!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</row>
    <row r="19" spans="1:79" x14ac:dyDescent="0.2">
      <c r="A19" s="85"/>
      <c r="B19" s="143"/>
      <c r="E19" s="829"/>
      <c r="F19" s="822"/>
      <c r="G19" s="836"/>
      <c r="H19" s="301"/>
      <c r="I19" s="836"/>
      <c r="J19" s="826"/>
      <c r="K19" s="836"/>
      <c r="L19" s="301"/>
      <c r="M19" s="306"/>
      <c r="N19" s="306"/>
      <c r="O19" s="829"/>
      <c r="P19" s="307"/>
      <c r="Q19" s="837"/>
      <c r="R19" s="302"/>
      <c r="S19" s="307"/>
      <c r="T19" s="307"/>
      <c r="U19" s="837"/>
      <c r="V19" s="302"/>
      <c r="W19" s="311"/>
      <c r="X19" s="307"/>
      <c r="Y19" s="829"/>
      <c r="Z19" s="836"/>
      <c r="AA19" s="829"/>
      <c r="AB19" s="304"/>
      <c r="AC19" s="305"/>
      <c r="AD19" s="301"/>
      <c r="AE19" s="305"/>
      <c r="AF19" s="301"/>
      <c r="AG19" s="825"/>
      <c r="AH19" s="826"/>
      <c r="AI19" s="825"/>
      <c r="AJ19" s="826"/>
      <c r="AK19" s="825"/>
      <c r="AL19" s="826"/>
      <c r="AM19" s="48"/>
      <c r="AN19" s="50">
        <f>COUNT(C19:AL19)</f>
        <v>0</v>
      </c>
      <c r="AO19" s="69" t="str">
        <f>IF(AN19&lt;3," ",(LARGE(C19:AL19,1)+LARGE(C19:AL19,2)+LARGE(C19:AL19,3))/3)</f>
        <v xml:space="preserve"> </v>
      </c>
      <c r="AP19" s="64">
        <f>COUNTIF(C19:AL19,"(1)")</f>
        <v>0</v>
      </c>
      <c r="AQ19" s="62">
        <f>COUNTIF(C19:AL19,"(2)")</f>
        <v>0</v>
      </c>
      <c r="AR19" s="18">
        <f>COUNTIF(C19:AL19,"(3)")</f>
        <v>0</v>
      </c>
      <c r="AS19" s="59">
        <f>SUM(AP19:AR19)</f>
        <v>0</v>
      </c>
      <c r="AT19" s="20" t="e">
        <f>IF((LARGE($C19:$AL19,1))&gt;=500,"14"," ")</f>
        <v>#NUM!</v>
      </c>
      <c r="AU19" s="18" t="e">
        <f>IF((LARGE($C19:$AL19,1))&gt;=550,"14"," ")</f>
        <v>#NUM!</v>
      </c>
      <c r="AV19" s="18" t="e">
        <f>IF((LARGE($C19:$AL19,1))&gt;=600,"14"," ")</f>
        <v>#NUM!</v>
      </c>
      <c r="AW19" s="18" t="e">
        <f>IF((LARGE($C19:$AL19,1))&gt;=650,"14"," ")</f>
        <v>#NUM!</v>
      </c>
      <c r="AX19" s="18" t="e">
        <f>IF((LARGE($C19:$AL19,1))&gt;=675,"14"," ")</f>
        <v>#NUM!</v>
      </c>
      <c r="AY19" s="18" t="e">
        <f>IF((LARGE($C19:$AL19,1))&gt;=700,"14"," ")</f>
        <v>#NUM!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</row>
    <row r="20" spans="1:79" x14ac:dyDescent="0.2">
      <c r="A20" s="86"/>
      <c r="B20" s="72"/>
      <c r="C20" s="575"/>
      <c r="D20" s="834"/>
      <c r="E20" s="299"/>
      <c r="F20" s="823"/>
      <c r="G20" s="834"/>
      <c r="H20" s="823"/>
      <c r="I20" s="834"/>
      <c r="J20" s="823"/>
      <c r="K20" s="834"/>
      <c r="L20" s="823"/>
      <c r="M20" s="834"/>
      <c r="N20" s="834"/>
      <c r="O20" s="432"/>
      <c r="P20" s="834"/>
      <c r="Q20" s="299"/>
      <c r="R20" s="823"/>
      <c r="S20" s="834"/>
      <c r="T20" s="834"/>
      <c r="U20" s="299"/>
      <c r="V20" s="823"/>
      <c r="W20" s="315"/>
      <c r="X20" s="834"/>
      <c r="Y20" s="432"/>
      <c r="Z20" s="834"/>
      <c r="AA20" s="432"/>
      <c r="AB20" s="834"/>
      <c r="AC20" s="299"/>
      <c r="AD20" s="823"/>
      <c r="AE20" s="299"/>
      <c r="AF20" s="823"/>
      <c r="AG20" s="299"/>
      <c r="AH20" s="823"/>
      <c r="AI20" s="299"/>
      <c r="AJ20" s="823"/>
      <c r="AK20" s="299"/>
      <c r="AL20" s="823"/>
      <c r="AM20" s="48"/>
      <c r="AN20" s="50">
        <f>COUNT(C20:AL20)</f>
        <v>0</v>
      </c>
      <c r="AO20" s="69" t="str">
        <f>IF(AN20&lt;3," ",(LARGE(C20:AL20,1)+LARGE(C20:AL20,2)+LARGE(C20:AL20,3))/3)</f>
        <v xml:space="preserve"> </v>
      </c>
      <c r="AP20" s="64">
        <f>COUNTIF(C20:AL20,"(1)")</f>
        <v>0</v>
      </c>
      <c r="AQ20" s="62">
        <f>COUNTIF(C20:AL20,"(2)")</f>
        <v>0</v>
      </c>
      <c r="AR20" s="18">
        <f>COUNTIF(C20:AL20,"(3)")</f>
        <v>0</v>
      </c>
      <c r="AS20" s="59">
        <f>SUM(AP20:AR20)</f>
        <v>0</v>
      </c>
      <c r="AT20" s="295" t="e">
        <f>IF((LARGE($C20:$AL20,1))&gt;=500,"14"," ")</f>
        <v>#NUM!</v>
      </c>
      <c r="AU20" s="6" t="e">
        <f>IF((LARGE($C20:$AL20,1))&gt;=550,"14"," ")</f>
        <v>#NUM!</v>
      </c>
      <c r="AV20" s="6" t="e">
        <f>IF((LARGE($C20:$AL20,1))&gt;=600,"14"," ")</f>
        <v>#NUM!</v>
      </c>
      <c r="AW20" s="6" t="e">
        <f>IF((LARGE($C20:$AL20,1))&gt;=650,"14"," ")</f>
        <v>#NUM!</v>
      </c>
      <c r="AX20" s="6" t="e">
        <f>IF((LARGE($C20:$AL20,1))&gt;=675,"14"," ")</f>
        <v>#NUM!</v>
      </c>
      <c r="AY20" s="6" t="e">
        <f>IF((LARGE($C20:$AL20,1))&gt;=700,"14"," ")</f>
        <v>#NUM!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</row>
    <row r="21" spans="1:79" x14ac:dyDescent="0.2">
      <c r="A21" s="75"/>
      <c r="B21" s="52"/>
      <c r="C21" s="572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P21" s="836"/>
      <c r="Q21" s="836"/>
      <c r="R21" s="836"/>
      <c r="S21" s="836"/>
      <c r="T21" s="836"/>
      <c r="U21" s="836"/>
      <c r="V21" s="836"/>
      <c r="X21" s="836"/>
      <c r="Z21" s="836"/>
      <c r="AB21" s="836"/>
      <c r="AC21" s="836"/>
      <c r="AD21" s="836"/>
      <c r="AE21" s="836"/>
      <c r="AF21" s="836"/>
      <c r="AG21" s="821"/>
      <c r="AH21" s="821"/>
      <c r="AI21" s="821"/>
      <c r="AJ21" s="821"/>
      <c r="AK21" s="821"/>
      <c r="AL21" s="821"/>
      <c r="AM21" s="48"/>
      <c r="AN21" s="50"/>
      <c r="AO21" s="69"/>
      <c r="AP21" s="63"/>
      <c r="AQ21" s="63"/>
      <c r="AR21" s="19"/>
      <c r="AS21" s="66"/>
      <c r="AT21" s="287"/>
      <c r="AU21" s="287"/>
      <c r="AV21" s="287"/>
      <c r="AW21" s="287"/>
      <c r="AX21" s="287"/>
      <c r="AY21" s="287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</row>
    <row r="22" spans="1:79" x14ac:dyDescent="0.2">
      <c r="A22" s="83"/>
      <c r="B22" s="68" t="s">
        <v>39</v>
      </c>
      <c r="C22" s="573"/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  <c r="P22" s="834"/>
      <c r="Q22" s="834"/>
      <c r="R22" s="834"/>
      <c r="S22" s="834"/>
      <c r="T22" s="834"/>
      <c r="U22" s="834"/>
      <c r="V22" s="834"/>
      <c r="W22" s="834"/>
      <c r="X22" s="834"/>
      <c r="Y22" s="834"/>
      <c r="Z22" s="834"/>
      <c r="AA22" s="834"/>
      <c r="AB22" s="834"/>
      <c r="AC22" s="834"/>
      <c r="AD22" s="834"/>
      <c r="AE22" s="834"/>
      <c r="AF22" s="834"/>
      <c r="AG22" s="821"/>
      <c r="AH22" s="821"/>
      <c r="AI22" s="821"/>
      <c r="AJ22" s="821"/>
      <c r="AK22" s="821"/>
      <c r="AL22" s="821"/>
      <c r="AM22" s="48"/>
      <c r="AN22" s="50"/>
      <c r="AO22" s="69"/>
      <c r="AP22" s="61"/>
      <c r="AQ22" s="61"/>
      <c r="AR22" s="17"/>
      <c r="AS22" s="70"/>
      <c r="AT22" s="17"/>
      <c r="AU22" s="17"/>
      <c r="AV22" s="17"/>
      <c r="AW22" s="17"/>
      <c r="AX22" s="17"/>
      <c r="AY22" s="17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</row>
    <row r="23" spans="1:79" x14ac:dyDescent="0.2">
      <c r="A23" s="85">
        <v>1</v>
      </c>
      <c r="B23" s="727" t="s">
        <v>274</v>
      </c>
      <c r="C23" s="576">
        <v>523</v>
      </c>
      <c r="D23" s="302" t="s">
        <v>353</v>
      </c>
      <c r="E23" s="825"/>
      <c r="F23" s="302"/>
      <c r="G23" s="836"/>
      <c r="H23" s="302"/>
      <c r="I23" s="836"/>
      <c r="J23" s="302"/>
      <c r="K23" s="836"/>
      <c r="L23" s="302"/>
      <c r="M23" s="821"/>
      <c r="N23" s="830"/>
      <c r="O23" s="829"/>
      <c r="P23" s="307"/>
      <c r="Q23" s="150"/>
      <c r="R23" s="151"/>
      <c r="S23" s="150"/>
      <c r="T23" s="151"/>
      <c r="U23" s="150"/>
      <c r="V23" s="151"/>
      <c r="W23" s="829"/>
      <c r="X23" s="302"/>
      <c r="Z23" s="307"/>
      <c r="AA23" s="829"/>
      <c r="AB23" s="836"/>
      <c r="AC23" s="825"/>
      <c r="AD23" s="302"/>
      <c r="AE23" s="821"/>
      <c r="AF23" s="821"/>
      <c r="AG23" s="303"/>
      <c r="AH23" s="151"/>
      <c r="AI23" s="303"/>
      <c r="AJ23" s="151"/>
      <c r="AK23" s="303"/>
      <c r="AL23" s="151"/>
      <c r="AM23" s="48"/>
      <c r="AN23" s="50">
        <f>COUNT(C23:AL23)</f>
        <v>1</v>
      </c>
      <c r="AO23" s="69" t="str">
        <f>IF(AN23&lt;3," ",(LARGE(C23:AL23,1)+LARGE(C23:AL23,2)+LARGE(C23:AL23,3))/3)</f>
        <v xml:space="preserve"> </v>
      </c>
      <c r="AP23" s="64">
        <f>COUNTIF(C23:AL23,"(1)")</f>
        <v>0</v>
      </c>
      <c r="AQ23" s="62">
        <f>COUNTIF(C23:AL23,"(2)")</f>
        <v>0</v>
      </c>
      <c r="AR23" s="18">
        <f>COUNTIF(C23:AL23,"(3)")</f>
        <v>0</v>
      </c>
      <c r="AS23" s="59">
        <f>SUM(AP23:AR23)</f>
        <v>0</v>
      </c>
      <c r="AT23" s="104">
        <v>12</v>
      </c>
      <c r="AU23" s="105">
        <v>12</v>
      </c>
      <c r="AV23" s="31" t="str">
        <f>IF((LARGE($C23:$AL23,1))&gt;=600,"14"," ")</f>
        <v xml:space="preserve"> </v>
      </c>
      <c r="AW23" s="18" t="str">
        <f>IF((LARGE($C23:$AL23,1))&gt;=650,"14"," ")</f>
        <v xml:space="preserve"> </v>
      </c>
      <c r="AX23" s="18" t="str">
        <f>IF((LARGE($C23:$AL23,1))&gt;=675,"14"," ")</f>
        <v xml:space="preserve"> </v>
      </c>
      <c r="AY23" s="18" t="str">
        <f>IF((LARGE($C23:$AL23,1))&gt;=700,"14"," ")</f>
        <v xml:space="preserve"> 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</row>
    <row r="24" spans="1:79" x14ac:dyDescent="0.2">
      <c r="A24" s="86"/>
      <c r="B24" s="138"/>
      <c r="C24" s="575"/>
      <c r="D24" s="823"/>
      <c r="E24" s="299"/>
      <c r="F24" s="823"/>
      <c r="G24" s="834"/>
      <c r="H24" s="823"/>
      <c r="I24" s="834"/>
      <c r="J24" s="823"/>
      <c r="K24" s="834"/>
      <c r="L24" s="823"/>
      <c r="M24" s="834"/>
      <c r="N24" s="834"/>
      <c r="O24" s="432"/>
      <c r="P24" s="834"/>
      <c r="Q24" s="299"/>
      <c r="R24" s="823"/>
      <c r="S24" s="299"/>
      <c r="T24" s="823"/>
      <c r="U24" s="299"/>
      <c r="V24" s="823"/>
      <c r="W24" s="432"/>
      <c r="X24" s="834"/>
      <c r="Y24" s="432"/>
      <c r="Z24" s="312"/>
      <c r="AA24" s="432"/>
      <c r="AB24" s="834"/>
      <c r="AC24" s="299"/>
      <c r="AD24" s="823"/>
      <c r="AE24" s="834"/>
      <c r="AF24" s="834"/>
      <c r="AG24" s="299"/>
      <c r="AH24" s="823"/>
      <c r="AI24" s="299"/>
      <c r="AJ24" s="823"/>
      <c r="AK24" s="299"/>
      <c r="AL24" s="823"/>
      <c r="AM24" s="588"/>
      <c r="AN24" s="63">
        <f>COUNT(C24:AL24)</f>
        <v>0</v>
      </c>
      <c r="AO24" s="589" t="str">
        <f>IF(AN24&lt;3," ",(LARGE(C24:AL24,1)+LARGE(C24:AL24,2)+LARGE(C24:AL24,3))/3)</f>
        <v xml:space="preserve"> </v>
      </c>
      <c r="AP24" s="64">
        <f>COUNTIF(C24:AL24,"(1)")</f>
        <v>0</v>
      </c>
      <c r="AQ24" s="62">
        <f>COUNTIF(C24:AL24,"(2)")</f>
        <v>0</v>
      </c>
      <c r="AR24" s="18">
        <f>COUNTIF(C24:AL24,"(3)")</f>
        <v>0</v>
      </c>
      <c r="AS24" s="59">
        <f>SUM(AP24:AR24)</f>
        <v>0</v>
      </c>
      <c r="AT24" s="295" t="e">
        <f>IF((LARGE($C24:$AL24,1))&gt;=500,"14"," ")</f>
        <v>#NUM!</v>
      </c>
      <c r="AU24" s="31" t="e">
        <f>IF((LARGE($C24:$AL24,1))&gt;=550,"14"," ")</f>
        <v>#NUM!</v>
      </c>
      <c r="AV24" s="31" t="e">
        <f>IF((LARGE($C24:$AL24,1))&gt;=600,"14"," ")</f>
        <v>#NUM!</v>
      </c>
      <c r="AW24" s="31" t="e">
        <f>IF((LARGE($C24:$AL24,1))&gt;=650,"14"," ")</f>
        <v>#NUM!</v>
      </c>
      <c r="AX24" s="31" t="e">
        <f>IF((LARGE($C24:$AL24,1))&gt;=675,"14"," ")</f>
        <v>#NUM!</v>
      </c>
      <c r="AY24" s="31" t="e">
        <f>IF((LARGE($C24:$AL24,1))&gt;=700,"14"," ")</f>
        <v>#NUM!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</row>
    <row r="25" spans="1:79" x14ac:dyDescent="0.2">
      <c r="A25" s="75"/>
      <c r="B25" s="288"/>
      <c r="C25" s="580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311"/>
      <c r="P25" s="821"/>
      <c r="Q25" s="821"/>
      <c r="R25" s="821"/>
      <c r="S25" s="821"/>
      <c r="T25" s="821"/>
      <c r="U25" s="821"/>
      <c r="V25" s="821"/>
      <c r="W25" s="311"/>
      <c r="X25" s="821"/>
      <c r="Y25" s="311"/>
      <c r="Z25" s="830"/>
      <c r="AA25" s="311"/>
      <c r="AB25" s="821"/>
      <c r="AC25" s="821"/>
      <c r="AD25" s="821"/>
      <c r="AE25" s="821"/>
      <c r="AF25" s="821"/>
      <c r="AG25" s="821"/>
      <c r="AH25" s="821"/>
      <c r="AI25" s="821"/>
      <c r="AJ25" s="821"/>
      <c r="AK25" s="821"/>
      <c r="AL25" s="821"/>
      <c r="AM25" s="52"/>
      <c r="AN25" s="63"/>
      <c r="AO25" s="585"/>
      <c r="AP25" s="63"/>
      <c r="AQ25" s="63"/>
      <c r="AR25" s="19"/>
      <c r="AS25" s="98"/>
      <c r="AT25" s="584"/>
      <c r="AU25" s="19"/>
      <c r="AV25" s="19"/>
      <c r="AW25" s="19"/>
      <c r="AX25" s="19"/>
      <c r="AY25" s="19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</row>
    <row r="26" spans="1:79" x14ac:dyDescent="0.2">
      <c r="A26" s="75"/>
      <c r="B26" s="288"/>
      <c r="C26" s="580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311"/>
      <c r="P26" s="821"/>
      <c r="Q26" s="821"/>
      <c r="R26" s="821"/>
      <c r="S26" s="821"/>
      <c r="T26" s="821"/>
      <c r="U26" s="821"/>
      <c r="V26" s="821"/>
      <c r="W26" s="311"/>
      <c r="X26" s="821"/>
      <c r="Y26" s="311"/>
      <c r="Z26" s="830"/>
      <c r="AA26" s="311"/>
      <c r="AB26" s="821"/>
      <c r="AC26" s="821"/>
      <c r="AD26" s="821"/>
      <c r="AE26" s="821"/>
      <c r="AF26" s="821"/>
      <c r="AG26" s="821"/>
      <c r="AH26" s="821"/>
      <c r="AI26" s="821"/>
      <c r="AJ26" s="821"/>
      <c r="AK26" s="821"/>
      <c r="AL26" s="821"/>
      <c r="AM26" s="52"/>
      <c r="AN26" s="63"/>
      <c r="AO26" s="585"/>
      <c r="AP26" s="63"/>
      <c r="AQ26" s="63"/>
      <c r="AR26" s="19"/>
      <c r="AS26" s="98"/>
      <c r="AT26" s="584"/>
      <c r="AU26" s="19"/>
      <c r="AV26" s="19"/>
      <c r="AW26" s="19"/>
      <c r="AX26" s="19"/>
      <c r="AY26" s="19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</row>
    <row r="27" spans="1:79" x14ac:dyDescent="0.2">
      <c r="A27" s="75"/>
      <c r="B27" s="106" t="s">
        <v>283</v>
      </c>
      <c r="C27" s="580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311"/>
      <c r="P27" s="821"/>
      <c r="Q27" s="821"/>
      <c r="R27" s="821"/>
      <c r="S27" s="821"/>
      <c r="T27" s="821"/>
      <c r="U27" s="821"/>
      <c r="V27" s="821"/>
      <c r="W27" s="311"/>
      <c r="X27" s="821"/>
      <c r="Y27" s="311"/>
      <c r="Z27" s="830"/>
      <c r="AA27" s="311"/>
      <c r="AB27" s="821"/>
      <c r="AC27" s="821"/>
      <c r="AD27" s="821"/>
      <c r="AE27" s="821"/>
      <c r="AF27" s="821"/>
      <c r="AG27" s="821"/>
      <c r="AH27" s="821"/>
      <c r="AI27" s="821"/>
      <c r="AJ27" s="821"/>
      <c r="AK27" s="821"/>
      <c r="AL27" s="821"/>
      <c r="AM27" s="52"/>
      <c r="AN27" s="63"/>
      <c r="AO27" s="585"/>
      <c r="AP27" s="63"/>
      <c r="AQ27" s="63"/>
      <c r="AR27" s="19"/>
      <c r="AS27" s="98"/>
      <c r="AT27" s="584"/>
      <c r="AU27" s="19"/>
      <c r="AV27" s="19"/>
      <c r="AW27" s="19"/>
      <c r="AX27" s="19"/>
      <c r="AY27" s="19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</row>
    <row r="28" spans="1:79" x14ac:dyDescent="0.2">
      <c r="A28" s="428"/>
      <c r="B28" s="586"/>
      <c r="C28" s="587"/>
      <c r="D28" s="550"/>
      <c r="E28" s="318"/>
      <c r="F28" s="320"/>
      <c r="G28" s="828"/>
      <c r="H28" s="309"/>
      <c r="I28" s="828"/>
      <c r="J28" s="151"/>
      <c r="K28" s="828"/>
      <c r="L28" s="309"/>
      <c r="M28" s="325"/>
      <c r="N28" s="325"/>
      <c r="O28" s="318"/>
      <c r="P28" s="326"/>
      <c r="Q28" s="150"/>
      <c r="R28" s="151"/>
      <c r="S28" s="150"/>
      <c r="T28" s="151"/>
      <c r="U28" s="150"/>
      <c r="V28" s="151"/>
      <c r="W28" s="318"/>
      <c r="X28" s="326"/>
      <c r="Y28" s="318"/>
      <c r="Z28" s="326"/>
      <c r="AA28" s="318"/>
      <c r="AB28" s="325"/>
      <c r="AC28" s="323"/>
      <c r="AD28" s="309"/>
      <c r="AE28" s="323"/>
      <c r="AF28" s="309"/>
      <c r="AG28" s="303"/>
      <c r="AH28" s="824"/>
      <c r="AI28" s="303"/>
      <c r="AJ28" s="824"/>
      <c r="AK28" s="303"/>
      <c r="AL28" s="151"/>
      <c r="AM28" s="48"/>
      <c r="AN28" s="50"/>
      <c r="AO28" s="69"/>
      <c r="AP28" s="73"/>
      <c r="AQ28" s="77"/>
      <c r="AR28" s="31"/>
      <c r="AS28" s="78"/>
      <c r="AT28" s="136"/>
      <c r="AU28" s="35"/>
      <c r="AV28" s="35"/>
      <c r="AW28" s="35"/>
      <c r="AX28" s="35"/>
      <c r="AY28" s="31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</row>
    <row r="29" spans="1:79" x14ac:dyDescent="0.2">
      <c r="A29" s="86"/>
      <c r="B29" s="72"/>
      <c r="C29" s="575"/>
      <c r="D29" s="834"/>
      <c r="E29" s="299"/>
      <c r="F29" s="823"/>
      <c r="G29" s="834"/>
      <c r="H29" s="823"/>
      <c r="I29" s="834"/>
      <c r="J29" s="823"/>
      <c r="K29" s="834"/>
      <c r="L29" s="823"/>
      <c r="M29" s="834"/>
      <c r="N29" s="834"/>
      <c r="O29" s="432"/>
      <c r="P29" s="834"/>
      <c r="Q29" s="299"/>
      <c r="R29" s="823"/>
      <c r="S29" s="299"/>
      <c r="T29" s="823"/>
      <c r="U29" s="299"/>
      <c r="V29" s="823"/>
      <c r="W29" s="432"/>
      <c r="X29" s="834"/>
      <c r="Y29" s="432"/>
      <c r="Z29" s="834"/>
      <c r="AA29" s="432"/>
      <c r="AB29" s="834"/>
      <c r="AC29" s="299"/>
      <c r="AD29" s="823"/>
      <c r="AE29" s="299"/>
      <c r="AF29" s="823"/>
      <c r="AG29" s="299"/>
      <c r="AH29" s="823"/>
      <c r="AI29" s="299"/>
      <c r="AJ29" s="823"/>
      <c r="AK29" s="299"/>
      <c r="AL29" s="823"/>
      <c r="AM29" s="48"/>
      <c r="AN29" s="50">
        <f>COUNT(C29:AL29)</f>
        <v>0</v>
      </c>
      <c r="AO29" s="69" t="str">
        <f>IF(AN29&lt;3," ",(LARGE(C29:AL29,1)+LARGE(C29:AL29,2)+LARGE(C29:AL29,3))/3)</f>
        <v xml:space="preserve"> </v>
      </c>
      <c r="AP29" s="64">
        <f>COUNTIF(C29:AL29,"(1)")</f>
        <v>0</v>
      </c>
      <c r="AQ29" s="62">
        <f>COUNTIF(C29:AL29,"(2)")</f>
        <v>0</v>
      </c>
      <c r="AR29" s="18">
        <f>COUNTIF(C29:AL29,"(3)")</f>
        <v>0</v>
      </c>
      <c r="AS29" s="59">
        <f>SUM(AP29:AR29)</f>
        <v>0</v>
      </c>
      <c r="AT29" s="20" t="e">
        <f>IF((LARGE($C29:$AL29,1))&gt;=500,"14"," ")</f>
        <v>#NUM!</v>
      </c>
      <c r="AU29" s="18" t="e">
        <f>IF((LARGE($C29:$AL29,1))&gt;=550,"14"," ")</f>
        <v>#NUM!</v>
      </c>
      <c r="AV29" s="18" t="e">
        <f>IF((LARGE($C29:$AL29,1))&gt;=600,"14"," ")</f>
        <v>#NUM!</v>
      </c>
      <c r="AW29" s="18" t="e">
        <f>IF((LARGE($C29:$AL29,1))&gt;=650,"14"," ")</f>
        <v>#NUM!</v>
      </c>
      <c r="AX29" s="18" t="e">
        <f>IF((LARGE($C29:$AL29,1))&gt;=675,"14"," ")</f>
        <v>#NUM!</v>
      </c>
      <c r="AY29" s="18" t="e">
        <f>IF((LARGE($C29:$AL29,1))&gt;=700,"14"," ")</f>
        <v>#NUM!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</row>
    <row r="30" spans="1:79" x14ac:dyDescent="0.2">
      <c r="A30" s="84"/>
      <c r="B30" s="74"/>
      <c r="C30" s="577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8"/>
      <c r="Z30" s="828"/>
      <c r="AA30" s="828"/>
      <c r="AB30" s="828"/>
      <c r="AC30" s="828"/>
      <c r="AD30" s="828"/>
      <c r="AE30" s="821"/>
      <c r="AF30" s="821"/>
      <c r="AG30" s="836"/>
      <c r="AH30" s="836"/>
      <c r="AI30" s="836"/>
      <c r="AJ30" s="836"/>
      <c r="AK30" s="836"/>
      <c r="AL30" s="836"/>
      <c r="AM30" s="48"/>
      <c r="AN30" s="50"/>
      <c r="AO30" s="69"/>
      <c r="AP30" s="50"/>
      <c r="AQ30" s="50"/>
      <c r="AR30" s="5"/>
      <c r="AS30" s="66"/>
      <c r="AT30" s="19"/>
      <c r="AU30" s="19"/>
      <c r="AV30" s="19"/>
      <c r="AW30" s="19"/>
      <c r="AX30" s="19"/>
      <c r="AY30" s="19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</row>
    <row r="31" spans="1:79" x14ac:dyDescent="0.2">
      <c r="A31" s="75"/>
      <c r="B31" s="106" t="s">
        <v>41</v>
      </c>
      <c r="C31" s="578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821"/>
      <c r="AA31" s="821"/>
      <c r="AB31" s="821"/>
      <c r="AC31" s="821"/>
      <c r="AD31" s="821"/>
      <c r="AE31" s="821"/>
      <c r="AF31" s="821"/>
      <c r="AG31" s="821"/>
      <c r="AH31" s="821"/>
      <c r="AI31" s="821"/>
      <c r="AJ31" s="821"/>
      <c r="AK31" s="821"/>
      <c r="AL31" s="821"/>
      <c r="AM31" s="48"/>
      <c r="AN31" s="50"/>
      <c r="AO31" s="69"/>
      <c r="AP31" s="61"/>
      <c r="AQ31" s="61"/>
      <c r="AR31" s="17"/>
      <c r="AS31" s="70"/>
      <c r="AT31" s="19"/>
      <c r="AU31" s="19"/>
      <c r="AV31" s="19"/>
      <c r="AW31" s="19"/>
      <c r="AX31" s="19"/>
      <c r="AY31" s="19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</row>
    <row r="32" spans="1:79" x14ac:dyDescent="0.2">
      <c r="A32" s="428"/>
      <c r="B32" s="549" t="s">
        <v>24</v>
      </c>
      <c r="C32" s="579"/>
      <c r="D32" s="824"/>
      <c r="E32" s="303"/>
      <c r="F32" s="824"/>
      <c r="G32" s="828"/>
      <c r="H32" s="828"/>
      <c r="I32" s="303"/>
      <c r="J32" s="824"/>
      <c r="K32" s="828"/>
      <c r="L32" s="828"/>
      <c r="M32" s="303"/>
      <c r="N32" s="824"/>
      <c r="O32" s="318"/>
      <c r="P32" s="325"/>
      <c r="Q32" s="323"/>
      <c r="R32" s="309"/>
      <c r="S32" s="323"/>
      <c r="T32" s="309"/>
      <c r="U32" s="323"/>
      <c r="V32" s="309"/>
      <c r="W32" s="318"/>
      <c r="X32" s="824"/>
      <c r="Y32" s="550"/>
      <c r="Z32" s="824"/>
      <c r="AA32" s="550"/>
      <c r="AB32" s="828"/>
      <c r="AC32" s="303"/>
      <c r="AD32" s="824"/>
      <c r="AE32" s="303"/>
      <c r="AF32" s="824"/>
      <c r="AG32" s="303"/>
      <c r="AH32" s="824"/>
      <c r="AI32" s="303"/>
      <c r="AJ32" s="824"/>
      <c r="AK32" s="303"/>
      <c r="AL32" s="824"/>
      <c r="AM32" s="48"/>
      <c r="AN32" s="50">
        <f>COUNT(C32:AL32)</f>
        <v>0</v>
      </c>
      <c r="AO32" s="69" t="str">
        <f>IF(AN32&lt;3," ",(LARGE(C32:AL32,1)+LARGE(C32:AL32,2)+LARGE(C32:AL32,3))/3)</f>
        <v xml:space="preserve"> </v>
      </c>
      <c r="AP32" s="64">
        <f>COUNTIF(C32:AL32,"(1)")</f>
        <v>0</v>
      </c>
      <c r="AQ32" s="62">
        <f>COUNTIF(C32:AL32,"(2)")</f>
        <v>0</v>
      </c>
      <c r="AR32" s="18">
        <f>COUNTIF(C32:AL32,"(3)")</f>
        <v>0</v>
      </c>
      <c r="AS32" s="59">
        <f>SUM(AP32:AR32)</f>
        <v>0</v>
      </c>
      <c r="AT32" s="297" t="s">
        <v>57</v>
      </c>
      <c r="AU32" s="108" t="s">
        <v>57</v>
      </c>
      <c r="AV32" s="108" t="s">
        <v>149</v>
      </c>
      <c r="AW32" s="31" t="e">
        <f>IF((LARGE($C32:$AL32,1))&gt;=650,"14"," ")</f>
        <v>#NUM!</v>
      </c>
      <c r="AX32" s="31" t="e">
        <f>IF((LARGE($C32:$AL32,1))&gt;=675,"14"," ")</f>
        <v>#NUM!</v>
      </c>
      <c r="AY32" s="31" t="e">
        <f>IF((LARGE($C32:$AL32,1))&gt;=700,"14"," ")</f>
        <v>#NUM!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</row>
    <row r="33" spans="1:79" x14ac:dyDescent="0.2">
      <c r="A33" s="85">
        <v>1</v>
      </c>
      <c r="B33" s="143" t="s">
        <v>265</v>
      </c>
      <c r="C33" s="576"/>
      <c r="D33" s="826"/>
      <c r="E33" s="825"/>
      <c r="F33" s="826"/>
      <c r="G33" s="836"/>
      <c r="H33" s="821"/>
      <c r="I33" s="825">
        <v>637</v>
      </c>
      <c r="J33" s="1170" t="s">
        <v>350</v>
      </c>
      <c r="K33" s="836"/>
      <c r="L33" s="821"/>
      <c r="M33" s="825"/>
      <c r="N33" s="826"/>
      <c r="O33" s="829"/>
      <c r="P33" s="830"/>
      <c r="Q33" s="837"/>
      <c r="R33" s="302"/>
      <c r="S33" s="837"/>
      <c r="T33" s="302"/>
      <c r="U33" s="837"/>
      <c r="V33" s="302"/>
      <c r="W33" s="829"/>
      <c r="X33" s="302"/>
      <c r="Y33" s="311"/>
      <c r="Z33" s="826"/>
      <c r="AA33" s="311"/>
      <c r="AB33" s="836"/>
      <c r="AC33" s="825"/>
      <c r="AD33" s="826"/>
      <c r="AE33" s="825"/>
      <c r="AF33" s="826"/>
      <c r="AG33" s="825"/>
      <c r="AH33" s="826"/>
      <c r="AI33" s="825"/>
      <c r="AJ33" s="826"/>
      <c r="AK33" s="825"/>
      <c r="AL33" s="826"/>
      <c r="AM33" s="48"/>
      <c r="AN33" s="50">
        <f>COUNT(C33:AL33)</f>
        <v>1</v>
      </c>
      <c r="AO33" s="69" t="str">
        <f>IF(AN33&lt;3," ",(LARGE(C33:AL33,1)+LARGE(C33:AL33,2)+LARGE(C33:AL33,3))/3)</f>
        <v xml:space="preserve"> </v>
      </c>
      <c r="AP33" s="64">
        <f>COUNTIF(C33:AL33,"(1)")</f>
        <v>0</v>
      </c>
      <c r="AQ33" s="62">
        <f>COUNTIF(C32:AL32,"(2)")</f>
        <v>0</v>
      </c>
      <c r="AR33" s="18">
        <f>COUNTIF(C33:AL33,"(3)")</f>
        <v>0</v>
      </c>
      <c r="AS33" s="59">
        <f>SUM(AP33:AR33)</f>
        <v>0</v>
      </c>
      <c r="AT33" s="112">
        <v>12</v>
      </c>
      <c r="AU33" s="110">
        <v>12</v>
      </c>
      <c r="AV33" s="110">
        <v>12</v>
      </c>
      <c r="AW33" s="110">
        <v>12</v>
      </c>
      <c r="AX33" s="1169">
        <v>12</v>
      </c>
      <c r="AY33" s="6" t="str">
        <f>IF((LARGE($C33:$AL33,1))&gt;=700,"14"," ")</f>
        <v xml:space="preserve"> 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</row>
    <row r="34" spans="1:79" x14ac:dyDescent="0.2">
      <c r="A34" s="86">
        <v>2</v>
      </c>
      <c r="B34" s="72" t="s">
        <v>23</v>
      </c>
      <c r="C34" s="575"/>
      <c r="D34" s="310"/>
      <c r="E34" s="317"/>
      <c r="F34" s="310"/>
      <c r="G34" s="834"/>
      <c r="H34" s="312"/>
      <c r="I34" s="299">
        <v>655</v>
      </c>
      <c r="J34" s="1120" t="s">
        <v>242</v>
      </c>
      <c r="K34" s="834"/>
      <c r="L34" s="312"/>
      <c r="M34" s="317"/>
      <c r="N34" s="310"/>
      <c r="O34" s="432"/>
      <c r="P34" s="313"/>
      <c r="Q34" s="316"/>
      <c r="R34" s="300"/>
      <c r="S34" s="316"/>
      <c r="T34" s="300"/>
      <c r="U34" s="316"/>
      <c r="V34" s="300"/>
      <c r="W34" s="432"/>
      <c r="X34" s="314"/>
      <c r="Y34" s="315"/>
      <c r="Z34" s="310"/>
      <c r="AA34" s="315"/>
      <c r="AB34" s="312"/>
      <c r="AC34" s="316"/>
      <c r="AD34" s="300"/>
      <c r="AE34" s="316"/>
      <c r="AF34" s="300"/>
      <c r="AG34" s="299"/>
      <c r="AH34" s="300"/>
      <c r="AI34" s="299"/>
      <c r="AJ34" s="300"/>
      <c r="AK34" s="299"/>
      <c r="AL34" s="300"/>
      <c r="AM34" s="48"/>
      <c r="AN34" s="50">
        <f>COUNT(C34:AL34)</f>
        <v>1</v>
      </c>
      <c r="AO34" s="69" t="str">
        <f>IF(AN34&lt;3," ",(LARGE(C34:AL34,1)+LARGE(C34:AL34,2)+LARGE(C34:AL34,3))/3)</f>
        <v xml:space="preserve"> </v>
      </c>
      <c r="AP34" s="64">
        <f>COUNTIF(C34:AL34,"(1)")</f>
        <v>1</v>
      </c>
      <c r="AQ34" s="62">
        <f>COUNTIF(C34:AL34,"(2)")</f>
        <v>0</v>
      </c>
      <c r="AR34" s="18">
        <f>COUNTIF(C34:AL34,"(3)")</f>
        <v>0</v>
      </c>
      <c r="AS34" s="59">
        <f>SUM(AP34:AR34)</f>
        <v>1</v>
      </c>
      <c r="AT34" s="102" t="s">
        <v>57</v>
      </c>
      <c r="AU34" s="105" t="s">
        <v>57</v>
      </c>
      <c r="AV34" s="105" t="s">
        <v>135</v>
      </c>
      <c r="AW34" s="105" t="s">
        <v>149</v>
      </c>
      <c r="AX34" s="105" t="s">
        <v>204</v>
      </c>
      <c r="AY34" s="18" t="str">
        <f>IF((LARGE($C34:$AL34,1))&gt;=700,"14"," ")</f>
        <v xml:space="preserve"> 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x14ac:dyDescent="0.2">
      <c r="A35" s="75"/>
      <c r="B35" s="52"/>
      <c r="C35" s="580"/>
      <c r="D35" s="830"/>
      <c r="E35" s="830"/>
      <c r="F35" s="830"/>
      <c r="G35" s="821"/>
      <c r="H35" s="830"/>
      <c r="I35" s="821"/>
      <c r="J35" s="821"/>
      <c r="K35" s="821"/>
      <c r="L35" s="830"/>
      <c r="M35" s="830"/>
      <c r="N35" s="830"/>
      <c r="O35" s="311"/>
      <c r="P35" s="306"/>
      <c r="Q35" s="306"/>
      <c r="R35" s="306"/>
      <c r="S35" s="306"/>
      <c r="T35" s="306"/>
      <c r="U35" s="306"/>
      <c r="V35" s="306"/>
      <c r="W35" s="311"/>
      <c r="X35" s="611"/>
      <c r="Y35" s="311"/>
      <c r="Z35" s="830"/>
      <c r="AA35" s="311"/>
      <c r="AB35" s="830"/>
      <c r="AC35" s="306"/>
      <c r="AD35" s="306"/>
      <c r="AE35" s="306"/>
      <c r="AF35" s="306"/>
      <c r="AG35" s="821"/>
      <c r="AH35" s="306"/>
      <c r="AI35" s="821"/>
      <c r="AJ35" s="306"/>
      <c r="AK35" s="821"/>
      <c r="AL35" s="306"/>
      <c r="AM35" s="52"/>
      <c r="AN35" s="63"/>
      <c r="AO35" s="585"/>
      <c r="AP35" s="63"/>
      <c r="AQ35" s="63"/>
      <c r="AR35" s="19"/>
      <c r="AS35" s="98"/>
      <c r="AT35" s="612"/>
      <c r="AU35" s="584"/>
      <c r="AV35" s="584"/>
      <c r="AW35" s="584"/>
      <c r="AX35" s="584"/>
      <c r="AY35" s="19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x14ac:dyDescent="0.2">
      <c r="A36" s="83"/>
      <c r="B36" s="68" t="s">
        <v>53</v>
      </c>
      <c r="C36" s="573"/>
      <c r="D36" s="834"/>
      <c r="E36" s="834"/>
      <c r="F36" s="834"/>
      <c r="G36" s="834"/>
      <c r="H36" s="834"/>
      <c r="I36" s="834"/>
      <c r="J36" s="834"/>
      <c r="K36" s="834"/>
      <c r="L36" s="834"/>
      <c r="M36" s="834"/>
      <c r="N36" s="834"/>
      <c r="O36" s="834"/>
      <c r="P36" s="834"/>
      <c r="Q36" s="834"/>
      <c r="R36" s="834"/>
      <c r="S36" s="834"/>
      <c r="T36" s="834"/>
      <c r="U36" s="834"/>
      <c r="V36" s="834"/>
      <c r="W36" s="834"/>
      <c r="X36" s="834"/>
      <c r="Y36" s="834"/>
      <c r="Z36" s="834"/>
      <c r="AA36" s="834"/>
      <c r="AB36" s="834"/>
      <c r="AC36" s="834"/>
      <c r="AD36" s="834"/>
      <c r="AE36" s="834"/>
      <c r="AF36" s="834"/>
      <c r="AG36" s="821"/>
      <c r="AH36" s="821"/>
      <c r="AI36" s="821"/>
      <c r="AJ36" s="821"/>
      <c r="AK36" s="821"/>
      <c r="AL36" s="821"/>
      <c r="AM36" s="48"/>
      <c r="AN36" s="50"/>
      <c r="AO36" s="69"/>
      <c r="AP36" s="61"/>
      <c r="AQ36" s="61"/>
      <c r="AR36" s="17"/>
      <c r="AS36" s="70"/>
      <c r="AT36" s="17"/>
      <c r="AU36" s="17"/>
      <c r="AV36" s="17"/>
      <c r="AW36" s="17"/>
      <c r="AX36" s="17"/>
      <c r="AY36" s="17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x14ac:dyDescent="0.2">
      <c r="A37" s="85"/>
      <c r="B37" s="143" t="s">
        <v>199</v>
      </c>
      <c r="E37" s="829"/>
      <c r="F37" s="853"/>
      <c r="G37" s="836"/>
      <c r="H37" s="301"/>
      <c r="I37" s="836"/>
      <c r="J37" s="826"/>
      <c r="K37" s="836"/>
      <c r="L37" s="301"/>
      <c r="M37" s="306"/>
      <c r="N37" s="830"/>
      <c r="O37" s="829"/>
      <c r="P37" s="307"/>
      <c r="Q37" s="150"/>
      <c r="R37" s="151"/>
      <c r="S37" s="150"/>
      <c r="T37" s="151"/>
      <c r="U37" s="150"/>
      <c r="V37" s="151"/>
      <c r="W37" s="829"/>
      <c r="X37" s="307"/>
      <c r="Y37" s="829"/>
      <c r="Z37" s="836"/>
      <c r="AA37" s="829"/>
      <c r="AB37" s="304"/>
      <c r="AC37" s="305"/>
      <c r="AD37" s="301"/>
      <c r="AE37" s="305"/>
      <c r="AF37" s="301"/>
      <c r="AG37" s="303"/>
      <c r="AH37" s="824"/>
      <c r="AI37" s="303"/>
      <c r="AJ37" s="824"/>
      <c r="AK37" s="303"/>
      <c r="AL37" s="824"/>
      <c r="AM37" s="48"/>
      <c r="AN37" s="50">
        <f>COUNT(C37:AL37)</f>
        <v>0</v>
      </c>
      <c r="AO37" s="69" t="str">
        <f>IF(AN37&lt;3," ",(LARGE(C37:AL37,1)+LARGE(C37:AL37,2)+LARGE(C37:AL37,3))/3)</f>
        <v xml:space="preserve"> </v>
      </c>
      <c r="AP37" s="64">
        <f>COUNTIF(C37:AL37,"(1)")</f>
        <v>0</v>
      </c>
      <c r="AQ37" s="62">
        <f>COUNTIF(C37:AL37,"(2)")</f>
        <v>0</v>
      </c>
      <c r="AR37" s="18">
        <f>COUNTIF(C37:AL37,"(3)")</f>
        <v>0</v>
      </c>
      <c r="AS37" s="59">
        <f>SUM(AP37:AR37)</f>
        <v>0</v>
      </c>
      <c r="AT37" s="20" t="e">
        <f>IF((LARGE($C37:$AL37,1))&gt;=500,"14"," ")</f>
        <v>#NUM!</v>
      </c>
      <c r="AU37" s="18" t="e">
        <f>IF((LARGE($C37:$AL37,1))&gt;=550,"14"," ")</f>
        <v>#NUM!</v>
      </c>
      <c r="AV37" s="18" t="e">
        <f>IF((LARGE($C37:$AL37,1))&gt;=600,"14"," ")</f>
        <v>#NUM!</v>
      </c>
      <c r="AW37" s="18" t="e">
        <f>IF((LARGE($C37:$AL37,1))&gt;=650,"14"," ")</f>
        <v>#NUM!</v>
      </c>
      <c r="AX37" s="18" t="e">
        <f>IF((LARGE($C37:$AL37,1))&gt;=675,"14"," ")</f>
        <v>#NUM!</v>
      </c>
      <c r="AY37" s="18" t="e">
        <f>IF((LARGE($C37:$AL37,1))&gt;=700,"14"," ")</f>
        <v>#NUM!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x14ac:dyDescent="0.2">
      <c r="A38" s="86"/>
      <c r="B38" s="72"/>
      <c r="C38" s="575"/>
      <c r="D38" s="834"/>
      <c r="E38" s="299"/>
      <c r="F38" s="823"/>
      <c r="G38" s="834"/>
      <c r="H38" s="823"/>
      <c r="I38" s="834"/>
      <c r="J38" s="823"/>
      <c r="K38" s="834"/>
      <c r="L38" s="823"/>
      <c r="M38" s="834"/>
      <c r="N38" s="834"/>
      <c r="O38" s="432"/>
      <c r="P38" s="834"/>
      <c r="Q38" s="299"/>
      <c r="R38" s="823"/>
      <c r="S38" s="299"/>
      <c r="T38" s="823"/>
      <c r="U38" s="299"/>
      <c r="V38" s="823"/>
      <c r="W38" s="432"/>
      <c r="X38" s="834"/>
      <c r="Y38" s="432"/>
      <c r="Z38" s="834"/>
      <c r="AA38" s="432"/>
      <c r="AB38" s="834"/>
      <c r="AC38" s="299"/>
      <c r="AD38" s="823"/>
      <c r="AE38" s="299"/>
      <c r="AF38" s="823"/>
      <c r="AG38" s="299"/>
      <c r="AH38" s="823"/>
      <c r="AI38" s="299"/>
      <c r="AJ38" s="823"/>
      <c r="AK38" s="299"/>
      <c r="AL38" s="823"/>
      <c r="AM38" s="48"/>
      <c r="AN38" s="50">
        <f>COUNT(C38:AL38)</f>
        <v>0</v>
      </c>
      <c r="AO38" s="69" t="str">
        <f>IF(AN38&lt;3," ",(LARGE(C38:AL38,1)+LARGE(C38:AL38,2)+LARGE(C38:AL38,3))/3)</f>
        <v xml:space="preserve"> </v>
      </c>
      <c r="AP38" s="64">
        <f>COUNTIF(C38:AL38,"(1)")</f>
        <v>0</v>
      </c>
      <c r="AQ38" s="62">
        <f>COUNTIF(C38:AL38,"(2)")</f>
        <v>0</v>
      </c>
      <c r="AR38" s="18">
        <f>COUNTIF(C38:AL38,"(3)")</f>
        <v>0</v>
      </c>
      <c r="AS38" s="59">
        <f>SUM(AP38:AR38)</f>
        <v>0</v>
      </c>
      <c r="AT38" s="295" t="e">
        <f>IF((LARGE($C38:$AL38,1))&gt;=500,"14"," ")</f>
        <v>#NUM!</v>
      </c>
      <c r="AU38" s="6" t="e">
        <f>IF((LARGE($C38:$AL38,1))&gt;=550,"14"," ")</f>
        <v>#NUM!</v>
      </c>
      <c r="AV38" s="6" t="e">
        <f>IF((LARGE($C38:$AL38,1))&gt;=600,"14"," ")</f>
        <v>#NUM!</v>
      </c>
      <c r="AW38" s="6" t="e">
        <f>IF((LARGE($C38:$AL38,1))&gt;=650,"14"," ")</f>
        <v>#NUM!</v>
      </c>
      <c r="AX38" s="6" t="e">
        <f>IF((LARGE($C38:$AL38,1))&gt;=675,"14"," ")</f>
        <v>#NUM!</v>
      </c>
      <c r="AY38" s="6" t="e">
        <f>IF((LARGE($C38:$AL38,1))&gt;=700,"14"," ")</f>
        <v>#NUM!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1:79" x14ac:dyDescent="0.2">
      <c r="A39" s="83"/>
      <c r="B39" s="68" t="s">
        <v>26</v>
      </c>
      <c r="C39" s="571"/>
      <c r="D39" s="834"/>
      <c r="E39" s="834"/>
      <c r="F39" s="834"/>
      <c r="G39" s="834"/>
      <c r="H39" s="834"/>
      <c r="I39" s="821"/>
      <c r="J39" s="821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4"/>
      <c r="AC39" s="834"/>
      <c r="AD39" s="834"/>
      <c r="AE39" s="834"/>
      <c r="AF39" s="834"/>
      <c r="AG39" s="821"/>
      <c r="AH39" s="821"/>
      <c r="AI39" s="821"/>
      <c r="AJ39" s="821"/>
      <c r="AK39" s="821"/>
      <c r="AL39" s="821"/>
      <c r="AM39" s="69"/>
      <c r="AN39" s="50"/>
      <c r="AO39" s="47"/>
      <c r="AP39" s="50"/>
      <c r="AQ39" s="50"/>
      <c r="AR39" s="5"/>
      <c r="AS39" s="43"/>
      <c r="AT39" s="19"/>
      <c r="AU39" s="19"/>
      <c r="AV39" s="19"/>
      <c r="AW39" s="19"/>
      <c r="AX39" s="19"/>
      <c r="AY39" s="19"/>
      <c r="AZ39" s="63"/>
      <c r="BA39" s="44"/>
      <c r="BB39" s="50"/>
      <c r="BC39" s="44"/>
      <c r="BD39" s="50"/>
      <c r="BE39" s="69"/>
      <c r="BF39" s="50"/>
      <c r="BG39" s="44"/>
      <c r="BH39" s="50"/>
      <c r="BI39" s="50"/>
      <c r="BJ39" s="50"/>
      <c r="BK39" s="50"/>
      <c r="BL39" s="50"/>
      <c r="BM39" s="50"/>
      <c r="BN39" s="50"/>
      <c r="BP39" s="50"/>
      <c r="BQ39" s="76"/>
      <c r="BR39" s="63"/>
      <c r="BS39" s="63"/>
      <c r="BT39" s="63"/>
      <c r="BU39" s="66"/>
      <c r="BV39" s="63"/>
      <c r="BW39" s="63"/>
      <c r="BX39" s="63"/>
      <c r="BY39" s="63"/>
    </row>
    <row r="40" spans="1:79" x14ac:dyDescent="0.2">
      <c r="A40" s="123">
        <v>1</v>
      </c>
      <c r="B40" s="109" t="s">
        <v>176</v>
      </c>
      <c r="C40" s="570">
        <v>586</v>
      </c>
      <c r="D40" s="1119" t="s">
        <v>242</v>
      </c>
      <c r="E40" s="336"/>
      <c r="F40" s="320"/>
      <c r="G40" s="550"/>
      <c r="H40" s="547"/>
      <c r="I40" s="318">
        <v>587</v>
      </c>
      <c r="J40" s="1167" t="s">
        <v>242</v>
      </c>
      <c r="K40" s="550"/>
      <c r="L40" s="547"/>
      <c r="M40" s="336"/>
      <c r="N40" s="320"/>
      <c r="O40" s="318"/>
      <c r="P40" s="547"/>
      <c r="Q40" s="336"/>
      <c r="R40" s="320"/>
      <c r="S40" s="336"/>
      <c r="T40" s="320"/>
      <c r="U40" s="336"/>
      <c r="V40" s="320"/>
      <c r="W40" s="550"/>
      <c r="X40" s="547"/>
      <c r="Y40" s="318"/>
      <c r="Z40" s="320"/>
      <c r="AA40" s="550"/>
      <c r="AB40" s="547"/>
      <c r="AC40" s="318"/>
      <c r="AD40" s="320"/>
      <c r="AE40" s="321"/>
      <c r="AF40" s="547"/>
      <c r="AG40" s="322"/>
      <c r="AH40" s="320"/>
      <c r="AI40" s="322"/>
      <c r="AJ40" s="320"/>
      <c r="AK40" s="322"/>
      <c r="AL40" s="320"/>
      <c r="AN40" s="50">
        <f>COUNT(C40:AL40)</f>
        <v>2</v>
      </c>
      <c r="AO40" s="69" t="str">
        <f>IF(AN40&lt;3," ",(LARGE(C40:AL40,1)+LARGE(C40:AL40,2)+LARGE(C40:AL40,3))/3)</f>
        <v xml:space="preserve"> </v>
      </c>
      <c r="AP40" s="73">
        <f>COUNTIF(C40:AL40,"(1)")</f>
        <v>2</v>
      </c>
      <c r="AQ40" s="77">
        <f>COUNTIF(C40:AL40,"(2)")</f>
        <v>0</v>
      </c>
      <c r="AR40" s="31">
        <f>COUNTIF(C40:AL40,"(3)")</f>
        <v>0</v>
      </c>
      <c r="AS40" s="78">
        <f>SUM(AP40:AR40)</f>
        <v>2</v>
      </c>
      <c r="AT40" s="107" t="s">
        <v>172</v>
      </c>
      <c r="AU40" s="107" t="s">
        <v>172</v>
      </c>
      <c r="AV40" s="107" t="s">
        <v>172</v>
      </c>
      <c r="AW40" s="30" t="str">
        <f>IF((LARGE($C40:$AL40,1))&gt;=650,"14"," ")</f>
        <v xml:space="preserve"> </v>
      </c>
      <c r="AX40" s="30" t="str">
        <f>IF((LARGE($C40:$AL40,1))&gt;=675,"14"," ")</f>
        <v xml:space="preserve"> </v>
      </c>
      <c r="AY40" s="30" t="str">
        <f>IF((LARGE($C40:$AL40,1))&gt;=700,"14"," ")</f>
        <v xml:space="preserve"> </v>
      </c>
    </row>
    <row r="41" spans="1:79" x14ac:dyDescent="0.2">
      <c r="A41" s="85">
        <v>2</v>
      </c>
      <c r="B41" s="71" t="s">
        <v>40</v>
      </c>
      <c r="C41" s="576"/>
      <c r="D41" s="302"/>
      <c r="E41" s="837"/>
      <c r="F41" s="302"/>
      <c r="G41" s="836"/>
      <c r="H41" s="302"/>
      <c r="I41" s="836">
        <v>537</v>
      </c>
      <c r="J41" s="302" t="s">
        <v>310</v>
      </c>
      <c r="K41" s="836"/>
      <c r="L41" s="302"/>
      <c r="M41" s="830"/>
      <c r="N41" s="830"/>
      <c r="O41" s="829"/>
      <c r="P41" s="307"/>
      <c r="Q41" s="837"/>
      <c r="R41" s="302"/>
      <c r="S41" s="837"/>
      <c r="T41" s="302"/>
      <c r="U41" s="837">
        <v>5</v>
      </c>
      <c r="V41" s="302" t="s">
        <v>310</v>
      </c>
      <c r="W41" s="311"/>
      <c r="X41" s="307"/>
      <c r="Y41" s="829"/>
      <c r="Z41" s="307"/>
      <c r="AA41" s="829"/>
      <c r="AB41" s="307"/>
      <c r="AC41" s="825"/>
      <c r="AD41" s="302"/>
      <c r="AE41" s="830"/>
      <c r="AF41" s="830"/>
      <c r="AG41" s="825"/>
      <c r="AH41" s="302"/>
      <c r="AI41" s="825"/>
      <c r="AJ41" s="302"/>
      <c r="AK41" s="825"/>
      <c r="AL41" s="302"/>
      <c r="AM41" s="48"/>
      <c r="AN41" s="50">
        <f>COUNT(C41:AL41)</f>
        <v>2</v>
      </c>
      <c r="AO41" s="69" t="str">
        <f>IF(AN41&lt;3," ",(LARGE(C41:AL41,1)+LARGE(C41:AL41,2)+LARGE(C41:AL41,3))/3)</f>
        <v xml:space="preserve"> </v>
      </c>
      <c r="AP41" s="64">
        <f>COUNTIF(C41:AL41,"(1)")</f>
        <v>0</v>
      </c>
      <c r="AQ41" s="62">
        <f>COUNTIF(C41:AL41,"(2)")</f>
        <v>0</v>
      </c>
      <c r="AR41" s="18">
        <f>COUNTIF(C41:AL41,"(3)")</f>
        <v>0</v>
      </c>
      <c r="AS41" s="59">
        <f>SUM(AP41:AR41)</f>
        <v>0</v>
      </c>
      <c r="AT41" s="104" t="s">
        <v>57</v>
      </c>
      <c r="AU41" s="105" t="s">
        <v>57</v>
      </c>
      <c r="AV41" s="105" t="s">
        <v>57</v>
      </c>
      <c r="AW41" s="18" t="str">
        <f>IF((LARGE($C41:$AL41,1))&gt;=650,"14"," ")</f>
        <v xml:space="preserve"> </v>
      </c>
      <c r="AX41" s="18" t="str">
        <f>IF((LARGE($C41:$AL41,1))&gt;=675,"14"," ")</f>
        <v xml:space="preserve"> </v>
      </c>
      <c r="AY41" s="18" t="str">
        <f>IF((LARGE($C41:$AL41,1))&gt;=700,"14"," ")</f>
        <v xml:space="preserve"> </v>
      </c>
      <c r="AZ41" s="52"/>
      <c r="BA41" s="52"/>
      <c r="BB41" s="101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</row>
    <row r="42" spans="1:79" x14ac:dyDescent="0.2">
      <c r="A42" s="86"/>
      <c r="B42" s="72"/>
      <c r="C42" s="575"/>
      <c r="D42" s="313"/>
      <c r="E42" s="316"/>
      <c r="F42" s="300"/>
      <c r="G42" s="834"/>
      <c r="H42" s="834"/>
      <c r="I42" s="299"/>
      <c r="J42" s="310"/>
      <c r="K42" s="834"/>
      <c r="L42" s="834"/>
      <c r="M42" s="299"/>
      <c r="N42" s="823"/>
      <c r="O42" s="299"/>
      <c r="P42" s="834"/>
      <c r="Q42" s="299"/>
      <c r="R42" s="823"/>
      <c r="S42" s="299"/>
      <c r="T42" s="823"/>
      <c r="U42" s="299"/>
      <c r="V42" s="823"/>
      <c r="W42" s="834"/>
      <c r="X42" s="834"/>
      <c r="Y42" s="299"/>
      <c r="Z42" s="823"/>
      <c r="AA42" s="834"/>
      <c r="AB42" s="313"/>
      <c r="AC42" s="316"/>
      <c r="AD42" s="300"/>
      <c r="AE42" s="313"/>
      <c r="AF42" s="313"/>
      <c r="AG42" s="299"/>
      <c r="AH42" s="823"/>
      <c r="AI42" s="299"/>
      <c r="AJ42" s="823"/>
      <c r="AK42" s="299"/>
      <c r="AL42" s="823"/>
      <c r="AN42" s="50">
        <f>COUNT(C42:AL42)</f>
        <v>0</v>
      </c>
      <c r="AO42" s="69" t="str">
        <f>IF(AN42&lt;3," ",(LARGE(C42:AL42,1)+LARGE(C42:AL42,2)+LARGE(C42:AL42,3))/3)</f>
        <v xml:space="preserve"> </v>
      </c>
      <c r="AP42" s="64">
        <f>COUNTIF(C42:AL42,"(1)")</f>
        <v>0</v>
      </c>
      <c r="AQ42" s="62">
        <f>COUNTIF(C42:AL42,"(2)")</f>
        <v>0</v>
      </c>
      <c r="AR42" s="18">
        <f>COUNTIF(C42:AL42,"(3)")</f>
        <v>0</v>
      </c>
      <c r="AS42" s="59">
        <f>SUM(AP42:AR42)</f>
        <v>0</v>
      </c>
      <c r="AT42" s="295" t="e">
        <f>IF((LARGE($C42:$AL42,1))&gt;=500,"14"," ")</f>
        <v>#NUM!</v>
      </c>
      <c r="AU42" s="6" t="e">
        <f>IF((LARGE($C42:$AL42,1))&gt;=550,"14"," ")</f>
        <v>#NUM!</v>
      </c>
      <c r="AV42" s="6" t="e">
        <f>IF((LARGE($C42:$AL42,1))&gt;=600,"14"," ")</f>
        <v>#NUM!</v>
      </c>
      <c r="AW42" s="6" t="e">
        <f>IF((LARGE($C42:$AL42,1))&gt;=650,"14"," ")</f>
        <v>#NUM!</v>
      </c>
      <c r="AX42" s="6" t="e">
        <f>IF((LARGE($C42:$AL42,1))&gt;=675,"14"," ")</f>
        <v>#NUM!</v>
      </c>
      <c r="AY42" s="6" t="e">
        <f>IF((LARGE($C42:$AL42,1))&gt;=700,"14"," ")</f>
        <v>#NUM!</v>
      </c>
    </row>
    <row r="43" spans="1:79" x14ac:dyDescent="0.2">
      <c r="A43" s="75"/>
      <c r="B43" s="52"/>
      <c r="L43" s="311"/>
      <c r="M43" s="311"/>
      <c r="N43" s="311"/>
      <c r="AG43" s="311"/>
      <c r="AH43" s="311"/>
      <c r="AI43" s="311"/>
      <c r="AJ43" s="311"/>
      <c r="AK43" s="311"/>
      <c r="AL43" s="311"/>
      <c r="AM43" s="48"/>
      <c r="AN43" s="50"/>
      <c r="AO43" s="69"/>
      <c r="AP43" s="50"/>
      <c r="AQ43" s="50"/>
      <c r="AR43" s="5"/>
      <c r="AS43" s="50"/>
      <c r="AT43" s="287"/>
      <c r="AU43" s="287"/>
      <c r="AV43" s="287"/>
      <c r="AW43" s="287"/>
      <c r="AX43" s="287"/>
      <c r="AY43" s="287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</row>
    <row r="44" spans="1:79" x14ac:dyDescent="0.2">
      <c r="A44" s="83"/>
      <c r="B44" s="68" t="s">
        <v>42</v>
      </c>
      <c r="C44" s="573"/>
      <c r="D44" s="834"/>
      <c r="E44" s="834"/>
      <c r="F44" s="834"/>
      <c r="G44" s="834"/>
      <c r="H44" s="834"/>
      <c r="I44" s="834"/>
      <c r="J44" s="834"/>
      <c r="K44" s="834"/>
      <c r="L44" s="834"/>
      <c r="M44" s="834"/>
      <c r="N44" s="834"/>
      <c r="O44" s="834"/>
      <c r="P44" s="834"/>
      <c r="Q44" s="834"/>
      <c r="R44" s="834"/>
      <c r="S44" s="834"/>
      <c r="T44" s="834"/>
      <c r="U44" s="834"/>
      <c r="V44" s="834"/>
      <c r="W44" s="834"/>
      <c r="X44" s="834"/>
      <c r="Y44" s="834"/>
      <c r="Z44" s="834"/>
      <c r="AA44" s="834"/>
      <c r="AB44" s="834"/>
      <c r="AC44" s="834"/>
      <c r="AD44" s="834"/>
      <c r="AE44" s="834"/>
      <c r="AF44" s="834"/>
      <c r="AG44" s="821"/>
      <c r="AH44" s="821"/>
      <c r="AI44" s="821"/>
      <c r="AJ44" s="821"/>
      <c r="AK44" s="821"/>
      <c r="AL44" s="821"/>
      <c r="AM44" s="48"/>
      <c r="AN44" s="50"/>
      <c r="AO44" s="69"/>
      <c r="AP44" s="61"/>
      <c r="AQ44" s="61"/>
      <c r="AR44" s="17"/>
      <c r="AS44" s="70"/>
      <c r="AT44" s="17"/>
      <c r="AU44" s="17"/>
      <c r="AV44" s="17"/>
      <c r="AW44" s="17"/>
      <c r="AX44" s="17"/>
      <c r="AY44" s="17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</row>
    <row r="45" spans="1:79" x14ac:dyDescent="0.2">
      <c r="A45" s="85"/>
      <c r="B45" s="71"/>
      <c r="C45" s="576"/>
      <c r="D45" s="826"/>
      <c r="E45" s="303"/>
      <c r="F45" s="824"/>
      <c r="G45" s="836"/>
      <c r="H45" s="301"/>
      <c r="I45" s="836"/>
      <c r="J45" s="301"/>
      <c r="K45" s="836"/>
      <c r="L45" s="301"/>
      <c r="M45" s="306"/>
      <c r="N45" s="306"/>
      <c r="O45" s="829"/>
      <c r="P45" s="821"/>
      <c r="Q45" s="303"/>
      <c r="R45" s="824"/>
      <c r="S45" s="303"/>
      <c r="T45" s="824"/>
      <c r="U45" s="303"/>
      <c r="V45" s="824"/>
      <c r="X45" s="826"/>
      <c r="Z45" s="836"/>
      <c r="AA45" s="829"/>
      <c r="AB45" s="304"/>
      <c r="AC45" s="323"/>
      <c r="AD45" s="309"/>
      <c r="AE45" s="306"/>
      <c r="AF45" s="306"/>
      <c r="AG45" s="303"/>
      <c r="AH45" s="824"/>
      <c r="AI45" s="303"/>
      <c r="AJ45" s="824"/>
      <c r="AK45" s="303"/>
      <c r="AL45" s="824"/>
      <c r="AM45" s="48"/>
      <c r="AN45" s="50">
        <f>COUNT(C45:AL45)</f>
        <v>0</v>
      </c>
      <c r="AO45" s="69" t="str">
        <f>IF(AN45&lt;3," ",(LARGE(C45:AF45,1)+LARGE(C45:AF45,2)+LARGE(C45:AF45,3))/3)</f>
        <v xml:space="preserve"> </v>
      </c>
      <c r="AP45" s="64">
        <f>COUNTIF(C45:AL45,"(1)")</f>
        <v>0</v>
      </c>
      <c r="AQ45" s="62">
        <f>COUNTIF(C45:AL45,"(2)")</f>
        <v>0</v>
      </c>
      <c r="AR45" s="18">
        <f>COUNTIF(C45:AL45,"(3)")</f>
        <v>0</v>
      </c>
      <c r="AS45" s="59">
        <f>SUM(AP45:AR45)</f>
        <v>0</v>
      </c>
      <c r="AT45" s="20" t="e">
        <f>IF((LARGE($C45:$AL45,1))&gt;=500,"14"," ")</f>
        <v>#NUM!</v>
      </c>
      <c r="AU45" s="18" t="e">
        <f>IF((LARGE($C45:$AL45,1))&gt;=550,"14"," ")</f>
        <v>#NUM!</v>
      </c>
      <c r="AV45" s="18" t="e">
        <f>IF((LARGE($C45:$AL45,1))&gt;=600,"14"," ")</f>
        <v>#NUM!</v>
      </c>
      <c r="AW45" s="18" t="e">
        <f>IF((LARGE($C45:$AL45,1))&gt;=650,"14"," ")</f>
        <v>#NUM!</v>
      </c>
      <c r="AX45" s="18" t="e">
        <f>IF((LARGE($C45:$AL45,1))&gt;=675,"14"," ")</f>
        <v>#NUM!</v>
      </c>
      <c r="AY45" s="18" t="e">
        <f>IF((LARGE($C45:$AL45,1))&gt;=700,"14"," ")</f>
        <v>#NUM!</v>
      </c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</row>
    <row r="46" spans="1:79" x14ac:dyDescent="0.2">
      <c r="A46" s="86"/>
      <c r="B46" s="72"/>
      <c r="C46" s="575"/>
      <c r="D46" s="310"/>
      <c r="E46" s="317"/>
      <c r="F46" s="310"/>
      <c r="G46" s="834"/>
      <c r="H46" s="310"/>
      <c r="I46" s="834"/>
      <c r="J46" s="310"/>
      <c r="K46" s="834"/>
      <c r="L46" s="310"/>
      <c r="M46" s="312"/>
      <c r="N46" s="312"/>
      <c r="O46" s="432"/>
      <c r="P46" s="312"/>
      <c r="Q46" s="317"/>
      <c r="R46" s="310"/>
      <c r="S46" s="317"/>
      <c r="T46" s="310"/>
      <c r="U46" s="317"/>
      <c r="V46" s="310"/>
      <c r="W46" s="315"/>
      <c r="X46" s="312"/>
      <c r="Y46" s="432"/>
      <c r="Z46" s="312"/>
      <c r="AA46" s="432"/>
      <c r="AB46" s="312"/>
      <c r="AC46" s="299"/>
      <c r="AD46" s="823"/>
      <c r="AE46" s="834"/>
      <c r="AF46" s="834"/>
      <c r="AG46" s="299"/>
      <c r="AH46" s="300"/>
      <c r="AI46" s="299"/>
      <c r="AJ46" s="300"/>
      <c r="AK46" s="299"/>
      <c r="AL46" s="300"/>
      <c r="AM46" s="48"/>
      <c r="AN46" s="50">
        <f>COUNT(C46:AL46)</f>
        <v>0</v>
      </c>
      <c r="AO46" s="69" t="str">
        <f>IF(AN46&lt;3," ",(LARGE(C46:AF46,1)+LARGE(C46:AF46,2)+LARGE(C46:AF46,3))/3)</f>
        <v xml:space="preserve"> </v>
      </c>
      <c r="AP46" s="64">
        <f>COUNTIF(C46:AL46,"(1)")</f>
        <v>0</v>
      </c>
      <c r="AQ46" s="62">
        <f>COUNTIF(C46:AL46,"(2)")</f>
        <v>0</v>
      </c>
      <c r="AR46" s="18">
        <f>COUNTIF(C46:AL46,"(3)")</f>
        <v>0</v>
      </c>
      <c r="AS46" s="59">
        <f>SUM(AP46:AR46)</f>
        <v>0</v>
      </c>
      <c r="AT46" s="20" t="e">
        <f>IF((LARGE($C46:$AL46,1))&gt;=500,"14"," ")</f>
        <v>#NUM!</v>
      </c>
      <c r="AU46" s="18" t="e">
        <f>IF((LARGE($C46:$AL46,1))&gt;=550,"14"," ")</f>
        <v>#NUM!</v>
      </c>
      <c r="AV46" s="18" t="e">
        <f>IF((LARGE($C46:$AL46,1))&gt;=600,"14"," ")</f>
        <v>#NUM!</v>
      </c>
      <c r="AW46" s="18" t="e">
        <f>IF((LARGE($C46:$AL46,1))&gt;=650,"14"," ")</f>
        <v>#NUM!</v>
      </c>
      <c r="AX46" s="6" t="e">
        <f>IF((LARGE($C46:$AL46,1))&gt;=675,"14"," ")</f>
        <v>#NUM!</v>
      </c>
      <c r="AY46" s="6" t="e">
        <f>IF((LARGE($C46:$AL46,1))&gt;=700,"14"," ")</f>
        <v>#NUM!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</row>
    <row r="47" spans="1:79" x14ac:dyDescent="0.2">
      <c r="A47" s="75"/>
      <c r="B47" s="52"/>
      <c r="C47" s="580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311"/>
      <c r="P47" s="821"/>
      <c r="Q47" s="821"/>
      <c r="R47" s="821"/>
      <c r="S47" s="821"/>
      <c r="T47" s="821"/>
      <c r="U47" s="821"/>
      <c r="V47" s="821"/>
      <c r="W47" s="311"/>
      <c r="X47" s="821"/>
      <c r="Y47" s="311"/>
      <c r="Z47" s="821"/>
      <c r="AA47" s="311"/>
      <c r="AB47" s="821"/>
      <c r="AC47" s="821"/>
      <c r="AD47" s="821"/>
      <c r="AE47" s="821"/>
      <c r="AF47" s="821"/>
      <c r="AG47" s="821"/>
      <c r="AH47" s="821"/>
      <c r="AI47" s="821"/>
      <c r="AJ47" s="821"/>
      <c r="AK47" s="821"/>
      <c r="AL47" s="821"/>
      <c r="AM47" s="48"/>
      <c r="AN47" s="50"/>
      <c r="AO47" s="69"/>
      <c r="AP47" s="63"/>
      <c r="AQ47" s="63"/>
      <c r="AR47" s="19"/>
      <c r="AS47" s="98"/>
      <c r="AT47" s="19"/>
      <c r="AU47" s="19"/>
      <c r="AV47" s="19"/>
      <c r="AW47" s="19"/>
      <c r="AX47" s="287"/>
      <c r="AY47" s="287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</row>
    <row r="48" spans="1:79" x14ac:dyDescent="0.2">
      <c r="A48" s="75"/>
      <c r="B48" s="52"/>
      <c r="C48" s="580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311"/>
      <c r="P48" s="821"/>
      <c r="Q48" s="821"/>
      <c r="R48" s="821"/>
      <c r="S48" s="821"/>
      <c r="T48" s="821"/>
      <c r="U48" s="821"/>
      <c r="V48" s="821"/>
      <c r="W48" s="311"/>
      <c r="X48" s="821"/>
      <c r="Y48" s="311"/>
      <c r="Z48" s="821"/>
      <c r="AA48" s="311"/>
      <c r="AB48" s="821"/>
      <c r="AC48" s="821"/>
      <c r="AD48" s="821"/>
      <c r="AE48" s="821"/>
      <c r="AF48" s="821"/>
      <c r="AG48" s="821"/>
      <c r="AH48" s="821"/>
      <c r="AI48" s="821"/>
      <c r="AJ48" s="821"/>
      <c r="AK48" s="821"/>
      <c r="AL48" s="821"/>
      <c r="AM48" s="48"/>
      <c r="AN48" s="50"/>
      <c r="AO48" s="69"/>
      <c r="AP48" s="63"/>
      <c r="AQ48" s="63"/>
      <c r="AR48" s="19"/>
      <c r="AS48" s="98"/>
      <c r="AT48" s="19"/>
      <c r="AU48" s="19"/>
      <c r="AV48" s="19"/>
      <c r="AW48" s="19"/>
      <c r="AX48" s="19"/>
      <c r="AY48" s="19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</row>
    <row r="49" spans="1:79" x14ac:dyDescent="0.2">
      <c r="B49" s="106" t="s">
        <v>31</v>
      </c>
      <c r="C49" s="581"/>
      <c r="D49" s="836"/>
      <c r="E49" s="836"/>
      <c r="F49" s="836"/>
      <c r="G49" s="836"/>
      <c r="H49" s="836"/>
      <c r="I49" s="836"/>
      <c r="J49" s="836"/>
      <c r="K49" s="836"/>
      <c r="L49" s="836"/>
      <c r="M49" s="836"/>
      <c r="N49" s="836"/>
      <c r="O49" s="836"/>
      <c r="P49" s="836"/>
      <c r="Q49" s="836"/>
      <c r="R49" s="836"/>
      <c r="S49" s="836"/>
      <c r="T49" s="836"/>
      <c r="U49" s="836"/>
      <c r="V49" s="836"/>
      <c r="W49" s="836"/>
      <c r="X49" s="836"/>
      <c r="Y49" s="836"/>
      <c r="Z49" s="836"/>
      <c r="AA49" s="836"/>
      <c r="AB49" s="836"/>
      <c r="AC49" s="836"/>
      <c r="AD49" s="836"/>
      <c r="AE49" s="836"/>
      <c r="AF49" s="836"/>
      <c r="AG49" s="836"/>
      <c r="AH49" s="836"/>
      <c r="AI49" s="836"/>
      <c r="AJ49" s="836"/>
      <c r="AK49" s="836"/>
      <c r="AL49" s="836"/>
      <c r="AM49" s="48"/>
      <c r="AN49" s="50"/>
      <c r="AO49" s="76"/>
      <c r="AP49" s="52"/>
      <c r="AQ49" s="52"/>
      <c r="AR49" s="288"/>
      <c r="AS49" s="52"/>
      <c r="AT49" s="288"/>
      <c r="AU49" s="288"/>
      <c r="AV49" s="288"/>
      <c r="AW49" s="17"/>
      <c r="AX49" s="17"/>
      <c r="AY49" s="17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</row>
    <row r="50" spans="1:79" x14ac:dyDescent="0.2">
      <c r="A50" s="428">
        <v>1</v>
      </c>
      <c r="B50" s="74" t="s">
        <v>27</v>
      </c>
      <c r="C50" s="577">
        <v>493</v>
      </c>
      <c r="D50" s="1118" t="s">
        <v>242</v>
      </c>
      <c r="E50" s="150"/>
      <c r="F50" s="151"/>
      <c r="G50" s="828">
        <v>491</v>
      </c>
      <c r="H50" s="1118" t="s">
        <v>242</v>
      </c>
      <c r="I50" s="303">
        <v>515</v>
      </c>
      <c r="J50" s="1168" t="s">
        <v>350</v>
      </c>
      <c r="K50" s="828">
        <v>517</v>
      </c>
      <c r="L50" s="1166" t="s">
        <v>350</v>
      </c>
      <c r="M50" s="150"/>
      <c r="N50" s="151"/>
      <c r="O50" s="303"/>
      <c r="P50" s="151"/>
      <c r="Q50" s="326"/>
      <c r="R50" s="326"/>
      <c r="S50" s="150"/>
      <c r="T50" s="151"/>
      <c r="U50" s="150">
        <v>400</v>
      </c>
      <c r="V50" s="151" t="s">
        <v>310</v>
      </c>
      <c r="W50" s="828"/>
      <c r="X50" s="326"/>
      <c r="Y50" s="303"/>
      <c r="Z50" s="151"/>
      <c r="AA50" s="828"/>
      <c r="AB50" s="326"/>
      <c r="AC50" s="323"/>
      <c r="AD50" s="151"/>
      <c r="AE50" s="325"/>
      <c r="AF50" s="326"/>
      <c r="AG50" s="323"/>
      <c r="AH50" s="309"/>
      <c r="AI50" s="323"/>
      <c r="AJ50" s="309"/>
      <c r="AK50" s="323"/>
      <c r="AL50" s="309"/>
      <c r="AM50" s="94"/>
      <c r="AN50" s="50">
        <f>COUNT(C50:AL50)</f>
        <v>5</v>
      </c>
      <c r="AO50" s="69">
        <f>IF(AN50&lt;3," ",(LARGE(C50:AL50,1)+LARGE(C50:AL50,2)+LARGE(C50:AL50,3))/3)</f>
        <v>508.33333333333331</v>
      </c>
      <c r="AP50" s="73">
        <f>COUNTIF(C50:AL50,"(1)")</f>
        <v>2</v>
      </c>
      <c r="AQ50" s="77">
        <f>COUNTIF(C50:AL50,"(2)")</f>
        <v>2</v>
      </c>
      <c r="AR50" s="31">
        <f>COUNTIF(C50:AL50,"(3)")</f>
        <v>0</v>
      </c>
      <c r="AS50" s="78">
        <f>SUM(AP50:AR50)</f>
        <v>4</v>
      </c>
      <c r="AT50" s="107" t="s">
        <v>57</v>
      </c>
      <c r="AU50" s="108" t="s">
        <v>57</v>
      </c>
      <c r="AV50" s="30" t="str">
        <f>IF((LARGE($C50:$AL50,1))&gt;=600,"14"," ")</f>
        <v xml:space="preserve"> </v>
      </c>
      <c r="AW50" s="18" t="str">
        <f>IF((LARGE($C50:$AL50,1))&gt;=650,"14"," ")</f>
        <v xml:space="preserve"> </v>
      </c>
      <c r="AX50" s="18" t="str">
        <f>IF((LARGE($C50:$AL50,1))&gt;=675,"14"," ")</f>
        <v xml:space="preserve"> </v>
      </c>
      <c r="AY50" s="18" t="str">
        <f>IF((LARGE($C50:$AL50,1))&gt;=700,"14"," ")</f>
        <v xml:space="preserve"> </v>
      </c>
    </row>
    <row r="51" spans="1:79" x14ac:dyDescent="0.2">
      <c r="A51" s="86"/>
      <c r="B51" s="463" t="s">
        <v>141</v>
      </c>
      <c r="C51" s="571"/>
      <c r="D51" s="313"/>
      <c r="E51" s="316"/>
      <c r="F51" s="300"/>
      <c r="G51" s="834"/>
      <c r="H51" s="313"/>
      <c r="I51" s="299"/>
      <c r="J51" s="300"/>
      <c r="K51" s="834"/>
      <c r="L51" s="313"/>
      <c r="M51" s="316"/>
      <c r="N51" s="300"/>
      <c r="O51" s="299"/>
      <c r="P51" s="300"/>
      <c r="Q51" s="313"/>
      <c r="R51" s="313"/>
      <c r="S51" s="316"/>
      <c r="T51" s="300"/>
      <c r="U51" s="316"/>
      <c r="V51" s="300"/>
      <c r="W51" s="834"/>
      <c r="X51" s="312"/>
      <c r="Y51" s="299"/>
      <c r="Z51" s="310"/>
      <c r="AA51" s="834"/>
      <c r="AB51" s="313"/>
      <c r="AC51" s="316"/>
      <c r="AD51" s="300"/>
      <c r="AE51" s="313"/>
      <c r="AF51" s="313"/>
      <c r="AG51" s="316"/>
      <c r="AH51" s="300"/>
      <c r="AI51" s="316"/>
      <c r="AJ51" s="300"/>
      <c r="AK51" s="316"/>
      <c r="AL51" s="300"/>
      <c r="AM51" s="94"/>
      <c r="AN51" s="50">
        <f>COUNT(C51:AL51)</f>
        <v>0</v>
      </c>
      <c r="AO51" s="69" t="str">
        <f>IF(AN51&lt;3," ",(LARGE(C51:AL51,1)+LARGE(C51:AL51,2)+LARGE(C51:AL51,3))/3)</f>
        <v xml:space="preserve"> </v>
      </c>
      <c r="AP51" s="73"/>
      <c r="AQ51" s="73"/>
      <c r="AR51" s="30"/>
      <c r="AS51" s="121"/>
      <c r="AT51" s="20" t="e">
        <f>IF((LARGE($C51:$AL51,1))&gt;=500,"14"," ")</f>
        <v>#NUM!</v>
      </c>
      <c r="AU51" s="18" t="e">
        <f>IF((LARGE($C51:$AL51,1))&gt;=550,"14"," ")</f>
        <v>#NUM!</v>
      </c>
      <c r="AV51" s="18" t="e">
        <f>IF((LARGE($C51:$AL51,1))&gt;=600,"14"," ")</f>
        <v>#NUM!</v>
      </c>
      <c r="AW51" s="18" t="e">
        <f>IF((LARGE($C51:$AL51,1))&gt;=650,"14"," ")</f>
        <v>#NUM!</v>
      </c>
      <c r="AX51" s="18" t="e">
        <f>IF((LARGE($C51:$AL51,1))&gt;=675,"14"," ")</f>
        <v>#NUM!</v>
      </c>
      <c r="AY51" s="18" t="e">
        <f>IF((LARGE($C51:$AL51,1))&gt;=700,"14"," ")</f>
        <v>#NUM!</v>
      </c>
    </row>
    <row r="52" spans="1:79" x14ac:dyDescent="0.2">
      <c r="B52" s="92"/>
      <c r="C52" s="581"/>
      <c r="D52" s="836"/>
      <c r="E52" s="836"/>
      <c r="F52" s="836"/>
      <c r="G52" s="836"/>
      <c r="H52" s="836"/>
      <c r="I52" s="836"/>
      <c r="J52" s="836"/>
      <c r="K52" s="836"/>
      <c r="L52" s="836"/>
      <c r="M52" s="836"/>
      <c r="N52" s="836"/>
      <c r="O52" s="836"/>
      <c r="P52" s="836"/>
      <c r="Q52" s="836"/>
      <c r="R52" s="836"/>
      <c r="S52" s="836"/>
      <c r="T52" s="836"/>
      <c r="U52" s="836"/>
      <c r="V52" s="836"/>
      <c r="W52" s="836"/>
      <c r="X52" s="836"/>
      <c r="Y52" s="836"/>
      <c r="Z52" s="836"/>
      <c r="AA52" s="836"/>
      <c r="AB52" s="836"/>
      <c r="AC52" s="836"/>
      <c r="AD52" s="836"/>
      <c r="AE52" s="836"/>
      <c r="AF52" s="836"/>
      <c r="AG52" s="836"/>
      <c r="AH52" s="836"/>
      <c r="AI52" s="836"/>
      <c r="AJ52" s="836"/>
      <c r="AK52" s="836"/>
      <c r="AL52" s="836"/>
      <c r="AM52" s="48"/>
      <c r="AN52" s="50"/>
      <c r="AO52" s="76"/>
      <c r="AP52" s="52"/>
      <c r="AQ52" s="52"/>
      <c r="AR52" s="288"/>
      <c r="AS52" s="52"/>
      <c r="AT52" s="288"/>
      <c r="AU52" s="288"/>
      <c r="AV52" s="288"/>
      <c r="AW52" s="288"/>
      <c r="AX52" s="288"/>
      <c r="AY52" s="288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</row>
    <row r="53" spans="1:79" x14ac:dyDescent="0.2">
      <c r="A53" s="83"/>
      <c r="B53" s="68" t="s">
        <v>236</v>
      </c>
      <c r="C53" s="573"/>
      <c r="D53" s="834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4"/>
      <c r="Q53" s="834"/>
      <c r="R53" s="834"/>
      <c r="S53" s="834"/>
      <c r="T53" s="834"/>
      <c r="U53" s="834"/>
      <c r="V53" s="834"/>
      <c r="W53" s="834"/>
      <c r="X53" s="834"/>
      <c r="Y53" s="834"/>
      <c r="Z53" s="834"/>
      <c r="AA53" s="834"/>
      <c r="AB53" s="834"/>
      <c r="AC53" s="834"/>
      <c r="AD53" s="834"/>
      <c r="AE53" s="834"/>
      <c r="AF53" s="834"/>
      <c r="AG53" s="821"/>
      <c r="AH53" s="821"/>
      <c r="AI53" s="821"/>
      <c r="AJ53" s="821"/>
      <c r="AK53" s="821"/>
      <c r="AL53" s="821"/>
      <c r="AM53" s="48"/>
      <c r="AN53" s="50"/>
      <c r="AO53" s="69"/>
      <c r="AP53" s="61"/>
      <c r="AQ53" s="61"/>
      <c r="AR53" s="17"/>
      <c r="AS53" s="70"/>
      <c r="AT53" s="17"/>
      <c r="AU53" s="17"/>
      <c r="AV53" s="17"/>
      <c r="AW53" s="17"/>
      <c r="AX53" s="17"/>
      <c r="AY53" s="1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</row>
    <row r="54" spans="1:79" x14ac:dyDescent="0.2">
      <c r="A54" s="428">
        <v>1</v>
      </c>
      <c r="B54" s="549" t="s">
        <v>140</v>
      </c>
      <c r="C54" s="579"/>
      <c r="D54" s="151"/>
      <c r="E54" s="150"/>
      <c r="F54" s="151"/>
      <c r="G54" s="828"/>
      <c r="H54" s="151"/>
      <c r="I54" s="828">
        <v>644</v>
      </c>
      <c r="J54" s="1122" t="s">
        <v>242</v>
      </c>
      <c r="K54" s="828"/>
      <c r="L54" s="151"/>
      <c r="M54" s="326"/>
      <c r="N54" s="326"/>
      <c r="O54" s="318"/>
      <c r="P54" s="326"/>
      <c r="Q54" s="150"/>
      <c r="R54" s="151"/>
      <c r="S54" s="150"/>
      <c r="T54" s="151"/>
      <c r="U54" s="150"/>
      <c r="V54" s="151"/>
      <c r="W54" s="550"/>
      <c r="X54" s="326"/>
      <c r="Y54" s="318"/>
      <c r="Z54" s="326"/>
      <c r="AA54" s="318"/>
      <c r="AB54" s="326"/>
      <c r="AC54" s="303"/>
      <c r="AD54" s="824"/>
      <c r="AE54" s="828"/>
      <c r="AF54" s="828"/>
      <c r="AG54" s="303"/>
      <c r="AH54" s="309"/>
      <c r="AI54" s="303"/>
      <c r="AJ54" s="309"/>
      <c r="AK54" s="303"/>
      <c r="AL54" s="309"/>
      <c r="AM54" s="48"/>
      <c r="AN54" s="50">
        <f>COUNT(C54:AL54)</f>
        <v>1</v>
      </c>
      <c r="AO54" s="69" t="str">
        <f>IF(AN54&lt;3," ",(LARGE(C54:AF54,1)+LARGE(C54:AF54,2)+LARGE(C54:AF54,3))/3)</f>
        <v xml:space="preserve"> </v>
      </c>
      <c r="AP54" s="64">
        <f>COUNTIF(C54:AL54,"(1)")</f>
        <v>1</v>
      </c>
      <c r="AQ54" s="62">
        <f>COUNTIF(C54:AL54,"(2)")</f>
        <v>0</v>
      </c>
      <c r="AR54" s="18">
        <f>COUNTIF(C54:AL54,"(3)")</f>
        <v>0</v>
      </c>
      <c r="AS54" s="59">
        <f>SUM(AP54:AR54)</f>
        <v>1</v>
      </c>
      <c r="AT54" s="104" t="s">
        <v>149</v>
      </c>
      <c r="AU54" s="105" t="s">
        <v>149</v>
      </c>
      <c r="AV54" s="105" t="s">
        <v>172</v>
      </c>
      <c r="AW54" s="105" t="s">
        <v>230</v>
      </c>
      <c r="AX54" s="6" t="str">
        <f>IF((LARGE($C54:$AL54,1))&gt;=675,"14"," ")</f>
        <v xml:space="preserve"> </v>
      </c>
      <c r="AY54" s="6" t="str">
        <f>IF((LARGE($C54:$AL54,1))&gt;=700,"14"," ")</f>
        <v xml:space="preserve"> 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</row>
    <row r="55" spans="1:79" x14ac:dyDescent="0.2">
      <c r="A55" s="85"/>
      <c r="B55" s="143" t="s">
        <v>28</v>
      </c>
      <c r="C55" s="576"/>
      <c r="D55" s="302"/>
      <c r="E55" s="825"/>
      <c r="F55" s="302"/>
      <c r="G55" s="821"/>
      <c r="H55" s="301"/>
      <c r="I55" s="821"/>
      <c r="J55" s="301"/>
      <c r="K55" s="821"/>
      <c r="L55" s="301"/>
      <c r="M55" s="306"/>
      <c r="N55" s="306"/>
      <c r="O55" s="829"/>
      <c r="P55" s="830"/>
      <c r="Q55" s="837"/>
      <c r="R55" s="302"/>
      <c r="S55" s="837"/>
      <c r="T55" s="302"/>
      <c r="U55" s="837"/>
      <c r="V55" s="302"/>
      <c r="W55" s="311"/>
      <c r="X55" s="302"/>
      <c r="Y55" s="311"/>
      <c r="Z55" s="830"/>
      <c r="AA55" s="829"/>
      <c r="AB55" s="830"/>
      <c r="AC55" s="305"/>
      <c r="AD55" s="301"/>
      <c r="AE55" s="306"/>
      <c r="AF55" s="306"/>
      <c r="AG55" s="825"/>
      <c r="AH55" s="826"/>
      <c r="AI55" s="825"/>
      <c r="AJ55" s="826"/>
      <c r="AK55" s="825"/>
      <c r="AL55" s="826"/>
      <c r="AM55" s="48"/>
      <c r="AN55" s="50">
        <f>COUNT(C55:AL55)</f>
        <v>0</v>
      </c>
      <c r="AO55" s="69" t="str">
        <f>IF(AN55&lt;3," ",(LARGE(C55:AL55,1)+LARGE(C55:AL55,2)+LARGE(C55:AL55,3))/3)</f>
        <v xml:space="preserve"> </v>
      </c>
      <c r="AP55" s="64">
        <f>COUNTIF(C55:AL55,"(1)")</f>
        <v>0</v>
      </c>
      <c r="AQ55" s="62">
        <f>COUNTIF(C55:AL55,"(2)")</f>
        <v>0</v>
      </c>
      <c r="AR55" s="18">
        <f>COUNTIF(C55:AL55,"(3)")</f>
        <v>0</v>
      </c>
      <c r="AS55" s="59">
        <f>SUM(AP55:AR55)</f>
        <v>0</v>
      </c>
      <c r="AT55" s="104" t="s">
        <v>230</v>
      </c>
      <c r="AU55" s="105" t="s">
        <v>230</v>
      </c>
      <c r="AV55" s="105" t="s">
        <v>230</v>
      </c>
      <c r="AW55" s="18" t="e">
        <f>IF((LARGE($C55:$AL55,1))&gt;=650,"14"," ")</f>
        <v>#NUM!</v>
      </c>
      <c r="AX55" s="30" t="e">
        <f>IF((LARGE($C55:$AL55,1))&gt;=675,"14"," ")</f>
        <v>#NUM!</v>
      </c>
      <c r="AY55" s="31" t="e">
        <f>IF((LARGE($C55:$AL55,1))&gt;=700,"14"," ")</f>
        <v>#NUM!</v>
      </c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</row>
    <row r="56" spans="1:79" x14ac:dyDescent="0.2">
      <c r="A56" s="86"/>
      <c r="B56" s="138" t="s">
        <v>35</v>
      </c>
      <c r="C56" s="575"/>
      <c r="D56" s="310"/>
      <c r="E56" s="299"/>
      <c r="F56" s="823"/>
      <c r="G56" s="299"/>
      <c r="H56" s="300"/>
      <c r="I56" s="299"/>
      <c r="J56" s="300"/>
      <c r="K56" s="299"/>
      <c r="L56" s="300"/>
      <c r="M56" s="313"/>
      <c r="N56" s="313"/>
      <c r="O56" s="432"/>
      <c r="P56" s="312"/>
      <c r="Q56" s="317"/>
      <c r="R56" s="310"/>
      <c r="S56" s="317"/>
      <c r="T56" s="310"/>
      <c r="U56" s="317"/>
      <c r="V56" s="310"/>
      <c r="W56" s="315"/>
      <c r="X56" s="310"/>
      <c r="Y56" s="432"/>
      <c r="Z56" s="310"/>
      <c r="AA56" s="432"/>
      <c r="AB56" s="310"/>
      <c r="AC56" s="316"/>
      <c r="AD56" s="300"/>
      <c r="AE56" s="316"/>
      <c r="AF56" s="300"/>
      <c r="AG56" s="299"/>
      <c r="AH56" s="823"/>
      <c r="AI56" s="299"/>
      <c r="AJ56" s="823"/>
      <c r="AK56" s="299"/>
      <c r="AL56" s="823"/>
      <c r="AM56" s="48"/>
      <c r="AN56" s="50">
        <f>COUNT(C56:AL56)</f>
        <v>0</v>
      </c>
      <c r="AO56" s="69" t="str">
        <f>IF(AN56&lt;3," ",(LARGE(C56:AL56,1)+LARGE(C56:AL56,2)+LARGE(C56:AL56,3))/3)</f>
        <v xml:space="preserve"> </v>
      </c>
      <c r="AP56" s="64">
        <f>COUNTIF(C56:AL56,"(1)")</f>
        <v>0</v>
      </c>
      <c r="AQ56" s="62">
        <f>COUNTIF(C56:AL56,"(2)")</f>
        <v>0</v>
      </c>
      <c r="AR56" s="18">
        <f>COUNTIF(C56:AL56,"(3)")</f>
        <v>0</v>
      </c>
      <c r="AS56" s="59">
        <f>SUM(AP56:AR56)</f>
        <v>0</v>
      </c>
      <c r="AT56" s="20" t="e">
        <f>IF((LARGE($C56:$AL56,1))&gt;=500,"14"," ")</f>
        <v>#NUM!</v>
      </c>
      <c r="AU56" s="18" t="e">
        <f>IF((LARGE($C56:$AL56,1))&gt;=550,"14"," ")</f>
        <v>#NUM!</v>
      </c>
      <c r="AV56" s="18" t="e">
        <f>IF((LARGE($C56:$AL56,1))&gt;=600,"14"," ")</f>
        <v>#NUM!</v>
      </c>
      <c r="AW56" s="18" t="e">
        <f>IF((LARGE($C56:$AL56,1))&gt;=650,"14"," ")</f>
        <v>#NUM!</v>
      </c>
      <c r="AX56" s="18" t="e">
        <f>IF((LARGE($C56:$AL56,1))&gt;=675,"14"," ")</f>
        <v>#NUM!</v>
      </c>
      <c r="AY56" s="18" t="e">
        <f>IF((LARGE($C56:$AL56,1))&gt;=700,"14"," ")</f>
        <v>#NUM!</v>
      </c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</row>
    <row r="57" spans="1:79" x14ac:dyDescent="0.2">
      <c r="B57" s="92"/>
      <c r="C57" s="581"/>
      <c r="D57" s="836"/>
      <c r="E57" s="836"/>
      <c r="F57" s="836"/>
      <c r="G57" s="836"/>
      <c r="H57" s="836"/>
      <c r="I57" s="836"/>
      <c r="J57" s="836"/>
      <c r="K57" s="836"/>
      <c r="L57" s="836"/>
      <c r="M57" s="836"/>
      <c r="N57" s="836"/>
      <c r="O57" s="836"/>
      <c r="P57" s="836"/>
      <c r="Q57" s="836"/>
      <c r="R57" s="836"/>
      <c r="S57" s="836"/>
      <c r="T57" s="836"/>
      <c r="U57" s="836"/>
      <c r="V57" s="836"/>
      <c r="W57" s="836"/>
      <c r="X57" s="836"/>
      <c r="Y57" s="836"/>
      <c r="Z57" s="836"/>
      <c r="AA57" s="836"/>
      <c r="AB57" s="836"/>
      <c r="AC57" s="836"/>
      <c r="AD57" s="836"/>
      <c r="AE57" s="836"/>
      <c r="AF57" s="836"/>
      <c r="AG57" s="836"/>
      <c r="AH57" s="836"/>
      <c r="AI57" s="836"/>
      <c r="AJ57" s="836"/>
      <c r="AK57" s="836"/>
      <c r="AL57" s="836"/>
      <c r="AM57" s="48"/>
      <c r="AN57" s="50"/>
      <c r="AO57" s="76"/>
      <c r="AP57" s="52"/>
      <c r="AQ57" s="52"/>
      <c r="AR57" s="288"/>
      <c r="AS57" s="52"/>
      <c r="AT57" s="288"/>
      <c r="AU57" s="288"/>
      <c r="AV57" s="288"/>
      <c r="AW57" s="288"/>
      <c r="AX57" s="288"/>
      <c r="AY57" s="288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</row>
    <row r="58" spans="1:79" x14ac:dyDescent="0.2">
      <c r="B58" s="92"/>
      <c r="C58" s="572"/>
      <c r="D58" s="836"/>
      <c r="E58" s="836"/>
      <c r="F58" s="836"/>
      <c r="G58" s="836"/>
      <c r="H58" s="836"/>
      <c r="I58" s="836"/>
      <c r="J58" s="836"/>
      <c r="K58" s="836"/>
      <c r="L58" s="836"/>
      <c r="M58" s="836"/>
      <c r="N58" s="836"/>
      <c r="O58" s="836"/>
      <c r="P58" s="836"/>
      <c r="Q58" s="836"/>
      <c r="R58" s="836"/>
      <c r="S58" s="836"/>
      <c r="T58" s="836"/>
      <c r="U58" s="836"/>
      <c r="V58" s="836"/>
      <c r="W58" s="836"/>
      <c r="X58" s="836"/>
      <c r="Y58" s="836"/>
      <c r="Z58" s="836"/>
      <c r="AA58" s="836"/>
      <c r="AB58" s="836"/>
      <c r="AC58" s="836"/>
      <c r="AD58" s="836"/>
      <c r="AE58" s="836"/>
      <c r="AF58" s="836"/>
      <c r="AG58" s="821"/>
      <c r="AH58" s="821"/>
      <c r="AI58" s="821"/>
      <c r="AJ58" s="821"/>
      <c r="AK58" s="821"/>
      <c r="AL58" s="821"/>
      <c r="AM58" s="52"/>
      <c r="AN58" s="52"/>
      <c r="AO58" s="52"/>
      <c r="AP58" s="52"/>
      <c r="AQ58" s="52"/>
      <c r="AR58" s="288"/>
      <c r="AS58" s="52"/>
      <c r="AT58" s="288"/>
      <c r="AU58" s="288"/>
      <c r="AV58" s="288"/>
      <c r="AW58" s="288"/>
      <c r="AX58" s="288"/>
      <c r="AY58" s="288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</row>
    <row r="59" spans="1:79" ht="12.75" x14ac:dyDescent="0.2">
      <c r="A59" s="75"/>
      <c r="B59" s="52" t="s">
        <v>36</v>
      </c>
      <c r="C59" s="582"/>
      <c r="D59" s="433"/>
      <c r="E59" s="433"/>
      <c r="F59" s="433"/>
      <c r="G59" s="1291">
        <f>COUNT(A9:A56)</f>
        <v>9</v>
      </c>
      <c r="H59" s="1292"/>
      <c r="I59" s="311"/>
      <c r="J59" s="311"/>
      <c r="K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48"/>
      <c r="AN59" s="50">
        <f>SUM(AN8:AN58)</f>
        <v>25</v>
      </c>
      <c r="AO59" s="50"/>
      <c r="AP59" s="79">
        <f>SUM(AP8:AP58)</f>
        <v>12</v>
      </c>
      <c r="AQ59" s="80">
        <f>SUM(AQ8:AQ58)</f>
        <v>3</v>
      </c>
      <c r="AR59" s="34">
        <f>SUM(AR8:AR58)</f>
        <v>0</v>
      </c>
      <c r="AS59" s="81">
        <f>SUM(AS8:AS58)</f>
        <v>15</v>
      </c>
      <c r="AT59" s="296">
        <f ca="1">TODAY()</f>
        <v>42078</v>
      </c>
      <c r="AU59" s="296"/>
      <c r="AV59" s="296"/>
      <c r="AW59" s="296"/>
      <c r="AX59" s="296"/>
      <c r="AY59" s="296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</row>
    <row r="60" spans="1:79" x14ac:dyDescent="0.2">
      <c r="A60" s="75"/>
      <c r="B60" s="52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M60" s="60"/>
      <c r="AN60" s="52"/>
      <c r="AO60" s="52"/>
      <c r="AP60" s="52"/>
      <c r="AQ60" s="52"/>
      <c r="AR60" s="288"/>
      <c r="AS60" s="52"/>
      <c r="AT60" s="288"/>
      <c r="AU60" s="288"/>
      <c r="AV60" s="288"/>
      <c r="AW60" s="288"/>
      <c r="AX60" s="288"/>
      <c r="AY60" s="288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</row>
    <row r="61" spans="1:79" x14ac:dyDescent="0.2">
      <c r="A61" s="75"/>
      <c r="B61" s="52"/>
      <c r="C61" s="583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52"/>
      <c r="AN61" s="52"/>
      <c r="AO61" s="52"/>
      <c r="AP61" s="52"/>
      <c r="AQ61" s="52"/>
      <c r="AR61" s="288"/>
      <c r="AS61" s="52"/>
      <c r="AT61" s="288"/>
      <c r="AU61" s="288"/>
      <c r="AV61" s="288"/>
      <c r="AW61" s="288"/>
      <c r="AX61" s="288"/>
      <c r="AY61" s="288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</row>
    <row r="62" spans="1:79" x14ac:dyDescent="0.2">
      <c r="A62" s="75"/>
      <c r="B62" s="52"/>
      <c r="C62" s="583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52"/>
      <c r="AN62" s="52"/>
      <c r="AO62" s="52"/>
      <c r="AP62" s="52"/>
      <c r="AQ62" s="52"/>
      <c r="AR62" s="288"/>
      <c r="AS62" s="52"/>
      <c r="AT62" s="288"/>
      <c r="AU62" s="288"/>
      <c r="AV62" s="288"/>
      <c r="AW62" s="288"/>
      <c r="AX62" s="288"/>
      <c r="AY62" s="288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</row>
    <row r="63" spans="1:79" x14ac:dyDescent="0.2">
      <c r="A63" s="75"/>
      <c r="B63" s="52"/>
      <c r="C63" s="583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52"/>
      <c r="AN63" s="52"/>
      <c r="AO63" s="52"/>
      <c r="AP63" s="52"/>
      <c r="AQ63" s="52"/>
      <c r="AR63" s="288"/>
      <c r="AS63" s="52"/>
      <c r="AT63" s="288"/>
      <c r="AU63" s="288"/>
      <c r="AV63" s="288"/>
      <c r="AW63" s="288"/>
      <c r="AX63" s="288"/>
      <c r="AY63" s="288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</row>
    <row r="64" spans="1:79" x14ac:dyDescent="0.2">
      <c r="A64" s="75"/>
      <c r="B64" s="52"/>
      <c r="C64" s="583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52"/>
      <c r="AN64" s="52"/>
      <c r="AO64" s="52"/>
      <c r="AP64" s="52"/>
      <c r="AQ64" s="52"/>
      <c r="AR64" s="288"/>
      <c r="AS64" s="52"/>
      <c r="AT64" s="288"/>
      <c r="AU64" s="288"/>
      <c r="AV64" s="288"/>
      <c r="AW64" s="288"/>
      <c r="AX64" s="288"/>
      <c r="AY64" s="288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</row>
    <row r="65" spans="1:79" x14ac:dyDescent="0.2">
      <c r="A65" s="75"/>
      <c r="B65" s="52"/>
      <c r="C65" s="583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52"/>
      <c r="AN65" s="52"/>
      <c r="AO65" s="52"/>
      <c r="AP65" s="52"/>
      <c r="AQ65" s="52"/>
      <c r="AR65" s="288"/>
      <c r="AS65" s="52"/>
      <c r="AT65" s="288"/>
      <c r="AU65" s="288"/>
      <c r="AV65" s="288"/>
      <c r="AW65" s="288"/>
      <c r="AX65" s="288"/>
      <c r="AY65" s="288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</row>
    <row r="66" spans="1:79" x14ac:dyDescent="0.2">
      <c r="A66" s="75"/>
      <c r="B66" s="52"/>
      <c r="C66" s="583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52"/>
      <c r="AN66" s="52"/>
      <c r="AO66" s="52"/>
      <c r="AP66" s="52"/>
      <c r="AQ66" s="52"/>
      <c r="AR66" s="288"/>
      <c r="AS66" s="52"/>
      <c r="AT66" s="288"/>
      <c r="AU66" s="288"/>
      <c r="AV66" s="288"/>
      <c r="AW66" s="288"/>
      <c r="AX66" s="288"/>
      <c r="AY66" s="288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</row>
    <row r="67" spans="1:79" x14ac:dyDescent="0.2">
      <c r="A67" s="75"/>
      <c r="B67" s="52"/>
      <c r="C67" s="583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52"/>
      <c r="AN67" s="52"/>
      <c r="AO67" s="52"/>
      <c r="AP67" s="52"/>
      <c r="AQ67" s="52"/>
      <c r="AR67" s="288"/>
      <c r="AS67" s="52"/>
      <c r="AT67" s="288"/>
      <c r="AU67" s="288"/>
      <c r="AV67" s="288"/>
      <c r="AW67" s="288"/>
      <c r="AX67" s="288"/>
      <c r="AY67" s="288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</row>
    <row r="68" spans="1:79" x14ac:dyDescent="0.2">
      <c r="A68" s="75"/>
      <c r="B68" s="52"/>
      <c r="C68" s="583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52"/>
      <c r="AN68" s="52"/>
      <c r="AO68" s="52"/>
      <c r="AP68" s="52"/>
      <c r="AQ68" s="52"/>
      <c r="AR68" s="288"/>
      <c r="AS68" s="52"/>
      <c r="AT68" s="288"/>
      <c r="AU68" s="288"/>
      <c r="AV68" s="288"/>
      <c r="AW68" s="288"/>
      <c r="AX68" s="288"/>
      <c r="AY68" s="288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</row>
    <row r="69" spans="1:79" x14ac:dyDescent="0.2">
      <c r="A69" s="75"/>
      <c r="B69" s="52"/>
      <c r="C69" s="583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52"/>
      <c r="AN69" s="52"/>
      <c r="AO69" s="52"/>
      <c r="AP69" s="52"/>
      <c r="AQ69" s="52"/>
      <c r="AR69" s="288"/>
      <c r="AS69" s="52"/>
      <c r="AT69" s="288"/>
      <c r="AU69" s="288"/>
      <c r="AV69" s="288"/>
      <c r="AW69" s="288"/>
      <c r="AX69" s="288"/>
      <c r="AY69" s="288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</row>
    <row r="70" spans="1:79" x14ac:dyDescent="0.2">
      <c r="A70" s="75"/>
      <c r="B70" s="52"/>
      <c r="C70" s="583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  <c r="AM70" s="52"/>
      <c r="AN70" s="52"/>
      <c r="AO70" s="52"/>
      <c r="AP70" s="52"/>
      <c r="AQ70" s="52"/>
      <c r="AR70" s="288"/>
      <c r="AS70" s="52"/>
      <c r="AT70" s="288"/>
      <c r="AU70" s="288"/>
      <c r="AV70" s="288"/>
      <c r="AW70" s="288"/>
      <c r="AX70" s="288"/>
      <c r="AY70" s="288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</row>
    <row r="71" spans="1:79" x14ac:dyDescent="0.2">
      <c r="A71" s="75"/>
      <c r="B71" s="52"/>
      <c r="C71" s="583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52"/>
      <c r="AN71" s="52"/>
      <c r="AO71" s="52"/>
      <c r="AP71" s="52"/>
      <c r="AQ71" s="52"/>
      <c r="AR71" s="288"/>
      <c r="AS71" s="52"/>
      <c r="AT71" s="288"/>
      <c r="AU71" s="288"/>
      <c r="AV71" s="288"/>
      <c r="AW71" s="288"/>
      <c r="AX71" s="288"/>
      <c r="AY71" s="288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</row>
    <row r="72" spans="1:79" x14ac:dyDescent="0.2">
      <c r="A72" s="75"/>
      <c r="B72" s="52"/>
      <c r="C72" s="583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  <c r="AM72" s="52"/>
      <c r="AN72" s="52"/>
      <c r="AO72" s="52"/>
      <c r="AP72" s="52"/>
      <c r="AQ72" s="52"/>
      <c r="AR72" s="288"/>
      <c r="AS72" s="52"/>
      <c r="AT72" s="288"/>
      <c r="AU72" s="288"/>
      <c r="AV72" s="288"/>
      <c r="AW72" s="288"/>
      <c r="AX72" s="288"/>
      <c r="AY72" s="288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</row>
    <row r="73" spans="1:79" x14ac:dyDescent="0.2">
      <c r="A73" s="75"/>
      <c r="B73" s="52"/>
      <c r="C73" s="583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52"/>
      <c r="AN73" s="52"/>
      <c r="AO73" s="52"/>
      <c r="AP73" s="52"/>
      <c r="AQ73" s="52"/>
      <c r="AR73" s="288"/>
      <c r="AS73" s="52"/>
      <c r="AT73" s="288"/>
      <c r="AU73" s="288"/>
      <c r="AV73" s="288"/>
      <c r="AW73" s="288"/>
      <c r="AX73" s="288"/>
      <c r="AY73" s="288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</row>
    <row r="74" spans="1:79" x14ac:dyDescent="0.2">
      <c r="A74" s="75"/>
      <c r="B74" s="52"/>
      <c r="C74" s="583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52"/>
      <c r="AN74" s="52"/>
      <c r="AO74" s="52"/>
      <c r="AP74" s="52"/>
      <c r="AQ74" s="52"/>
      <c r="AR74" s="288"/>
      <c r="AS74" s="52"/>
      <c r="AT74" s="288"/>
      <c r="AU74" s="288"/>
      <c r="AV74" s="288"/>
      <c r="AW74" s="288"/>
      <c r="AX74" s="288"/>
      <c r="AY74" s="288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</row>
    <row r="75" spans="1:79" x14ac:dyDescent="0.2">
      <c r="A75" s="75"/>
      <c r="B75" s="52"/>
      <c r="C75" s="583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52"/>
      <c r="AN75" s="52"/>
      <c r="AO75" s="52"/>
      <c r="AP75" s="52"/>
      <c r="AQ75" s="52"/>
      <c r="AR75" s="288"/>
      <c r="AS75" s="52"/>
      <c r="AT75" s="288"/>
      <c r="AU75" s="288"/>
      <c r="AV75" s="288"/>
      <c r="AW75" s="288"/>
      <c r="AX75" s="288"/>
      <c r="AY75" s="288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</row>
    <row r="76" spans="1:79" x14ac:dyDescent="0.2">
      <c r="A76" s="75"/>
      <c r="B76" s="52"/>
      <c r="C76" s="583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1"/>
      <c r="AL76" s="311"/>
      <c r="AM76" s="52"/>
      <c r="AN76" s="52"/>
      <c r="AO76" s="52"/>
      <c r="AP76" s="52"/>
      <c r="AQ76" s="52"/>
      <c r="AR76" s="288"/>
      <c r="AS76" s="52"/>
      <c r="AT76" s="288"/>
      <c r="AU76" s="288"/>
      <c r="AV76" s="288"/>
      <c r="AW76" s="288"/>
      <c r="AX76" s="288"/>
      <c r="AY76" s="288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</row>
    <row r="77" spans="1:79" x14ac:dyDescent="0.2">
      <c r="A77" s="75"/>
      <c r="B77" s="52"/>
      <c r="C77" s="583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1"/>
      <c r="AL77" s="311"/>
      <c r="AM77" s="52"/>
      <c r="AN77" s="52"/>
      <c r="AO77" s="52"/>
      <c r="AP77" s="52"/>
      <c r="AQ77" s="52"/>
      <c r="AR77" s="288"/>
      <c r="AS77" s="52"/>
      <c r="AT77" s="288"/>
      <c r="AU77" s="288"/>
      <c r="AV77" s="288"/>
      <c r="AW77" s="288"/>
      <c r="AX77" s="288"/>
      <c r="AY77" s="288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</row>
    <row r="78" spans="1:79" x14ac:dyDescent="0.2">
      <c r="A78" s="75"/>
      <c r="B78" s="52"/>
      <c r="C78" s="583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1"/>
      <c r="AL78" s="311"/>
      <c r="AM78" s="52"/>
      <c r="AN78" s="52"/>
      <c r="AO78" s="52"/>
      <c r="AP78" s="52"/>
      <c r="AQ78" s="52"/>
      <c r="AR78" s="288"/>
      <c r="AS78" s="52"/>
      <c r="AT78" s="288"/>
      <c r="AU78" s="288"/>
      <c r="AV78" s="288"/>
      <c r="AW78" s="288"/>
      <c r="AX78" s="288"/>
      <c r="AY78" s="288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</row>
    <row r="79" spans="1:79" x14ac:dyDescent="0.2">
      <c r="A79" s="75"/>
      <c r="B79" s="52"/>
      <c r="C79" s="583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1"/>
      <c r="AL79" s="311"/>
      <c r="AM79" s="52"/>
      <c r="AN79" s="52"/>
      <c r="AO79" s="52"/>
      <c r="AP79" s="52"/>
      <c r="AQ79" s="52"/>
      <c r="AR79" s="288"/>
      <c r="AS79" s="52"/>
      <c r="AT79" s="288"/>
      <c r="AU79" s="288"/>
      <c r="AV79" s="288"/>
      <c r="AW79" s="288"/>
      <c r="AX79" s="288"/>
      <c r="AY79" s="288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</row>
    <row r="80" spans="1:79" x14ac:dyDescent="0.2">
      <c r="A80" s="75"/>
      <c r="B80" s="52"/>
      <c r="C80" s="583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11"/>
      <c r="AM80" s="52"/>
      <c r="AN80" s="52"/>
      <c r="AO80" s="52"/>
      <c r="AP80" s="52"/>
      <c r="AQ80" s="52"/>
      <c r="AR80" s="288"/>
      <c r="AS80" s="52"/>
      <c r="AT80" s="288"/>
      <c r="AU80" s="288"/>
      <c r="AV80" s="288"/>
      <c r="AW80" s="288"/>
      <c r="AX80" s="288"/>
      <c r="AY80" s="288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</row>
    <row r="81" spans="1:79" x14ac:dyDescent="0.2">
      <c r="A81" s="75"/>
      <c r="B81" s="52"/>
      <c r="C81" s="583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1"/>
      <c r="AL81" s="311"/>
      <c r="AM81" s="52"/>
      <c r="AN81" s="52"/>
      <c r="AO81" s="52"/>
      <c r="AP81" s="52"/>
      <c r="AQ81" s="52"/>
      <c r="AR81" s="288"/>
      <c r="AS81" s="52"/>
      <c r="AT81" s="288"/>
      <c r="AU81" s="288"/>
      <c r="AV81" s="288"/>
      <c r="AW81" s="288"/>
      <c r="AX81" s="288"/>
      <c r="AY81" s="288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</row>
    <row r="82" spans="1:79" x14ac:dyDescent="0.2">
      <c r="A82" s="75"/>
      <c r="B82" s="52"/>
      <c r="C82" s="583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  <c r="AM82" s="52"/>
      <c r="AN82" s="52"/>
      <c r="AO82" s="52"/>
      <c r="AP82" s="52"/>
      <c r="AQ82" s="52"/>
      <c r="AR82" s="288"/>
      <c r="AS82" s="52"/>
      <c r="AT82" s="288"/>
      <c r="AU82" s="288"/>
      <c r="AV82" s="288"/>
      <c r="AW82" s="288"/>
      <c r="AX82" s="288"/>
      <c r="AY82" s="288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</row>
    <row r="83" spans="1:79" x14ac:dyDescent="0.2">
      <c r="A83" s="75"/>
      <c r="B83" s="52"/>
      <c r="C83" s="583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1"/>
      <c r="AL83" s="311"/>
      <c r="AM83" s="52"/>
      <c r="AN83" s="52"/>
      <c r="AO83" s="52"/>
      <c r="AP83" s="52"/>
      <c r="AQ83" s="52"/>
      <c r="AR83" s="288"/>
      <c r="AS83" s="52"/>
      <c r="AT83" s="288"/>
      <c r="AU83" s="288"/>
      <c r="AV83" s="288"/>
      <c r="AW83" s="288"/>
      <c r="AX83" s="288"/>
      <c r="AY83" s="288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</row>
    <row r="84" spans="1:79" x14ac:dyDescent="0.2">
      <c r="A84" s="75"/>
      <c r="B84" s="52"/>
      <c r="C84" s="583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  <c r="AK84" s="311"/>
      <c r="AL84" s="311"/>
      <c r="AM84" s="52"/>
      <c r="AN84" s="52"/>
      <c r="AO84" s="52"/>
      <c r="AP84" s="52"/>
      <c r="AQ84" s="52"/>
      <c r="AR84" s="288"/>
      <c r="AS84" s="52"/>
      <c r="AT84" s="288"/>
      <c r="AU84" s="288"/>
      <c r="AV84" s="288"/>
      <c r="AW84" s="288"/>
      <c r="AX84" s="288"/>
      <c r="AY84" s="288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</row>
    <row r="85" spans="1:79" x14ac:dyDescent="0.2">
      <c r="A85" s="75"/>
      <c r="B85" s="52"/>
      <c r="C85" s="583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52"/>
      <c r="AN85" s="52"/>
      <c r="AO85" s="52"/>
      <c r="AP85" s="52"/>
      <c r="AQ85" s="52"/>
      <c r="AR85" s="288"/>
      <c r="AS85" s="52"/>
      <c r="AT85" s="288"/>
      <c r="AU85" s="288"/>
      <c r="AV85" s="288"/>
      <c r="AW85" s="288"/>
      <c r="AX85" s="288"/>
      <c r="AY85" s="288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</row>
    <row r="86" spans="1:79" x14ac:dyDescent="0.2">
      <c r="A86" s="75"/>
      <c r="B86" s="52"/>
      <c r="C86" s="583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  <c r="AK86" s="311"/>
      <c r="AL86" s="311"/>
      <c r="AM86" s="52"/>
      <c r="AN86" s="52"/>
      <c r="AO86" s="52"/>
      <c r="AP86" s="52"/>
      <c r="AQ86" s="52"/>
      <c r="AR86" s="288"/>
      <c r="AS86" s="52"/>
      <c r="AT86" s="288"/>
      <c r="AU86" s="288"/>
      <c r="AV86" s="288"/>
      <c r="AW86" s="288"/>
      <c r="AX86" s="288"/>
      <c r="AY86" s="288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</row>
    <row r="87" spans="1:79" x14ac:dyDescent="0.2">
      <c r="A87" s="75"/>
      <c r="B87" s="52"/>
      <c r="C87" s="583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1"/>
      <c r="AL87" s="311"/>
      <c r="AM87" s="52"/>
      <c r="AN87" s="52"/>
      <c r="AO87" s="52"/>
      <c r="AP87" s="52"/>
      <c r="AQ87" s="52"/>
      <c r="AR87" s="288"/>
      <c r="AS87" s="52"/>
      <c r="AT87" s="288"/>
      <c r="AU87" s="288"/>
      <c r="AV87" s="288"/>
      <c r="AW87" s="288"/>
      <c r="AX87" s="288"/>
      <c r="AY87" s="288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</row>
    <row r="88" spans="1:79" x14ac:dyDescent="0.2">
      <c r="A88" s="75"/>
      <c r="B88" s="52"/>
      <c r="C88" s="583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52"/>
      <c r="AN88" s="52"/>
      <c r="AO88" s="52"/>
      <c r="AP88" s="52"/>
      <c r="AQ88" s="52"/>
      <c r="AR88" s="288"/>
      <c r="AS88" s="52"/>
      <c r="AT88" s="288"/>
      <c r="AU88" s="288"/>
      <c r="AV88" s="288"/>
      <c r="AW88" s="288"/>
      <c r="AX88" s="288"/>
      <c r="AY88" s="288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</row>
    <row r="89" spans="1:79" x14ac:dyDescent="0.2">
      <c r="A89" s="75"/>
      <c r="B89" s="52"/>
      <c r="C89" s="583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1"/>
      <c r="AL89" s="311"/>
      <c r="AM89" s="52"/>
      <c r="AN89" s="52"/>
      <c r="AO89" s="52"/>
      <c r="AP89" s="52"/>
      <c r="AQ89" s="52"/>
      <c r="AR89" s="288"/>
      <c r="AS89" s="52"/>
      <c r="AT89" s="288"/>
      <c r="AU89" s="288"/>
      <c r="AV89" s="288"/>
      <c r="AW89" s="288"/>
      <c r="AX89" s="288"/>
      <c r="AY89" s="288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</row>
    <row r="90" spans="1:79" x14ac:dyDescent="0.2">
      <c r="A90" s="75"/>
      <c r="B90" s="52"/>
      <c r="C90" s="583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  <c r="AK90" s="311"/>
      <c r="AL90" s="311"/>
      <c r="AM90" s="52"/>
      <c r="AN90" s="52"/>
      <c r="AO90" s="52"/>
      <c r="AP90" s="52"/>
      <c r="AQ90" s="52"/>
      <c r="AR90" s="288"/>
      <c r="AS90" s="52"/>
      <c r="AT90" s="288"/>
      <c r="AU90" s="288"/>
      <c r="AV90" s="288"/>
      <c r="AW90" s="288"/>
      <c r="AX90" s="288"/>
      <c r="AY90" s="288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</row>
    <row r="91" spans="1:79" x14ac:dyDescent="0.2">
      <c r="A91" s="75"/>
      <c r="B91" s="52"/>
      <c r="C91" s="583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  <c r="AK91" s="311"/>
      <c r="AL91" s="311"/>
      <c r="AM91" s="52"/>
      <c r="AN91" s="52"/>
      <c r="AO91" s="52"/>
      <c r="AP91" s="52"/>
      <c r="AQ91" s="52"/>
      <c r="AR91" s="288"/>
      <c r="AS91" s="52"/>
      <c r="AT91" s="288"/>
      <c r="AU91" s="288"/>
      <c r="AV91" s="288"/>
      <c r="AW91" s="288"/>
      <c r="AX91" s="288"/>
      <c r="AY91" s="288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</row>
    <row r="92" spans="1:79" x14ac:dyDescent="0.2">
      <c r="A92" s="75"/>
      <c r="B92" s="52"/>
      <c r="C92" s="583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  <c r="AK92" s="311"/>
      <c r="AL92" s="311"/>
      <c r="AM92" s="52"/>
      <c r="AN92" s="52"/>
      <c r="AO92" s="52"/>
      <c r="AP92" s="52"/>
      <c r="AQ92" s="52"/>
      <c r="AR92" s="288"/>
      <c r="AS92" s="52"/>
      <c r="AT92" s="288"/>
      <c r="AU92" s="288"/>
      <c r="AV92" s="288"/>
      <c r="AW92" s="288"/>
      <c r="AX92" s="288"/>
      <c r="AY92" s="288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</row>
    <row r="93" spans="1:79" x14ac:dyDescent="0.2">
      <c r="A93" s="75"/>
      <c r="B93" s="52"/>
      <c r="C93" s="583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311"/>
      <c r="AL93" s="311"/>
      <c r="AM93" s="52"/>
      <c r="AN93" s="52"/>
      <c r="AO93" s="52"/>
      <c r="AP93" s="52"/>
      <c r="AQ93" s="52"/>
      <c r="AR93" s="288"/>
      <c r="AS93" s="52"/>
      <c r="AT93" s="288"/>
      <c r="AU93" s="288"/>
      <c r="AV93" s="288"/>
      <c r="AW93" s="288"/>
      <c r="AX93" s="288"/>
      <c r="AY93" s="288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</row>
    <row r="94" spans="1:79" x14ac:dyDescent="0.2">
      <c r="A94" s="75"/>
      <c r="B94" s="52"/>
      <c r="C94" s="583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52"/>
      <c r="AN94" s="52"/>
      <c r="AO94" s="52"/>
      <c r="AP94" s="52"/>
      <c r="AQ94" s="52"/>
      <c r="AR94" s="288"/>
      <c r="AS94" s="52"/>
      <c r="AT94" s="288"/>
      <c r="AU94" s="288"/>
      <c r="AV94" s="288"/>
      <c r="AW94" s="288"/>
      <c r="AX94" s="288"/>
      <c r="AY94" s="288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</row>
    <row r="95" spans="1:79" x14ac:dyDescent="0.2">
      <c r="A95" s="75"/>
      <c r="B95" s="52"/>
      <c r="C95" s="583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  <c r="AK95" s="311"/>
      <c r="AL95" s="311"/>
      <c r="AM95" s="52"/>
      <c r="AN95" s="52"/>
      <c r="AO95" s="52"/>
      <c r="AP95" s="52"/>
      <c r="AQ95" s="52"/>
      <c r="AR95" s="288"/>
      <c r="AS95" s="52"/>
      <c r="AT95" s="288"/>
      <c r="AU95" s="288"/>
      <c r="AV95" s="288"/>
      <c r="AW95" s="288"/>
      <c r="AX95" s="288"/>
      <c r="AY95" s="288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</row>
    <row r="96" spans="1:79" x14ac:dyDescent="0.2">
      <c r="A96" s="75"/>
      <c r="B96" s="52"/>
      <c r="C96" s="583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  <c r="AK96" s="311"/>
      <c r="AL96" s="311"/>
      <c r="AM96" s="52"/>
      <c r="AN96" s="52"/>
      <c r="AO96" s="52"/>
      <c r="AP96" s="52"/>
      <c r="AQ96" s="52"/>
      <c r="AR96" s="288"/>
      <c r="AS96" s="52"/>
      <c r="AT96" s="288"/>
      <c r="AU96" s="288"/>
      <c r="AV96" s="288"/>
      <c r="AW96" s="288"/>
      <c r="AX96" s="288"/>
      <c r="AY96" s="288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</row>
    <row r="97" spans="1:79" x14ac:dyDescent="0.2">
      <c r="A97" s="75"/>
      <c r="B97" s="52"/>
      <c r="C97" s="583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52"/>
      <c r="AN97" s="52"/>
      <c r="AO97" s="52"/>
      <c r="AP97" s="52"/>
      <c r="AQ97" s="52"/>
      <c r="AR97" s="288"/>
      <c r="AS97" s="52"/>
      <c r="AT97" s="288"/>
      <c r="AU97" s="288"/>
      <c r="AV97" s="288"/>
      <c r="AW97" s="288"/>
      <c r="AX97" s="288"/>
      <c r="AY97" s="288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</row>
    <row r="98" spans="1:79" x14ac:dyDescent="0.2">
      <c r="A98" s="75"/>
      <c r="B98" s="52"/>
      <c r="C98" s="583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1"/>
      <c r="AL98" s="311"/>
      <c r="AM98" s="52"/>
      <c r="AN98" s="52"/>
      <c r="AO98" s="52"/>
      <c r="AP98" s="52"/>
      <c r="AQ98" s="52"/>
      <c r="AR98" s="288"/>
      <c r="AS98" s="52"/>
      <c r="AT98" s="288"/>
      <c r="AU98" s="288"/>
      <c r="AV98" s="288"/>
      <c r="AW98" s="288"/>
      <c r="AX98" s="288"/>
      <c r="AY98" s="288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</row>
    <row r="99" spans="1:79" x14ac:dyDescent="0.2">
      <c r="A99" s="75"/>
      <c r="B99" s="52"/>
      <c r="C99" s="583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  <c r="AM99" s="52"/>
      <c r="AN99" s="52"/>
      <c r="AO99" s="52"/>
      <c r="AP99" s="52"/>
      <c r="AQ99" s="52"/>
      <c r="AR99" s="288"/>
      <c r="AS99" s="52"/>
      <c r="AT99" s="288"/>
      <c r="AU99" s="288"/>
      <c r="AV99" s="288"/>
      <c r="AW99" s="288"/>
      <c r="AX99" s="288"/>
      <c r="AY99" s="288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</row>
    <row r="100" spans="1:79" x14ac:dyDescent="0.2">
      <c r="A100" s="75"/>
      <c r="B100" s="52"/>
      <c r="C100" s="583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52"/>
      <c r="AN100" s="52"/>
      <c r="AO100" s="52"/>
      <c r="AP100" s="52"/>
      <c r="AQ100" s="52"/>
      <c r="AR100" s="288"/>
      <c r="AS100" s="52"/>
      <c r="AT100" s="288"/>
      <c r="AU100" s="288"/>
      <c r="AV100" s="288"/>
      <c r="AW100" s="288"/>
      <c r="AX100" s="288"/>
      <c r="AY100" s="288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</row>
    <row r="101" spans="1:79" x14ac:dyDescent="0.2">
      <c r="A101" s="75"/>
      <c r="B101" s="52"/>
      <c r="C101" s="583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52"/>
      <c r="AN101" s="52"/>
      <c r="AO101" s="52"/>
      <c r="AP101" s="52"/>
      <c r="AQ101" s="52"/>
      <c r="AR101" s="288"/>
      <c r="AS101" s="52"/>
      <c r="AT101" s="288"/>
      <c r="AU101" s="288"/>
      <c r="AV101" s="288"/>
      <c r="AW101" s="288"/>
      <c r="AX101" s="288"/>
      <c r="AY101" s="288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</row>
    <row r="102" spans="1:79" x14ac:dyDescent="0.2">
      <c r="A102" s="75"/>
      <c r="B102" s="52"/>
      <c r="C102" s="583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52"/>
      <c r="AN102" s="52"/>
      <c r="AO102" s="52"/>
      <c r="AP102" s="52"/>
      <c r="AQ102" s="52"/>
      <c r="AR102" s="288"/>
      <c r="AS102" s="52"/>
      <c r="AT102" s="288"/>
      <c r="AU102" s="288"/>
      <c r="AV102" s="288"/>
      <c r="AW102" s="288"/>
      <c r="AX102" s="288"/>
      <c r="AY102" s="288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</row>
    <row r="103" spans="1:79" x14ac:dyDescent="0.2">
      <c r="A103" s="75"/>
      <c r="B103" s="52"/>
      <c r="C103" s="583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52"/>
      <c r="AN103" s="52"/>
      <c r="AO103" s="52"/>
      <c r="AP103" s="52"/>
      <c r="AQ103" s="52"/>
      <c r="AR103" s="288"/>
      <c r="AS103" s="52"/>
      <c r="AT103" s="288"/>
      <c r="AU103" s="288"/>
      <c r="AV103" s="288"/>
      <c r="AW103" s="288"/>
      <c r="AX103" s="288"/>
      <c r="AY103" s="288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</row>
    <row r="104" spans="1:79" x14ac:dyDescent="0.2">
      <c r="A104" s="75"/>
      <c r="B104" s="52"/>
      <c r="C104" s="583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52"/>
      <c r="AN104" s="52"/>
      <c r="AO104" s="52"/>
      <c r="AP104" s="52"/>
      <c r="AQ104" s="52"/>
      <c r="AR104" s="288"/>
      <c r="AS104" s="52"/>
      <c r="AT104" s="288"/>
      <c r="AU104" s="288"/>
      <c r="AV104" s="288"/>
      <c r="AW104" s="288"/>
      <c r="AX104" s="288"/>
      <c r="AY104" s="288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</row>
    <row r="105" spans="1:79" x14ac:dyDescent="0.2">
      <c r="A105" s="75"/>
      <c r="B105" s="52"/>
      <c r="C105" s="583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52"/>
      <c r="AN105" s="52"/>
      <c r="AO105" s="52"/>
      <c r="AP105" s="52"/>
      <c r="AQ105" s="52"/>
      <c r="AR105" s="288"/>
      <c r="AS105" s="52"/>
      <c r="AT105" s="288"/>
      <c r="AU105" s="288"/>
      <c r="AV105" s="288"/>
      <c r="AW105" s="288"/>
      <c r="AX105" s="288"/>
      <c r="AY105" s="288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</row>
    <row r="106" spans="1:79" x14ac:dyDescent="0.2">
      <c r="A106" s="75"/>
      <c r="B106" s="52"/>
      <c r="C106" s="583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52"/>
      <c r="AN106" s="52"/>
      <c r="AO106" s="52"/>
      <c r="AP106" s="52"/>
      <c r="AQ106" s="52"/>
      <c r="AR106" s="288"/>
      <c r="AS106" s="52"/>
      <c r="AT106" s="288"/>
      <c r="AU106" s="288"/>
      <c r="AV106" s="288"/>
      <c r="AW106" s="288"/>
      <c r="AX106" s="288"/>
      <c r="AY106" s="288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</row>
    <row r="107" spans="1:79" x14ac:dyDescent="0.2">
      <c r="A107" s="75"/>
      <c r="B107" s="52"/>
      <c r="C107" s="583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52"/>
      <c r="AN107" s="52"/>
      <c r="AO107" s="52"/>
      <c r="AP107" s="52"/>
      <c r="AQ107" s="52"/>
      <c r="AR107" s="288"/>
      <c r="AS107" s="52"/>
      <c r="AT107" s="288"/>
      <c r="AU107" s="288"/>
      <c r="AV107" s="288"/>
      <c r="AW107" s="288"/>
      <c r="AX107" s="288"/>
      <c r="AY107" s="288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</row>
    <row r="108" spans="1:79" x14ac:dyDescent="0.2">
      <c r="A108" s="75"/>
      <c r="B108" s="52"/>
      <c r="C108" s="583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1"/>
      <c r="AL108" s="311"/>
      <c r="AM108" s="52"/>
      <c r="AN108" s="52"/>
      <c r="AO108" s="52"/>
      <c r="AP108" s="52"/>
      <c r="AQ108" s="52"/>
      <c r="AR108" s="288"/>
      <c r="AS108" s="52"/>
      <c r="AT108" s="288"/>
      <c r="AU108" s="288"/>
      <c r="AV108" s="288"/>
      <c r="AW108" s="288"/>
      <c r="AX108" s="288"/>
      <c r="AY108" s="288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</row>
    <row r="109" spans="1:79" x14ac:dyDescent="0.2">
      <c r="A109" s="75"/>
      <c r="B109" s="52"/>
      <c r="C109" s="583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52"/>
      <c r="AN109" s="52"/>
      <c r="AO109" s="52"/>
      <c r="AP109" s="52"/>
      <c r="AQ109" s="52"/>
      <c r="AR109" s="288"/>
      <c r="AS109" s="52"/>
      <c r="AT109" s="288"/>
      <c r="AU109" s="288"/>
      <c r="AV109" s="288"/>
      <c r="AW109" s="288"/>
      <c r="AX109" s="288"/>
      <c r="AY109" s="288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</row>
    <row r="110" spans="1:79" x14ac:dyDescent="0.2">
      <c r="A110" s="75"/>
      <c r="B110" s="52"/>
      <c r="C110" s="583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52"/>
      <c r="AN110" s="52"/>
      <c r="AO110" s="52"/>
      <c r="AP110" s="52"/>
      <c r="AQ110" s="52"/>
      <c r="AR110" s="288"/>
      <c r="AS110" s="52"/>
      <c r="AT110" s="288"/>
      <c r="AU110" s="288"/>
      <c r="AV110" s="288"/>
      <c r="AW110" s="288"/>
      <c r="AX110" s="288"/>
      <c r="AY110" s="288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</row>
    <row r="111" spans="1:79" x14ac:dyDescent="0.2">
      <c r="A111" s="75"/>
      <c r="B111" s="52"/>
      <c r="C111" s="583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52"/>
      <c r="AN111" s="52"/>
      <c r="AO111" s="52"/>
      <c r="AP111" s="52"/>
      <c r="AQ111" s="52"/>
      <c r="AR111" s="288"/>
      <c r="AS111" s="52"/>
      <c r="AT111" s="288"/>
      <c r="AU111" s="288"/>
      <c r="AV111" s="288"/>
      <c r="AW111" s="288"/>
      <c r="AX111" s="288"/>
      <c r="AY111" s="288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</row>
    <row r="112" spans="1:79" x14ac:dyDescent="0.2">
      <c r="A112" s="75"/>
      <c r="B112" s="52"/>
      <c r="C112" s="583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52"/>
      <c r="AN112" s="52"/>
      <c r="AO112" s="52"/>
      <c r="AP112" s="52"/>
      <c r="AQ112" s="52"/>
      <c r="AR112" s="288"/>
      <c r="AS112" s="52"/>
      <c r="AT112" s="288"/>
      <c r="AU112" s="288"/>
      <c r="AV112" s="288"/>
      <c r="AW112" s="288"/>
      <c r="AX112" s="288"/>
      <c r="AY112" s="288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</row>
    <row r="113" spans="1:79" x14ac:dyDescent="0.2">
      <c r="A113" s="75"/>
      <c r="B113" s="52"/>
      <c r="C113" s="583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52"/>
      <c r="AN113" s="52"/>
      <c r="AO113" s="52"/>
      <c r="AP113" s="52"/>
      <c r="AQ113" s="52"/>
      <c r="AR113" s="288"/>
      <c r="AS113" s="52"/>
      <c r="AT113" s="288"/>
      <c r="AU113" s="288"/>
      <c r="AV113" s="288"/>
      <c r="AW113" s="288"/>
      <c r="AX113" s="288"/>
      <c r="AY113" s="288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</row>
    <row r="114" spans="1:79" x14ac:dyDescent="0.2">
      <c r="A114" s="75"/>
      <c r="B114" s="52"/>
      <c r="C114" s="583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52"/>
      <c r="AN114" s="52"/>
      <c r="AO114" s="52"/>
      <c r="AP114" s="52"/>
      <c r="AQ114" s="52"/>
      <c r="AR114" s="288"/>
      <c r="AS114" s="52"/>
      <c r="AT114" s="288"/>
      <c r="AU114" s="288"/>
      <c r="AV114" s="288"/>
      <c r="AW114" s="288"/>
      <c r="AX114" s="288"/>
      <c r="AY114" s="288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</row>
    <row r="115" spans="1:79" x14ac:dyDescent="0.2">
      <c r="A115" s="75"/>
      <c r="B115" s="52"/>
      <c r="C115" s="583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52"/>
      <c r="AN115" s="52"/>
      <c r="AO115" s="52"/>
      <c r="AP115" s="52"/>
      <c r="AQ115" s="52"/>
      <c r="AR115" s="288"/>
      <c r="AS115" s="52"/>
      <c r="AT115" s="288"/>
      <c r="AU115" s="288"/>
      <c r="AV115" s="288"/>
      <c r="AW115" s="288"/>
      <c r="AX115" s="288"/>
      <c r="AY115" s="288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</row>
    <row r="116" spans="1:79" x14ac:dyDescent="0.2">
      <c r="A116" s="75"/>
      <c r="B116" s="52"/>
      <c r="C116" s="583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52"/>
      <c r="AN116" s="52"/>
      <c r="AO116" s="52"/>
      <c r="AP116" s="52"/>
      <c r="AQ116" s="52"/>
      <c r="AR116" s="288"/>
      <c r="AS116" s="52"/>
      <c r="AT116" s="288"/>
      <c r="AU116" s="288"/>
      <c r="AV116" s="288"/>
      <c r="AW116" s="288"/>
      <c r="AX116" s="288"/>
      <c r="AY116" s="288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</row>
    <row r="117" spans="1:79" x14ac:dyDescent="0.2">
      <c r="A117" s="75"/>
      <c r="B117" s="52"/>
      <c r="C117" s="583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52"/>
      <c r="AN117" s="52"/>
      <c r="AO117" s="52"/>
      <c r="AP117" s="52"/>
      <c r="AQ117" s="52"/>
      <c r="AR117" s="288"/>
      <c r="AS117" s="52"/>
      <c r="AT117" s="288"/>
      <c r="AU117" s="288"/>
      <c r="AV117" s="288"/>
      <c r="AW117" s="288"/>
      <c r="AX117" s="288"/>
      <c r="AY117" s="288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</row>
    <row r="118" spans="1:79" x14ac:dyDescent="0.2">
      <c r="A118" s="75"/>
      <c r="B118" s="52"/>
      <c r="C118" s="583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52"/>
      <c r="AN118" s="52"/>
      <c r="AO118" s="52"/>
      <c r="AP118" s="52"/>
      <c r="AQ118" s="52"/>
      <c r="AR118" s="288"/>
      <c r="AS118" s="52"/>
      <c r="AT118" s="288"/>
      <c r="AU118" s="288"/>
      <c r="AV118" s="288"/>
      <c r="AW118" s="288"/>
      <c r="AX118" s="288"/>
      <c r="AY118" s="288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</row>
    <row r="119" spans="1:79" x14ac:dyDescent="0.2">
      <c r="A119" s="75"/>
      <c r="B119" s="52"/>
      <c r="C119" s="583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52"/>
      <c r="AN119" s="52"/>
      <c r="AO119" s="52"/>
      <c r="AP119" s="52"/>
      <c r="AQ119" s="52"/>
      <c r="AR119" s="288"/>
      <c r="AS119" s="52"/>
      <c r="AT119" s="288"/>
      <c r="AU119" s="288"/>
      <c r="AV119" s="288"/>
      <c r="AW119" s="288"/>
      <c r="AX119" s="288"/>
      <c r="AY119" s="288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</row>
    <row r="120" spans="1:79" x14ac:dyDescent="0.2">
      <c r="A120" s="75"/>
      <c r="B120" s="52"/>
      <c r="C120" s="583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52"/>
      <c r="AN120" s="52"/>
      <c r="AO120" s="52"/>
      <c r="AP120" s="52"/>
      <c r="AQ120" s="52"/>
      <c r="AR120" s="288"/>
      <c r="AS120" s="52"/>
      <c r="AT120" s="288"/>
      <c r="AU120" s="288"/>
      <c r="AV120" s="288"/>
      <c r="AW120" s="288"/>
      <c r="AX120" s="288"/>
      <c r="AY120" s="288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</row>
    <row r="121" spans="1:79" x14ac:dyDescent="0.2">
      <c r="A121" s="75"/>
      <c r="B121" s="52"/>
      <c r="C121" s="583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  <c r="AH121" s="311"/>
      <c r="AI121" s="311"/>
      <c r="AJ121" s="311"/>
      <c r="AK121" s="311"/>
      <c r="AL121" s="311"/>
      <c r="AM121" s="52"/>
      <c r="AN121" s="52"/>
      <c r="AO121" s="52"/>
      <c r="AP121" s="52"/>
      <c r="AQ121" s="52"/>
      <c r="AR121" s="288"/>
      <c r="AS121" s="52"/>
      <c r="AT121" s="288"/>
      <c r="AU121" s="288"/>
      <c r="AV121" s="288"/>
      <c r="AW121" s="288"/>
      <c r="AX121" s="288"/>
      <c r="AY121" s="288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</row>
    <row r="122" spans="1:79" x14ac:dyDescent="0.2">
      <c r="A122" s="75"/>
      <c r="B122" s="52"/>
      <c r="C122" s="583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52"/>
      <c r="AN122" s="52"/>
      <c r="AO122" s="52"/>
      <c r="AP122" s="52"/>
      <c r="AQ122" s="52"/>
      <c r="AR122" s="288"/>
      <c r="AS122" s="52"/>
      <c r="AT122" s="288"/>
      <c r="AU122" s="288"/>
      <c r="AV122" s="288"/>
      <c r="AW122" s="288"/>
      <c r="AX122" s="288"/>
      <c r="AY122" s="288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</row>
    <row r="123" spans="1:79" x14ac:dyDescent="0.2">
      <c r="A123" s="75"/>
      <c r="B123" s="52"/>
      <c r="C123" s="583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52"/>
      <c r="AN123" s="52"/>
      <c r="AO123" s="52"/>
      <c r="AP123" s="52"/>
      <c r="AQ123" s="52"/>
      <c r="AR123" s="288"/>
      <c r="AS123" s="52"/>
      <c r="AT123" s="288"/>
      <c r="AU123" s="288"/>
      <c r="AV123" s="288"/>
      <c r="AW123" s="288"/>
      <c r="AX123" s="288"/>
      <c r="AY123" s="288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</row>
    <row r="124" spans="1:79" x14ac:dyDescent="0.2">
      <c r="A124" s="75"/>
      <c r="B124" s="52"/>
      <c r="C124" s="583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52"/>
      <c r="AN124" s="52"/>
      <c r="AO124" s="52"/>
      <c r="AP124" s="52"/>
      <c r="AQ124" s="52"/>
      <c r="AR124" s="288"/>
      <c r="AS124" s="52"/>
      <c r="AT124" s="288"/>
      <c r="AU124" s="288"/>
      <c r="AV124" s="288"/>
      <c r="AW124" s="288"/>
      <c r="AX124" s="288"/>
      <c r="AY124" s="288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</row>
    <row r="125" spans="1:79" x14ac:dyDescent="0.2">
      <c r="A125" s="75"/>
      <c r="B125" s="52"/>
      <c r="C125" s="583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52"/>
      <c r="AN125" s="52"/>
      <c r="AO125" s="52"/>
      <c r="AP125" s="52"/>
      <c r="AQ125" s="52"/>
      <c r="AR125" s="288"/>
      <c r="AS125" s="52"/>
      <c r="AT125" s="288"/>
      <c r="AU125" s="288"/>
      <c r="AV125" s="288"/>
      <c r="AW125" s="288"/>
      <c r="AX125" s="288"/>
      <c r="AY125" s="288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</row>
    <row r="126" spans="1:79" x14ac:dyDescent="0.2">
      <c r="A126" s="75"/>
      <c r="B126" s="52"/>
      <c r="C126" s="583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52"/>
      <c r="AN126" s="52"/>
      <c r="AO126" s="52"/>
      <c r="AP126" s="52"/>
      <c r="AQ126" s="52"/>
      <c r="AR126" s="288"/>
      <c r="AS126" s="52"/>
      <c r="AT126" s="288"/>
      <c r="AU126" s="288"/>
      <c r="AV126" s="288"/>
      <c r="AW126" s="288"/>
      <c r="AX126" s="288"/>
      <c r="AY126" s="288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</row>
    <row r="127" spans="1:79" x14ac:dyDescent="0.2">
      <c r="A127" s="75"/>
      <c r="B127" s="52"/>
      <c r="C127" s="583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1"/>
      <c r="AI127" s="311"/>
      <c r="AJ127" s="311"/>
      <c r="AK127" s="311"/>
      <c r="AL127" s="311"/>
      <c r="AM127" s="52"/>
      <c r="AN127" s="52"/>
      <c r="AO127" s="52"/>
      <c r="AP127" s="52"/>
      <c r="AQ127" s="52"/>
      <c r="AR127" s="288"/>
      <c r="AS127" s="52"/>
      <c r="AT127" s="288"/>
      <c r="AU127" s="288"/>
      <c r="AV127" s="288"/>
      <c r="AW127" s="288"/>
      <c r="AX127" s="288"/>
      <c r="AY127" s="288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</row>
    <row r="128" spans="1:79" x14ac:dyDescent="0.2">
      <c r="A128" s="75"/>
      <c r="B128" s="52"/>
      <c r="C128" s="583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52"/>
      <c r="AN128" s="52"/>
      <c r="AO128" s="52"/>
      <c r="AP128" s="52"/>
      <c r="AQ128" s="52"/>
      <c r="AR128" s="288"/>
      <c r="AS128" s="52"/>
      <c r="AT128" s="288"/>
      <c r="AU128" s="288"/>
      <c r="AV128" s="288"/>
      <c r="AW128" s="288"/>
      <c r="AX128" s="288"/>
      <c r="AY128" s="288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</row>
    <row r="129" spans="1:79" x14ac:dyDescent="0.2">
      <c r="A129" s="75"/>
      <c r="B129" s="52"/>
      <c r="C129" s="583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52"/>
      <c r="AN129" s="52"/>
      <c r="AO129" s="52"/>
      <c r="AP129" s="52"/>
      <c r="AQ129" s="52"/>
      <c r="AR129" s="288"/>
      <c r="AS129" s="52"/>
      <c r="AT129" s="288"/>
      <c r="AU129" s="288"/>
      <c r="AV129" s="288"/>
      <c r="AW129" s="288"/>
      <c r="AX129" s="288"/>
      <c r="AY129" s="288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</row>
    <row r="130" spans="1:79" x14ac:dyDescent="0.2">
      <c r="A130" s="75"/>
      <c r="B130" s="52"/>
      <c r="C130" s="583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52"/>
      <c r="AN130" s="52"/>
      <c r="AO130" s="52"/>
      <c r="AP130" s="52"/>
      <c r="AQ130" s="52"/>
      <c r="AR130" s="288"/>
      <c r="AS130" s="52"/>
      <c r="AT130" s="288"/>
      <c r="AU130" s="288"/>
      <c r="AV130" s="288"/>
      <c r="AW130" s="288"/>
      <c r="AX130" s="288"/>
      <c r="AY130" s="288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</row>
    <row r="131" spans="1:79" x14ac:dyDescent="0.2">
      <c r="A131" s="75"/>
      <c r="B131" s="52"/>
      <c r="C131" s="583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52"/>
      <c r="AN131" s="52"/>
      <c r="AO131" s="52"/>
      <c r="AP131" s="52"/>
      <c r="AQ131" s="52"/>
      <c r="AR131" s="288"/>
      <c r="AS131" s="52"/>
      <c r="AT131" s="288"/>
      <c r="AU131" s="288"/>
      <c r="AV131" s="288"/>
      <c r="AW131" s="288"/>
      <c r="AX131" s="288"/>
      <c r="AY131" s="288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</row>
    <row r="132" spans="1:79" x14ac:dyDescent="0.2">
      <c r="A132" s="75"/>
      <c r="B132" s="52"/>
      <c r="C132" s="583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  <c r="AH132" s="311"/>
      <c r="AI132" s="311"/>
      <c r="AJ132" s="311"/>
      <c r="AK132" s="311"/>
      <c r="AL132" s="311"/>
      <c r="AM132" s="52"/>
      <c r="AN132" s="52"/>
      <c r="AO132" s="52"/>
      <c r="AP132" s="52"/>
      <c r="AQ132" s="52"/>
      <c r="AR132" s="288"/>
      <c r="AS132" s="52"/>
      <c r="AT132" s="288"/>
      <c r="AU132" s="288"/>
      <c r="AV132" s="288"/>
      <c r="AW132" s="288"/>
      <c r="AX132" s="288"/>
      <c r="AY132" s="288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</row>
    <row r="133" spans="1:79" x14ac:dyDescent="0.2">
      <c r="A133" s="75"/>
      <c r="B133" s="52"/>
      <c r="C133" s="583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311"/>
      <c r="AG133" s="311"/>
      <c r="AH133" s="311"/>
      <c r="AI133" s="311"/>
      <c r="AJ133" s="311"/>
      <c r="AK133" s="311"/>
      <c r="AL133" s="311"/>
      <c r="AM133" s="52"/>
      <c r="AN133" s="52"/>
      <c r="AO133" s="52"/>
      <c r="AP133" s="52"/>
      <c r="AQ133" s="52"/>
      <c r="AR133" s="288"/>
      <c r="AS133" s="52"/>
      <c r="AT133" s="288"/>
      <c r="AU133" s="288"/>
      <c r="AV133" s="288"/>
      <c r="AW133" s="288"/>
      <c r="AX133" s="288"/>
      <c r="AY133" s="288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</row>
    <row r="134" spans="1:79" x14ac:dyDescent="0.2">
      <c r="A134" s="75"/>
      <c r="B134" s="52"/>
      <c r="C134" s="583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311"/>
      <c r="AG134" s="311"/>
      <c r="AH134" s="311"/>
      <c r="AI134" s="311"/>
      <c r="AJ134" s="311"/>
      <c r="AK134" s="311"/>
      <c r="AL134" s="311"/>
      <c r="AM134" s="52"/>
      <c r="AN134" s="52"/>
      <c r="AO134" s="52"/>
      <c r="AP134" s="52"/>
      <c r="AQ134" s="52"/>
      <c r="AR134" s="288"/>
      <c r="AS134" s="52"/>
      <c r="AT134" s="288"/>
      <c r="AU134" s="288"/>
      <c r="AV134" s="288"/>
      <c r="AW134" s="288"/>
      <c r="AX134" s="288"/>
      <c r="AY134" s="288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</row>
    <row r="135" spans="1:79" x14ac:dyDescent="0.2">
      <c r="A135" s="75"/>
      <c r="B135" s="52"/>
      <c r="C135" s="583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311"/>
      <c r="AG135" s="311"/>
      <c r="AH135" s="311"/>
      <c r="AI135" s="311"/>
      <c r="AJ135" s="311"/>
      <c r="AK135" s="311"/>
      <c r="AL135" s="311"/>
      <c r="AM135" s="52"/>
      <c r="AN135" s="52"/>
      <c r="AO135" s="52"/>
      <c r="AP135" s="52"/>
      <c r="AQ135" s="52"/>
      <c r="AR135" s="288"/>
      <c r="AS135" s="52"/>
      <c r="AT135" s="288"/>
      <c r="AU135" s="288"/>
      <c r="AV135" s="288"/>
      <c r="AW135" s="288"/>
      <c r="AX135" s="288"/>
      <c r="AY135" s="288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</row>
    <row r="136" spans="1:79" x14ac:dyDescent="0.2">
      <c r="A136" s="75"/>
      <c r="B136" s="52"/>
      <c r="C136" s="583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  <c r="AK136" s="311"/>
      <c r="AL136" s="311"/>
      <c r="AM136" s="52"/>
      <c r="AN136" s="52"/>
      <c r="AO136" s="52"/>
      <c r="AP136" s="52"/>
      <c r="AQ136" s="52"/>
      <c r="AR136" s="288"/>
      <c r="AS136" s="52"/>
      <c r="AT136" s="288"/>
      <c r="AU136" s="288"/>
      <c r="AV136" s="288"/>
      <c r="AW136" s="288"/>
      <c r="AX136" s="288"/>
      <c r="AY136" s="288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</row>
    <row r="137" spans="1:79" ht="12.75" customHeight="1" x14ac:dyDescent="0.2">
      <c r="A137" s="75"/>
      <c r="B137" s="52"/>
      <c r="C137" s="583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311"/>
      <c r="AG137" s="311"/>
      <c r="AH137" s="311"/>
      <c r="AI137" s="311"/>
      <c r="AJ137" s="311"/>
      <c r="AK137" s="311"/>
      <c r="AL137" s="311"/>
      <c r="AM137" s="52"/>
      <c r="AN137" s="52"/>
      <c r="AO137" s="52"/>
      <c r="AP137" s="52"/>
      <c r="AQ137" s="52"/>
      <c r="AR137" s="288"/>
      <c r="AS137" s="52"/>
      <c r="AT137" s="288"/>
      <c r="AU137" s="288"/>
      <c r="AV137" s="288"/>
      <c r="AW137" s="288"/>
      <c r="AX137" s="288"/>
      <c r="AY137" s="288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</row>
    <row r="138" spans="1:79" x14ac:dyDescent="0.2">
      <c r="A138" s="75"/>
      <c r="B138" s="52"/>
      <c r="C138" s="583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52"/>
      <c r="AN138" s="52"/>
      <c r="AO138" s="52"/>
      <c r="AP138" s="52"/>
      <c r="AQ138" s="52"/>
      <c r="AR138" s="288"/>
      <c r="AS138" s="52"/>
      <c r="AT138" s="288"/>
      <c r="AU138" s="288"/>
      <c r="AV138" s="288"/>
      <c r="AW138" s="288"/>
      <c r="AX138" s="288"/>
      <c r="AY138" s="288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</row>
    <row r="139" spans="1:79" x14ac:dyDescent="0.2">
      <c r="A139" s="75"/>
      <c r="B139" s="52"/>
      <c r="C139" s="583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52"/>
      <c r="AN139" s="52"/>
      <c r="AO139" s="52"/>
      <c r="AP139" s="52"/>
      <c r="AQ139" s="52"/>
      <c r="AR139" s="288"/>
      <c r="AS139" s="52"/>
      <c r="AT139" s="288"/>
      <c r="AU139" s="288"/>
      <c r="AV139" s="288"/>
      <c r="AW139" s="288"/>
      <c r="AX139" s="288"/>
      <c r="AY139" s="288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</row>
    <row r="140" spans="1:79" x14ac:dyDescent="0.2">
      <c r="A140" s="75"/>
      <c r="B140" s="52"/>
      <c r="C140" s="583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311"/>
      <c r="AG140" s="311"/>
      <c r="AH140" s="311"/>
      <c r="AI140" s="311"/>
      <c r="AJ140" s="311"/>
      <c r="AK140" s="311"/>
      <c r="AL140" s="311"/>
      <c r="AM140" s="52"/>
      <c r="AN140" s="52"/>
      <c r="AO140" s="52"/>
      <c r="AP140" s="52"/>
      <c r="AQ140" s="52"/>
      <c r="AR140" s="288"/>
      <c r="AS140" s="52"/>
      <c r="AT140" s="288"/>
      <c r="AU140" s="288"/>
      <c r="AV140" s="288"/>
      <c r="AW140" s="288"/>
      <c r="AX140" s="288"/>
      <c r="AY140" s="288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</row>
    <row r="141" spans="1:79" ht="12.75" customHeight="1" x14ac:dyDescent="0.2">
      <c r="A141" s="75"/>
      <c r="B141" s="52"/>
      <c r="C141" s="583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311"/>
      <c r="AG141" s="311"/>
      <c r="AH141" s="311"/>
      <c r="AI141" s="311"/>
      <c r="AJ141" s="311"/>
      <c r="AK141" s="311"/>
      <c r="AL141" s="311"/>
      <c r="AM141" s="52"/>
      <c r="AN141" s="52"/>
      <c r="AO141" s="52"/>
      <c r="AP141" s="52"/>
      <c r="AQ141" s="52"/>
      <c r="AR141" s="288"/>
      <c r="AS141" s="52"/>
      <c r="AT141" s="288"/>
      <c r="AU141" s="288"/>
      <c r="AV141" s="288"/>
      <c r="AW141" s="288"/>
      <c r="AX141" s="288"/>
      <c r="AY141" s="288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</row>
    <row r="142" spans="1:79" x14ac:dyDescent="0.2">
      <c r="A142" s="75"/>
      <c r="B142" s="52"/>
      <c r="C142" s="583"/>
      <c r="D142" s="311"/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311"/>
      <c r="AG142" s="311"/>
      <c r="AH142" s="311"/>
      <c r="AI142" s="311"/>
      <c r="AJ142" s="311"/>
      <c r="AK142" s="311"/>
      <c r="AL142" s="311"/>
      <c r="AM142" s="52"/>
      <c r="AN142" s="52"/>
      <c r="AO142" s="52"/>
      <c r="AP142" s="52"/>
      <c r="AQ142" s="52"/>
      <c r="AR142" s="288"/>
      <c r="AS142" s="52"/>
      <c r="AT142" s="288"/>
      <c r="AU142" s="288"/>
      <c r="AV142" s="288"/>
      <c r="AW142" s="288"/>
      <c r="AX142" s="288"/>
      <c r="AY142" s="288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</row>
    <row r="143" spans="1:79" x14ac:dyDescent="0.2">
      <c r="A143" s="75"/>
      <c r="B143" s="52"/>
      <c r="C143" s="583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/>
      <c r="AF143" s="311"/>
      <c r="AG143" s="311"/>
      <c r="AH143" s="311"/>
      <c r="AI143" s="311"/>
      <c r="AJ143" s="311"/>
      <c r="AK143" s="311"/>
      <c r="AL143" s="311"/>
      <c r="AM143" s="52"/>
      <c r="AN143" s="52"/>
      <c r="AO143" s="52"/>
      <c r="AP143" s="52"/>
      <c r="AQ143" s="52"/>
      <c r="AR143" s="288"/>
      <c r="AS143" s="52"/>
      <c r="AT143" s="288"/>
      <c r="AU143" s="288"/>
      <c r="AV143" s="288"/>
      <c r="AW143" s="288"/>
      <c r="AX143" s="288"/>
      <c r="AY143" s="288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</row>
    <row r="144" spans="1:79" x14ac:dyDescent="0.2">
      <c r="A144" s="75"/>
      <c r="B144" s="52"/>
      <c r="C144" s="583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1"/>
      <c r="AC144" s="311"/>
      <c r="AD144" s="311"/>
      <c r="AE144" s="311"/>
      <c r="AF144" s="311"/>
      <c r="AG144" s="311"/>
      <c r="AH144" s="311"/>
      <c r="AI144" s="311"/>
      <c r="AJ144" s="311"/>
      <c r="AK144" s="311"/>
      <c r="AL144" s="311"/>
      <c r="AM144" s="52"/>
      <c r="AN144" s="52"/>
      <c r="AO144" s="52"/>
      <c r="AP144" s="52"/>
      <c r="AQ144" s="52"/>
      <c r="AR144" s="288"/>
      <c r="AS144" s="52"/>
      <c r="AT144" s="288"/>
      <c r="AU144" s="288"/>
      <c r="AV144" s="288"/>
      <c r="AW144" s="288"/>
      <c r="AX144" s="288"/>
      <c r="AY144" s="288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</row>
    <row r="145" spans="1:79" x14ac:dyDescent="0.2">
      <c r="A145" s="75"/>
      <c r="B145" s="52"/>
      <c r="C145" s="583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311"/>
      <c r="AG145" s="311"/>
      <c r="AH145" s="311"/>
      <c r="AI145" s="311"/>
      <c r="AJ145" s="311"/>
      <c r="AK145" s="311"/>
      <c r="AL145" s="311"/>
      <c r="AM145" s="52"/>
      <c r="AN145" s="52"/>
      <c r="AO145" s="52"/>
      <c r="AP145" s="52"/>
      <c r="AQ145" s="52"/>
      <c r="AR145" s="288"/>
      <c r="AS145" s="52"/>
      <c r="AT145" s="288"/>
      <c r="AU145" s="288"/>
      <c r="AV145" s="288"/>
      <c r="AW145" s="288"/>
      <c r="AX145" s="288"/>
      <c r="AY145" s="288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</row>
    <row r="146" spans="1:79" x14ac:dyDescent="0.2">
      <c r="A146" s="75"/>
      <c r="B146" s="52"/>
      <c r="C146" s="583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311"/>
      <c r="AG146" s="311"/>
      <c r="AH146" s="311"/>
      <c r="AI146" s="311"/>
      <c r="AJ146" s="311"/>
      <c r="AK146" s="311"/>
      <c r="AL146" s="311"/>
      <c r="AM146" s="52"/>
      <c r="AN146" s="52"/>
      <c r="AO146" s="52"/>
      <c r="AP146" s="52"/>
      <c r="AQ146" s="52"/>
      <c r="AR146" s="288"/>
      <c r="AS146" s="52"/>
      <c r="AT146" s="288"/>
      <c r="AU146" s="288"/>
      <c r="AV146" s="288"/>
      <c r="AW146" s="288"/>
      <c r="AX146" s="288"/>
      <c r="AY146" s="288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</row>
    <row r="147" spans="1:79" x14ac:dyDescent="0.2">
      <c r="A147" s="75"/>
      <c r="B147" s="52"/>
      <c r="C147" s="583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  <c r="AK147" s="311"/>
      <c r="AL147" s="311"/>
      <c r="AM147" s="52"/>
      <c r="AN147" s="52"/>
      <c r="AO147" s="52"/>
      <c r="AP147" s="52"/>
      <c r="AQ147" s="52"/>
      <c r="AR147" s="288"/>
      <c r="AS147" s="52"/>
      <c r="AT147" s="288"/>
      <c r="AU147" s="288"/>
      <c r="AV147" s="288"/>
      <c r="AW147" s="288"/>
      <c r="AX147" s="288"/>
      <c r="AY147" s="288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</row>
    <row r="148" spans="1:79" x14ac:dyDescent="0.2">
      <c r="A148" s="75"/>
      <c r="B148" s="52"/>
      <c r="C148" s="583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311"/>
      <c r="AG148" s="311"/>
      <c r="AH148" s="311"/>
      <c r="AI148" s="311"/>
      <c r="AJ148" s="311"/>
      <c r="AK148" s="311"/>
      <c r="AL148" s="311"/>
      <c r="AM148" s="52"/>
      <c r="AN148" s="52"/>
      <c r="AO148" s="52"/>
      <c r="AP148" s="52"/>
      <c r="AQ148" s="52"/>
      <c r="AR148" s="288"/>
      <c r="AS148" s="52"/>
      <c r="AT148" s="288"/>
      <c r="AU148" s="288"/>
      <c r="AV148" s="288"/>
      <c r="AW148" s="288"/>
      <c r="AX148" s="288"/>
      <c r="AY148" s="288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</row>
    <row r="149" spans="1:79" x14ac:dyDescent="0.2">
      <c r="A149" s="75"/>
      <c r="B149" s="52"/>
      <c r="C149" s="583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/>
      <c r="AH149" s="311"/>
      <c r="AI149" s="311"/>
      <c r="AJ149" s="311"/>
      <c r="AK149" s="311"/>
      <c r="AL149" s="311"/>
      <c r="AM149" s="52"/>
      <c r="AN149" s="52"/>
      <c r="AO149" s="52"/>
      <c r="AP149" s="52"/>
      <c r="AQ149" s="52"/>
      <c r="AR149" s="288"/>
      <c r="AS149" s="52"/>
      <c r="AT149" s="288"/>
      <c r="AU149" s="288"/>
      <c r="AV149" s="288"/>
      <c r="AW149" s="288"/>
      <c r="AX149" s="288"/>
      <c r="AY149" s="288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</row>
    <row r="150" spans="1:79" x14ac:dyDescent="0.2">
      <c r="A150" s="75"/>
      <c r="B150" s="52"/>
      <c r="C150" s="583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311"/>
      <c r="AG150" s="311"/>
      <c r="AH150" s="311"/>
      <c r="AI150" s="311"/>
      <c r="AJ150" s="311"/>
      <c r="AK150" s="311"/>
      <c r="AL150" s="311"/>
      <c r="AM150" s="52"/>
      <c r="AN150" s="52"/>
      <c r="AO150" s="52"/>
      <c r="AP150" s="52"/>
      <c r="AQ150" s="52"/>
      <c r="AR150" s="288"/>
      <c r="AS150" s="52"/>
      <c r="AT150" s="288"/>
      <c r="AU150" s="288"/>
      <c r="AV150" s="288"/>
      <c r="AW150" s="288"/>
      <c r="AX150" s="288"/>
      <c r="AY150" s="288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</row>
    <row r="151" spans="1:79" x14ac:dyDescent="0.2">
      <c r="A151" s="75"/>
      <c r="B151" s="52"/>
      <c r="C151" s="583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1"/>
      <c r="AL151" s="311"/>
      <c r="AM151" s="52"/>
      <c r="AN151" s="52"/>
      <c r="AO151" s="52"/>
      <c r="AP151" s="52"/>
      <c r="AQ151" s="52"/>
      <c r="AR151" s="288"/>
      <c r="AS151" s="52"/>
      <c r="AT151" s="288"/>
      <c r="AU151" s="288"/>
      <c r="AV151" s="288"/>
      <c r="AW151" s="288"/>
      <c r="AX151" s="288"/>
      <c r="AY151" s="288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</row>
    <row r="152" spans="1:79" x14ac:dyDescent="0.2">
      <c r="A152" s="75"/>
      <c r="B152" s="52"/>
      <c r="C152" s="583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311"/>
      <c r="AG152" s="311"/>
      <c r="AH152" s="311"/>
      <c r="AI152" s="311"/>
      <c r="AJ152" s="311"/>
      <c r="AK152" s="311"/>
      <c r="AL152" s="311"/>
      <c r="AM152" s="52"/>
      <c r="AN152" s="52"/>
      <c r="AO152" s="52"/>
      <c r="AP152" s="52"/>
      <c r="AQ152" s="52"/>
      <c r="AR152" s="288"/>
      <c r="AS152" s="52"/>
      <c r="AT152" s="288"/>
      <c r="AU152" s="288"/>
      <c r="AV152" s="288"/>
      <c r="AW152" s="288"/>
      <c r="AX152" s="288"/>
      <c r="AY152" s="288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</row>
    <row r="153" spans="1:79" x14ac:dyDescent="0.2">
      <c r="A153" s="75"/>
      <c r="B153" s="52"/>
      <c r="C153" s="583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311"/>
      <c r="AG153" s="311"/>
      <c r="AH153" s="311"/>
      <c r="AI153" s="311"/>
      <c r="AJ153" s="311"/>
      <c r="AK153" s="311"/>
      <c r="AL153" s="311"/>
      <c r="AM153" s="52"/>
      <c r="AN153" s="52"/>
      <c r="AO153" s="52"/>
      <c r="AP153" s="52"/>
      <c r="AQ153" s="52"/>
      <c r="AR153" s="288"/>
      <c r="AS153" s="52"/>
      <c r="AT153" s="288"/>
      <c r="AU153" s="288"/>
      <c r="AV153" s="288"/>
      <c r="AW153" s="288"/>
      <c r="AX153" s="288"/>
      <c r="AY153" s="288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</row>
    <row r="154" spans="1:79" x14ac:dyDescent="0.2">
      <c r="A154" s="75"/>
      <c r="B154" s="52"/>
      <c r="C154" s="583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  <c r="AD154" s="311"/>
      <c r="AE154" s="311"/>
      <c r="AF154" s="311"/>
      <c r="AG154" s="311"/>
      <c r="AH154" s="311"/>
      <c r="AI154" s="311"/>
      <c r="AJ154" s="311"/>
      <c r="AK154" s="311"/>
      <c r="AL154" s="311"/>
      <c r="AM154" s="52"/>
      <c r="AN154" s="52"/>
      <c r="AO154" s="52"/>
      <c r="AP154" s="52"/>
      <c r="AQ154" s="52"/>
      <c r="AR154" s="288"/>
      <c r="AS154" s="52"/>
      <c r="AT154" s="288"/>
      <c r="AU154" s="288"/>
      <c r="AV154" s="288"/>
      <c r="AW154" s="288"/>
      <c r="AX154" s="288"/>
      <c r="AY154" s="288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</row>
    <row r="155" spans="1:79" x14ac:dyDescent="0.2">
      <c r="A155" s="75"/>
      <c r="B155" s="52"/>
      <c r="C155" s="583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  <c r="AD155" s="311"/>
      <c r="AE155" s="311"/>
      <c r="AF155" s="311"/>
      <c r="AG155" s="311"/>
      <c r="AH155" s="311"/>
      <c r="AI155" s="311"/>
      <c r="AJ155" s="311"/>
      <c r="AK155" s="311"/>
      <c r="AL155" s="311"/>
      <c r="AM155" s="52"/>
      <c r="AN155" s="52"/>
      <c r="AO155" s="52"/>
      <c r="AP155" s="52"/>
      <c r="AQ155" s="52"/>
      <c r="AR155" s="288"/>
      <c r="AS155" s="52"/>
      <c r="AT155" s="288"/>
      <c r="AU155" s="288"/>
      <c r="AV155" s="288"/>
      <c r="AW155" s="288"/>
      <c r="AX155" s="288"/>
      <c r="AY155" s="288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</row>
    <row r="156" spans="1:79" x14ac:dyDescent="0.2">
      <c r="A156" s="75"/>
      <c r="B156" s="52"/>
      <c r="C156" s="583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  <c r="AF156" s="311"/>
      <c r="AG156" s="311"/>
      <c r="AH156" s="311"/>
      <c r="AI156" s="311"/>
      <c r="AJ156" s="311"/>
      <c r="AK156" s="311"/>
      <c r="AL156" s="311"/>
      <c r="AM156" s="52"/>
      <c r="AN156" s="52"/>
      <c r="AO156" s="52"/>
      <c r="AP156" s="52"/>
      <c r="AQ156" s="52"/>
      <c r="AR156" s="288"/>
      <c r="AS156" s="52"/>
      <c r="AT156" s="288"/>
      <c r="AU156" s="288"/>
      <c r="AV156" s="288"/>
      <c r="AW156" s="288"/>
      <c r="AX156" s="288"/>
      <c r="AY156" s="288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</row>
    <row r="157" spans="1:79" x14ac:dyDescent="0.2">
      <c r="A157" s="75"/>
      <c r="B157" s="52"/>
      <c r="C157" s="583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311"/>
      <c r="AG157" s="311"/>
      <c r="AH157" s="311"/>
      <c r="AI157" s="311"/>
      <c r="AJ157" s="311"/>
      <c r="AK157" s="311"/>
      <c r="AL157" s="311"/>
      <c r="AM157" s="52"/>
      <c r="AN157" s="52"/>
      <c r="AO157" s="52"/>
      <c r="AP157" s="52"/>
      <c r="AQ157" s="52"/>
      <c r="AR157" s="288"/>
      <c r="AS157" s="52"/>
      <c r="AT157" s="288"/>
      <c r="AU157" s="288"/>
      <c r="AV157" s="288"/>
      <c r="AW157" s="288"/>
      <c r="AX157" s="288"/>
      <c r="AY157" s="288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</row>
    <row r="158" spans="1:79" x14ac:dyDescent="0.2">
      <c r="A158" s="75"/>
      <c r="B158" s="52"/>
      <c r="C158" s="583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  <c r="AK158" s="311"/>
      <c r="AL158" s="311"/>
      <c r="AM158" s="52"/>
      <c r="AN158" s="52"/>
      <c r="AO158" s="52"/>
      <c r="AP158" s="52"/>
      <c r="AQ158" s="52"/>
      <c r="AR158" s="288"/>
      <c r="AS158" s="52"/>
      <c r="AT158" s="288"/>
      <c r="AU158" s="288"/>
      <c r="AV158" s="288"/>
      <c r="AW158" s="288"/>
      <c r="AX158" s="288"/>
      <c r="AY158" s="288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</row>
    <row r="159" spans="1:79" x14ac:dyDescent="0.2">
      <c r="A159" s="75"/>
      <c r="B159" s="52"/>
      <c r="C159" s="583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  <c r="AK159" s="311"/>
      <c r="AL159" s="311"/>
      <c r="AM159" s="52"/>
      <c r="AN159" s="52"/>
      <c r="AO159" s="52"/>
      <c r="AP159" s="52"/>
      <c r="AQ159" s="52"/>
      <c r="AR159" s="288"/>
      <c r="AS159" s="52"/>
      <c r="AT159" s="288"/>
      <c r="AU159" s="288"/>
      <c r="AV159" s="288"/>
      <c r="AW159" s="288"/>
      <c r="AX159" s="288"/>
      <c r="AY159" s="288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</row>
    <row r="160" spans="1:79" x14ac:dyDescent="0.2">
      <c r="A160" s="75"/>
      <c r="B160" s="52"/>
      <c r="C160" s="583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311"/>
      <c r="AG160" s="311"/>
      <c r="AH160" s="311"/>
      <c r="AI160" s="311"/>
      <c r="AJ160" s="311"/>
      <c r="AK160" s="311"/>
      <c r="AL160" s="311"/>
      <c r="AM160" s="52"/>
      <c r="AN160" s="52"/>
      <c r="AO160" s="52"/>
      <c r="AP160" s="52"/>
      <c r="AQ160" s="52"/>
      <c r="AR160" s="288"/>
      <c r="AS160" s="52"/>
      <c r="AT160" s="288"/>
      <c r="AU160" s="288"/>
      <c r="AV160" s="288"/>
      <c r="AW160" s="288"/>
      <c r="AX160" s="288"/>
      <c r="AY160" s="288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</row>
    <row r="161" spans="1:79" x14ac:dyDescent="0.2">
      <c r="A161" s="75"/>
      <c r="B161" s="52"/>
      <c r="C161" s="583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311"/>
      <c r="AG161" s="311"/>
      <c r="AH161" s="311"/>
      <c r="AI161" s="311"/>
      <c r="AJ161" s="311"/>
      <c r="AK161" s="311"/>
      <c r="AL161" s="311"/>
      <c r="AM161" s="52"/>
      <c r="AN161" s="52"/>
      <c r="AO161" s="52"/>
      <c r="AP161" s="52"/>
      <c r="AQ161" s="52"/>
      <c r="AR161" s="288"/>
      <c r="AS161" s="52"/>
      <c r="AT161" s="288"/>
      <c r="AU161" s="288"/>
      <c r="AV161" s="288"/>
      <c r="AW161" s="288"/>
      <c r="AX161" s="288"/>
      <c r="AY161" s="288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</row>
    <row r="162" spans="1:79" x14ac:dyDescent="0.2">
      <c r="A162" s="75"/>
      <c r="B162" s="52"/>
      <c r="C162" s="583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311"/>
      <c r="AG162" s="311"/>
      <c r="AH162" s="311"/>
      <c r="AI162" s="311"/>
      <c r="AJ162" s="311"/>
      <c r="AK162" s="311"/>
      <c r="AL162" s="311"/>
      <c r="AM162" s="52"/>
      <c r="AN162" s="52"/>
      <c r="AO162" s="52"/>
      <c r="AP162" s="52"/>
      <c r="AQ162" s="52"/>
      <c r="AR162" s="288"/>
      <c r="AS162" s="52"/>
      <c r="AT162" s="288"/>
      <c r="AU162" s="288"/>
      <c r="AV162" s="288"/>
      <c r="AW162" s="288"/>
      <c r="AX162" s="288"/>
      <c r="AY162" s="288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</row>
    <row r="163" spans="1:79" x14ac:dyDescent="0.2">
      <c r="A163" s="75"/>
      <c r="B163" s="52"/>
      <c r="C163" s="583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  <c r="AL163" s="311"/>
      <c r="AM163" s="52"/>
      <c r="AN163" s="52"/>
      <c r="AO163" s="52"/>
      <c r="AP163" s="52"/>
      <c r="AQ163" s="52"/>
      <c r="AR163" s="288"/>
      <c r="AS163" s="52"/>
      <c r="AT163" s="288"/>
      <c r="AU163" s="288"/>
      <c r="AV163" s="288"/>
      <c r="AW163" s="288"/>
      <c r="AX163" s="288"/>
      <c r="AY163" s="288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</row>
    <row r="164" spans="1:79" x14ac:dyDescent="0.2">
      <c r="A164" s="75"/>
      <c r="B164" s="52"/>
      <c r="C164" s="583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  <c r="AD164" s="311"/>
      <c r="AE164" s="311"/>
      <c r="AF164" s="311"/>
      <c r="AG164" s="311"/>
      <c r="AH164" s="311"/>
      <c r="AI164" s="311"/>
      <c r="AJ164" s="311"/>
      <c r="AK164" s="311"/>
      <c r="AL164" s="311"/>
      <c r="AM164" s="52"/>
      <c r="AN164" s="52"/>
      <c r="AO164" s="52"/>
      <c r="AP164" s="52"/>
      <c r="AQ164" s="52"/>
      <c r="AR164" s="288"/>
      <c r="AS164" s="52"/>
      <c r="AT164" s="288"/>
      <c r="AU164" s="288"/>
      <c r="AV164" s="288"/>
      <c r="AW164" s="288"/>
      <c r="AX164" s="288"/>
      <c r="AY164" s="288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</row>
    <row r="165" spans="1:79" x14ac:dyDescent="0.2">
      <c r="A165" s="75"/>
      <c r="B165" s="52"/>
      <c r="C165" s="583"/>
      <c r="D165" s="311"/>
      <c r="E165" s="311"/>
      <c r="F165" s="311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  <c r="AD165" s="311"/>
      <c r="AE165" s="311"/>
      <c r="AF165" s="311"/>
      <c r="AG165" s="311"/>
      <c r="AH165" s="311"/>
      <c r="AI165" s="311"/>
      <c r="AJ165" s="311"/>
      <c r="AK165" s="311"/>
      <c r="AL165" s="311"/>
      <c r="AM165" s="52"/>
      <c r="AN165" s="52"/>
      <c r="AO165" s="52"/>
      <c r="AP165" s="52"/>
      <c r="AQ165" s="52"/>
      <c r="AR165" s="288"/>
      <c r="AS165" s="52"/>
      <c r="AT165" s="288"/>
      <c r="AU165" s="288"/>
      <c r="AV165" s="288"/>
      <c r="AW165" s="288"/>
      <c r="AX165" s="288"/>
      <c r="AY165" s="288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</row>
    <row r="166" spans="1:79" x14ac:dyDescent="0.2">
      <c r="A166" s="75"/>
      <c r="B166" s="52"/>
      <c r="C166" s="583"/>
      <c r="D166" s="311"/>
      <c r="E166" s="311"/>
      <c r="F166" s="311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311"/>
      <c r="AG166" s="311"/>
      <c r="AH166" s="311"/>
      <c r="AI166" s="311"/>
      <c r="AJ166" s="311"/>
      <c r="AK166" s="311"/>
      <c r="AL166" s="311"/>
      <c r="AM166" s="52"/>
      <c r="AN166" s="52"/>
      <c r="AO166" s="52"/>
      <c r="AP166" s="52"/>
      <c r="AQ166" s="52"/>
      <c r="AR166" s="288"/>
      <c r="AS166" s="52"/>
      <c r="AT166" s="288"/>
      <c r="AU166" s="288"/>
      <c r="AV166" s="288"/>
      <c r="AW166" s="288"/>
      <c r="AX166" s="288"/>
      <c r="AY166" s="288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</row>
    <row r="167" spans="1:79" x14ac:dyDescent="0.2">
      <c r="A167" s="75"/>
      <c r="B167" s="52"/>
      <c r="C167" s="583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1"/>
      <c r="AC167" s="311"/>
      <c r="AD167" s="311"/>
      <c r="AE167" s="311"/>
      <c r="AF167" s="311"/>
      <c r="AG167" s="311"/>
      <c r="AH167" s="311"/>
      <c r="AI167" s="311"/>
      <c r="AJ167" s="311"/>
      <c r="AK167" s="311"/>
      <c r="AL167" s="311"/>
      <c r="AM167" s="52"/>
      <c r="AN167" s="52"/>
      <c r="AO167" s="52"/>
      <c r="AP167" s="52"/>
      <c r="AQ167" s="52"/>
      <c r="AR167" s="288"/>
      <c r="AS167" s="52"/>
      <c r="AT167" s="288"/>
      <c r="AU167" s="288"/>
      <c r="AV167" s="288"/>
      <c r="AW167" s="288"/>
      <c r="AX167" s="288"/>
      <c r="AY167" s="288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</row>
    <row r="168" spans="1:79" x14ac:dyDescent="0.2">
      <c r="A168" s="75"/>
      <c r="B168" s="52"/>
      <c r="C168" s="583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  <c r="AD168" s="311"/>
      <c r="AE168" s="311"/>
      <c r="AF168" s="311"/>
      <c r="AG168" s="311"/>
      <c r="AH168" s="311"/>
      <c r="AI168" s="311"/>
      <c r="AJ168" s="311"/>
      <c r="AK168" s="311"/>
      <c r="AL168" s="311"/>
      <c r="AM168" s="52"/>
      <c r="AN168" s="52"/>
      <c r="AO168" s="52"/>
      <c r="AP168" s="52"/>
      <c r="AQ168" s="52"/>
      <c r="AR168" s="288"/>
      <c r="AS168" s="52"/>
      <c r="AT168" s="288"/>
      <c r="AU168" s="288"/>
      <c r="AV168" s="288"/>
      <c r="AW168" s="288"/>
      <c r="AX168" s="288"/>
      <c r="AY168" s="288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</row>
    <row r="169" spans="1:79" x14ac:dyDescent="0.2">
      <c r="A169" s="75"/>
      <c r="B169" s="52"/>
      <c r="C169" s="583"/>
      <c r="D169" s="311"/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/>
      <c r="AB169" s="311"/>
      <c r="AC169" s="311"/>
      <c r="AD169" s="311"/>
      <c r="AE169" s="311"/>
      <c r="AF169" s="311"/>
      <c r="AG169" s="311"/>
      <c r="AH169" s="311"/>
      <c r="AI169" s="311"/>
      <c r="AJ169" s="311"/>
      <c r="AK169" s="311"/>
      <c r="AL169" s="311"/>
      <c r="AM169" s="52"/>
      <c r="AN169" s="52"/>
      <c r="AO169" s="52"/>
      <c r="AP169" s="52"/>
      <c r="AQ169" s="52"/>
      <c r="AR169" s="288"/>
      <c r="AS169" s="52"/>
      <c r="AT169" s="288"/>
      <c r="AU169" s="288"/>
      <c r="AV169" s="288"/>
      <c r="AW169" s="288"/>
      <c r="AX169" s="288"/>
      <c r="AY169" s="288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</row>
    <row r="170" spans="1:79" x14ac:dyDescent="0.2">
      <c r="A170" s="75"/>
      <c r="B170" s="52"/>
      <c r="C170" s="583"/>
      <c r="D170" s="311"/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1"/>
      <c r="AC170" s="311"/>
      <c r="AD170" s="311"/>
      <c r="AE170" s="311"/>
      <c r="AF170" s="311"/>
      <c r="AG170" s="311"/>
      <c r="AH170" s="311"/>
      <c r="AI170" s="311"/>
      <c r="AJ170" s="311"/>
      <c r="AK170" s="311"/>
      <c r="AL170" s="311"/>
      <c r="AM170" s="52"/>
      <c r="AN170" s="52"/>
      <c r="AO170" s="52"/>
      <c r="AP170" s="52"/>
      <c r="AQ170" s="52"/>
      <c r="AR170" s="288"/>
      <c r="AS170" s="52"/>
      <c r="AT170" s="288"/>
      <c r="AU170" s="288"/>
      <c r="AV170" s="288"/>
      <c r="AW170" s="288"/>
      <c r="AX170" s="288"/>
      <c r="AY170" s="288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</row>
    <row r="171" spans="1:79" x14ac:dyDescent="0.2">
      <c r="A171" s="75"/>
      <c r="B171" s="52"/>
      <c r="C171" s="583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311"/>
      <c r="AC171" s="311"/>
      <c r="AD171" s="311"/>
      <c r="AE171" s="311"/>
      <c r="AF171" s="311"/>
      <c r="AG171" s="311"/>
      <c r="AH171" s="311"/>
      <c r="AI171" s="311"/>
      <c r="AJ171" s="311"/>
      <c r="AK171" s="311"/>
      <c r="AL171" s="311"/>
      <c r="AM171" s="52"/>
      <c r="AN171" s="52"/>
      <c r="AO171" s="52"/>
      <c r="AP171" s="52"/>
      <c r="AQ171" s="52"/>
      <c r="AR171" s="288"/>
      <c r="AS171" s="52"/>
      <c r="AT171" s="288"/>
      <c r="AU171" s="288"/>
      <c r="AV171" s="288"/>
      <c r="AW171" s="288"/>
      <c r="AX171" s="288"/>
      <c r="AY171" s="288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</row>
    <row r="172" spans="1:79" x14ac:dyDescent="0.2">
      <c r="A172" s="75"/>
      <c r="B172" s="52"/>
      <c r="C172" s="583"/>
      <c r="D172" s="311"/>
      <c r="E172" s="31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1"/>
      <c r="AC172" s="311"/>
      <c r="AD172" s="311"/>
      <c r="AE172" s="311"/>
      <c r="AF172" s="311"/>
      <c r="AG172" s="311"/>
      <c r="AH172" s="311"/>
      <c r="AI172" s="311"/>
      <c r="AJ172" s="311"/>
      <c r="AK172" s="311"/>
      <c r="AL172" s="311"/>
      <c r="AM172" s="52"/>
      <c r="AN172" s="52"/>
      <c r="AO172" s="52"/>
      <c r="AP172" s="52"/>
      <c r="AQ172" s="52"/>
      <c r="AR172" s="288"/>
      <c r="AS172" s="52"/>
      <c r="AT172" s="288"/>
      <c r="AU172" s="288"/>
      <c r="AV172" s="288"/>
      <c r="AW172" s="288"/>
      <c r="AX172" s="288"/>
      <c r="AY172" s="288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</row>
    <row r="173" spans="1:79" x14ac:dyDescent="0.2">
      <c r="A173" s="75"/>
      <c r="B173" s="52"/>
      <c r="C173" s="583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52"/>
      <c r="AN173" s="52"/>
      <c r="AO173" s="52"/>
      <c r="AP173" s="52"/>
      <c r="AQ173" s="52"/>
      <c r="AR173" s="288"/>
      <c r="AS173" s="52"/>
      <c r="AT173" s="288"/>
      <c r="AU173" s="288"/>
      <c r="AV173" s="288"/>
      <c r="AW173" s="288"/>
      <c r="AX173" s="288"/>
      <c r="AY173" s="288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</row>
    <row r="174" spans="1:79" x14ac:dyDescent="0.2">
      <c r="A174" s="75"/>
      <c r="B174" s="52"/>
      <c r="C174" s="583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11"/>
      <c r="AM174" s="52"/>
      <c r="AN174" s="52"/>
      <c r="AO174" s="52"/>
      <c r="AP174" s="52"/>
      <c r="AQ174" s="52"/>
      <c r="AR174" s="288"/>
      <c r="AS174" s="52"/>
      <c r="AT174" s="288"/>
      <c r="AU174" s="288"/>
      <c r="AV174" s="288"/>
      <c r="AW174" s="288"/>
      <c r="AX174" s="288"/>
      <c r="AY174" s="288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</row>
    <row r="175" spans="1:79" x14ac:dyDescent="0.2">
      <c r="A175" s="75"/>
      <c r="B175" s="52"/>
      <c r="C175" s="583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311"/>
      <c r="AG175" s="311"/>
      <c r="AH175" s="311"/>
      <c r="AI175" s="311"/>
      <c r="AJ175" s="311"/>
      <c r="AK175" s="311"/>
      <c r="AL175" s="311"/>
      <c r="AM175" s="52"/>
      <c r="AN175" s="52"/>
      <c r="AO175" s="52"/>
      <c r="AP175" s="52"/>
      <c r="AQ175" s="52"/>
      <c r="AR175" s="288"/>
      <c r="AS175" s="52"/>
      <c r="AT175" s="288"/>
      <c r="AU175" s="288"/>
      <c r="AV175" s="288"/>
      <c r="AW175" s="288"/>
      <c r="AX175" s="288"/>
      <c r="AY175" s="288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</row>
    <row r="176" spans="1:79" x14ac:dyDescent="0.2">
      <c r="A176" s="75"/>
      <c r="B176" s="52"/>
      <c r="C176" s="583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52"/>
      <c r="AN176" s="52"/>
      <c r="AO176" s="52"/>
      <c r="AP176" s="52"/>
      <c r="AQ176" s="52"/>
      <c r="AR176" s="288"/>
      <c r="AS176" s="52"/>
      <c r="AT176" s="288"/>
      <c r="AU176" s="288"/>
      <c r="AV176" s="288"/>
      <c r="AW176" s="288"/>
      <c r="AX176" s="288"/>
      <c r="AY176" s="288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</row>
    <row r="177" spans="1:79" x14ac:dyDescent="0.2">
      <c r="A177" s="75"/>
      <c r="B177" s="52"/>
      <c r="C177" s="583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311"/>
      <c r="AG177" s="311"/>
      <c r="AH177" s="311"/>
      <c r="AI177" s="311"/>
      <c r="AJ177" s="311"/>
      <c r="AK177" s="311"/>
      <c r="AL177" s="311"/>
      <c r="AM177" s="52"/>
      <c r="AN177" s="52"/>
      <c r="AO177" s="52"/>
      <c r="AP177" s="52"/>
      <c r="AQ177" s="52"/>
      <c r="AR177" s="288"/>
      <c r="AS177" s="52"/>
      <c r="AT177" s="288"/>
      <c r="AU177" s="288"/>
      <c r="AV177" s="288"/>
      <c r="AW177" s="288"/>
      <c r="AX177" s="288"/>
      <c r="AY177" s="288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</row>
    <row r="178" spans="1:79" x14ac:dyDescent="0.2">
      <c r="A178" s="75"/>
      <c r="B178" s="52"/>
      <c r="C178" s="583"/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  <c r="AD178" s="311"/>
      <c r="AE178" s="311"/>
      <c r="AF178" s="311"/>
      <c r="AG178" s="311"/>
      <c r="AH178" s="311"/>
      <c r="AI178" s="311"/>
      <c r="AJ178" s="311"/>
      <c r="AK178" s="311"/>
      <c r="AL178" s="311"/>
      <c r="AM178" s="52"/>
      <c r="AN178" s="52"/>
      <c r="AO178" s="52"/>
      <c r="AP178" s="52"/>
      <c r="AQ178" s="52"/>
      <c r="AR178" s="288"/>
      <c r="AS178" s="52"/>
      <c r="AT178" s="288"/>
      <c r="AU178" s="288"/>
      <c r="AV178" s="288"/>
      <c r="AW178" s="288"/>
      <c r="AX178" s="288"/>
      <c r="AY178" s="288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</row>
    <row r="179" spans="1:79" x14ac:dyDescent="0.2">
      <c r="A179" s="75"/>
      <c r="B179" s="52"/>
      <c r="C179" s="583"/>
      <c r="D179" s="311"/>
      <c r="E179" s="311"/>
      <c r="F179" s="311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/>
      <c r="AE179" s="311"/>
      <c r="AF179" s="311"/>
      <c r="AG179" s="311"/>
      <c r="AH179" s="311"/>
      <c r="AI179" s="311"/>
      <c r="AJ179" s="311"/>
      <c r="AK179" s="311"/>
      <c r="AL179" s="311"/>
      <c r="AM179" s="52"/>
      <c r="AN179" s="52"/>
      <c r="AO179" s="52"/>
      <c r="AP179" s="52"/>
      <c r="AQ179" s="52"/>
      <c r="AR179" s="288"/>
      <c r="AS179" s="52"/>
      <c r="AT179" s="288"/>
      <c r="AU179" s="288"/>
      <c r="AV179" s="288"/>
      <c r="AW179" s="288"/>
      <c r="AX179" s="288"/>
      <c r="AY179" s="288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</row>
    <row r="180" spans="1:79" x14ac:dyDescent="0.2">
      <c r="A180" s="75"/>
      <c r="B180" s="52"/>
      <c r="C180" s="583"/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1"/>
      <c r="AC180" s="311"/>
      <c r="AD180" s="311"/>
      <c r="AE180" s="311"/>
      <c r="AF180" s="311"/>
      <c r="AG180" s="311"/>
      <c r="AH180" s="311"/>
      <c r="AI180" s="311"/>
      <c r="AJ180" s="311"/>
      <c r="AK180" s="311"/>
      <c r="AL180" s="311"/>
      <c r="AM180" s="52"/>
      <c r="AN180" s="52"/>
      <c r="AO180" s="52"/>
      <c r="AP180" s="52"/>
      <c r="AQ180" s="52"/>
      <c r="AR180" s="288"/>
      <c r="AS180" s="52"/>
      <c r="AT180" s="288"/>
      <c r="AU180" s="288"/>
      <c r="AV180" s="288"/>
      <c r="AW180" s="288"/>
      <c r="AX180" s="288"/>
      <c r="AY180" s="288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</row>
    <row r="181" spans="1:79" x14ac:dyDescent="0.2">
      <c r="A181" s="75"/>
      <c r="B181" s="52"/>
      <c r="C181" s="583"/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  <c r="AD181" s="311"/>
      <c r="AE181" s="311"/>
      <c r="AF181" s="311"/>
      <c r="AG181" s="311"/>
      <c r="AH181" s="311"/>
      <c r="AI181" s="311"/>
      <c r="AJ181" s="311"/>
      <c r="AK181" s="311"/>
      <c r="AL181" s="311"/>
      <c r="AM181" s="52"/>
      <c r="AN181" s="52"/>
      <c r="AO181" s="52"/>
      <c r="AP181" s="52"/>
      <c r="AQ181" s="52"/>
      <c r="AR181" s="288"/>
      <c r="AS181" s="52"/>
      <c r="AT181" s="288"/>
      <c r="AU181" s="288"/>
      <c r="AV181" s="288"/>
      <c r="AW181" s="288"/>
      <c r="AX181" s="288"/>
      <c r="AY181" s="288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</row>
    <row r="182" spans="1:79" x14ac:dyDescent="0.2">
      <c r="A182" s="75"/>
      <c r="B182" s="52"/>
      <c r="C182" s="583"/>
      <c r="D182" s="311"/>
      <c r="E182" s="31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  <c r="AB182" s="311"/>
      <c r="AC182" s="311"/>
      <c r="AD182" s="311"/>
      <c r="AE182" s="311"/>
      <c r="AF182" s="311"/>
      <c r="AG182" s="311"/>
      <c r="AH182" s="311"/>
      <c r="AI182" s="311"/>
      <c r="AJ182" s="311"/>
      <c r="AK182" s="311"/>
      <c r="AL182" s="311"/>
      <c r="AM182" s="52"/>
      <c r="AN182" s="52"/>
      <c r="AO182" s="52"/>
      <c r="AP182" s="52"/>
      <c r="AQ182" s="52"/>
      <c r="AR182" s="288"/>
      <c r="AS182" s="52"/>
      <c r="AT182" s="288"/>
      <c r="AU182" s="288"/>
      <c r="AV182" s="288"/>
      <c r="AW182" s="288"/>
      <c r="AX182" s="288"/>
      <c r="AY182" s="288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</row>
    <row r="183" spans="1:79" x14ac:dyDescent="0.2">
      <c r="A183" s="75"/>
      <c r="B183" s="52"/>
      <c r="C183" s="583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1"/>
      <c r="AB183" s="311"/>
      <c r="AC183" s="311"/>
      <c r="AD183" s="311"/>
      <c r="AE183" s="311"/>
      <c r="AF183" s="311"/>
      <c r="AG183" s="311"/>
      <c r="AH183" s="311"/>
      <c r="AI183" s="311"/>
      <c r="AJ183" s="311"/>
      <c r="AK183" s="311"/>
      <c r="AL183" s="311"/>
      <c r="AM183" s="52"/>
      <c r="AN183" s="52"/>
      <c r="AO183" s="52"/>
      <c r="AP183" s="52"/>
      <c r="AQ183" s="52"/>
      <c r="AR183" s="288"/>
      <c r="AS183" s="52"/>
      <c r="AT183" s="288"/>
      <c r="AU183" s="288"/>
      <c r="AV183" s="288"/>
      <c r="AW183" s="288"/>
      <c r="AX183" s="288"/>
      <c r="AY183" s="288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</row>
    <row r="184" spans="1:79" x14ac:dyDescent="0.2">
      <c r="A184" s="75"/>
      <c r="B184" s="52"/>
      <c r="C184" s="583"/>
      <c r="D184" s="311"/>
      <c r="E184" s="311"/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11"/>
      <c r="AD184" s="311"/>
      <c r="AE184" s="311"/>
      <c r="AF184" s="311"/>
      <c r="AG184" s="311"/>
      <c r="AH184" s="311"/>
      <c r="AI184" s="311"/>
      <c r="AJ184" s="311"/>
      <c r="AK184" s="311"/>
      <c r="AL184" s="311"/>
      <c r="AM184" s="52"/>
      <c r="AN184" s="52"/>
      <c r="AO184" s="52"/>
      <c r="AP184" s="52"/>
      <c r="AQ184" s="52"/>
      <c r="AR184" s="288"/>
      <c r="AS184" s="52"/>
      <c r="AT184" s="288"/>
      <c r="AU184" s="288"/>
      <c r="AV184" s="288"/>
      <c r="AW184" s="288"/>
      <c r="AX184" s="288"/>
      <c r="AY184" s="288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</row>
    <row r="185" spans="1:79" x14ac:dyDescent="0.2">
      <c r="A185" s="75"/>
      <c r="B185" s="52"/>
      <c r="C185" s="583"/>
      <c r="D185" s="311"/>
      <c r="E185" s="311"/>
      <c r="F185" s="311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1"/>
      <c r="AB185" s="311"/>
      <c r="AC185" s="311"/>
      <c r="AD185" s="311"/>
      <c r="AE185" s="311"/>
      <c r="AF185" s="311"/>
      <c r="AG185" s="311"/>
      <c r="AH185" s="311"/>
      <c r="AI185" s="311"/>
      <c r="AJ185" s="311"/>
      <c r="AK185" s="311"/>
      <c r="AL185" s="311"/>
      <c r="AM185" s="52"/>
      <c r="AN185" s="52"/>
      <c r="AO185" s="52"/>
      <c r="AP185" s="52"/>
      <c r="AQ185" s="52"/>
      <c r="AR185" s="288"/>
      <c r="AS185" s="52"/>
      <c r="AT185" s="288"/>
      <c r="AU185" s="288"/>
      <c r="AV185" s="288"/>
      <c r="AW185" s="288"/>
      <c r="AX185" s="288"/>
      <c r="AY185" s="288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</row>
    <row r="186" spans="1:79" x14ac:dyDescent="0.2">
      <c r="A186" s="75"/>
      <c r="B186" s="52"/>
      <c r="C186" s="583"/>
      <c r="D186" s="311"/>
      <c r="E186" s="31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11"/>
      <c r="AD186" s="311"/>
      <c r="AE186" s="311"/>
      <c r="AF186" s="311"/>
      <c r="AG186" s="311"/>
      <c r="AH186" s="311"/>
      <c r="AI186" s="311"/>
      <c r="AJ186" s="311"/>
      <c r="AK186" s="311"/>
      <c r="AL186" s="311"/>
      <c r="AM186" s="52"/>
      <c r="AN186" s="52"/>
      <c r="AO186" s="52"/>
      <c r="AP186" s="52"/>
      <c r="AQ186" s="52"/>
      <c r="AR186" s="288"/>
      <c r="AS186" s="52"/>
      <c r="AT186" s="288"/>
      <c r="AU186" s="288"/>
      <c r="AV186" s="288"/>
      <c r="AW186" s="288"/>
      <c r="AX186" s="288"/>
      <c r="AY186" s="288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</row>
    <row r="187" spans="1:79" x14ac:dyDescent="0.2">
      <c r="A187" s="75"/>
      <c r="B187" s="52"/>
      <c r="C187" s="583"/>
      <c r="D187" s="311"/>
      <c r="E187" s="31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311"/>
      <c r="AF187" s="311"/>
      <c r="AG187" s="311"/>
      <c r="AH187" s="311"/>
      <c r="AI187" s="311"/>
      <c r="AJ187" s="311"/>
      <c r="AK187" s="311"/>
      <c r="AL187" s="311"/>
      <c r="AM187" s="52"/>
      <c r="AN187" s="52"/>
      <c r="AO187" s="52"/>
      <c r="AP187" s="52"/>
      <c r="AQ187" s="52"/>
      <c r="AR187" s="288"/>
      <c r="AS187" s="52"/>
      <c r="AT187" s="288"/>
      <c r="AU187" s="288"/>
      <c r="AV187" s="288"/>
      <c r="AW187" s="288"/>
      <c r="AX187" s="288"/>
      <c r="AY187" s="288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</row>
    <row r="188" spans="1:79" x14ac:dyDescent="0.2">
      <c r="A188" s="75"/>
      <c r="B188" s="52"/>
      <c r="C188" s="583"/>
      <c r="D188" s="311"/>
      <c r="E188" s="311"/>
      <c r="F188" s="311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  <c r="AA188" s="311"/>
      <c r="AB188" s="311"/>
      <c r="AC188" s="311"/>
      <c r="AD188" s="311"/>
      <c r="AE188" s="311"/>
      <c r="AF188" s="311"/>
      <c r="AG188" s="311"/>
      <c r="AH188" s="311"/>
      <c r="AI188" s="311"/>
      <c r="AJ188" s="311"/>
      <c r="AK188" s="311"/>
      <c r="AL188" s="311"/>
      <c r="AM188" s="52"/>
      <c r="AN188" s="52"/>
      <c r="AO188" s="52"/>
      <c r="AP188" s="52"/>
      <c r="AQ188" s="52"/>
      <c r="AR188" s="288"/>
      <c r="AS188" s="52"/>
      <c r="AT188" s="288"/>
      <c r="AU188" s="288"/>
      <c r="AV188" s="288"/>
      <c r="AW188" s="288"/>
      <c r="AX188" s="288"/>
      <c r="AY188" s="288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</row>
    <row r="189" spans="1:79" x14ac:dyDescent="0.2">
      <c r="A189" s="75"/>
      <c r="B189" s="52"/>
      <c r="C189" s="583"/>
      <c r="D189" s="311"/>
      <c r="E189" s="311"/>
      <c r="F189" s="311"/>
      <c r="G189" s="311"/>
      <c r="H189" s="311"/>
      <c r="I189" s="311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1"/>
      <c r="AB189" s="311"/>
      <c r="AC189" s="311"/>
      <c r="AD189" s="311"/>
      <c r="AE189" s="311"/>
      <c r="AF189" s="311"/>
      <c r="AG189" s="311"/>
      <c r="AH189" s="311"/>
      <c r="AI189" s="311"/>
      <c r="AJ189" s="311"/>
      <c r="AK189" s="311"/>
      <c r="AL189" s="311"/>
      <c r="AM189" s="52"/>
      <c r="AN189" s="52"/>
      <c r="AO189" s="52"/>
      <c r="AP189" s="52"/>
      <c r="AQ189" s="52"/>
      <c r="AR189" s="288"/>
      <c r="AS189" s="52"/>
      <c r="AT189" s="288"/>
      <c r="AU189" s="288"/>
      <c r="AV189" s="288"/>
      <c r="AW189" s="288"/>
      <c r="AX189" s="288"/>
      <c r="AY189" s="288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</row>
    <row r="190" spans="1:79" x14ac:dyDescent="0.2">
      <c r="A190" s="75"/>
      <c r="B190" s="52"/>
      <c r="C190" s="583"/>
      <c r="D190" s="311"/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  <c r="AD190" s="311"/>
      <c r="AE190" s="311"/>
      <c r="AF190" s="311"/>
      <c r="AG190" s="311"/>
      <c r="AH190" s="311"/>
      <c r="AI190" s="311"/>
      <c r="AJ190" s="311"/>
      <c r="AK190" s="311"/>
      <c r="AL190" s="311"/>
      <c r="AM190" s="52"/>
      <c r="AN190" s="52"/>
      <c r="AO190" s="52"/>
      <c r="AP190" s="52"/>
      <c r="AQ190" s="52"/>
      <c r="AR190" s="288"/>
      <c r="AS190" s="52"/>
      <c r="AT190" s="288"/>
      <c r="AU190" s="288"/>
      <c r="AV190" s="288"/>
      <c r="AW190" s="288"/>
      <c r="AX190" s="288"/>
      <c r="AY190" s="288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</row>
    <row r="191" spans="1:79" x14ac:dyDescent="0.2">
      <c r="A191" s="75"/>
      <c r="B191" s="52"/>
      <c r="C191" s="583"/>
      <c r="D191" s="311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  <c r="AD191" s="311"/>
      <c r="AE191" s="311"/>
      <c r="AF191" s="311"/>
      <c r="AG191" s="311"/>
      <c r="AH191" s="311"/>
      <c r="AI191" s="311"/>
      <c r="AJ191" s="311"/>
      <c r="AK191" s="311"/>
      <c r="AL191" s="311"/>
      <c r="AM191" s="52"/>
      <c r="AN191" s="52"/>
      <c r="AO191" s="52"/>
      <c r="AP191" s="52"/>
      <c r="AQ191" s="52"/>
      <c r="AR191" s="288"/>
      <c r="AS191" s="52"/>
      <c r="AT191" s="288"/>
      <c r="AU191" s="288"/>
      <c r="AV191" s="288"/>
      <c r="AW191" s="288"/>
      <c r="AX191" s="288"/>
      <c r="AY191" s="288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</row>
    <row r="192" spans="1:79" x14ac:dyDescent="0.2">
      <c r="A192" s="75"/>
      <c r="B192" s="52"/>
      <c r="C192" s="583"/>
      <c r="D192" s="311"/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1"/>
      <c r="AB192" s="311"/>
      <c r="AC192" s="311"/>
      <c r="AD192" s="311"/>
      <c r="AE192" s="311"/>
      <c r="AF192" s="311"/>
      <c r="AG192" s="311"/>
      <c r="AH192" s="311"/>
      <c r="AI192" s="311"/>
      <c r="AJ192" s="311"/>
      <c r="AK192" s="311"/>
      <c r="AL192" s="311"/>
      <c r="AM192" s="52"/>
      <c r="AN192" s="52"/>
      <c r="AO192" s="52"/>
      <c r="AP192" s="52"/>
      <c r="AQ192" s="52"/>
      <c r="AR192" s="288"/>
      <c r="AS192" s="52"/>
      <c r="AT192" s="288"/>
      <c r="AU192" s="288"/>
      <c r="AV192" s="288"/>
      <c r="AW192" s="288"/>
      <c r="AX192" s="288"/>
      <c r="AY192" s="288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</row>
    <row r="193" spans="1:79" x14ac:dyDescent="0.2">
      <c r="A193" s="75"/>
      <c r="B193" s="52"/>
      <c r="C193" s="583"/>
      <c r="D193" s="311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1"/>
      <c r="AB193" s="311"/>
      <c r="AC193" s="311"/>
      <c r="AD193" s="311"/>
      <c r="AE193" s="311"/>
      <c r="AF193" s="311"/>
      <c r="AG193" s="311"/>
      <c r="AH193" s="311"/>
      <c r="AI193" s="311"/>
      <c r="AJ193" s="311"/>
      <c r="AK193" s="311"/>
      <c r="AL193" s="311"/>
      <c r="AM193" s="52"/>
      <c r="AN193" s="52"/>
      <c r="AO193" s="52"/>
      <c r="AP193" s="52"/>
      <c r="AQ193" s="52"/>
      <c r="AR193" s="288"/>
      <c r="AS193" s="52"/>
      <c r="AT193" s="288"/>
      <c r="AU193" s="288"/>
      <c r="AV193" s="288"/>
      <c r="AW193" s="288"/>
      <c r="AX193" s="288"/>
      <c r="AY193" s="288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</row>
    <row r="194" spans="1:79" x14ac:dyDescent="0.2">
      <c r="A194" s="75"/>
      <c r="B194" s="52"/>
      <c r="C194" s="583"/>
      <c r="D194" s="311"/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1"/>
      <c r="AB194" s="311"/>
      <c r="AC194" s="311"/>
      <c r="AD194" s="311"/>
      <c r="AE194" s="311"/>
      <c r="AF194" s="311"/>
      <c r="AG194" s="311"/>
      <c r="AH194" s="311"/>
      <c r="AI194" s="311"/>
      <c r="AJ194" s="311"/>
      <c r="AK194" s="311"/>
      <c r="AL194" s="311"/>
      <c r="AM194" s="52"/>
      <c r="AN194" s="52"/>
      <c r="AO194" s="52"/>
      <c r="AP194" s="52"/>
      <c r="AQ194" s="52"/>
      <c r="AR194" s="288"/>
      <c r="AS194" s="52"/>
      <c r="AT194" s="288"/>
      <c r="AU194" s="288"/>
      <c r="AV194" s="288"/>
      <c r="AW194" s="288"/>
      <c r="AX194" s="288"/>
      <c r="AY194" s="288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</row>
    <row r="195" spans="1:79" x14ac:dyDescent="0.2">
      <c r="A195" s="75"/>
      <c r="B195" s="52"/>
      <c r="C195" s="583"/>
      <c r="D195" s="311"/>
      <c r="E195" s="311"/>
      <c r="F195" s="311"/>
      <c r="G195" s="311"/>
      <c r="H195" s="311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1"/>
      <c r="AB195" s="311"/>
      <c r="AC195" s="311"/>
      <c r="AD195" s="311"/>
      <c r="AE195" s="311"/>
      <c r="AF195" s="311"/>
      <c r="AG195" s="311"/>
      <c r="AH195" s="311"/>
      <c r="AI195" s="311"/>
      <c r="AJ195" s="311"/>
      <c r="AK195" s="311"/>
      <c r="AL195" s="311"/>
      <c r="AM195" s="52"/>
      <c r="AN195" s="52"/>
      <c r="AO195" s="52"/>
      <c r="AP195" s="52"/>
      <c r="AQ195" s="52"/>
      <c r="AR195" s="288"/>
      <c r="AS195" s="52"/>
      <c r="AT195" s="288"/>
      <c r="AU195" s="288"/>
      <c r="AV195" s="288"/>
      <c r="AW195" s="288"/>
      <c r="AX195" s="288"/>
      <c r="AY195" s="288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</row>
    <row r="196" spans="1:79" x14ac:dyDescent="0.2">
      <c r="A196" s="75"/>
      <c r="B196" s="52"/>
      <c r="C196" s="583"/>
      <c r="D196" s="311"/>
      <c r="E196" s="311"/>
      <c r="F196" s="311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  <c r="Z196" s="311"/>
      <c r="AA196" s="311"/>
      <c r="AB196" s="311"/>
      <c r="AC196" s="311"/>
      <c r="AD196" s="311"/>
      <c r="AE196" s="311"/>
      <c r="AF196" s="311"/>
      <c r="AG196" s="311"/>
      <c r="AH196" s="311"/>
      <c r="AI196" s="311"/>
      <c r="AJ196" s="311"/>
      <c r="AK196" s="311"/>
      <c r="AL196" s="311"/>
      <c r="AM196" s="52"/>
      <c r="AN196" s="52"/>
      <c r="AO196" s="52"/>
      <c r="AP196" s="52"/>
      <c r="AQ196" s="52"/>
      <c r="AR196" s="288"/>
      <c r="AS196" s="52"/>
      <c r="AT196" s="288"/>
      <c r="AU196" s="288"/>
      <c r="AV196" s="288"/>
      <c r="AW196" s="288"/>
      <c r="AX196" s="288"/>
      <c r="AY196" s="288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</row>
    <row r="197" spans="1:79" x14ac:dyDescent="0.2">
      <c r="A197" s="75"/>
      <c r="B197" s="52"/>
      <c r="C197" s="583"/>
      <c r="D197" s="311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  <c r="AD197" s="311"/>
      <c r="AE197" s="311"/>
      <c r="AF197" s="311"/>
      <c r="AG197" s="311"/>
      <c r="AH197" s="311"/>
      <c r="AI197" s="311"/>
      <c r="AJ197" s="311"/>
      <c r="AK197" s="311"/>
      <c r="AL197" s="311"/>
      <c r="AM197" s="52"/>
      <c r="AN197" s="52"/>
      <c r="AO197" s="52"/>
      <c r="AP197" s="52"/>
      <c r="AQ197" s="52"/>
      <c r="AR197" s="288"/>
      <c r="AS197" s="52"/>
      <c r="AT197" s="288"/>
      <c r="AU197" s="288"/>
      <c r="AV197" s="288"/>
      <c r="AW197" s="288"/>
      <c r="AX197" s="288"/>
      <c r="AY197" s="288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</row>
    <row r="198" spans="1:79" x14ac:dyDescent="0.2">
      <c r="A198" s="75"/>
      <c r="B198" s="52"/>
      <c r="C198" s="583"/>
      <c r="D198" s="311"/>
      <c r="E198" s="311"/>
      <c r="F198" s="311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  <c r="AB198" s="311"/>
      <c r="AC198" s="311"/>
      <c r="AD198" s="311"/>
      <c r="AE198" s="311"/>
      <c r="AF198" s="311"/>
      <c r="AG198" s="311"/>
      <c r="AH198" s="311"/>
      <c r="AI198" s="311"/>
      <c r="AJ198" s="311"/>
      <c r="AK198" s="311"/>
      <c r="AL198" s="311"/>
      <c r="AM198" s="52"/>
      <c r="AN198" s="52"/>
      <c r="AO198" s="52"/>
      <c r="AP198" s="52"/>
      <c r="AQ198" s="52"/>
      <c r="AR198" s="288"/>
      <c r="AS198" s="52"/>
      <c r="AT198" s="288"/>
      <c r="AU198" s="288"/>
      <c r="AV198" s="288"/>
      <c r="AW198" s="288"/>
      <c r="AX198" s="288"/>
      <c r="AY198" s="288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</row>
    <row r="199" spans="1:79" x14ac:dyDescent="0.2">
      <c r="A199" s="75"/>
      <c r="B199" s="52"/>
      <c r="C199" s="583"/>
      <c r="D199" s="311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  <c r="AB199" s="311"/>
      <c r="AC199" s="311"/>
      <c r="AD199" s="311"/>
      <c r="AE199" s="311"/>
      <c r="AF199" s="311"/>
      <c r="AG199" s="311"/>
      <c r="AH199" s="311"/>
      <c r="AI199" s="311"/>
      <c r="AJ199" s="311"/>
      <c r="AK199" s="311"/>
      <c r="AL199" s="311"/>
      <c r="AM199" s="52"/>
      <c r="AN199" s="52"/>
      <c r="AO199" s="52"/>
      <c r="AP199" s="52"/>
      <c r="AQ199" s="52"/>
      <c r="AR199" s="288"/>
      <c r="AS199" s="52"/>
      <c r="AT199" s="288"/>
      <c r="AU199" s="288"/>
      <c r="AV199" s="288"/>
      <c r="AW199" s="288"/>
      <c r="AX199" s="288"/>
      <c r="AY199" s="288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</row>
    <row r="200" spans="1:79" x14ac:dyDescent="0.2">
      <c r="A200" s="75"/>
      <c r="B200" s="52"/>
      <c r="C200" s="583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1"/>
      <c r="AB200" s="311"/>
      <c r="AC200" s="311"/>
      <c r="AD200" s="311"/>
      <c r="AE200" s="311"/>
      <c r="AF200" s="311"/>
      <c r="AG200" s="311"/>
      <c r="AH200" s="311"/>
      <c r="AI200" s="311"/>
      <c r="AJ200" s="311"/>
      <c r="AK200" s="311"/>
      <c r="AL200" s="311"/>
      <c r="AM200" s="52"/>
      <c r="AN200" s="52"/>
      <c r="AO200" s="52"/>
      <c r="AP200" s="52"/>
      <c r="AQ200" s="52"/>
      <c r="AR200" s="288"/>
      <c r="AS200" s="52"/>
      <c r="AT200" s="288"/>
      <c r="AU200" s="288"/>
      <c r="AV200" s="288"/>
      <c r="AW200" s="288"/>
      <c r="AX200" s="288"/>
      <c r="AY200" s="288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</row>
    <row r="201" spans="1:79" x14ac:dyDescent="0.2">
      <c r="A201" s="75"/>
      <c r="B201" s="52"/>
      <c r="C201" s="583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  <c r="AB201" s="311"/>
      <c r="AC201" s="311"/>
      <c r="AD201" s="311"/>
      <c r="AE201" s="311"/>
      <c r="AF201" s="311"/>
      <c r="AG201" s="311"/>
      <c r="AH201" s="311"/>
      <c r="AI201" s="311"/>
      <c r="AJ201" s="311"/>
      <c r="AK201" s="311"/>
      <c r="AL201" s="311"/>
      <c r="AM201" s="52"/>
      <c r="AN201" s="52"/>
      <c r="AO201" s="52"/>
      <c r="AP201" s="52"/>
      <c r="AQ201" s="52"/>
      <c r="AR201" s="288"/>
      <c r="AS201" s="52"/>
      <c r="AT201" s="288"/>
      <c r="AU201" s="288"/>
      <c r="AV201" s="288"/>
      <c r="AW201" s="288"/>
      <c r="AX201" s="288"/>
      <c r="AY201" s="288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</row>
    <row r="202" spans="1:79" x14ac:dyDescent="0.2">
      <c r="A202" s="75"/>
      <c r="B202" s="52"/>
      <c r="C202" s="583"/>
      <c r="D202" s="311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1"/>
      <c r="AB202" s="311"/>
      <c r="AC202" s="311"/>
      <c r="AD202" s="311"/>
      <c r="AE202" s="311"/>
      <c r="AF202" s="311"/>
      <c r="AG202" s="311"/>
      <c r="AH202" s="311"/>
      <c r="AI202" s="311"/>
      <c r="AJ202" s="311"/>
      <c r="AK202" s="311"/>
      <c r="AL202" s="311"/>
      <c r="AM202" s="52"/>
      <c r="AN202" s="52"/>
      <c r="AO202" s="52"/>
      <c r="AP202" s="52"/>
      <c r="AQ202" s="52"/>
      <c r="AR202" s="288"/>
      <c r="AS202" s="52"/>
      <c r="AT202" s="288"/>
      <c r="AU202" s="288"/>
      <c r="AV202" s="288"/>
      <c r="AW202" s="288"/>
      <c r="AX202" s="288"/>
      <c r="AY202" s="288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</row>
    <row r="203" spans="1:79" x14ac:dyDescent="0.2">
      <c r="A203" s="75"/>
      <c r="B203" s="52"/>
      <c r="C203" s="583"/>
      <c r="D203" s="311"/>
      <c r="E203" s="311"/>
      <c r="F203" s="311"/>
      <c r="G203" s="311"/>
      <c r="H203" s="311"/>
      <c r="I203" s="311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1"/>
      <c r="AB203" s="311"/>
      <c r="AC203" s="311"/>
      <c r="AD203" s="311"/>
      <c r="AE203" s="311"/>
      <c r="AF203" s="311"/>
      <c r="AG203" s="311"/>
      <c r="AH203" s="311"/>
      <c r="AI203" s="311"/>
      <c r="AJ203" s="311"/>
      <c r="AK203" s="311"/>
      <c r="AL203" s="311"/>
      <c r="AM203" s="52"/>
      <c r="AN203" s="52"/>
      <c r="AO203" s="52"/>
      <c r="AP203" s="52"/>
      <c r="AQ203" s="52"/>
      <c r="AR203" s="288"/>
      <c r="AS203" s="52"/>
      <c r="AT203" s="288"/>
      <c r="AU203" s="288"/>
      <c r="AV203" s="288"/>
      <c r="AW203" s="288"/>
      <c r="AX203" s="288"/>
      <c r="AY203" s="288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</row>
    <row r="204" spans="1:79" x14ac:dyDescent="0.2">
      <c r="A204" s="75"/>
      <c r="B204" s="52"/>
      <c r="C204" s="583"/>
      <c r="D204" s="311"/>
      <c r="E204" s="311"/>
      <c r="F204" s="31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  <c r="AB204" s="311"/>
      <c r="AC204" s="311"/>
      <c r="AD204" s="311"/>
      <c r="AE204" s="311"/>
      <c r="AF204" s="311"/>
      <c r="AG204" s="311"/>
      <c r="AH204" s="311"/>
      <c r="AI204" s="311"/>
      <c r="AJ204" s="311"/>
      <c r="AK204" s="311"/>
      <c r="AL204" s="311"/>
      <c r="AM204" s="52"/>
      <c r="AN204" s="52"/>
      <c r="AO204" s="52"/>
      <c r="AP204" s="52"/>
      <c r="AQ204" s="52"/>
      <c r="AR204" s="288"/>
      <c r="AS204" s="52"/>
      <c r="AT204" s="288"/>
      <c r="AU204" s="288"/>
      <c r="AV204" s="288"/>
      <c r="AW204" s="288"/>
      <c r="AX204" s="288"/>
      <c r="AY204" s="288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</row>
    <row r="205" spans="1:79" x14ac:dyDescent="0.2">
      <c r="A205" s="75"/>
      <c r="B205" s="52"/>
      <c r="C205" s="583"/>
      <c r="D205" s="311"/>
      <c r="E205" s="311"/>
      <c r="F205" s="311"/>
      <c r="G205" s="311"/>
      <c r="H205" s="311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  <c r="AA205" s="311"/>
      <c r="AB205" s="311"/>
      <c r="AC205" s="311"/>
      <c r="AD205" s="311"/>
      <c r="AE205" s="311"/>
      <c r="AF205" s="311"/>
      <c r="AG205" s="311"/>
      <c r="AH205" s="311"/>
      <c r="AI205" s="311"/>
      <c r="AJ205" s="311"/>
      <c r="AK205" s="311"/>
      <c r="AL205" s="311"/>
      <c r="AM205" s="52"/>
      <c r="AN205" s="52"/>
      <c r="AO205" s="52"/>
      <c r="AP205" s="52"/>
      <c r="AQ205" s="52"/>
      <c r="AR205" s="288"/>
      <c r="AS205" s="52"/>
      <c r="AT205" s="288"/>
      <c r="AU205" s="288"/>
      <c r="AV205" s="288"/>
      <c r="AW205" s="288"/>
      <c r="AX205" s="288"/>
      <c r="AY205" s="288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</row>
    <row r="206" spans="1:79" x14ac:dyDescent="0.2">
      <c r="A206" s="75"/>
      <c r="B206" s="52"/>
      <c r="C206" s="583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311"/>
      <c r="AD206" s="311"/>
      <c r="AE206" s="311"/>
      <c r="AF206" s="311"/>
      <c r="AG206" s="311"/>
      <c r="AH206" s="311"/>
      <c r="AI206" s="311"/>
      <c r="AJ206" s="311"/>
      <c r="AK206" s="311"/>
      <c r="AL206" s="311"/>
      <c r="AM206" s="52"/>
      <c r="AN206" s="52"/>
      <c r="AO206" s="52"/>
      <c r="AP206" s="52"/>
      <c r="AQ206" s="52"/>
      <c r="AR206" s="288"/>
      <c r="AS206" s="52"/>
      <c r="AT206" s="288"/>
      <c r="AU206" s="288"/>
      <c r="AV206" s="288"/>
      <c r="AW206" s="288"/>
      <c r="AX206" s="288"/>
      <c r="AY206" s="288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</row>
    <row r="207" spans="1:79" x14ac:dyDescent="0.2">
      <c r="A207" s="75"/>
      <c r="B207" s="52"/>
      <c r="C207" s="583"/>
      <c r="D207" s="311"/>
      <c r="E207" s="311"/>
      <c r="F207" s="311"/>
      <c r="G207" s="311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1"/>
      <c r="AB207" s="311"/>
      <c r="AC207" s="311"/>
      <c r="AD207" s="311"/>
      <c r="AE207" s="311"/>
      <c r="AF207" s="311"/>
      <c r="AG207" s="311"/>
      <c r="AH207" s="311"/>
      <c r="AI207" s="311"/>
      <c r="AJ207" s="311"/>
      <c r="AK207" s="311"/>
      <c r="AL207" s="311"/>
      <c r="AM207" s="52"/>
      <c r="AN207" s="52"/>
      <c r="AO207" s="52"/>
      <c r="AP207" s="52"/>
      <c r="AQ207" s="52"/>
      <c r="AR207" s="288"/>
      <c r="AS207" s="52"/>
      <c r="AT207" s="288"/>
      <c r="AU207" s="288"/>
      <c r="AV207" s="288"/>
      <c r="AW207" s="288"/>
      <c r="AX207" s="288"/>
      <c r="AY207" s="288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</row>
    <row r="208" spans="1:79" x14ac:dyDescent="0.2">
      <c r="A208" s="75"/>
      <c r="B208" s="52"/>
      <c r="C208" s="583"/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1"/>
      <c r="AB208" s="311"/>
      <c r="AC208" s="311"/>
      <c r="AD208" s="311"/>
      <c r="AE208" s="311"/>
      <c r="AF208" s="311"/>
      <c r="AG208" s="311"/>
      <c r="AH208" s="311"/>
      <c r="AI208" s="311"/>
      <c r="AJ208" s="311"/>
      <c r="AK208" s="311"/>
      <c r="AL208" s="311"/>
      <c r="AM208" s="52"/>
      <c r="AN208" s="52"/>
      <c r="AO208" s="52"/>
      <c r="AP208" s="52"/>
      <c r="AQ208" s="52"/>
      <c r="AR208" s="288"/>
      <c r="AS208" s="52"/>
      <c r="AT208" s="288"/>
      <c r="AU208" s="288"/>
      <c r="AV208" s="288"/>
      <c r="AW208" s="288"/>
      <c r="AX208" s="288"/>
      <c r="AY208" s="288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</row>
    <row r="209" spans="1:79" x14ac:dyDescent="0.2">
      <c r="A209" s="75"/>
      <c r="B209" s="52"/>
      <c r="C209" s="583"/>
      <c r="D209" s="311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  <c r="AA209" s="311"/>
      <c r="AB209" s="311"/>
      <c r="AC209" s="311"/>
      <c r="AD209" s="311"/>
      <c r="AE209" s="311"/>
      <c r="AF209" s="311"/>
      <c r="AG209" s="311"/>
      <c r="AH209" s="311"/>
      <c r="AI209" s="311"/>
      <c r="AJ209" s="311"/>
      <c r="AK209" s="311"/>
      <c r="AL209" s="311"/>
      <c r="AM209" s="52"/>
      <c r="AN209" s="52"/>
      <c r="AO209" s="52"/>
      <c r="AP209" s="52"/>
      <c r="AQ209" s="52"/>
      <c r="AR209" s="288"/>
      <c r="AS209" s="52"/>
      <c r="AT209" s="288"/>
      <c r="AU209" s="288"/>
      <c r="AV209" s="288"/>
      <c r="AW209" s="288"/>
      <c r="AX209" s="288"/>
      <c r="AY209" s="288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</row>
    <row r="210" spans="1:79" x14ac:dyDescent="0.2">
      <c r="A210" s="75"/>
      <c r="B210" s="52"/>
      <c r="C210" s="583"/>
      <c r="D210" s="311"/>
      <c r="E210" s="311"/>
      <c r="F210" s="311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311"/>
      <c r="AD210" s="311"/>
      <c r="AE210" s="311"/>
      <c r="AF210" s="311"/>
      <c r="AG210" s="311"/>
      <c r="AH210" s="311"/>
      <c r="AI210" s="311"/>
      <c r="AJ210" s="311"/>
      <c r="AK210" s="311"/>
      <c r="AL210" s="311"/>
      <c r="AM210" s="52"/>
      <c r="AN210" s="52"/>
      <c r="AO210" s="52"/>
      <c r="AP210" s="52"/>
      <c r="AQ210" s="52"/>
      <c r="AR210" s="288"/>
      <c r="AS210" s="52"/>
      <c r="AT210" s="288"/>
      <c r="AU210" s="288"/>
      <c r="AV210" s="288"/>
      <c r="AW210" s="288"/>
      <c r="AX210" s="288"/>
      <c r="AY210" s="288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</row>
    <row r="211" spans="1:79" x14ac:dyDescent="0.2">
      <c r="A211" s="75"/>
      <c r="B211" s="52"/>
      <c r="C211" s="583"/>
      <c r="D211" s="311"/>
      <c r="E211" s="311"/>
      <c r="F211" s="311"/>
      <c r="G211" s="311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11"/>
      <c r="AD211" s="311"/>
      <c r="AE211" s="311"/>
      <c r="AF211" s="311"/>
      <c r="AG211" s="311"/>
      <c r="AH211" s="311"/>
      <c r="AI211" s="311"/>
      <c r="AJ211" s="311"/>
      <c r="AK211" s="311"/>
      <c r="AL211" s="311"/>
      <c r="AM211" s="52"/>
      <c r="AN211" s="52"/>
      <c r="AO211" s="52"/>
      <c r="AP211" s="52"/>
      <c r="AQ211" s="52"/>
      <c r="AR211" s="288"/>
      <c r="AS211" s="52"/>
      <c r="AT211" s="288"/>
      <c r="AU211" s="288"/>
      <c r="AV211" s="288"/>
      <c r="AW211" s="288"/>
      <c r="AX211" s="288"/>
      <c r="AY211" s="288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</row>
    <row r="212" spans="1:79" x14ac:dyDescent="0.2">
      <c r="A212" s="75"/>
      <c r="B212" s="52"/>
      <c r="C212" s="583"/>
      <c r="D212" s="311"/>
      <c r="E212" s="311"/>
      <c r="F212" s="311"/>
      <c r="G212" s="311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1"/>
      <c r="AB212" s="311"/>
      <c r="AC212" s="311"/>
      <c r="AD212" s="311"/>
      <c r="AE212" s="311"/>
      <c r="AF212" s="311"/>
      <c r="AG212" s="311"/>
      <c r="AH212" s="311"/>
      <c r="AI212" s="311"/>
      <c r="AJ212" s="311"/>
      <c r="AK212" s="311"/>
      <c r="AL212" s="311"/>
      <c r="AM212" s="52"/>
      <c r="AN212" s="52"/>
      <c r="AO212" s="52"/>
      <c r="AP212" s="52"/>
      <c r="AQ212" s="52"/>
      <c r="AR212" s="288"/>
      <c r="AS212" s="52"/>
      <c r="AT212" s="288"/>
      <c r="AU212" s="288"/>
      <c r="AV212" s="288"/>
      <c r="AW212" s="288"/>
      <c r="AX212" s="288"/>
      <c r="AY212" s="288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</row>
    <row r="213" spans="1:79" x14ac:dyDescent="0.2">
      <c r="A213" s="75"/>
      <c r="B213" s="52"/>
      <c r="C213" s="583"/>
      <c r="D213" s="311"/>
      <c r="E213" s="311"/>
      <c r="F213" s="311"/>
      <c r="G213" s="311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1"/>
      <c r="AB213" s="311"/>
      <c r="AC213" s="311"/>
      <c r="AD213" s="311"/>
      <c r="AE213" s="311"/>
      <c r="AF213" s="311"/>
      <c r="AG213" s="311"/>
      <c r="AH213" s="311"/>
      <c r="AI213" s="311"/>
      <c r="AJ213" s="311"/>
      <c r="AK213" s="311"/>
      <c r="AL213" s="311"/>
      <c r="AM213" s="52"/>
      <c r="AN213" s="52"/>
      <c r="AO213" s="52"/>
      <c r="AP213" s="52"/>
      <c r="AQ213" s="52"/>
      <c r="AR213" s="288"/>
      <c r="AS213" s="52"/>
      <c r="AT213" s="288"/>
      <c r="AU213" s="288"/>
      <c r="AV213" s="288"/>
      <c r="AW213" s="288"/>
      <c r="AX213" s="288"/>
      <c r="AY213" s="288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</row>
  </sheetData>
  <mergeCells count="91">
    <mergeCell ref="Q6:R6"/>
    <mergeCell ref="S6:T6"/>
    <mergeCell ref="U6:V6"/>
    <mergeCell ref="Q4:R4"/>
    <mergeCell ref="S4:T4"/>
    <mergeCell ref="U4:V4"/>
    <mergeCell ref="Q5:R5"/>
    <mergeCell ref="S5:T5"/>
    <mergeCell ref="U5:V5"/>
    <mergeCell ref="Q2:R2"/>
    <mergeCell ref="S2:T2"/>
    <mergeCell ref="U2:V2"/>
    <mergeCell ref="Q3:R3"/>
    <mergeCell ref="S3:T3"/>
    <mergeCell ref="U3:V3"/>
    <mergeCell ref="AU2:AX2"/>
    <mergeCell ref="AK2:AL2"/>
    <mergeCell ref="AK3:AL3"/>
    <mergeCell ref="AC2:AD2"/>
    <mergeCell ref="AK4:AL4"/>
    <mergeCell ref="AG2:AH2"/>
    <mergeCell ref="AG3:AH3"/>
    <mergeCell ref="AG4:AH4"/>
    <mergeCell ref="AI2:AJ2"/>
    <mergeCell ref="AI3:AJ3"/>
    <mergeCell ref="I3:J3"/>
    <mergeCell ref="I2:J2"/>
    <mergeCell ref="G4:H4"/>
    <mergeCell ref="AI4:AJ4"/>
    <mergeCell ref="AA2:AB2"/>
    <mergeCell ref="AE2:AF2"/>
    <mergeCell ref="AC3:AD3"/>
    <mergeCell ref="AE3:AF3"/>
    <mergeCell ref="AA3:AB3"/>
    <mergeCell ref="AE4:AF4"/>
    <mergeCell ref="W2:X2"/>
    <mergeCell ref="W3:X3"/>
    <mergeCell ref="Y2:Z2"/>
    <mergeCell ref="Y3:Z3"/>
    <mergeCell ref="Y4:Z4"/>
    <mergeCell ref="W4:X4"/>
    <mergeCell ref="E2:F2"/>
    <mergeCell ref="E3:F3"/>
    <mergeCell ref="E4:F4"/>
    <mergeCell ref="C5:D5"/>
    <mergeCell ref="O2:P2"/>
    <mergeCell ref="O3:P3"/>
    <mergeCell ref="C2:D2"/>
    <mergeCell ref="C3:D3"/>
    <mergeCell ref="G3:H3"/>
    <mergeCell ref="K2:L2"/>
    <mergeCell ref="O4:P4"/>
    <mergeCell ref="G2:H2"/>
    <mergeCell ref="K3:L3"/>
    <mergeCell ref="I4:J4"/>
    <mergeCell ref="M2:N2"/>
    <mergeCell ref="M3:N3"/>
    <mergeCell ref="AE6:AF6"/>
    <mergeCell ref="E5:F5"/>
    <mergeCell ref="K4:L4"/>
    <mergeCell ref="C4:D4"/>
    <mergeCell ref="W5:X5"/>
    <mergeCell ref="AE5:AF5"/>
    <mergeCell ref="M4:N4"/>
    <mergeCell ref="W6:X6"/>
    <mergeCell ref="AC6:AD6"/>
    <mergeCell ref="Y6:Z6"/>
    <mergeCell ref="AA6:AB6"/>
    <mergeCell ref="Y5:Z5"/>
    <mergeCell ref="AA4:AB4"/>
    <mergeCell ref="AC4:AD4"/>
    <mergeCell ref="AC5:AD5"/>
    <mergeCell ref="AA5:AB5"/>
    <mergeCell ref="AK6:AL6"/>
    <mergeCell ref="AG5:AH5"/>
    <mergeCell ref="AG6:AH6"/>
    <mergeCell ref="AI5:AJ5"/>
    <mergeCell ref="AI6:AJ6"/>
    <mergeCell ref="AK5:AL5"/>
    <mergeCell ref="E6:F6"/>
    <mergeCell ref="G59:H59"/>
    <mergeCell ref="O6:P6"/>
    <mergeCell ref="O5:P5"/>
    <mergeCell ref="K5:L5"/>
    <mergeCell ref="I6:J6"/>
    <mergeCell ref="I5:J5"/>
    <mergeCell ref="K6:L6"/>
    <mergeCell ref="G5:H5"/>
    <mergeCell ref="G6:H6"/>
    <mergeCell ref="M5:N5"/>
    <mergeCell ref="M6:N6"/>
  </mergeCells>
  <phoneticPr fontId="0" type="noConversion"/>
  <conditionalFormatting sqref="AT50:AV51 AT42:AV48 AW42:AY51 AT53:AY56 AT9:AY10 AT12:AY13 AT17:AY32 AT34:AY41">
    <cfRule type="cellIs" dxfId="26" priority="10" stopIfTrue="1" operator="equal">
      <formula>4</formula>
    </cfRule>
  </conditionalFormatting>
  <conditionalFormatting sqref="AT15:AY16">
    <cfRule type="cellIs" dxfId="25" priority="2" stopIfTrue="1" operator="equal">
      <formula>4</formula>
    </cfRule>
  </conditionalFormatting>
  <conditionalFormatting sqref="AT33:AY33">
    <cfRule type="cellIs" dxfId="24" priority="1" stopIfTrue="1" operator="equal">
      <formula>4</formula>
    </cfRule>
  </conditionalFormatting>
  <pageMargins left="0.39" right="0.39" top="0.39" bottom="0.39" header="0.39" footer="0.39"/>
  <pageSetup paperSize="9" scale="63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M222"/>
  <sheetViews>
    <sheetView showZeros="0" tabSelected="1" zoomScale="65" zoomScaleNormal="65" workbookViewId="0">
      <selection activeCell="AU65" sqref="AU65"/>
    </sheetView>
  </sheetViews>
  <sheetFormatPr baseColWidth="10" defaultRowHeight="12.75" x14ac:dyDescent="0.2"/>
  <cols>
    <col min="1" max="1" width="4.42578125" style="1078" customWidth="1"/>
    <col min="2" max="2" width="28.140625" style="329" customWidth="1"/>
    <col min="3" max="3" width="4.5703125" style="1114" customWidth="1"/>
    <col min="4" max="4" width="3.5703125" style="1114" customWidth="1"/>
    <col min="5" max="6" width="4.5703125" style="1114" customWidth="1"/>
    <col min="7" max="7" width="4.5703125" style="487" customWidth="1"/>
    <col min="8" max="8" width="3.85546875" style="487" customWidth="1"/>
    <col min="9" max="26" width="4.5703125" style="487" customWidth="1"/>
    <col min="27" max="27" width="5" style="487" customWidth="1"/>
    <col min="28" max="28" width="3.85546875" style="487" customWidth="1"/>
    <col min="29" max="29" width="5.42578125" style="487" customWidth="1"/>
    <col min="30" max="30" width="3.7109375" style="487" customWidth="1"/>
    <col min="31" max="31" width="4.5703125" style="487" customWidth="1"/>
    <col min="32" max="32" width="4.42578125" style="487" customWidth="1"/>
    <col min="33" max="41" width="4.5703125" style="487" customWidth="1"/>
    <col min="42" max="42" width="5.140625" style="487" customWidth="1"/>
    <col min="43" max="43" width="5.28515625" style="487" customWidth="1"/>
    <col min="44" max="44" width="4.7109375" style="487" customWidth="1"/>
    <col min="45" max="45" width="5.28515625" style="487" customWidth="1"/>
    <col min="46" max="46" width="4.7109375" style="487" customWidth="1"/>
    <col min="47" max="47" width="5.7109375" style="487" customWidth="1"/>
    <col min="48" max="50" width="4.7109375" style="487" customWidth="1"/>
    <col min="51" max="51" width="6.42578125" style="487" customWidth="1"/>
    <col min="52" max="52" width="3.42578125" style="487" customWidth="1"/>
    <col min="53" max="53" width="3.140625" style="329" customWidth="1"/>
    <col min="54" max="54" width="8.28515625" style="329" bestFit="1" customWidth="1"/>
    <col min="55" max="55" width="3.140625" style="329" customWidth="1"/>
    <col min="56" max="58" width="3" style="329" customWidth="1"/>
    <col min="59" max="59" width="4.42578125" style="329" customWidth="1"/>
    <col min="60" max="64" width="5.140625" style="329" customWidth="1"/>
    <col min="65" max="65" width="4.140625" style="329" customWidth="1"/>
    <col min="66" max="16384" width="11.42578125" style="329"/>
  </cols>
  <sheetData>
    <row r="1" spans="1:65" x14ac:dyDescent="0.2">
      <c r="A1" s="1029"/>
      <c r="B1" s="1030"/>
      <c r="C1" s="1406" t="s">
        <v>312</v>
      </c>
      <c r="D1" s="1407"/>
      <c r="E1" s="1406" t="s">
        <v>312</v>
      </c>
      <c r="F1" s="1407"/>
      <c r="G1" s="1330" t="s">
        <v>344</v>
      </c>
      <c r="H1" s="1331"/>
      <c r="I1" s="1330" t="s">
        <v>344</v>
      </c>
      <c r="J1" s="1331"/>
      <c r="K1" s="1330" t="s">
        <v>420</v>
      </c>
      <c r="L1" s="1331"/>
      <c r="M1" s="1330" t="s">
        <v>422</v>
      </c>
      <c r="N1" s="1331"/>
      <c r="O1" s="1330" t="s">
        <v>426</v>
      </c>
      <c r="P1" s="1331"/>
      <c r="Q1" s="1330" t="s">
        <v>428</v>
      </c>
      <c r="R1" s="1331"/>
      <c r="S1" s="1330" t="s">
        <v>428</v>
      </c>
      <c r="T1" s="1331"/>
      <c r="U1" s="1330" t="s">
        <v>427</v>
      </c>
      <c r="V1" s="1331"/>
      <c r="W1" s="1330" t="s">
        <v>312</v>
      </c>
      <c r="X1" s="1331"/>
      <c r="Y1" s="1330" t="s">
        <v>435</v>
      </c>
      <c r="Z1" s="1331"/>
      <c r="AA1" s="1330" t="s">
        <v>392</v>
      </c>
      <c r="AB1" s="1331"/>
      <c r="AC1" s="1330" t="s">
        <v>392</v>
      </c>
      <c r="AD1" s="1331"/>
      <c r="AE1" s="1403" t="s">
        <v>445</v>
      </c>
      <c r="AF1" s="1404"/>
      <c r="AG1" s="1330" t="s">
        <v>369</v>
      </c>
      <c r="AH1" s="1331"/>
      <c r="AI1" s="1330" t="s">
        <v>445</v>
      </c>
      <c r="AJ1" s="1331"/>
      <c r="AK1" s="1330" t="s">
        <v>450</v>
      </c>
      <c r="AL1" s="1331"/>
      <c r="AM1" s="1330" t="s">
        <v>451</v>
      </c>
      <c r="AN1" s="1331"/>
      <c r="AO1" s="1350" t="s">
        <v>452</v>
      </c>
      <c r="AP1" s="1351"/>
      <c r="AQ1" s="1330" t="s">
        <v>363</v>
      </c>
      <c r="AR1" s="1331"/>
      <c r="AS1" s="1330" t="s">
        <v>392</v>
      </c>
      <c r="AT1" s="1331"/>
      <c r="AU1" s="1330" t="s">
        <v>482</v>
      </c>
      <c r="AV1" s="1331"/>
      <c r="AW1" s="1315" t="s">
        <v>485</v>
      </c>
      <c r="AX1" s="1316"/>
      <c r="AY1" s="1315" t="s">
        <v>485</v>
      </c>
      <c r="AZ1" s="1316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</row>
    <row r="2" spans="1:65" x14ac:dyDescent="0.2">
      <c r="A2" s="1031"/>
      <c r="B2" s="1030"/>
      <c r="C2" s="1408">
        <v>7</v>
      </c>
      <c r="D2" s="1409"/>
      <c r="E2" s="1408">
        <v>8</v>
      </c>
      <c r="F2" s="1409"/>
      <c r="G2" s="1396">
        <v>28</v>
      </c>
      <c r="H2" s="1397"/>
      <c r="I2" s="1405" t="s">
        <v>204</v>
      </c>
      <c r="J2" s="1397"/>
      <c r="K2" s="1396">
        <v>15</v>
      </c>
      <c r="L2" s="1397"/>
      <c r="M2" s="1396">
        <v>22</v>
      </c>
      <c r="N2" s="1397"/>
      <c r="O2" s="1396">
        <v>5</v>
      </c>
      <c r="P2" s="1397"/>
      <c r="Q2" s="1396">
        <v>5</v>
      </c>
      <c r="R2" s="1397"/>
      <c r="S2" s="1396">
        <v>6</v>
      </c>
      <c r="T2" s="1397"/>
      <c r="U2" s="1396">
        <v>12</v>
      </c>
      <c r="V2" s="1397"/>
      <c r="W2" s="1396">
        <v>27</v>
      </c>
      <c r="X2" s="1397"/>
      <c r="Y2" s="1396">
        <v>27</v>
      </c>
      <c r="Z2" s="1397"/>
      <c r="AA2" s="1396">
        <v>3</v>
      </c>
      <c r="AB2" s="1397"/>
      <c r="AC2" s="1396">
        <v>4</v>
      </c>
      <c r="AD2" s="1397"/>
      <c r="AE2" s="1396">
        <v>8</v>
      </c>
      <c r="AF2" s="1397"/>
      <c r="AG2" s="1396">
        <v>18</v>
      </c>
      <c r="AH2" s="1397"/>
      <c r="AI2" s="1396">
        <v>29</v>
      </c>
      <c r="AJ2" s="1397"/>
      <c r="AK2" s="1396">
        <v>30</v>
      </c>
      <c r="AL2" s="1397"/>
      <c r="AM2" s="1405" t="s">
        <v>19</v>
      </c>
      <c r="AN2" s="1397"/>
      <c r="AO2" s="1405" t="s">
        <v>19</v>
      </c>
      <c r="AP2" s="1397"/>
      <c r="AQ2" s="1396">
        <v>15</v>
      </c>
      <c r="AR2" s="1397"/>
      <c r="AS2" s="1396">
        <v>29</v>
      </c>
      <c r="AT2" s="1397"/>
      <c r="AU2" s="1396">
        <v>13</v>
      </c>
      <c r="AV2" s="1397"/>
      <c r="AW2" s="1396">
        <v>30</v>
      </c>
      <c r="AX2" s="1397"/>
      <c r="AY2" s="1396">
        <v>31</v>
      </c>
      <c r="AZ2" s="1397"/>
      <c r="BA2" s="1032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</row>
    <row r="3" spans="1:65" x14ac:dyDescent="0.2">
      <c r="A3" s="1033"/>
      <c r="B3" s="1030"/>
      <c r="C3" s="1408" t="s">
        <v>323</v>
      </c>
      <c r="D3" s="1409"/>
      <c r="E3" s="1408" t="s">
        <v>323</v>
      </c>
      <c r="F3" s="1409"/>
      <c r="G3" s="1321" t="s">
        <v>323</v>
      </c>
      <c r="H3" s="1322"/>
      <c r="I3" s="1321" t="s">
        <v>252</v>
      </c>
      <c r="J3" s="1322"/>
      <c r="K3" s="1321" t="s">
        <v>252</v>
      </c>
      <c r="L3" s="1322"/>
      <c r="M3" s="1321" t="s">
        <v>252</v>
      </c>
      <c r="N3" s="1322"/>
      <c r="O3" s="1321" t="s">
        <v>425</v>
      </c>
      <c r="P3" s="1322"/>
      <c r="Q3" s="1321" t="s">
        <v>425</v>
      </c>
      <c r="R3" s="1322"/>
      <c r="S3" s="1321" t="s">
        <v>425</v>
      </c>
      <c r="T3" s="1322"/>
      <c r="U3" s="1321" t="s">
        <v>425</v>
      </c>
      <c r="V3" s="1322"/>
      <c r="W3" s="1321" t="s">
        <v>425</v>
      </c>
      <c r="X3" s="1322"/>
      <c r="Y3" s="1321" t="s">
        <v>425</v>
      </c>
      <c r="Z3" s="1322"/>
      <c r="AA3" s="1321" t="s">
        <v>436</v>
      </c>
      <c r="AB3" s="1322"/>
      <c r="AC3" s="1321" t="s">
        <v>436</v>
      </c>
      <c r="AD3" s="1322"/>
      <c r="AE3" s="1321" t="s">
        <v>436</v>
      </c>
      <c r="AF3" s="1322"/>
      <c r="AG3" s="1321" t="s">
        <v>436</v>
      </c>
      <c r="AH3" s="1322"/>
      <c r="AI3" s="1321" t="s">
        <v>436</v>
      </c>
      <c r="AJ3" s="1322"/>
      <c r="AK3" s="1321" t="s">
        <v>436</v>
      </c>
      <c r="AL3" s="1322"/>
      <c r="AM3" s="1321" t="s">
        <v>448</v>
      </c>
      <c r="AN3" s="1322"/>
      <c r="AO3" s="1321" t="s">
        <v>448</v>
      </c>
      <c r="AP3" s="1322"/>
      <c r="AQ3" s="1321" t="s">
        <v>448</v>
      </c>
      <c r="AR3" s="1322"/>
      <c r="AS3" s="1321" t="s">
        <v>448</v>
      </c>
      <c r="AT3" s="1322"/>
      <c r="AU3" s="1321" t="s">
        <v>470</v>
      </c>
      <c r="AV3" s="1322"/>
      <c r="AW3" s="1321" t="s">
        <v>470</v>
      </c>
      <c r="AX3" s="1322"/>
      <c r="AY3" s="1321" t="s">
        <v>470</v>
      </c>
      <c r="AZ3" s="1322"/>
      <c r="BA3" s="1032"/>
      <c r="BB3" s="792" t="s">
        <v>1</v>
      </c>
      <c r="BC3" s="866" t="s">
        <v>2</v>
      </c>
      <c r="BD3" s="867"/>
      <c r="BE3" s="867"/>
      <c r="BF3" s="868"/>
      <c r="BG3" s="1034"/>
      <c r="BH3" s="1034"/>
      <c r="BI3" s="1034"/>
      <c r="BJ3" s="1034"/>
      <c r="BK3" s="1034"/>
      <c r="BL3" s="1035"/>
      <c r="BM3" s="327"/>
    </row>
    <row r="4" spans="1:65" x14ac:dyDescent="0.2">
      <c r="A4" s="1033"/>
      <c r="B4" s="1036"/>
      <c r="C4" s="1408">
        <v>2013</v>
      </c>
      <c r="D4" s="1409"/>
      <c r="E4" s="1408">
        <v>2013</v>
      </c>
      <c r="F4" s="1409"/>
      <c r="G4" s="1321">
        <v>2013</v>
      </c>
      <c r="H4" s="1322"/>
      <c r="I4" s="1321">
        <v>2014</v>
      </c>
      <c r="J4" s="1322"/>
      <c r="K4" s="1321">
        <v>2014</v>
      </c>
      <c r="L4" s="1322"/>
      <c r="M4" s="1321">
        <v>2014</v>
      </c>
      <c r="N4" s="1322"/>
      <c r="O4" s="1321">
        <v>2014</v>
      </c>
      <c r="P4" s="1322"/>
      <c r="Q4" s="1321">
        <v>2014</v>
      </c>
      <c r="R4" s="1322"/>
      <c r="S4" s="1321">
        <v>2014</v>
      </c>
      <c r="T4" s="1322"/>
      <c r="U4" s="1321">
        <v>2014</v>
      </c>
      <c r="V4" s="1322"/>
      <c r="W4" s="1321">
        <v>2014</v>
      </c>
      <c r="X4" s="1322"/>
      <c r="Y4" s="1321">
        <v>2014</v>
      </c>
      <c r="Z4" s="1322"/>
      <c r="AA4" s="1321">
        <v>2014</v>
      </c>
      <c r="AB4" s="1322"/>
      <c r="AC4" s="1321">
        <v>2014</v>
      </c>
      <c r="AD4" s="1322"/>
      <c r="AE4" s="1321">
        <v>2014</v>
      </c>
      <c r="AF4" s="1322"/>
      <c r="AG4" s="1321">
        <v>2014</v>
      </c>
      <c r="AH4" s="1322"/>
      <c r="AI4" s="1321">
        <v>2014</v>
      </c>
      <c r="AJ4" s="1322"/>
      <c r="AK4" s="1321">
        <v>2014</v>
      </c>
      <c r="AL4" s="1322"/>
      <c r="AM4" s="1321">
        <v>2014</v>
      </c>
      <c r="AN4" s="1322"/>
      <c r="AO4" s="1321">
        <v>2014</v>
      </c>
      <c r="AP4" s="1322"/>
      <c r="AQ4" s="1321">
        <v>2014</v>
      </c>
      <c r="AR4" s="1322"/>
      <c r="AS4" s="1321">
        <v>2014</v>
      </c>
      <c r="AT4" s="1322"/>
      <c r="AU4" s="1321">
        <v>2014</v>
      </c>
      <c r="AV4" s="1322"/>
      <c r="AW4" s="1321">
        <v>2014</v>
      </c>
      <c r="AX4" s="1322"/>
      <c r="AY4" s="1321">
        <v>2014</v>
      </c>
      <c r="AZ4" s="1322"/>
      <c r="BA4" s="792" t="s">
        <v>0</v>
      </c>
      <c r="BB4" s="871" t="s">
        <v>4</v>
      </c>
      <c r="BC4" s="872" t="s">
        <v>5</v>
      </c>
      <c r="BD4" s="873" t="s">
        <v>341</v>
      </c>
      <c r="BE4" s="874" t="s">
        <v>7</v>
      </c>
      <c r="BF4" s="875" t="s">
        <v>8</v>
      </c>
      <c r="BG4" s="1037"/>
      <c r="BH4" s="1038" t="s">
        <v>282</v>
      </c>
      <c r="BI4" s="1038"/>
      <c r="BJ4" s="1037"/>
      <c r="BK4" s="1039"/>
      <c r="BL4" s="1040"/>
      <c r="BM4" s="327"/>
    </row>
    <row r="5" spans="1:65" x14ac:dyDescent="0.2">
      <c r="A5" s="1041"/>
      <c r="B5" s="1042"/>
      <c r="C5" s="1410"/>
      <c r="D5" s="1411"/>
      <c r="E5" s="1410"/>
      <c r="F5" s="1411"/>
      <c r="G5" s="1400"/>
      <c r="H5" s="1412"/>
      <c r="I5" s="1400"/>
      <c r="J5" s="1401"/>
      <c r="K5" s="1400"/>
      <c r="L5" s="1401"/>
      <c r="M5" s="1400"/>
      <c r="N5" s="1401"/>
      <c r="O5" s="1400"/>
      <c r="P5" s="1401"/>
      <c r="Q5" s="1398" t="s">
        <v>438</v>
      </c>
      <c r="R5" s="1402"/>
      <c r="S5" s="1402"/>
      <c r="T5" s="1399"/>
      <c r="U5" s="1400"/>
      <c r="V5" s="1401"/>
      <c r="W5" s="1043"/>
      <c r="X5" s="1043"/>
      <c r="Y5" s="1400"/>
      <c r="Z5" s="1401"/>
      <c r="AA5" s="1398" t="s">
        <v>438</v>
      </c>
      <c r="AB5" s="1402"/>
      <c r="AC5" s="1402"/>
      <c r="AD5" s="1399"/>
      <c r="AE5" s="1400"/>
      <c r="AF5" s="1401"/>
      <c r="AG5" s="1400"/>
      <c r="AH5" s="1401"/>
      <c r="AI5" s="1161"/>
      <c r="AJ5" s="1163"/>
      <c r="AK5" s="1161"/>
      <c r="AL5" s="1163"/>
      <c r="AM5" s="1162"/>
      <c r="AN5" s="1163"/>
      <c r="AO5" s="1400"/>
      <c r="AP5" s="1401"/>
      <c r="AQ5" s="1398" t="s">
        <v>458</v>
      </c>
      <c r="AR5" s="1413"/>
      <c r="AS5" s="1398" t="s">
        <v>400</v>
      </c>
      <c r="AT5" s="1413"/>
      <c r="AU5" s="1398" t="s">
        <v>483</v>
      </c>
      <c r="AV5" s="1413"/>
      <c r="AW5" s="1398" t="s">
        <v>486</v>
      </c>
      <c r="AX5" s="1399"/>
      <c r="AY5" s="1398" t="s">
        <v>486</v>
      </c>
      <c r="AZ5" s="1399"/>
      <c r="BA5" s="792"/>
      <c r="BB5" s="865"/>
      <c r="BC5" s="880"/>
      <c r="BD5" s="881"/>
      <c r="BE5" s="881"/>
      <c r="BF5" s="875"/>
      <c r="BG5" s="1044"/>
      <c r="BH5" s="1044"/>
      <c r="BI5" s="1044"/>
      <c r="BJ5" s="1044"/>
      <c r="BK5" s="1044"/>
      <c r="BL5" s="1045"/>
      <c r="BM5" s="327"/>
    </row>
    <row r="6" spans="1:65" x14ac:dyDescent="0.2">
      <c r="A6" s="1046"/>
      <c r="B6" s="1047"/>
      <c r="C6" s="1048"/>
      <c r="D6" s="1048"/>
      <c r="E6" s="1048"/>
      <c r="F6" s="1048"/>
      <c r="BA6" s="865"/>
      <c r="BB6" s="865"/>
      <c r="BC6" s="865"/>
      <c r="BD6" s="888"/>
      <c r="BE6" s="878"/>
      <c r="BF6" s="878"/>
      <c r="BG6" s="878"/>
      <c r="BH6" s="878"/>
      <c r="BI6" s="878"/>
      <c r="BJ6" s="878"/>
      <c r="BK6" s="327"/>
      <c r="BL6" s="327"/>
      <c r="BM6" s="327"/>
    </row>
    <row r="7" spans="1:65" x14ac:dyDescent="0.2">
      <c r="A7" s="1049"/>
      <c r="B7" s="24" t="s">
        <v>9</v>
      </c>
      <c r="C7" s="983"/>
      <c r="D7" s="983"/>
      <c r="E7" s="983"/>
      <c r="F7" s="983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1050"/>
      <c r="BB7" s="793"/>
      <c r="BC7" s="885"/>
      <c r="BD7" s="885"/>
      <c r="BE7" s="885"/>
      <c r="BF7" s="886"/>
      <c r="BG7" s="885">
        <v>150</v>
      </c>
      <c r="BH7" s="885">
        <v>200</v>
      </c>
      <c r="BI7" s="885">
        <v>250</v>
      </c>
      <c r="BJ7" s="885">
        <v>300</v>
      </c>
      <c r="BK7" s="865"/>
      <c r="BL7" s="865"/>
      <c r="BM7" s="122"/>
    </row>
    <row r="8" spans="1:65" x14ac:dyDescent="0.2">
      <c r="A8" s="1051"/>
      <c r="B8" s="1052"/>
      <c r="C8" s="1053"/>
      <c r="D8" s="1054"/>
      <c r="E8" s="1053"/>
      <c r="F8" s="1054"/>
      <c r="G8" s="1055"/>
      <c r="H8" s="1056"/>
      <c r="I8" s="1055"/>
      <c r="J8" s="1056"/>
      <c r="K8" s="1055"/>
      <c r="L8" s="1056"/>
      <c r="M8" s="1055"/>
      <c r="N8" s="1056"/>
      <c r="O8" s="1055"/>
      <c r="P8" s="1056"/>
      <c r="Q8" s="1057"/>
      <c r="R8" s="1057"/>
      <c r="S8" s="1055"/>
      <c r="T8" s="1056"/>
      <c r="U8" s="1055"/>
      <c r="V8" s="1056"/>
      <c r="W8" s="1057"/>
      <c r="X8" s="1057"/>
      <c r="Y8" s="1055"/>
      <c r="Z8" s="1056"/>
      <c r="AA8" s="1055"/>
      <c r="AB8" s="1056"/>
      <c r="AC8" s="1055"/>
      <c r="AD8" s="1056"/>
      <c r="AE8" s="1055"/>
      <c r="AF8" s="1056"/>
      <c r="AG8" s="1055"/>
      <c r="AH8" s="1056"/>
      <c r="AI8" s="1157"/>
      <c r="AJ8" s="1158"/>
      <c r="AK8" s="1055"/>
      <c r="AL8" s="1056"/>
      <c r="AM8" s="1057"/>
      <c r="AN8" s="1056"/>
      <c r="AO8" s="1057"/>
      <c r="AP8" s="1057"/>
      <c r="AQ8" s="1055"/>
      <c r="AR8" s="1056"/>
      <c r="AS8" s="1055"/>
      <c r="AT8" s="1056"/>
      <c r="AU8" s="1179"/>
      <c r="AV8" s="1180"/>
      <c r="AW8" s="1057"/>
      <c r="AX8" s="1057"/>
      <c r="AY8" s="1055"/>
      <c r="AZ8" s="1056"/>
      <c r="BA8" s="792">
        <f>COUNT(C8:AT8)</f>
        <v>0</v>
      </c>
      <c r="BB8" s="793" t="str">
        <f t="shared" ref="BB8:BB39" si="0">IF(BA8&lt;3," ",(LARGE(C8:AT8,1)+LARGE(C8:AT8,2)+LARGE(C8:AT8,3))/3)</f>
        <v xml:space="preserve"> </v>
      </c>
      <c r="BC8" s="880">
        <f>COUNTIF(C8:AT8,"(1)")</f>
        <v>0</v>
      </c>
      <c r="BD8" s="881">
        <f t="shared" ref="BD8:BD58" si="1">COUNTIF(C8:AT8,"(2)")</f>
        <v>0</v>
      </c>
      <c r="BE8" s="881">
        <f t="shared" ref="BE8:BE58" si="2">COUNTIF(C8:AT8,"(3)")</f>
        <v>0</v>
      </c>
      <c r="BF8" s="875">
        <f>SUM(BC8:BE8)</f>
        <v>0</v>
      </c>
      <c r="BG8" s="798" t="e">
        <f>IF((LARGE(C8:AT8,1))&gt;=150,"14"," ")</f>
        <v>#NUM!</v>
      </c>
      <c r="BH8" s="798" t="e">
        <f>IF((LARGE(C8:AT8,1))&gt;=200,"14"," ")</f>
        <v>#NUM!</v>
      </c>
      <c r="BI8" s="881" t="e">
        <f>IF((LARGE(C8:AT8,1))&gt;=250,"14"," ")</f>
        <v>#NUM!</v>
      </c>
      <c r="BJ8" s="881" t="e">
        <f>IF((LARGE(C8:AT8,1))&gt;=300,"14"," ")</f>
        <v>#NUM!</v>
      </c>
      <c r="BK8" s="792"/>
      <c r="BL8" s="792"/>
      <c r="BM8" s="327"/>
    </row>
    <row r="9" spans="1:65" x14ac:dyDescent="0.2">
      <c r="A9" s="1058"/>
      <c r="B9" s="1059"/>
      <c r="C9" s="1060"/>
      <c r="D9" s="605"/>
      <c r="E9" s="1060"/>
      <c r="F9" s="605"/>
      <c r="G9" s="1061"/>
      <c r="H9" s="1062"/>
      <c r="I9" s="1061"/>
      <c r="J9" s="1062"/>
      <c r="K9" s="1061"/>
      <c r="L9" s="1062"/>
      <c r="M9" s="1061"/>
      <c r="N9" s="1062"/>
      <c r="O9" s="1061"/>
      <c r="P9" s="1062"/>
      <c r="Q9" s="1063"/>
      <c r="R9" s="1063"/>
      <c r="S9" s="1061"/>
      <c r="T9" s="1062"/>
      <c r="U9" s="1061"/>
      <c r="V9" s="1062"/>
      <c r="W9" s="1063"/>
      <c r="X9" s="1063"/>
      <c r="Y9" s="1061"/>
      <c r="Z9" s="1062"/>
      <c r="AA9" s="1061"/>
      <c r="AB9" s="1062"/>
      <c r="AC9" s="1061"/>
      <c r="AD9" s="1062"/>
      <c r="AE9" s="1061"/>
      <c r="AF9" s="1062"/>
      <c r="AG9" s="1061"/>
      <c r="AH9" s="1062"/>
      <c r="AI9" s="1061"/>
      <c r="AJ9" s="1062"/>
      <c r="AK9" s="1061"/>
      <c r="AL9" s="1062"/>
      <c r="AM9" s="1063"/>
      <c r="AN9" s="1062"/>
      <c r="AO9" s="1063"/>
      <c r="AP9" s="1063"/>
      <c r="AQ9" s="1061"/>
      <c r="AR9" s="1062"/>
      <c r="AS9" s="1061"/>
      <c r="AT9" s="1062"/>
      <c r="AU9" s="1061"/>
      <c r="AV9" s="1062"/>
      <c r="AW9" s="1063"/>
      <c r="AX9" s="1063"/>
      <c r="AY9" s="1061"/>
      <c r="AZ9" s="1062"/>
      <c r="BA9" s="792">
        <f t="shared" ref="BA9:BA58" si="3">COUNT(C9:AT9)</f>
        <v>0</v>
      </c>
      <c r="BB9" s="793" t="str">
        <f t="shared" si="0"/>
        <v xml:space="preserve"> </v>
      </c>
      <c r="BC9" s="880">
        <f>COUNTIF(C9:AT9,"(1)")</f>
        <v>0</v>
      </c>
      <c r="BD9" s="881">
        <f t="shared" si="1"/>
        <v>0</v>
      </c>
      <c r="BE9" s="881">
        <f t="shared" si="2"/>
        <v>0</v>
      </c>
      <c r="BF9" s="875">
        <f>SUM(BC9:BE9)</f>
        <v>0</v>
      </c>
      <c r="BG9" s="798" t="e">
        <f>IF((LARGE(C9:AT9,1))&gt;=150,"14"," ")</f>
        <v>#NUM!</v>
      </c>
      <c r="BH9" s="798" t="e">
        <f>IF((LARGE(C9:AT9,1))&gt;=200,"14"," ")</f>
        <v>#NUM!</v>
      </c>
      <c r="BI9" s="881" t="e">
        <f>IF((LARGE(C9:AT9,1))&gt;=250,"14"," ")</f>
        <v>#NUM!</v>
      </c>
      <c r="BJ9" s="881" t="e">
        <f>IF((LARGE(C9:AT9,1))&gt;=300,"14"," ")</f>
        <v>#NUM!</v>
      </c>
      <c r="BK9" s="792"/>
      <c r="BL9" s="792"/>
      <c r="BM9" s="327"/>
    </row>
    <row r="10" spans="1:65" x14ac:dyDescent="0.2">
      <c r="A10" s="1046"/>
      <c r="B10" s="1047"/>
      <c r="C10" s="1048"/>
      <c r="D10" s="1048"/>
      <c r="E10" s="1048"/>
      <c r="F10" s="1048"/>
      <c r="BA10" s="792">
        <f t="shared" si="3"/>
        <v>0</v>
      </c>
      <c r="BB10" s="793" t="str">
        <f t="shared" si="0"/>
        <v xml:space="preserve"> </v>
      </c>
      <c r="BC10" s="865"/>
      <c r="BD10" s="895">
        <f t="shared" si="1"/>
        <v>0</v>
      </c>
      <c r="BE10" s="895">
        <f t="shared" si="2"/>
        <v>0</v>
      </c>
      <c r="BF10" s="878"/>
      <c r="BG10" s="878"/>
      <c r="BH10" s="878"/>
      <c r="BI10" s="878"/>
      <c r="BJ10" s="878"/>
      <c r="BK10" s="327"/>
      <c r="BL10" s="327"/>
      <c r="BM10" s="327"/>
    </row>
    <row r="11" spans="1:65" x14ac:dyDescent="0.2">
      <c r="A11" s="1049"/>
      <c r="B11" s="24" t="s">
        <v>15</v>
      </c>
      <c r="C11" s="983"/>
      <c r="D11" s="983"/>
      <c r="E11" s="983"/>
      <c r="F11" s="983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2"/>
      <c r="AT11" s="502"/>
      <c r="AU11" s="502"/>
      <c r="AV11" s="502"/>
      <c r="AW11" s="502"/>
      <c r="AX11" s="502"/>
      <c r="AY11" s="502"/>
      <c r="AZ11" s="502"/>
      <c r="BA11" s="792">
        <f t="shared" si="3"/>
        <v>0</v>
      </c>
      <c r="BB11" s="793" t="str">
        <f t="shared" si="0"/>
        <v xml:space="preserve"> </v>
      </c>
      <c r="BC11" s="885"/>
      <c r="BD11" s="885">
        <f t="shared" si="1"/>
        <v>0</v>
      </c>
      <c r="BE11" s="885">
        <f t="shared" si="2"/>
        <v>0</v>
      </c>
      <c r="BF11" s="886"/>
      <c r="BG11" s="885">
        <v>150</v>
      </c>
      <c r="BH11" s="885">
        <v>200</v>
      </c>
      <c r="BI11" s="885">
        <v>250</v>
      </c>
      <c r="BJ11" s="885">
        <v>300</v>
      </c>
      <c r="BK11" s="865"/>
      <c r="BL11" s="865"/>
      <c r="BM11" s="122"/>
    </row>
    <row r="12" spans="1:65" x14ac:dyDescent="0.2">
      <c r="A12" s="1051"/>
      <c r="B12" s="327"/>
      <c r="C12" s="1064"/>
      <c r="D12" s="1065"/>
      <c r="E12" s="1064"/>
      <c r="F12" s="1065"/>
      <c r="G12" s="1055"/>
      <c r="H12" s="1056"/>
      <c r="I12" s="1055"/>
      <c r="J12" s="1056"/>
      <c r="K12" s="1055"/>
      <c r="L12" s="1056"/>
      <c r="M12" s="1055"/>
      <c r="N12" s="1056"/>
      <c r="O12" s="1055"/>
      <c r="P12" s="1056"/>
      <c r="Q12" s="1057"/>
      <c r="R12" s="1057"/>
      <c r="S12" s="1055"/>
      <c r="T12" s="1056"/>
      <c r="U12" s="1055"/>
      <c r="V12" s="1056"/>
      <c r="W12" s="1057"/>
      <c r="X12" s="1057"/>
      <c r="Y12" s="1055"/>
      <c r="Z12" s="1056"/>
      <c r="AA12" s="1055"/>
      <c r="AB12" s="1056"/>
      <c r="AC12" s="1055"/>
      <c r="AD12" s="1056"/>
      <c r="AE12" s="1055"/>
      <c r="AF12" s="1056"/>
      <c r="AG12" s="1055"/>
      <c r="AH12" s="1056"/>
      <c r="AI12" s="1157"/>
      <c r="AJ12" s="1158"/>
      <c r="AK12" s="1055"/>
      <c r="AL12" s="1056"/>
      <c r="AM12" s="1057"/>
      <c r="AN12" s="1056"/>
      <c r="AO12" s="1057"/>
      <c r="AP12" s="1057"/>
      <c r="AQ12" s="1055"/>
      <c r="AR12" s="1056"/>
      <c r="AS12" s="1055"/>
      <c r="AT12" s="1056"/>
      <c r="AU12" s="1179"/>
      <c r="AV12" s="1180"/>
      <c r="AW12" s="1057"/>
      <c r="AX12" s="1057"/>
      <c r="AY12" s="1055"/>
      <c r="AZ12" s="1056"/>
      <c r="BA12" s="792">
        <f t="shared" si="3"/>
        <v>0</v>
      </c>
      <c r="BB12" s="793" t="str">
        <f t="shared" si="0"/>
        <v xml:space="preserve"> </v>
      </c>
      <c r="BC12" s="880">
        <f>COUNTIF(C12:AT12,"(1)")</f>
        <v>0</v>
      </c>
      <c r="BD12" s="881">
        <f t="shared" si="1"/>
        <v>0</v>
      </c>
      <c r="BE12" s="881">
        <f t="shared" si="2"/>
        <v>0</v>
      </c>
      <c r="BF12" s="875">
        <f>SUM(BC12:BE12)</f>
        <v>0</v>
      </c>
      <c r="BG12" s="1066" t="s">
        <v>18</v>
      </c>
      <c r="BH12" s="1067" t="s">
        <v>18</v>
      </c>
      <c r="BI12" s="1068" t="s">
        <v>14</v>
      </c>
      <c r="BJ12" s="881" t="e">
        <f>IF((LARGE(C12:AT12,1))&gt;=300,"14"," ")</f>
        <v>#NUM!</v>
      </c>
      <c r="BK12" s="792"/>
      <c r="BL12" s="792"/>
      <c r="BM12" s="327"/>
    </row>
    <row r="13" spans="1:65" x14ac:dyDescent="0.2">
      <c r="A13" s="1058"/>
      <c r="B13" s="1059"/>
      <c r="C13" s="1060"/>
      <c r="D13" s="605"/>
      <c r="E13" s="1060"/>
      <c r="F13" s="605"/>
      <c r="G13" s="1061"/>
      <c r="H13" s="1062"/>
      <c r="I13" s="1061"/>
      <c r="J13" s="1062"/>
      <c r="K13" s="1061"/>
      <c r="L13" s="1062"/>
      <c r="M13" s="1061"/>
      <c r="N13" s="1062"/>
      <c r="O13" s="1061"/>
      <c r="P13" s="1062"/>
      <c r="Q13" s="1063"/>
      <c r="R13" s="1063"/>
      <c r="S13" s="1061"/>
      <c r="T13" s="1062"/>
      <c r="U13" s="1061"/>
      <c r="V13" s="1062"/>
      <c r="W13" s="1063"/>
      <c r="X13" s="1063"/>
      <c r="Y13" s="1061"/>
      <c r="Z13" s="1062"/>
      <c r="AA13" s="1061"/>
      <c r="AB13" s="1062"/>
      <c r="AC13" s="1061"/>
      <c r="AD13" s="1062"/>
      <c r="AE13" s="1061"/>
      <c r="AF13" s="1062"/>
      <c r="AG13" s="1061"/>
      <c r="AH13" s="1062"/>
      <c r="AI13" s="1061"/>
      <c r="AJ13" s="1062"/>
      <c r="AK13" s="1061"/>
      <c r="AL13" s="1062"/>
      <c r="AM13" s="1063"/>
      <c r="AN13" s="1062"/>
      <c r="AO13" s="1063"/>
      <c r="AP13" s="1063"/>
      <c r="AQ13" s="1061"/>
      <c r="AR13" s="1062"/>
      <c r="AS13" s="1061"/>
      <c r="AT13" s="1062"/>
      <c r="AU13" s="1061"/>
      <c r="AV13" s="1062"/>
      <c r="AW13" s="1063"/>
      <c r="AX13" s="1063"/>
      <c r="AY13" s="1061"/>
      <c r="AZ13" s="1062"/>
      <c r="BA13" s="792">
        <f t="shared" si="3"/>
        <v>0</v>
      </c>
      <c r="BB13" s="793" t="str">
        <f t="shared" si="0"/>
        <v xml:space="preserve"> </v>
      </c>
      <c r="BC13" s="880">
        <f>COUNTIF(C13:AT13,"(1)")</f>
        <v>0</v>
      </c>
      <c r="BD13" s="881">
        <f t="shared" si="1"/>
        <v>0</v>
      </c>
      <c r="BE13" s="881">
        <f t="shared" si="2"/>
        <v>0</v>
      </c>
      <c r="BF13" s="875">
        <f>SUM(BC13:BE13)</f>
        <v>0</v>
      </c>
      <c r="BG13" s="798" t="e">
        <f>IF((LARGE(C13:AT13,1))&gt;=150,"14"," ")</f>
        <v>#NUM!</v>
      </c>
      <c r="BH13" s="798" t="e">
        <f>IF((LARGE(C13:AT13,1))&gt;=200,"14"," ")</f>
        <v>#NUM!</v>
      </c>
      <c r="BI13" s="881" t="e">
        <f>IF((LARGE(C13:AT13,1))&gt;=250,"14"," ")</f>
        <v>#NUM!</v>
      </c>
      <c r="BJ13" s="881" t="e">
        <f>IF((LARGE(C13:AT13,1))&gt;=300,"14"," ")</f>
        <v>#NUM!</v>
      </c>
      <c r="BK13" s="792"/>
      <c r="BL13" s="792"/>
      <c r="BM13" s="327"/>
    </row>
    <row r="14" spans="1:65" x14ac:dyDescent="0.2">
      <c r="A14" s="1046"/>
      <c r="B14" s="1047"/>
      <c r="C14" s="1048"/>
      <c r="D14" s="1048"/>
      <c r="E14" s="1048"/>
      <c r="F14" s="1048"/>
      <c r="BA14" s="792">
        <f t="shared" si="3"/>
        <v>0</v>
      </c>
      <c r="BB14" s="793" t="str">
        <f t="shared" si="0"/>
        <v xml:space="preserve"> </v>
      </c>
      <c r="BC14" s="865"/>
      <c r="BD14" s="895">
        <f t="shared" si="1"/>
        <v>0</v>
      </c>
      <c r="BE14" s="895">
        <f t="shared" si="2"/>
        <v>0</v>
      </c>
      <c r="BF14" s="878"/>
      <c r="BG14" s="878"/>
      <c r="BH14" s="878"/>
      <c r="BI14" s="878"/>
      <c r="BJ14" s="878"/>
      <c r="BK14" s="327"/>
      <c r="BL14" s="327"/>
      <c r="BM14" s="327"/>
    </row>
    <row r="15" spans="1:65" x14ac:dyDescent="0.2">
      <c r="A15" s="1049"/>
      <c r="B15" s="24" t="s">
        <v>13</v>
      </c>
      <c r="C15" s="983"/>
      <c r="D15" s="983"/>
      <c r="E15" s="983"/>
      <c r="F15" s="983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792">
        <f t="shared" si="3"/>
        <v>0</v>
      </c>
      <c r="BB15" s="793" t="str">
        <f t="shared" si="0"/>
        <v xml:space="preserve"> </v>
      </c>
      <c r="BC15" s="885"/>
      <c r="BD15" s="885">
        <f t="shared" si="1"/>
        <v>0</v>
      </c>
      <c r="BE15" s="885">
        <f t="shared" si="2"/>
        <v>0</v>
      </c>
      <c r="BF15" s="886"/>
      <c r="BG15" s="885">
        <v>150</v>
      </c>
      <c r="BH15" s="885">
        <v>200</v>
      </c>
      <c r="BI15" s="885">
        <v>250</v>
      </c>
      <c r="BJ15" s="885">
        <v>300</v>
      </c>
      <c r="BK15" s="865"/>
      <c r="BL15" s="865"/>
      <c r="BM15" s="122"/>
    </row>
    <row r="16" spans="1:65" x14ac:dyDescent="0.2">
      <c r="A16" s="1058">
        <v>1</v>
      </c>
      <c r="B16" s="1059" t="s">
        <v>330</v>
      </c>
      <c r="C16" s="1069"/>
      <c r="D16" s="1070"/>
      <c r="E16" s="1069"/>
      <c r="F16" s="1070"/>
      <c r="G16" s="1071"/>
      <c r="H16" s="1072"/>
      <c r="I16" s="1071"/>
      <c r="J16" s="1072"/>
      <c r="K16" s="1071"/>
      <c r="L16" s="1072"/>
      <c r="M16" s="1071"/>
      <c r="N16" s="1072"/>
      <c r="O16" s="1071"/>
      <c r="P16" s="1072"/>
      <c r="Q16" s="1073"/>
      <c r="R16" s="1073"/>
      <c r="S16" s="1071"/>
      <c r="T16" s="1072"/>
      <c r="U16" s="1071"/>
      <c r="V16" s="1072"/>
      <c r="W16" s="1073"/>
      <c r="X16" s="1073"/>
      <c r="Y16" s="1071"/>
      <c r="Z16" s="1072"/>
      <c r="AA16" s="1071"/>
      <c r="AB16" s="1072"/>
      <c r="AC16" s="1071"/>
      <c r="AD16" s="1072"/>
      <c r="AE16" s="1071">
        <v>241</v>
      </c>
      <c r="AF16" s="1129" t="s">
        <v>242</v>
      </c>
      <c r="AG16" s="1071"/>
      <c r="AH16" s="1072"/>
      <c r="AI16" s="1071"/>
      <c r="AJ16" s="1072"/>
      <c r="AK16" s="1071"/>
      <c r="AL16" s="1072"/>
      <c r="AM16" s="1073"/>
      <c r="AN16" s="1072"/>
      <c r="AO16" s="1073"/>
      <c r="AP16" s="1073"/>
      <c r="AQ16" s="1071"/>
      <c r="AR16" s="1072"/>
      <c r="AS16" s="1071"/>
      <c r="AT16" s="1072"/>
      <c r="AU16" s="1071"/>
      <c r="AV16" s="1072"/>
      <c r="AW16" s="1073"/>
      <c r="AX16" s="1073"/>
      <c r="AY16" s="1071"/>
      <c r="AZ16" s="1072"/>
      <c r="BA16" s="792">
        <f t="shared" si="3"/>
        <v>1</v>
      </c>
      <c r="BB16" s="793" t="str">
        <f t="shared" si="0"/>
        <v xml:space="preserve"> </v>
      </c>
      <c r="BC16" s="880">
        <f>COUNTIF(C16:AT16,"(1)")</f>
        <v>1</v>
      </c>
      <c r="BD16" s="881">
        <f t="shared" si="1"/>
        <v>0</v>
      </c>
      <c r="BE16" s="881">
        <f t="shared" si="2"/>
        <v>0</v>
      </c>
      <c r="BF16" s="875">
        <f>SUM(BC16:BE16)</f>
        <v>1</v>
      </c>
      <c r="BG16" s="1084" t="str">
        <f>IF((LARGE(C16:AT16,1))&gt;=150,"14"," ")</f>
        <v>14</v>
      </c>
      <c r="BH16" s="1084" t="str">
        <f>IF((LARGE(C16:AT16,1))&gt;=200,"14"," ")</f>
        <v>14</v>
      </c>
      <c r="BI16" s="881" t="str">
        <f>IF((LARGE(C16:AT16,1))&gt;=250,"14"," ")</f>
        <v xml:space="preserve"> </v>
      </c>
      <c r="BJ16" s="881" t="str">
        <f>IF((LARGE(C16:AT16,1))&gt;=300,"14"," ")</f>
        <v xml:space="preserve"> </v>
      </c>
      <c r="BK16" s="792"/>
      <c r="BL16" s="792"/>
      <c r="BM16" s="327"/>
    </row>
    <row r="17" spans="1:65" x14ac:dyDescent="0.2">
      <c r="A17" s="903"/>
      <c r="B17" s="327"/>
      <c r="C17" s="986"/>
      <c r="D17" s="986"/>
      <c r="E17" s="986"/>
      <c r="F17" s="986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792"/>
      <c r="BB17" s="793"/>
      <c r="BC17" s="885"/>
      <c r="BD17" s="885"/>
      <c r="BE17" s="885"/>
      <c r="BF17" s="886"/>
      <c r="BG17" s="885"/>
      <c r="BH17" s="885"/>
      <c r="BI17" s="885"/>
      <c r="BJ17" s="885"/>
      <c r="BK17" s="792"/>
      <c r="BL17" s="792"/>
      <c r="BM17" s="327"/>
    </row>
    <row r="18" spans="1:65" x14ac:dyDescent="0.2">
      <c r="A18" s="1049"/>
      <c r="B18" s="24" t="s">
        <v>434</v>
      </c>
      <c r="C18" s="983"/>
      <c r="D18" s="983"/>
      <c r="E18" s="983"/>
      <c r="F18" s="983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792">
        <f t="shared" ref="BA18:BA20" si="4">COUNT(C18:AT18)</f>
        <v>0</v>
      </c>
      <c r="BB18" s="793" t="str">
        <f t="shared" ref="BB18:BB20" si="5">IF(BA18&lt;3," ",(LARGE(C18:AT18,1)+LARGE(C18:AT18,2)+LARGE(C18:AT18,3))/3)</f>
        <v xml:space="preserve"> </v>
      </c>
      <c r="BC18" s="885"/>
      <c r="BD18" s="885">
        <f t="shared" ref="BD18:BD20" si="6">COUNTIF(C18:AT18,"(2)")</f>
        <v>0</v>
      </c>
      <c r="BE18" s="885">
        <f t="shared" ref="BE18:BE20" si="7">COUNTIF(C18:AT18,"(3)")</f>
        <v>0</v>
      </c>
      <c r="BF18" s="886"/>
      <c r="BG18" s="885">
        <v>190</v>
      </c>
      <c r="BH18" s="885">
        <v>220</v>
      </c>
      <c r="BI18" s="885">
        <v>240</v>
      </c>
      <c r="BJ18" s="885">
        <v>270</v>
      </c>
      <c r="BK18" s="885">
        <v>300</v>
      </c>
      <c r="BL18" s="885">
        <v>330</v>
      </c>
      <c r="BM18" s="327"/>
    </row>
    <row r="19" spans="1:65" x14ac:dyDescent="0.2">
      <c r="A19" s="1051">
        <v>1</v>
      </c>
      <c r="B19" s="327" t="s">
        <v>374</v>
      </c>
      <c r="C19" s="1064"/>
      <c r="D19" s="1065"/>
      <c r="E19" s="1064"/>
      <c r="F19" s="1065"/>
      <c r="G19" s="1055"/>
      <c r="H19" s="1056"/>
      <c r="I19" s="1055"/>
      <c r="J19" s="1056"/>
      <c r="K19" s="1055"/>
      <c r="L19" s="1056"/>
      <c r="M19" s="1055"/>
      <c r="N19" s="1056"/>
      <c r="O19" s="1055"/>
      <c r="P19" s="1056"/>
      <c r="Q19" s="1057"/>
      <c r="R19" s="1057"/>
      <c r="S19" s="1055"/>
      <c r="T19" s="1056"/>
      <c r="U19" s="1055"/>
      <c r="V19" s="1056"/>
      <c r="W19" s="1057">
        <v>203</v>
      </c>
      <c r="X19" s="1074" t="s">
        <v>350</v>
      </c>
      <c r="Y19" s="1055"/>
      <c r="Z19" s="1056"/>
      <c r="AA19" s="1055"/>
      <c r="AB19" s="1056"/>
      <c r="AC19" s="1055"/>
      <c r="AD19" s="1056"/>
      <c r="AE19" s="1055">
        <v>222</v>
      </c>
      <c r="AF19" s="1128" t="s">
        <v>350</v>
      </c>
      <c r="AG19" s="1055"/>
      <c r="AH19" s="1056"/>
      <c r="AI19" s="1157"/>
      <c r="AJ19" s="1158"/>
      <c r="AK19" s="1055"/>
      <c r="AL19" s="1056"/>
      <c r="AM19" s="1057"/>
      <c r="AN19" s="1056"/>
      <c r="AO19" s="1057"/>
      <c r="AP19" s="1057"/>
      <c r="AQ19" s="1055"/>
      <c r="AR19" s="1056"/>
      <c r="AS19" s="1055"/>
      <c r="AT19" s="1056"/>
      <c r="AU19" s="1179"/>
      <c r="AV19" s="1180"/>
      <c r="AW19" s="1057"/>
      <c r="AX19" s="1057"/>
      <c r="AY19" s="1055"/>
      <c r="AZ19" s="1056"/>
      <c r="BA19" s="792">
        <f t="shared" si="4"/>
        <v>2</v>
      </c>
      <c r="BB19" s="793" t="str">
        <f t="shared" si="5"/>
        <v xml:space="preserve"> </v>
      </c>
      <c r="BC19" s="880">
        <f>COUNTIF(C19:AT19,"(1)")</f>
        <v>0</v>
      </c>
      <c r="BD19" s="881">
        <f t="shared" si="6"/>
        <v>2</v>
      </c>
      <c r="BE19" s="881">
        <f t="shared" si="7"/>
        <v>0</v>
      </c>
      <c r="BF19" s="875">
        <f>SUM(BC19:BE19)</f>
        <v>2</v>
      </c>
      <c r="BG19" s="1075">
        <v>14</v>
      </c>
      <c r="BH19" s="1131" t="str">
        <f>IF((LARGE(C19:AT19,1))&gt;=220,"14"," ")</f>
        <v>14</v>
      </c>
      <c r="BI19" s="1076" t="str">
        <f>IF((LARGE(C19:AT19,1))&gt;=240,"14"," ")</f>
        <v xml:space="preserve"> </v>
      </c>
      <c r="BJ19" s="881" t="str">
        <f>IF((LARGE(C19:AT19,1))&gt;=270,"14"," ")</f>
        <v xml:space="preserve"> </v>
      </c>
      <c r="BK19" s="881" t="str">
        <f>IF((LARGE(C19:AT19,1))&gt;=300,"14"," ")</f>
        <v xml:space="preserve"> </v>
      </c>
      <c r="BL19" s="881" t="str">
        <f>IF((LARGE(C19:AT19,1))&gt;=330,"14"," ")</f>
        <v xml:space="preserve"> </v>
      </c>
      <c r="BM19" s="327"/>
    </row>
    <row r="20" spans="1:65" x14ac:dyDescent="0.2">
      <c r="A20" s="1058"/>
      <c r="B20" s="1059"/>
      <c r="C20" s="1060"/>
      <c r="D20" s="605"/>
      <c r="E20" s="1060"/>
      <c r="F20" s="605"/>
      <c r="G20" s="1061"/>
      <c r="H20" s="1062"/>
      <c r="I20" s="1061"/>
      <c r="J20" s="1062"/>
      <c r="K20" s="1061"/>
      <c r="L20" s="1062"/>
      <c r="M20" s="1061"/>
      <c r="N20" s="1062"/>
      <c r="O20" s="1061"/>
      <c r="P20" s="1062"/>
      <c r="Q20" s="1063"/>
      <c r="R20" s="1063"/>
      <c r="S20" s="1061"/>
      <c r="T20" s="1062"/>
      <c r="U20" s="1061"/>
      <c r="V20" s="1062"/>
      <c r="W20" s="1063"/>
      <c r="X20" s="1063"/>
      <c r="Y20" s="1061"/>
      <c r="Z20" s="1062"/>
      <c r="AA20" s="1061"/>
      <c r="AB20" s="1062"/>
      <c r="AC20" s="1061"/>
      <c r="AD20" s="1062"/>
      <c r="AE20" s="1061"/>
      <c r="AF20" s="1062"/>
      <c r="AG20" s="1061"/>
      <c r="AH20" s="1062"/>
      <c r="AI20" s="1061"/>
      <c r="AJ20" s="1062"/>
      <c r="AK20" s="1061"/>
      <c r="AL20" s="1062"/>
      <c r="AM20" s="1063"/>
      <c r="AN20" s="1062"/>
      <c r="AO20" s="1063"/>
      <c r="AP20" s="1063"/>
      <c r="AQ20" s="1061"/>
      <c r="AR20" s="1062"/>
      <c r="AS20" s="1061"/>
      <c r="AT20" s="1062"/>
      <c r="AU20" s="1061"/>
      <c r="AV20" s="1062"/>
      <c r="AW20" s="1063"/>
      <c r="AX20" s="1063"/>
      <c r="AY20" s="1061"/>
      <c r="AZ20" s="1062"/>
      <c r="BA20" s="792">
        <f t="shared" si="4"/>
        <v>0</v>
      </c>
      <c r="BB20" s="793" t="str">
        <f t="shared" si="5"/>
        <v xml:space="preserve"> </v>
      </c>
      <c r="BC20" s="880">
        <f>COUNTIF(C20:AT20,"(1)")</f>
        <v>0</v>
      </c>
      <c r="BD20" s="881">
        <f t="shared" si="6"/>
        <v>0</v>
      </c>
      <c r="BE20" s="881">
        <f t="shared" si="7"/>
        <v>0</v>
      </c>
      <c r="BF20" s="875">
        <f>SUM(BC20:BE20)</f>
        <v>0</v>
      </c>
      <c r="BG20" s="798" t="e">
        <f>IF((LARGE(C20:AT20,1))&gt;=190,"14"," ")</f>
        <v>#NUM!</v>
      </c>
      <c r="BH20" s="798" t="e">
        <f>IF((LARGE(C20:AT20,1))&gt;=220,"14"," ")</f>
        <v>#NUM!</v>
      </c>
      <c r="BI20" s="881" t="e">
        <f>IF((LARGE(C20:AT20,1))&gt;=240,"14"," ")</f>
        <v>#NUM!</v>
      </c>
      <c r="BJ20" s="881" t="e">
        <f>IF((LARGE(C20:AT20,1))&gt;=270,"14"," ")</f>
        <v>#NUM!</v>
      </c>
      <c r="BK20" s="881" t="e">
        <f>IF((LARGE(C20:AT20,1))&gt;=300,"14"," ")</f>
        <v>#NUM!</v>
      </c>
      <c r="BL20" s="881" t="e">
        <f>IF((LARGE(C20:AT20,1))&gt;=330,"14"," ")</f>
        <v>#NUM!</v>
      </c>
      <c r="BM20" s="327"/>
    </row>
    <row r="21" spans="1:65" x14ac:dyDescent="0.2">
      <c r="A21" s="1046"/>
      <c r="B21" s="1047"/>
      <c r="C21" s="1048"/>
      <c r="D21" s="1048"/>
      <c r="E21" s="1048"/>
      <c r="F21" s="1048"/>
      <c r="BA21" s="792">
        <f t="shared" si="3"/>
        <v>0</v>
      </c>
      <c r="BB21" s="793" t="str">
        <f t="shared" si="0"/>
        <v xml:space="preserve"> </v>
      </c>
      <c r="BC21" s="865"/>
      <c r="BD21" s="895">
        <f t="shared" si="1"/>
        <v>0</v>
      </c>
      <c r="BE21" s="895">
        <f t="shared" si="2"/>
        <v>0</v>
      </c>
      <c r="BF21" s="888"/>
      <c r="BG21" s="878"/>
      <c r="BH21" s="878"/>
      <c r="BI21" s="878"/>
      <c r="BJ21" s="878"/>
      <c r="BK21" s="878"/>
      <c r="BL21" s="878"/>
      <c r="BM21" s="327"/>
    </row>
    <row r="22" spans="1:65" x14ac:dyDescent="0.2">
      <c r="A22" s="1049"/>
      <c r="B22" s="24" t="s">
        <v>38</v>
      </c>
      <c r="C22" s="983"/>
      <c r="D22" s="983"/>
      <c r="E22" s="983"/>
      <c r="F22" s="983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792">
        <f t="shared" si="3"/>
        <v>0</v>
      </c>
      <c r="BB22" s="793" t="str">
        <f t="shared" si="0"/>
        <v xml:space="preserve"> </v>
      </c>
      <c r="BC22" s="885"/>
      <c r="BD22" s="885">
        <f t="shared" si="1"/>
        <v>0</v>
      </c>
      <c r="BE22" s="885">
        <f t="shared" si="2"/>
        <v>0</v>
      </c>
      <c r="BF22" s="886"/>
      <c r="BG22" s="885">
        <v>190</v>
      </c>
      <c r="BH22" s="885">
        <v>220</v>
      </c>
      <c r="BI22" s="885">
        <v>240</v>
      </c>
      <c r="BJ22" s="885">
        <v>270</v>
      </c>
      <c r="BK22" s="885">
        <v>300</v>
      </c>
      <c r="BL22" s="885">
        <v>330</v>
      </c>
      <c r="BM22" s="327"/>
    </row>
    <row r="23" spans="1:65" x14ac:dyDescent="0.2">
      <c r="A23" s="1051"/>
      <c r="B23" s="327" t="s">
        <v>201</v>
      </c>
      <c r="C23" s="1064"/>
      <c r="D23" s="1065"/>
      <c r="E23" s="1064"/>
      <c r="F23" s="1065"/>
      <c r="G23" s="1055"/>
      <c r="H23" s="1056"/>
      <c r="I23" s="1055"/>
      <c r="J23" s="1056"/>
      <c r="K23" s="1055"/>
      <c r="L23" s="1056"/>
      <c r="M23" s="1055"/>
      <c r="N23" s="1056"/>
      <c r="O23" s="1055"/>
      <c r="P23" s="1056"/>
      <c r="Q23" s="1057"/>
      <c r="R23" s="1057"/>
      <c r="S23" s="1055"/>
      <c r="T23" s="1056"/>
      <c r="U23" s="1055"/>
      <c r="V23" s="1056"/>
      <c r="W23" s="1057"/>
      <c r="X23" s="1057"/>
      <c r="Y23" s="1055"/>
      <c r="Z23" s="1056"/>
      <c r="AA23" s="1055"/>
      <c r="AB23" s="1056"/>
      <c r="AC23" s="1055"/>
      <c r="AD23" s="1056"/>
      <c r="AE23" s="1055"/>
      <c r="AF23" s="1056"/>
      <c r="AG23" s="1055"/>
      <c r="AH23" s="1056"/>
      <c r="AI23" s="1157"/>
      <c r="AJ23" s="1158"/>
      <c r="AK23" s="1055"/>
      <c r="AL23" s="1056"/>
      <c r="AM23" s="1057"/>
      <c r="AN23" s="1056"/>
      <c r="AO23" s="1057"/>
      <c r="AP23" s="1057"/>
      <c r="AQ23" s="1055"/>
      <c r="AR23" s="1056"/>
      <c r="AS23" s="1055"/>
      <c r="AT23" s="1056"/>
      <c r="AU23" s="1179"/>
      <c r="AV23" s="1180"/>
      <c r="AW23" s="1057"/>
      <c r="AX23" s="1057"/>
      <c r="AY23" s="1055"/>
      <c r="AZ23" s="1056"/>
      <c r="BA23" s="792">
        <f t="shared" si="3"/>
        <v>0</v>
      </c>
      <c r="BB23" s="793" t="str">
        <f t="shared" si="0"/>
        <v xml:space="preserve"> </v>
      </c>
      <c r="BC23" s="880">
        <f>COUNTIF(C23:AT23,"(1)")</f>
        <v>0</v>
      </c>
      <c r="BD23" s="881">
        <f t="shared" si="1"/>
        <v>0</v>
      </c>
      <c r="BE23" s="881">
        <f t="shared" si="2"/>
        <v>0</v>
      </c>
      <c r="BF23" s="875">
        <f>SUM(BC23:BE23)</f>
        <v>0</v>
      </c>
      <c r="BG23" s="1077" t="s">
        <v>135</v>
      </c>
      <c r="BH23" s="1076" t="e">
        <f>IF((LARGE(C23:AT23,1))&gt;=220,"14"," ")</f>
        <v>#NUM!</v>
      </c>
      <c r="BI23" s="1076" t="e">
        <f>IF((LARGE(C23:AT23,1))&gt;=240,"14"," ")</f>
        <v>#NUM!</v>
      </c>
      <c r="BJ23" s="881" t="e">
        <f>IF((LARGE(C23:AT23,1))&gt;=270,"14"," ")</f>
        <v>#NUM!</v>
      </c>
      <c r="BK23" s="881" t="e">
        <f>IF((LARGE(C23:AT23,1))&gt;=300,"14"," ")</f>
        <v>#NUM!</v>
      </c>
      <c r="BL23" s="881" t="e">
        <f>IF((LARGE(C23:AT23,1))&gt;=330,"14"," ")</f>
        <v>#NUM!</v>
      </c>
      <c r="BM23" s="327"/>
    </row>
    <row r="24" spans="1:65" x14ac:dyDescent="0.2">
      <c r="A24" s="1058"/>
      <c r="B24" s="1059"/>
      <c r="C24" s="1060"/>
      <c r="D24" s="605"/>
      <c r="E24" s="1060"/>
      <c r="F24" s="605"/>
      <c r="G24" s="1061"/>
      <c r="H24" s="1062"/>
      <c r="I24" s="1061"/>
      <c r="J24" s="1062"/>
      <c r="K24" s="1061"/>
      <c r="L24" s="1062"/>
      <c r="M24" s="1061"/>
      <c r="N24" s="1062"/>
      <c r="O24" s="1061"/>
      <c r="P24" s="1062"/>
      <c r="Q24" s="1063"/>
      <c r="R24" s="1063"/>
      <c r="S24" s="1061"/>
      <c r="T24" s="1062"/>
      <c r="U24" s="1061"/>
      <c r="V24" s="1062"/>
      <c r="W24" s="1063"/>
      <c r="X24" s="1063"/>
      <c r="Y24" s="1061"/>
      <c r="Z24" s="1062"/>
      <c r="AA24" s="1061"/>
      <c r="AB24" s="1062"/>
      <c r="AC24" s="1061"/>
      <c r="AD24" s="1062"/>
      <c r="AE24" s="1061"/>
      <c r="AF24" s="1062"/>
      <c r="AG24" s="1061"/>
      <c r="AH24" s="1062"/>
      <c r="AI24" s="1061"/>
      <c r="AJ24" s="1062"/>
      <c r="AK24" s="1061"/>
      <c r="AL24" s="1062"/>
      <c r="AM24" s="1063"/>
      <c r="AN24" s="1062"/>
      <c r="AO24" s="1063"/>
      <c r="AP24" s="1063"/>
      <c r="AQ24" s="1061"/>
      <c r="AR24" s="1062"/>
      <c r="AS24" s="1061"/>
      <c r="AT24" s="1062"/>
      <c r="AU24" s="1061"/>
      <c r="AV24" s="1062"/>
      <c r="AW24" s="1063"/>
      <c r="AX24" s="1063"/>
      <c r="AY24" s="1061"/>
      <c r="AZ24" s="1062"/>
      <c r="BA24" s="792">
        <f t="shared" si="3"/>
        <v>0</v>
      </c>
      <c r="BB24" s="793" t="str">
        <f t="shared" si="0"/>
        <v xml:space="preserve"> </v>
      </c>
      <c r="BC24" s="880">
        <f>COUNTIF(C24:AT24,"(1)")</f>
        <v>0</v>
      </c>
      <c r="BD24" s="881">
        <f t="shared" si="1"/>
        <v>0</v>
      </c>
      <c r="BE24" s="881">
        <f t="shared" si="2"/>
        <v>0</v>
      </c>
      <c r="BF24" s="875">
        <f>SUM(BC24:BE24)</f>
        <v>0</v>
      </c>
      <c r="BG24" s="798" t="e">
        <f>IF((LARGE(C24:AT24,1))&gt;=190,"14"," ")</f>
        <v>#NUM!</v>
      </c>
      <c r="BH24" s="798" t="e">
        <f>IF((LARGE(C24:AT24,1))&gt;=220,"14"," ")</f>
        <v>#NUM!</v>
      </c>
      <c r="BI24" s="881" t="e">
        <f>IF((LARGE(C24:AT24,1))&gt;=240,"14"," ")</f>
        <v>#NUM!</v>
      </c>
      <c r="BJ24" s="881" t="e">
        <f>IF((LARGE(C24:AT24,1))&gt;=270,"14"," ")</f>
        <v>#NUM!</v>
      </c>
      <c r="BK24" s="881" t="e">
        <f>IF((LARGE(C24:AT24,1))&gt;=300,"14"," ")</f>
        <v>#NUM!</v>
      </c>
      <c r="BL24" s="881" t="e">
        <f>IF((LARGE(C24:AT24,1))&gt;=330,"14"," ")</f>
        <v>#NUM!</v>
      </c>
      <c r="BM24" s="327"/>
    </row>
    <row r="25" spans="1:65" x14ac:dyDescent="0.2">
      <c r="A25" s="789"/>
      <c r="B25" s="122"/>
      <c r="C25" s="790"/>
      <c r="D25" s="790"/>
      <c r="E25" s="790"/>
      <c r="F25" s="790"/>
      <c r="BA25" s="792">
        <f t="shared" si="3"/>
        <v>0</v>
      </c>
      <c r="BB25" s="793" t="str">
        <f t="shared" si="0"/>
        <v xml:space="preserve"> </v>
      </c>
      <c r="BC25" s="865"/>
      <c r="BD25" s="895">
        <f t="shared" si="1"/>
        <v>0</v>
      </c>
      <c r="BE25" s="895">
        <f t="shared" si="2"/>
        <v>0</v>
      </c>
      <c r="BF25" s="888"/>
      <c r="BG25" s="865"/>
      <c r="BH25" s="865"/>
      <c r="BI25" s="865"/>
      <c r="BJ25" s="865"/>
      <c r="BK25" s="865"/>
      <c r="BL25" s="865"/>
      <c r="BM25" s="327"/>
    </row>
    <row r="26" spans="1:65" x14ac:dyDescent="0.2">
      <c r="A26" s="1049"/>
      <c r="B26" s="24" t="s">
        <v>39</v>
      </c>
      <c r="C26" s="983"/>
      <c r="D26" s="983"/>
      <c r="E26" s="983"/>
      <c r="F26" s="983"/>
      <c r="G26" s="1021"/>
      <c r="H26" s="1021"/>
      <c r="I26" s="1021"/>
      <c r="J26" s="1021"/>
      <c r="K26" s="1021"/>
      <c r="L26" s="1021"/>
      <c r="M26" s="1021"/>
      <c r="N26" s="1021"/>
      <c r="O26" s="1021"/>
      <c r="P26" s="1021"/>
      <c r="Q26" s="1021"/>
      <c r="R26" s="1021"/>
      <c r="S26" s="1021"/>
      <c r="T26" s="1021"/>
      <c r="U26" s="1021"/>
      <c r="V26" s="1021"/>
      <c r="W26" s="1021"/>
      <c r="X26" s="1021"/>
      <c r="Y26" s="1021"/>
      <c r="Z26" s="1021"/>
      <c r="AA26" s="1021"/>
      <c r="AB26" s="1021"/>
      <c r="AC26" s="1021"/>
      <c r="AD26" s="1021"/>
      <c r="AE26" s="1021"/>
      <c r="AF26" s="1021"/>
      <c r="AG26" s="1021"/>
      <c r="AH26" s="1021"/>
      <c r="AI26" s="1160"/>
      <c r="AJ26" s="1160"/>
      <c r="AK26" s="1021"/>
      <c r="AL26" s="1021"/>
      <c r="AM26" s="1021"/>
      <c r="AN26" s="1021"/>
      <c r="AO26" s="1021"/>
      <c r="AP26" s="1021"/>
      <c r="AQ26" s="1021"/>
      <c r="AR26" s="1021"/>
      <c r="AS26" s="1021"/>
      <c r="AT26" s="1021"/>
      <c r="AU26" s="1174"/>
      <c r="AV26" s="1174"/>
      <c r="AW26" s="1182"/>
      <c r="AX26" s="1182"/>
      <c r="AY26" s="1021"/>
      <c r="AZ26" s="1021"/>
      <c r="BA26" s="792">
        <f t="shared" si="3"/>
        <v>0</v>
      </c>
      <c r="BB26" s="793" t="str">
        <f t="shared" si="0"/>
        <v xml:space="preserve"> </v>
      </c>
      <c r="BC26" s="885"/>
      <c r="BD26" s="885">
        <f t="shared" si="1"/>
        <v>0</v>
      </c>
      <c r="BE26" s="885">
        <f t="shared" si="2"/>
        <v>0</v>
      </c>
      <c r="BF26" s="886"/>
      <c r="BG26" s="885">
        <v>190</v>
      </c>
      <c r="BH26" s="885">
        <v>220</v>
      </c>
      <c r="BI26" s="885">
        <v>240</v>
      </c>
      <c r="BJ26" s="885">
        <v>270</v>
      </c>
      <c r="BK26" s="885">
        <v>300</v>
      </c>
      <c r="BL26" s="885">
        <v>330</v>
      </c>
      <c r="BM26" s="327"/>
    </row>
    <row r="27" spans="1:65" x14ac:dyDescent="0.2">
      <c r="B27" s="1079" t="s">
        <v>260</v>
      </c>
      <c r="C27" s="1053"/>
      <c r="D27" s="1054"/>
      <c r="E27" s="1053"/>
      <c r="F27" s="1054"/>
      <c r="G27" s="1055"/>
      <c r="H27" s="1056"/>
      <c r="I27" s="1055"/>
      <c r="J27" s="1056"/>
      <c r="K27" s="1055"/>
      <c r="L27" s="1056"/>
      <c r="M27" s="1055"/>
      <c r="N27" s="1056"/>
      <c r="O27" s="1055"/>
      <c r="P27" s="1056"/>
      <c r="Q27" s="1057"/>
      <c r="R27" s="1057"/>
      <c r="S27" s="1055"/>
      <c r="T27" s="1056"/>
      <c r="U27" s="1055"/>
      <c r="V27" s="1056"/>
      <c r="W27" s="1057"/>
      <c r="X27" s="1057"/>
      <c r="Y27" s="1055"/>
      <c r="Z27" s="1056"/>
      <c r="AA27" s="1055"/>
      <c r="AB27" s="1056"/>
      <c r="AC27" s="1055"/>
      <c r="AD27" s="1056"/>
      <c r="AE27" s="1055"/>
      <c r="AF27" s="1056"/>
      <c r="AG27" s="1055"/>
      <c r="AH27" s="1056"/>
      <c r="AI27" s="1157"/>
      <c r="AJ27" s="1158"/>
      <c r="AK27" s="1055"/>
      <c r="AL27" s="1056"/>
      <c r="AM27" s="1057"/>
      <c r="AN27" s="1056"/>
      <c r="AO27" s="1057"/>
      <c r="AP27" s="1057"/>
      <c r="AQ27" s="1055"/>
      <c r="AR27" s="1056"/>
      <c r="AS27" s="1055"/>
      <c r="AT27" s="1056"/>
      <c r="AU27" s="1179"/>
      <c r="AV27" s="1180"/>
      <c r="AW27" s="1057"/>
      <c r="AX27" s="1057"/>
      <c r="AY27" s="1055"/>
      <c r="AZ27" s="1056"/>
      <c r="BA27" s="792">
        <f t="shared" si="3"/>
        <v>0</v>
      </c>
      <c r="BB27" s="793" t="str">
        <f t="shared" si="0"/>
        <v xml:space="preserve"> </v>
      </c>
      <c r="BC27" s="880">
        <f>COUNTIF(C27:AT27,"(1)")</f>
        <v>0</v>
      </c>
      <c r="BD27" s="881">
        <f t="shared" si="1"/>
        <v>0</v>
      </c>
      <c r="BE27" s="881">
        <f t="shared" si="2"/>
        <v>0</v>
      </c>
      <c r="BF27" s="875">
        <f>SUM(BC27:BE27)</f>
        <v>0</v>
      </c>
      <c r="BG27" s="1076" t="e">
        <f>IF((LARGE(B27:AS27,1))&gt;=190,"14"," ")</f>
        <v>#NUM!</v>
      </c>
      <c r="BH27" s="1076" t="e">
        <f>IF((LARGE(C27:AT27,1))&gt;=220,"14"," ")</f>
        <v>#NUM!</v>
      </c>
      <c r="BI27" s="1076" t="e">
        <f>IF((LARGE(C27:AT27,1))&gt;=240,"14"," ")</f>
        <v>#NUM!</v>
      </c>
      <c r="BJ27" s="881" t="e">
        <f>IF((LARGE(C27:AT27,1))&gt;=270,"14"," ")</f>
        <v>#NUM!</v>
      </c>
      <c r="BK27" s="881" t="e">
        <f>IF((LARGE(C27:AT27,1))&gt;=300,"14"," ")</f>
        <v>#NUM!</v>
      </c>
      <c r="BL27" s="881" t="e">
        <f>IF((LARGE(C27:AT27,1))&gt;=330,"14"," ")</f>
        <v>#NUM!</v>
      </c>
    </row>
    <row r="28" spans="1:65" x14ac:dyDescent="0.2">
      <c r="A28" s="1051">
        <v>1</v>
      </c>
      <c r="B28" s="327" t="s">
        <v>377</v>
      </c>
      <c r="C28" s="1080"/>
      <c r="D28" s="1081"/>
      <c r="E28" s="1080"/>
      <c r="F28" s="1081"/>
      <c r="G28" s="498"/>
      <c r="H28" s="427"/>
      <c r="I28" s="498"/>
      <c r="J28" s="427"/>
      <c r="K28" s="498"/>
      <c r="L28" s="427"/>
      <c r="M28" s="498"/>
      <c r="N28" s="427"/>
      <c r="O28" s="498"/>
      <c r="P28" s="427"/>
      <c r="Q28" s="375"/>
      <c r="R28" s="375"/>
      <c r="S28" s="498"/>
      <c r="T28" s="427"/>
      <c r="U28" s="498"/>
      <c r="V28" s="427"/>
      <c r="W28" s="375"/>
      <c r="X28" s="375"/>
      <c r="Y28" s="498"/>
      <c r="Z28" s="427"/>
      <c r="AA28" s="498"/>
      <c r="AB28" s="427"/>
      <c r="AC28" s="498"/>
      <c r="AD28" s="427"/>
      <c r="AE28" s="498"/>
      <c r="AF28" s="427"/>
      <c r="AG28" s="498">
        <v>263</v>
      </c>
      <c r="AH28" s="427" t="s">
        <v>352</v>
      </c>
      <c r="AI28" s="498"/>
      <c r="AJ28" s="427"/>
      <c r="AK28" s="498"/>
      <c r="AL28" s="427"/>
      <c r="AM28" s="375"/>
      <c r="AN28" s="427"/>
      <c r="AO28" s="375"/>
      <c r="AP28" s="375"/>
      <c r="AQ28" s="498"/>
      <c r="AR28" s="427"/>
      <c r="AS28" s="498">
        <v>204</v>
      </c>
      <c r="AT28" s="427" t="s">
        <v>345</v>
      </c>
      <c r="AU28" s="498"/>
      <c r="AV28" s="427"/>
      <c r="AW28" s="375"/>
      <c r="AX28" s="375"/>
      <c r="AY28" s="498"/>
      <c r="AZ28" s="427"/>
      <c r="BA28" s="792">
        <f t="shared" si="3"/>
        <v>2</v>
      </c>
      <c r="BB28" s="793" t="str">
        <f t="shared" si="0"/>
        <v xml:space="preserve"> </v>
      </c>
      <c r="BC28" s="880">
        <f>COUNTIF(C28:AT28,"(1)")</f>
        <v>0</v>
      </c>
      <c r="BD28" s="881">
        <f t="shared" si="1"/>
        <v>0</v>
      </c>
      <c r="BE28" s="881">
        <f t="shared" si="2"/>
        <v>0</v>
      </c>
      <c r="BF28" s="875"/>
      <c r="BG28" s="1131" t="str">
        <f>IF((LARGE(B28:AS28,1))&gt;=190,"14"," ")</f>
        <v>14</v>
      </c>
      <c r="BH28" s="1131" t="str">
        <f>IF((LARGE(C28:AT28,1))&gt;=220,"14"," ")</f>
        <v>14</v>
      </c>
      <c r="BI28" s="1131" t="str">
        <f>IF((LARGE(C28:AT28,1))&gt;=240,"14"," ")</f>
        <v>14</v>
      </c>
      <c r="BJ28" s="881" t="str">
        <f>IF((LARGE(C28:AT28,1))&gt;=270,"14"," ")</f>
        <v xml:space="preserve"> </v>
      </c>
      <c r="BK28" s="881" t="str">
        <f>IF((LARGE(C28:AT28,1))&gt;=300,"14"," ")</f>
        <v xml:space="preserve"> </v>
      </c>
      <c r="BL28" s="881" t="str">
        <f>IF((LARGE(C28:AT28,1))&gt;=330,"14"," ")</f>
        <v xml:space="preserve"> </v>
      </c>
      <c r="BM28" s="327"/>
    </row>
    <row r="29" spans="1:65" x14ac:dyDescent="0.2">
      <c r="A29" s="1058">
        <v>2</v>
      </c>
      <c r="B29" s="1130" t="s">
        <v>349</v>
      </c>
      <c r="C29" s="1060"/>
      <c r="D29" s="605"/>
      <c r="E29" s="1060"/>
      <c r="F29" s="605"/>
      <c r="G29" s="494"/>
      <c r="H29" s="1019"/>
      <c r="I29" s="494"/>
      <c r="J29" s="1019"/>
      <c r="K29" s="494"/>
      <c r="L29" s="1019"/>
      <c r="M29" s="494"/>
      <c r="N29" s="1019"/>
      <c r="O29" s="494"/>
      <c r="P29" s="1019"/>
      <c r="Q29" s="488"/>
      <c r="R29" s="488"/>
      <c r="S29" s="494"/>
      <c r="T29" s="1019"/>
      <c r="U29" s="494"/>
      <c r="V29" s="1019"/>
      <c r="W29" s="488"/>
      <c r="X29" s="488"/>
      <c r="Y29" s="494"/>
      <c r="Z29" s="1019"/>
      <c r="AA29" s="494"/>
      <c r="AB29" s="1019"/>
      <c r="AC29" s="494"/>
      <c r="AD29" s="1019"/>
      <c r="AE29" s="494">
        <v>214</v>
      </c>
      <c r="AF29" s="1015" t="s">
        <v>269</v>
      </c>
      <c r="AG29" s="494"/>
      <c r="AH29" s="473"/>
      <c r="AI29" s="494"/>
      <c r="AJ29" s="1159"/>
      <c r="AK29" s="494"/>
      <c r="AL29" s="1019"/>
      <c r="AM29" s="488"/>
      <c r="AN29" s="1019"/>
      <c r="AO29" s="488"/>
      <c r="AP29" s="488"/>
      <c r="AQ29" s="494">
        <v>180</v>
      </c>
      <c r="AR29" s="473" t="s">
        <v>376</v>
      </c>
      <c r="AS29" s="494">
        <v>216</v>
      </c>
      <c r="AT29" s="1015" t="s">
        <v>269</v>
      </c>
      <c r="AU29" s="499"/>
      <c r="AV29" s="473"/>
      <c r="AW29" s="775"/>
      <c r="AX29" s="775"/>
      <c r="AY29" s="494"/>
      <c r="AZ29" s="1019"/>
      <c r="BA29" s="792">
        <f t="shared" si="3"/>
        <v>3</v>
      </c>
      <c r="BB29" s="793">
        <f t="shared" si="0"/>
        <v>203.33333333333334</v>
      </c>
      <c r="BC29" s="880">
        <f>COUNTIF(C29:AT29,"(1)")</f>
        <v>0</v>
      </c>
      <c r="BD29" s="881">
        <f t="shared" si="1"/>
        <v>0</v>
      </c>
      <c r="BE29" s="881">
        <f t="shared" si="2"/>
        <v>2</v>
      </c>
      <c r="BF29" s="875">
        <f>SUM(BC29:BE29)</f>
        <v>2</v>
      </c>
      <c r="BG29" s="1084" t="str">
        <f>IF((LARGE(C29:AT29,1))&gt;=190,"14"," ")</f>
        <v>14</v>
      </c>
      <c r="BH29" s="798" t="str">
        <f>IF((LARGE(C29:AT29,1))&gt;=220,"14"," ")</f>
        <v xml:space="preserve"> </v>
      </c>
      <c r="BI29" s="881" t="str">
        <f>IF((LARGE(C29:AT29,1))&gt;=240,"14"," ")</f>
        <v xml:space="preserve"> </v>
      </c>
      <c r="BJ29" s="881" t="str">
        <f>IF((LARGE(C29:AT29,1))&gt;=270,"14"," ")</f>
        <v xml:space="preserve"> </v>
      </c>
      <c r="BK29" s="881" t="str">
        <f>IF((LARGE(C29:AT29,1))&gt;=300,"14"," ")</f>
        <v xml:space="preserve"> </v>
      </c>
      <c r="BL29" s="881" t="str">
        <f>IF((LARGE(C29:AT29,1))&gt;=330,"14"," ")</f>
        <v xml:space="preserve"> </v>
      </c>
      <c r="BM29" s="327"/>
    </row>
    <row r="30" spans="1:65" x14ac:dyDescent="0.2">
      <c r="A30" s="903"/>
      <c r="B30" s="327"/>
      <c r="C30" s="986"/>
      <c r="D30" s="986"/>
      <c r="E30" s="986"/>
      <c r="F30" s="986"/>
      <c r="G30" s="1021"/>
      <c r="H30" s="1021"/>
      <c r="I30" s="1021"/>
      <c r="J30" s="1021"/>
      <c r="K30" s="1021"/>
      <c r="L30" s="1021"/>
      <c r="M30" s="1021"/>
      <c r="N30" s="1021"/>
      <c r="O30" s="1021"/>
      <c r="P30" s="1021"/>
      <c r="Q30" s="1021"/>
      <c r="R30" s="1021"/>
      <c r="S30" s="1021"/>
      <c r="T30" s="1021"/>
      <c r="U30" s="1021"/>
      <c r="V30" s="1021"/>
      <c r="W30" s="1021"/>
      <c r="X30" s="1021"/>
      <c r="Y30" s="1021"/>
      <c r="Z30" s="1021"/>
      <c r="AA30" s="1021"/>
      <c r="AB30" s="1021"/>
      <c r="AC30" s="1021"/>
      <c r="AD30" s="1021"/>
      <c r="AE30" s="1021"/>
      <c r="AF30" s="1021"/>
      <c r="AG30" s="1021"/>
      <c r="AH30" s="1021"/>
      <c r="AI30" s="1160"/>
      <c r="AJ30" s="1160"/>
      <c r="AK30" s="1021"/>
      <c r="AL30" s="1021"/>
      <c r="AM30" s="1021"/>
      <c r="AN30" s="1021"/>
      <c r="AO30" s="1021"/>
      <c r="AP30" s="1021"/>
      <c r="AQ30" s="1021"/>
      <c r="AR30" s="1021"/>
      <c r="AS30" s="1021"/>
      <c r="AT30" s="1021"/>
      <c r="AU30" s="1174"/>
      <c r="AV30" s="1174"/>
      <c r="AW30" s="1182"/>
      <c r="AX30" s="1182"/>
      <c r="AY30" s="1021"/>
      <c r="AZ30" s="1021"/>
      <c r="BA30" s="792">
        <f t="shared" si="3"/>
        <v>0</v>
      </c>
      <c r="BB30" s="793" t="str">
        <f t="shared" si="0"/>
        <v xml:space="preserve"> </v>
      </c>
      <c r="BC30" s="865"/>
      <c r="BD30" s="895">
        <f t="shared" si="1"/>
        <v>0</v>
      </c>
      <c r="BE30" s="895">
        <f t="shared" si="2"/>
        <v>0</v>
      </c>
      <c r="BF30" s="887"/>
      <c r="BG30" s="865"/>
      <c r="BH30" s="865"/>
      <c r="BI30" s="865"/>
      <c r="BJ30" s="865"/>
      <c r="BK30" s="865"/>
      <c r="BL30" s="865"/>
      <c r="BM30" s="327"/>
    </row>
    <row r="31" spans="1:65" x14ac:dyDescent="0.2">
      <c r="A31" s="1049"/>
      <c r="B31" s="24" t="s">
        <v>186</v>
      </c>
      <c r="C31" s="983"/>
      <c r="D31" s="983"/>
      <c r="E31" s="983"/>
      <c r="F31" s="983"/>
      <c r="G31" s="1021"/>
      <c r="H31" s="1021"/>
      <c r="I31" s="1021"/>
      <c r="J31" s="1021"/>
      <c r="K31" s="1021"/>
      <c r="L31" s="1021"/>
      <c r="M31" s="1021"/>
      <c r="N31" s="1021"/>
      <c r="O31" s="1021"/>
      <c r="P31" s="1021"/>
      <c r="Q31" s="1021"/>
      <c r="R31" s="1021"/>
      <c r="S31" s="1021"/>
      <c r="T31" s="1021"/>
      <c r="U31" s="1021"/>
      <c r="V31" s="1021"/>
      <c r="W31" s="1021"/>
      <c r="X31" s="1021"/>
      <c r="Y31" s="1021"/>
      <c r="Z31" s="1021"/>
      <c r="AA31" s="1021"/>
      <c r="AB31" s="1021"/>
      <c r="AC31" s="1021"/>
      <c r="AD31" s="1021"/>
      <c r="AE31" s="1021"/>
      <c r="AF31" s="1021"/>
      <c r="AG31" s="1021"/>
      <c r="AH31" s="1021"/>
      <c r="AI31" s="1160"/>
      <c r="AJ31" s="1160"/>
      <c r="AK31" s="1021"/>
      <c r="AL31" s="1021"/>
      <c r="AM31" s="1021"/>
      <c r="AN31" s="1021"/>
      <c r="AO31" s="1021"/>
      <c r="AP31" s="1021"/>
      <c r="AQ31" s="1021"/>
      <c r="AR31" s="1021"/>
      <c r="AS31" s="1021"/>
      <c r="AT31" s="1021"/>
      <c r="AU31" s="1174"/>
      <c r="AV31" s="1174"/>
      <c r="AW31" s="1182"/>
      <c r="AX31" s="1182"/>
      <c r="AY31" s="1021"/>
      <c r="AZ31" s="1021"/>
      <c r="BA31" s="792">
        <f t="shared" si="3"/>
        <v>0</v>
      </c>
      <c r="BB31" s="793" t="str">
        <f t="shared" si="0"/>
        <v xml:space="preserve"> </v>
      </c>
      <c r="BC31" s="885"/>
      <c r="BD31" s="885">
        <f t="shared" si="1"/>
        <v>0</v>
      </c>
      <c r="BE31" s="885">
        <f t="shared" si="2"/>
        <v>0</v>
      </c>
      <c r="BF31" s="886"/>
      <c r="BG31" s="885">
        <v>200</v>
      </c>
      <c r="BH31" s="885">
        <v>230</v>
      </c>
      <c r="BI31" s="885">
        <v>250</v>
      </c>
      <c r="BJ31" s="885">
        <v>290</v>
      </c>
      <c r="BK31" s="885">
        <v>320</v>
      </c>
      <c r="BL31" s="885">
        <v>350</v>
      </c>
      <c r="BM31" s="327"/>
    </row>
    <row r="32" spans="1:65" x14ac:dyDescent="0.2">
      <c r="A32" s="1051">
        <v>1</v>
      </c>
      <c r="B32" s="327" t="s">
        <v>340</v>
      </c>
      <c r="C32" s="1064"/>
      <c r="D32" s="1082"/>
      <c r="E32" s="1064">
        <v>318</v>
      </c>
      <c r="F32" s="1083" t="s">
        <v>242</v>
      </c>
      <c r="G32" s="1023"/>
      <c r="H32" s="1025"/>
      <c r="I32" s="1023"/>
      <c r="J32" s="1025"/>
      <c r="K32" s="1023"/>
      <c r="L32" s="1025"/>
      <c r="M32" s="1023"/>
      <c r="N32" s="1025"/>
      <c r="O32" s="1023"/>
      <c r="P32" s="1025"/>
      <c r="Q32" s="1024"/>
      <c r="R32" s="1024"/>
      <c r="S32" s="1023"/>
      <c r="T32" s="1025"/>
      <c r="U32" s="1023"/>
      <c r="V32" s="1025"/>
      <c r="W32" s="1024"/>
      <c r="X32" s="1024"/>
      <c r="Y32" s="1023"/>
      <c r="Z32" s="1025"/>
      <c r="AA32" s="1023"/>
      <c r="AB32" s="1025"/>
      <c r="AC32" s="1023"/>
      <c r="AD32" s="1025"/>
      <c r="AE32" s="1023"/>
      <c r="AF32" s="1025"/>
      <c r="AG32" s="1023">
        <v>262</v>
      </c>
      <c r="AH32" s="1135" t="s">
        <v>242</v>
      </c>
      <c r="AI32" s="1155"/>
      <c r="AJ32" s="1156"/>
      <c r="AK32" s="1023"/>
      <c r="AL32" s="1025"/>
      <c r="AM32" s="1024"/>
      <c r="AN32" s="1025"/>
      <c r="AO32" s="1024"/>
      <c r="AP32" s="1024"/>
      <c r="AQ32" s="1023">
        <v>255</v>
      </c>
      <c r="AR32" s="1136" t="s">
        <v>350</v>
      </c>
      <c r="AS32" s="1023"/>
      <c r="AT32" s="1025"/>
      <c r="AU32" s="1177"/>
      <c r="AV32" s="1178"/>
      <c r="AW32" s="1183"/>
      <c r="AX32" s="1183"/>
      <c r="AY32" s="1023"/>
      <c r="AZ32" s="1025"/>
      <c r="BA32" s="792">
        <f t="shared" si="3"/>
        <v>3</v>
      </c>
      <c r="BB32" s="793">
        <f t="shared" si="0"/>
        <v>278.33333333333331</v>
      </c>
      <c r="BC32" s="880">
        <f>COUNTIF(C32:AT32,"(1)")</f>
        <v>2</v>
      </c>
      <c r="BD32" s="881">
        <f t="shared" si="1"/>
        <v>1</v>
      </c>
      <c r="BE32" s="881">
        <f t="shared" si="2"/>
        <v>0</v>
      </c>
      <c r="BF32" s="875">
        <f>SUM(BC32:BE32)</f>
        <v>3</v>
      </c>
      <c r="BG32" s="1084" t="str">
        <f>IF((LARGE(B32:AS32,1))&gt;=200,"14"," ")</f>
        <v>14</v>
      </c>
      <c r="BH32" s="1084" t="str">
        <f>IF((LARGE(C32:AT32,1))&gt;=230,"14"," ")</f>
        <v>14</v>
      </c>
      <c r="BI32" s="1084" t="str">
        <f>IF((LARGE(C32:BA32,1))&gt;=250,"14"," ")</f>
        <v>14</v>
      </c>
      <c r="BJ32" s="1084" t="str">
        <f>IF((LARGE(C32:BB32,1))&gt;=290,"14"," ")</f>
        <v>14</v>
      </c>
      <c r="BK32" s="798" t="str">
        <f>IF((LARGE(C32:BC32,1))&gt;=320,"14"," ")</f>
        <v xml:space="preserve"> </v>
      </c>
      <c r="BL32" s="798" t="str">
        <f>IF((LARGE(C32:BD32,1))&gt;=350,"14"," ")</f>
        <v xml:space="preserve"> </v>
      </c>
      <c r="BM32" s="327"/>
    </row>
    <row r="33" spans="1:65" x14ac:dyDescent="0.2">
      <c r="A33" s="1058">
        <v>2</v>
      </c>
      <c r="B33" s="1059" t="s">
        <v>437</v>
      </c>
      <c r="C33" s="1060"/>
      <c r="D33" s="1085"/>
      <c r="E33" s="1060"/>
      <c r="F33" s="1085"/>
      <c r="G33" s="494"/>
      <c r="H33" s="1019"/>
      <c r="I33" s="494"/>
      <c r="J33" s="1019"/>
      <c r="K33" s="494"/>
      <c r="L33" s="1019"/>
      <c r="M33" s="494"/>
      <c r="N33" s="1019"/>
      <c r="O33" s="494"/>
      <c r="P33" s="1019"/>
      <c r="Q33" s="488"/>
      <c r="R33" s="488"/>
      <c r="S33" s="494"/>
      <c r="T33" s="1019"/>
      <c r="U33" s="494"/>
      <c r="V33" s="1019"/>
      <c r="W33" s="488"/>
      <c r="X33" s="488"/>
      <c r="Y33" s="494">
        <v>330</v>
      </c>
      <c r="Z33" s="1015" t="s">
        <v>269</v>
      </c>
      <c r="AA33" s="494"/>
      <c r="AB33" s="1019"/>
      <c r="AC33" s="494"/>
      <c r="AD33" s="1019"/>
      <c r="AE33" s="494">
        <v>287</v>
      </c>
      <c r="AF33" s="1017" t="s">
        <v>350</v>
      </c>
      <c r="AG33" s="494"/>
      <c r="AH33" s="1019"/>
      <c r="AI33" s="494"/>
      <c r="AJ33" s="1159"/>
      <c r="AK33" s="494"/>
      <c r="AL33" s="1019"/>
      <c r="AM33" s="488"/>
      <c r="AN33" s="1019"/>
      <c r="AO33" s="488"/>
      <c r="AP33" s="488"/>
      <c r="AQ33" s="494">
        <v>268</v>
      </c>
      <c r="AR33" s="1165" t="s">
        <v>242</v>
      </c>
      <c r="AS33" s="494">
        <v>276</v>
      </c>
      <c r="AT33" s="1165" t="s">
        <v>242</v>
      </c>
      <c r="AU33" s="499"/>
      <c r="AV33" s="473"/>
      <c r="AW33" s="775"/>
      <c r="AX33" s="775"/>
      <c r="AY33" s="494"/>
      <c r="AZ33" s="1019"/>
      <c r="BA33" s="792">
        <f t="shared" ref="BA33" si="8">COUNT(C33:AT33)</f>
        <v>4</v>
      </c>
      <c r="BB33" s="793">
        <f t="shared" ref="BB33" si="9">IF(BA33&lt;3," ",(LARGE(C33:AT33,1)+LARGE(C33:AT33,2)+LARGE(C33:AT33,3))/3)</f>
        <v>297.66666666666669</v>
      </c>
      <c r="BC33" s="880">
        <f>COUNTIF(C33:AT33,"(1)")</f>
        <v>2</v>
      </c>
      <c r="BD33" s="881">
        <f t="shared" ref="BD33" si="10">COUNTIF(C33:AT33,"(2)")</f>
        <v>1</v>
      </c>
      <c r="BE33" s="881">
        <f t="shared" ref="BE33" si="11">COUNTIF(C33:AT33,"(3)")</f>
        <v>1</v>
      </c>
      <c r="BF33" s="875">
        <f>SUM(BC33:BE33)</f>
        <v>4</v>
      </c>
      <c r="BG33" s="1084" t="str">
        <f>IF((LARGE(B33:AS33,1))&gt;=200,"14"," ")</f>
        <v>14</v>
      </c>
      <c r="BH33" s="1084" t="str">
        <f>IF((LARGE(C33:AT33,1))&gt;=230,"14"," ")</f>
        <v>14</v>
      </c>
      <c r="BI33" s="1084" t="str">
        <f>IF((LARGE(C33:BA33,1))&gt;=250,"14"," ")</f>
        <v>14</v>
      </c>
      <c r="BJ33" s="1084" t="str">
        <f>IF((LARGE(C33:BB33,1))&gt;=290,"14"," ")</f>
        <v>14</v>
      </c>
      <c r="BK33" s="1084" t="str">
        <f>IF((LARGE(C33:BC33,1))&gt;=320,"14"," ")</f>
        <v>14</v>
      </c>
      <c r="BL33" s="798" t="str">
        <f>IF((LARGE(C33:BD33,1))&gt;=350,"14"," ")</f>
        <v xml:space="preserve"> </v>
      </c>
      <c r="BM33" s="327"/>
    </row>
    <row r="34" spans="1:65" x14ac:dyDescent="0.2">
      <c r="A34" s="903"/>
      <c r="B34" s="327"/>
      <c r="C34" s="986"/>
      <c r="D34" s="986"/>
      <c r="E34" s="986"/>
      <c r="F34" s="986"/>
      <c r="G34" s="1021"/>
      <c r="H34" s="1021"/>
      <c r="I34" s="1021"/>
      <c r="J34" s="1021"/>
      <c r="K34" s="1021"/>
      <c r="L34" s="1021"/>
      <c r="M34" s="1021"/>
      <c r="N34" s="1021"/>
      <c r="O34" s="1021"/>
      <c r="P34" s="1021"/>
      <c r="Q34" s="1021"/>
      <c r="R34" s="1021"/>
      <c r="S34" s="1021"/>
      <c r="T34" s="1021"/>
      <c r="U34" s="1021"/>
      <c r="V34" s="1021"/>
      <c r="W34" s="1021"/>
      <c r="X34" s="1021"/>
      <c r="Y34" s="1021"/>
      <c r="Z34" s="1021"/>
      <c r="AA34" s="1021"/>
      <c r="AB34" s="1021"/>
      <c r="AC34" s="1021"/>
      <c r="AD34" s="1021"/>
      <c r="AE34" s="1021"/>
      <c r="AF34" s="1021"/>
      <c r="AG34" s="1021"/>
      <c r="AH34" s="1021"/>
      <c r="AI34" s="1160"/>
      <c r="AJ34" s="1160"/>
      <c r="AK34" s="1021"/>
      <c r="AL34" s="1021"/>
      <c r="AM34" s="1021"/>
      <c r="AN34" s="1021"/>
      <c r="AO34" s="1021"/>
      <c r="AP34" s="1021"/>
      <c r="AQ34" s="1021"/>
      <c r="AR34" s="1021"/>
      <c r="AS34" s="1021"/>
      <c r="AT34" s="1021"/>
      <c r="AU34" s="1174"/>
      <c r="AV34" s="1174"/>
      <c r="AW34" s="1182"/>
      <c r="AX34" s="1182"/>
      <c r="AY34" s="1021"/>
      <c r="AZ34" s="1021"/>
      <c r="BA34" s="792">
        <f t="shared" si="3"/>
        <v>0</v>
      </c>
      <c r="BB34" s="793" t="str">
        <f t="shared" si="0"/>
        <v xml:space="preserve"> </v>
      </c>
      <c r="BC34" s="895"/>
      <c r="BD34" s="895">
        <f t="shared" si="1"/>
        <v>0</v>
      </c>
      <c r="BE34" s="895">
        <f t="shared" si="2"/>
        <v>0</v>
      </c>
      <c r="BF34" s="896"/>
      <c r="BG34" s="902"/>
      <c r="BH34" s="902"/>
      <c r="BI34" s="1086"/>
      <c r="BJ34" s="1086"/>
      <c r="BK34" s="1086"/>
      <c r="BL34" s="865"/>
      <c r="BM34" s="327"/>
    </row>
    <row r="35" spans="1:65" x14ac:dyDescent="0.2">
      <c r="A35" s="1049"/>
      <c r="B35" s="24" t="s">
        <v>41</v>
      </c>
      <c r="C35" s="983"/>
      <c r="D35" s="983"/>
      <c r="E35" s="983"/>
      <c r="F35" s="983"/>
      <c r="G35" s="1021"/>
      <c r="H35" s="1021"/>
      <c r="I35" s="1021"/>
      <c r="J35" s="1021"/>
      <c r="K35" s="1021"/>
      <c r="L35" s="1021"/>
      <c r="M35" s="1021"/>
      <c r="N35" s="1021"/>
      <c r="O35" s="1021"/>
      <c r="P35" s="1021"/>
      <c r="Q35" s="1021"/>
      <c r="R35" s="1021"/>
      <c r="S35" s="1021"/>
      <c r="T35" s="1021"/>
      <c r="U35" s="1021"/>
      <c r="V35" s="1021"/>
      <c r="W35" s="1021"/>
      <c r="X35" s="1021"/>
      <c r="Y35" s="1021"/>
      <c r="Z35" s="1021"/>
      <c r="AA35" s="1021"/>
      <c r="AB35" s="1021"/>
      <c r="AC35" s="1021"/>
      <c r="AD35" s="1021"/>
      <c r="AE35" s="1021"/>
      <c r="AF35" s="1021"/>
      <c r="AG35" s="1021"/>
      <c r="AH35" s="1021"/>
      <c r="AI35" s="1160"/>
      <c r="AJ35" s="1160"/>
      <c r="AK35" s="1021"/>
      <c r="AL35" s="1021"/>
      <c r="AM35" s="1021"/>
      <c r="AN35" s="1021"/>
      <c r="AO35" s="1021"/>
      <c r="AP35" s="1021"/>
      <c r="AQ35" s="1021"/>
      <c r="AR35" s="1021"/>
      <c r="AS35" s="1021"/>
      <c r="AT35" s="1021"/>
      <c r="AU35" s="1174"/>
      <c r="AV35" s="1174"/>
      <c r="AW35" s="1182"/>
      <c r="AX35" s="1182"/>
      <c r="AY35" s="1021"/>
      <c r="AZ35" s="1021"/>
      <c r="BA35" s="792">
        <f t="shared" si="3"/>
        <v>0</v>
      </c>
      <c r="BB35" s="793" t="str">
        <f t="shared" si="0"/>
        <v xml:space="preserve"> </v>
      </c>
      <c r="BC35" s="885"/>
      <c r="BD35" s="885">
        <f t="shared" si="1"/>
        <v>0</v>
      </c>
      <c r="BE35" s="885">
        <f t="shared" si="2"/>
        <v>0</v>
      </c>
      <c r="BF35" s="886"/>
      <c r="BG35" s="885">
        <v>200</v>
      </c>
      <c r="BH35" s="885">
        <v>230</v>
      </c>
      <c r="BI35" s="885">
        <v>250</v>
      </c>
      <c r="BJ35" s="885">
        <v>290</v>
      </c>
      <c r="BK35" s="885">
        <v>320</v>
      </c>
      <c r="BL35" s="885">
        <v>350</v>
      </c>
      <c r="BM35" s="327"/>
    </row>
    <row r="36" spans="1:65" x14ac:dyDescent="0.2">
      <c r="A36" s="1051">
        <v>1</v>
      </c>
      <c r="B36" s="327" t="s">
        <v>23</v>
      </c>
      <c r="C36" s="1064"/>
      <c r="D36" s="1082"/>
      <c r="E36" s="1064">
        <v>405</v>
      </c>
      <c r="F36" s="1082" t="s">
        <v>242</v>
      </c>
      <c r="G36" s="493"/>
      <c r="H36" s="424"/>
      <c r="I36" s="493"/>
      <c r="J36" s="424"/>
      <c r="K36" s="493"/>
      <c r="L36" s="424"/>
      <c r="M36" s="493"/>
      <c r="N36" s="424"/>
      <c r="O36" s="493"/>
      <c r="P36" s="424"/>
      <c r="Q36" s="607"/>
      <c r="R36" s="607"/>
      <c r="S36" s="493"/>
      <c r="T36" s="424"/>
      <c r="U36" s="493"/>
      <c r="V36" s="424"/>
      <c r="W36" s="607"/>
      <c r="X36" s="607"/>
      <c r="Y36" s="493"/>
      <c r="Z36" s="424"/>
      <c r="AA36" s="493"/>
      <c r="AB36" s="424"/>
      <c r="AC36" s="493"/>
      <c r="AD36" s="424"/>
      <c r="AE36" s="493"/>
      <c r="AF36" s="424"/>
      <c r="AG36" s="493"/>
      <c r="AH36" s="424"/>
      <c r="AI36" s="493"/>
      <c r="AJ36" s="424"/>
      <c r="AK36" s="493"/>
      <c r="AL36" s="424"/>
      <c r="AM36" s="607"/>
      <c r="AN36" s="424"/>
      <c r="AO36" s="607"/>
      <c r="AP36" s="607"/>
      <c r="AQ36" s="493"/>
      <c r="AR36" s="424"/>
      <c r="AS36" s="493"/>
      <c r="AT36" s="424"/>
      <c r="AU36" s="493"/>
      <c r="AV36" s="424"/>
      <c r="AW36" s="607"/>
      <c r="AX36" s="607"/>
      <c r="AY36" s="493"/>
      <c r="AZ36" s="424"/>
      <c r="BA36" s="792">
        <f t="shared" si="3"/>
        <v>1</v>
      </c>
      <c r="BB36" s="793" t="str">
        <f t="shared" si="0"/>
        <v xml:space="preserve"> </v>
      </c>
      <c r="BC36" s="880">
        <f>COUNTIF(C36:AT36,"(1)")</f>
        <v>1</v>
      </c>
      <c r="BD36" s="881">
        <f t="shared" si="1"/>
        <v>0</v>
      </c>
      <c r="BE36" s="881">
        <f t="shared" si="2"/>
        <v>0</v>
      </c>
      <c r="BF36" s="875">
        <f>SUM(BC36:BE36)</f>
        <v>1</v>
      </c>
      <c r="BG36" s="1066" t="s">
        <v>14</v>
      </c>
      <c r="BH36" s="1087" t="s">
        <v>57</v>
      </c>
      <c r="BI36" s="1087" t="s">
        <v>57</v>
      </c>
      <c r="BJ36" s="1087" t="s">
        <v>57</v>
      </c>
      <c r="BK36" s="1088" t="s">
        <v>149</v>
      </c>
      <c r="BL36" s="1067" t="s">
        <v>172</v>
      </c>
      <c r="BM36" s="327"/>
    </row>
    <row r="37" spans="1:65" x14ac:dyDescent="0.2">
      <c r="A37" s="1051">
        <v>2</v>
      </c>
      <c r="B37" s="327" t="s">
        <v>289</v>
      </c>
      <c r="C37" s="1080"/>
      <c r="D37" s="1081"/>
      <c r="E37" s="1080"/>
      <c r="F37" s="1081"/>
      <c r="G37" s="498"/>
      <c r="H37" s="427"/>
      <c r="I37" s="498"/>
      <c r="J37" s="427"/>
      <c r="K37" s="498"/>
      <c r="L37" s="427"/>
      <c r="M37" s="498"/>
      <c r="N37" s="427"/>
      <c r="O37" s="498"/>
      <c r="P37" s="427"/>
      <c r="Q37" s="375"/>
      <c r="R37" s="375"/>
      <c r="S37" s="498"/>
      <c r="T37" s="427"/>
      <c r="U37" s="498"/>
      <c r="V37" s="427"/>
      <c r="W37" s="375"/>
      <c r="X37" s="375"/>
      <c r="Y37" s="498">
        <v>343</v>
      </c>
      <c r="Z37" s="427" t="s">
        <v>366</v>
      </c>
      <c r="AA37" s="498"/>
      <c r="AB37" s="427"/>
      <c r="AC37" s="498"/>
      <c r="AD37" s="427"/>
      <c r="AE37" s="498">
        <v>339</v>
      </c>
      <c r="AF37" s="427" t="s">
        <v>378</v>
      </c>
      <c r="AG37" s="498">
        <v>339</v>
      </c>
      <c r="AH37" s="427" t="s">
        <v>382</v>
      </c>
      <c r="AI37" s="498"/>
      <c r="AJ37" s="427"/>
      <c r="AK37" s="498"/>
      <c r="AL37" s="427"/>
      <c r="AM37" s="375"/>
      <c r="AN37" s="427"/>
      <c r="AO37" s="375"/>
      <c r="AP37" s="375"/>
      <c r="AQ37" s="498">
        <v>209</v>
      </c>
      <c r="AR37" s="427" t="s">
        <v>353</v>
      </c>
      <c r="AS37" s="498">
        <v>333</v>
      </c>
      <c r="AT37" s="1164" t="s">
        <v>350</v>
      </c>
      <c r="AU37" s="498"/>
      <c r="AV37" s="427"/>
      <c r="AW37" s="375"/>
      <c r="AX37" s="375"/>
      <c r="AY37" s="498"/>
      <c r="AZ37" s="427"/>
      <c r="BA37" s="792">
        <f t="shared" si="3"/>
        <v>5</v>
      </c>
      <c r="BB37" s="793">
        <f t="shared" si="0"/>
        <v>340.33333333333331</v>
      </c>
      <c r="BC37" s="880">
        <f>COUNTIF(C37:AT37,"(1)")</f>
        <v>0</v>
      </c>
      <c r="BD37" s="881">
        <f t="shared" si="1"/>
        <v>1</v>
      </c>
      <c r="BE37" s="881">
        <f t="shared" si="2"/>
        <v>0</v>
      </c>
      <c r="BF37" s="875">
        <f>SUM(BC37:BE37)</f>
        <v>1</v>
      </c>
      <c r="BG37" s="1066">
        <v>12</v>
      </c>
      <c r="BH37" s="1077">
        <v>12</v>
      </c>
      <c r="BI37" s="1077">
        <v>12</v>
      </c>
      <c r="BJ37" s="1077">
        <v>12</v>
      </c>
      <c r="BK37" s="1088">
        <v>12</v>
      </c>
      <c r="BL37" s="881" t="str">
        <f>IF((LARGE(C37:AT37,1))&gt;=350,"14"," ")</f>
        <v xml:space="preserve"> </v>
      </c>
      <c r="BM37" s="327"/>
    </row>
    <row r="38" spans="1:65" x14ac:dyDescent="0.2">
      <c r="A38" s="1051">
        <v>3</v>
      </c>
      <c r="B38" s="327" t="s">
        <v>265</v>
      </c>
      <c r="C38" s="1080"/>
      <c r="D38" s="1081"/>
      <c r="E38" s="1080"/>
      <c r="F38" s="1081"/>
      <c r="G38" s="1020"/>
      <c r="H38" s="1022"/>
      <c r="I38" s="1020"/>
      <c r="J38" s="1022"/>
      <c r="K38" s="1020"/>
      <c r="L38" s="1022"/>
      <c r="M38" s="1020"/>
      <c r="N38" s="1022"/>
      <c r="O38" s="1020">
        <v>387</v>
      </c>
      <c r="P38" s="1089" t="s">
        <v>269</v>
      </c>
      <c r="Q38" s="375"/>
      <c r="R38" s="375"/>
      <c r="S38" s="1020"/>
      <c r="T38" s="427"/>
      <c r="U38" s="1020">
        <v>404</v>
      </c>
      <c r="V38" s="427" t="s">
        <v>376</v>
      </c>
      <c r="W38" s="1021">
        <v>127</v>
      </c>
      <c r="X38" s="375" t="s">
        <v>376</v>
      </c>
      <c r="Y38" s="1020"/>
      <c r="Z38" s="427"/>
      <c r="AC38" s="1020"/>
      <c r="AD38" s="427"/>
      <c r="AE38" s="1020"/>
      <c r="AF38" s="1022"/>
      <c r="AG38" s="1020">
        <v>396</v>
      </c>
      <c r="AH38" s="1164" t="s">
        <v>350</v>
      </c>
      <c r="AI38" s="1153">
        <v>395</v>
      </c>
      <c r="AJ38" s="1089" t="s">
        <v>269</v>
      </c>
      <c r="AK38" s="1020"/>
      <c r="AL38" s="427"/>
      <c r="AM38" s="1021"/>
      <c r="AN38" s="1022"/>
      <c r="AO38" s="1021"/>
      <c r="AP38" s="375"/>
      <c r="AQ38" s="1020"/>
      <c r="AR38" s="1022"/>
      <c r="AS38" s="1020"/>
      <c r="AT38" s="1022"/>
      <c r="AU38" s="1175">
        <v>394</v>
      </c>
      <c r="AV38" s="427" t="s">
        <v>352</v>
      </c>
      <c r="AW38" s="375"/>
      <c r="AX38" s="375"/>
      <c r="AY38" s="1020"/>
      <c r="AZ38" s="1022"/>
      <c r="BA38" s="792">
        <f t="shared" ref="BA38" si="12">COUNT(C38:AT38)</f>
        <v>5</v>
      </c>
      <c r="BB38" s="793">
        <f t="shared" si="0"/>
        <v>398.33333333333331</v>
      </c>
      <c r="BC38" s="880">
        <f>COUNTIF(C38:AT38,"(1)")</f>
        <v>0</v>
      </c>
      <c r="BD38" s="881">
        <f t="shared" si="1"/>
        <v>1</v>
      </c>
      <c r="BE38" s="881">
        <f t="shared" si="2"/>
        <v>2</v>
      </c>
      <c r="BF38" s="875">
        <f>SUM(BC38:BE38)</f>
        <v>3</v>
      </c>
      <c r="BG38" s="1068">
        <v>12</v>
      </c>
      <c r="BH38" s="1068">
        <v>12</v>
      </c>
      <c r="BI38" s="1068">
        <v>12</v>
      </c>
      <c r="BJ38" s="1068">
        <v>12</v>
      </c>
      <c r="BK38" s="1068">
        <v>12</v>
      </c>
      <c r="BL38" s="1068">
        <v>12</v>
      </c>
      <c r="BM38" s="327"/>
    </row>
    <row r="39" spans="1:65" x14ac:dyDescent="0.2">
      <c r="A39" s="1058"/>
      <c r="B39" s="477" t="s">
        <v>24</v>
      </c>
      <c r="C39" s="1060"/>
      <c r="D39" s="605"/>
      <c r="E39" s="1060"/>
      <c r="F39" s="605"/>
      <c r="G39" s="494"/>
      <c r="H39" s="1019"/>
      <c r="I39" s="494"/>
      <c r="J39" s="1019"/>
      <c r="K39" s="494"/>
      <c r="L39" s="1019"/>
      <c r="M39" s="494"/>
      <c r="N39" s="1019"/>
      <c r="O39" s="494"/>
      <c r="P39" s="1019"/>
      <c r="Q39" s="488"/>
      <c r="R39" s="488"/>
      <c r="S39" s="494"/>
      <c r="T39" s="1019"/>
      <c r="U39" s="494"/>
      <c r="V39" s="1019"/>
      <c r="W39" s="488"/>
      <c r="X39" s="488"/>
      <c r="Y39" s="494"/>
      <c r="Z39" s="1019"/>
      <c r="AA39" s="494"/>
      <c r="AB39" s="1019"/>
      <c r="AC39" s="494"/>
      <c r="AD39" s="1019"/>
      <c r="AE39" s="494"/>
      <c r="AF39" s="1019"/>
      <c r="AG39" s="494"/>
      <c r="AH39" s="1019"/>
      <c r="AI39" s="494"/>
      <c r="AJ39" s="1159"/>
      <c r="AK39" s="494"/>
      <c r="AL39" s="1019"/>
      <c r="AM39" s="488"/>
      <c r="AN39" s="1019"/>
      <c r="AO39" s="488"/>
      <c r="AP39" s="488"/>
      <c r="AQ39" s="494"/>
      <c r="AR39" s="1019"/>
      <c r="AS39" s="494"/>
      <c r="AT39" s="1019"/>
      <c r="AU39" s="494"/>
      <c r="AV39" s="1181"/>
      <c r="AW39" s="488"/>
      <c r="AX39" s="488"/>
      <c r="AY39" s="494"/>
      <c r="AZ39" s="1019"/>
      <c r="BA39" s="792">
        <f t="shared" si="3"/>
        <v>0</v>
      </c>
      <c r="BB39" s="793" t="str">
        <f t="shared" si="0"/>
        <v xml:space="preserve"> </v>
      </c>
      <c r="BC39" s="880">
        <f>COUNTIF(C39:AT39,"(1)")</f>
        <v>0</v>
      </c>
      <c r="BD39" s="881">
        <f t="shared" si="1"/>
        <v>0</v>
      </c>
      <c r="BE39" s="881">
        <f t="shared" si="2"/>
        <v>0</v>
      </c>
      <c r="BF39" s="875">
        <f>SUM(BC39:BE39)</f>
        <v>0</v>
      </c>
      <c r="BG39" s="1077" t="s">
        <v>135</v>
      </c>
      <c r="BH39" s="1077" t="s">
        <v>135</v>
      </c>
      <c r="BI39" s="1077" t="s">
        <v>135</v>
      </c>
      <c r="BJ39" s="1077" t="s">
        <v>135</v>
      </c>
      <c r="BK39" s="1088" t="s">
        <v>149</v>
      </c>
      <c r="BL39" s="881" t="e">
        <f>IF((LARGE(C39:AT39,1))&gt;=350,"14"," ")</f>
        <v>#NUM!</v>
      </c>
      <c r="BM39" s="327"/>
    </row>
    <row r="40" spans="1:65" x14ac:dyDescent="0.2">
      <c r="A40" s="903"/>
      <c r="B40" s="327"/>
      <c r="C40" s="986"/>
      <c r="D40" s="986"/>
      <c r="E40" s="986"/>
      <c r="F40" s="986"/>
      <c r="G40" s="1021"/>
      <c r="H40" s="1021"/>
      <c r="I40" s="1021"/>
      <c r="J40" s="1021"/>
      <c r="K40" s="1021"/>
      <c r="L40" s="1021"/>
      <c r="M40" s="1021"/>
      <c r="N40" s="1021"/>
      <c r="O40" s="1021"/>
      <c r="P40" s="1021"/>
      <c r="Q40" s="1021"/>
      <c r="R40" s="1021"/>
      <c r="S40" s="1021"/>
      <c r="T40" s="1021"/>
      <c r="U40" s="1021"/>
      <c r="V40" s="1021"/>
      <c r="W40" s="1021"/>
      <c r="X40" s="1021"/>
      <c r="Y40" s="1021"/>
      <c r="Z40" s="1021"/>
      <c r="AA40" s="1021"/>
      <c r="AB40" s="1021"/>
      <c r="AC40" s="1021"/>
      <c r="AD40" s="1021"/>
      <c r="AE40" s="1021"/>
      <c r="AF40" s="1021"/>
      <c r="AG40" s="1021"/>
      <c r="AH40" s="1021"/>
      <c r="AI40" s="1160"/>
      <c r="AJ40" s="1160"/>
      <c r="AK40" s="1021"/>
      <c r="AL40" s="1021"/>
      <c r="AM40" s="1021"/>
      <c r="AN40" s="1021"/>
      <c r="AO40" s="1021"/>
      <c r="AP40" s="1021"/>
      <c r="AQ40" s="1021"/>
      <c r="AR40" s="1021"/>
      <c r="AS40" s="1021"/>
      <c r="AT40" s="1021"/>
      <c r="AU40" s="1174"/>
      <c r="AV40" s="1174"/>
      <c r="AW40" s="1182"/>
      <c r="AX40" s="1182"/>
      <c r="AY40" s="1021"/>
      <c r="AZ40" s="1021"/>
      <c r="BA40" s="792"/>
      <c r="BB40" s="793"/>
      <c r="BC40" s="865"/>
      <c r="BD40" s="865"/>
      <c r="BE40" s="865"/>
      <c r="BF40" s="887"/>
      <c r="BG40" s="1086"/>
      <c r="BH40" s="1086"/>
      <c r="BI40" s="1086"/>
      <c r="BJ40" s="1086"/>
      <c r="BK40" s="1086"/>
      <c r="BL40" s="865"/>
      <c r="BM40" s="327"/>
    </row>
    <row r="41" spans="1:65" x14ac:dyDescent="0.2">
      <c r="A41" s="1049"/>
      <c r="B41" s="24" t="s">
        <v>54</v>
      </c>
      <c r="C41" s="983"/>
      <c r="D41" s="983"/>
      <c r="E41" s="983"/>
      <c r="F41" s="983"/>
      <c r="G41" s="1021"/>
      <c r="H41" s="1021"/>
      <c r="I41" s="1021"/>
      <c r="J41" s="1021"/>
      <c r="K41" s="1021"/>
      <c r="L41" s="1021"/>
      <c r="M41" s="1021"/>
      <c r="N41" s="1021"/>
      <c r="O41" s="1021"/>
      <c r="P41" s="1021"/>
      <c r="Q41" s="1021"/>
      <c r="R41" s="1021"/>
      <c r="S41" s="1021"/>
      <c r="T41" s="1021"/>
      <c r="U41" s="1021"/>
      <c r="V41" s="1021"/>
      <c r="W41" s="1021"/>
      <c r="X41" s="1021"/>
      <c r="Y41" s="1021"/>
      <c r="Z41" s="1021"/>
      <c r="AA41" s="1021"/>
      <c r="AB41" s="1021"/>
      <c r="AC41" s="1021"/>
      <c r="AD41" s="1021"/>
      <c r="AE41" s="1021"/>
      <c r="AF41" s="1021"/>
      <c r="AG41" s="1021"/>
      <c r="AH41" s="1021"/>
      <c r="AI41" s="1160"/>
      <c r="AJ41" s="1160"/>
      <c r="AK41" s="1021"/>
      <c r="AL41" s="1021"/>
      <c r="AM41" s="1021"/>
      <c r="AN41" s="1021"/>
      <c r="AO41" s="1021"/>
      <c r="AP41" s="1021"/>
      <c r="AQ41" s="1021"/>
      <c r="AR41" s="1021"/>
      <c r="AS41" s="1021"/>
      <c r="AT41" s="1021"/>
      <c r="AU41" s="1174"/>
      <c r="AV41" s="1174"/>
      <c r="AW41" s="1182"/>
      <c r="AX41" s="1182"/>
      <c r="AY41" s="1021"/>
      <c r="AZ41" s="1021"/>
      <c r="BA41" s="792">
        <f t="shared" ref="BA41:BA43" si="13">COUNT(C41:AT41)</f>
        <v>0</v>
      </c>
      <c r="BB41" s="793" t="str">
        <f t="shared" ref="BB41:BB58" si="14">IF(BA41&lt;3," ",(LARGE(C41:AT41,1)+LARGE(C41:AT41,2)+LARGE(C41:AT41,3))/3)</f>
        <v xml:space="preserve"> </v>
      </c>
      <c r="BC41" s="885"/>
      <c r="BD41" s="885">
        <f t="shared" ref="BD41:BD43" si="15">COUNTIF(C41:AT41,"(2)")</f>
        <v>0</v>
      </c>
      <c r="BE41" s="885">
        <f t="shared" ref="BE41:BE43" si="16">COUNTIF(C41:AT41,"(3)")</f>
        <v>0</v>
      </c>
      <c r="BF41" s="886"/>
      <c r="BG41" s="885">
        <v>200</v>
      </c>
      <c r="BH41" s="885">
        <v>230</v>
      </c>
      <c r="BI41" s="885">
        <v>250</v>
      </c>
      <c r="BJ41" s="885">
        <v>290</v>
      </c>
      <c r="BK41" s="885">
        <v>320</v>
      </c>
      <c r="BL41" s="885">
        <v>350</v>
      </c>
      <c r="BM41" s="327"/>
    </row>
    <row r="42" spans="1:65" x14ac:dyDescent="0.2">
      <c r="A42" s="1090">
        <v>1</v>
      </c>
      <c r="B42" s="606" t="s">
        <v>421</v>
      </c>
      <c r="C42" s="1064"/>
      <c r="D42" s="1082"/>
      <c r="E42" s="1064"/>
      <c r="F42" s="1082"/>
      <c r="G42" s="493"/>
      <c r="H42" s="424"/>
      <c r="I42" s="493"/>
      <c r="J42" s="424"/>
      <c r="K42" s="493">
        <v>362</v>
      </c>
      <c r="L42" s="424" t="s">
        <v>348</v>
      </c>
      <c r="M42" s="493"/>
      <c r="N42" s="424"/>
      <c r="O42" s="493"/>
      <c r="P42" s="424"/>
      <c r="Q42" s="607"/>
      <c r="R42" s="607"/>
      <c r="S42" s="493"/>
      <c r="T42" s="424"/>
      <c r="U42" s="493"/>
      <c r="V42" s="424"/>
      <c r="W42" s="607">
        <v>360</v>
      </c>
      <c r="X42" s="1091" t="s">
        <v>269</v>
      </c>
      <c r="Y42" s="493"/>
      <c r="Z42" s="424"/>
      <c r="AA42" s="493"/>
      <c r="AB42" s="424"/>
      <c r="AC42" s="493"/>
      <c r="AD42" s="424"/>
      <c r="AE42" s="493"/>
      <c r="AF42" s="424"/>
      <c r="AG42" s="493">
        <v>385</v>
      </c>
      <c r="AH42" s="1136" t="s">
        <v>350</v>
      </c>
      <c r="AI42" s="493"/>
      <c r="AJ42" s="424"/>
      <c r="AK42" s="493"/>
      <c r="AL42" s="424"/>
      <c r="AM42" s="607"/>
      <c r="AN42" s="424"/>
      <c r="AO42" s="607">
        <v>354</v>
      </c>
      <c r="AP42" s="1152" t="s">
        <v>350</v>
      </c>
      <c r="AQ42" s="493">
        <v>358</v>
      </c>
      <c r="AR42" s="1135" t="s">
        <v>242</v>
      </c>
      <c r="AS42" s="493">
        <v>327</v>
      </c>
      <c r="AT42" s="1171" t="s">
        <v>269</v>
      </c>
      <c r="AU42" s="493"/>
      <c r="AV42" s="424"/>
      <c r="AW42" s="607"/>
      <c r="AX42" s="607"/>
      <c r="AY42" s="493"/>
      <c r="AZ42" s="424"/>
      <c r="BA42" s="792">
        <f t="shared" si="13"/>
        <v>6</v>
      </c>
      <c r="BB42" s="793">
        <f t="shared" si="14"/>
        <v>369</v>
      </c>
      <c r="BC42" s="880">
        <f>COUNTIF(C42:AT42,"(1)")</f>
        <v>1</v>
      </c>
      <c r="BD42" s="881">
        <f t="shared" si="15"/>
        <v>2</v>
      </c>
      <c r="BE42" s="881">
        <f t="shared" si="16"/>
        <v>2</v>
      </c>
      <c r="BF42" s="875">
        <f>SUM(BC42:BE42)</f>
        <v>5</v>
      </c>
      <c r="BG42" s="1084" t="str">
        <f>IF((LARGE(B42:AT42,1))&gt;=200,"14"," ")</f>
        <v>14</v>
      </c>
      <c r="BH42" s="1084" t="str">
        <f>IF((LARGE(C42:AT42,1))&gt;=230,"14"," ")</f>
        <v>14</v>
      </c>
      <c r="BI42" s="1084" t="str">
        <f>IF((LARGE(C42:AT42,1))&gt;=250,"14"," ")</f>
        <v>14</v>
      </c>
      <c r="BJ42" s="1016" t="str">
        <f>IF((LARGE(C42:AT42,1))&gt;=290,"14"," ")</f>
        <v>14</v>
      </c>
      <c r="BK42" s="1016" t="str">
        <f>IF((LARGE(C42:AT42,1))&gt;=320,"14"," ")</f>
        <v>14</v>
      </c>
      <c r="BL42" s="1092" t="str">
        <f>IF((LARGE(C42:AT42,1))&gt;=350,"14"," ")</f>
        <v>14</v>
      </c>
      <c r="BM42" s="327"/>
    </row>
    <row r="43" spans="1:65" x14ac:dyDescent="0.2">
      <c r="A43" s="1058"/>
      <c r="B43" s="1059"/>
      <c r="C43" s="1060"/>
      <c r="D43" s="605"/>
      <c r="E43" s="1060"/>
      <c r="F43" s="605"/>
      <c r="G43" s="499"/>
      <c r="H43" s="473"/>
      <c r="I43" s="499"/>
      <c r="J43" s="473"/>
      <c r="K43" s="499"/>
      <c r="L43" s="473"/>
      <c r="M43" s="499"/>
      <c r="N43" s="473"/>
      <c r="O43" s="499"/>
      <c r="P43" s="473"/>
      <c r="Q43" s="775"/>
      <c r="R43" s="775"/>
      <c r="S43" s="499"/>
      <c r="T43" s="473"/>
      <c r="U43" s="499"/>
      <c r="V43" s="473"/>
      <c r="W43" s="775"/>
      <c r="X43" s="775"/>
      <c r="Y43" s="499"/>
      <c r="Z43" s="473"/>
      <c r="AA43" s="499"/>
      <c r="AB43" s="473"/>
      <c r="AC43" s="499"/>
      <c r="AD43" s="473"/>
      <c r="AE43" s="499"/>
      <c r="AF43" s="473"/>
      <c r="AG43" s="499"/>
      <c r="AH43" s="473"/>
      <c r="AI43" s="499"/>
      <c r="AJ43" s="473"/>
      <c r="AK43" s="499"/>
      <c r="AL43" s="473"/>
      <c r="AM43" s="775"/>
      <c r="AN43" s="473"/>
      <c r="AO43" s="775"/>
      <c r="AP43" s="775"/>
      <c r="AQ43" s="499"/>
      <c r="AR43" s="473"/>
      <c r="AS43" s="499"/>
      <c r="AT43" s="473"/>
      <c r="AU43" s="499"/>
      <c r="AV43" s="473"/>
      <c r="AW43" s="775"/>
      <c r="AX43" s="775"/>
      <c r="AY43" s="499"/>
      <c r="AZ43" s="473"/>
      <c r="BA43" s="792">
        <f t="shared" si="13"/>
        <v>0</v>
      </c>
      <c r="BB43" s="793" t="str">
        <f t="shared" si="14"/>
        <v xml:space="preserve"> </v>
      </c>
      <c r="BC43" s="880">
        <f>COUNTIF(C43:AT43,"(1)")</f>
        <v>0</v>
      </c>
      <c r="BD43" s="881">
        <f t="shared" si="15"/>
        <v>0</v>
      </c>
      <c r="BE43" s="881">
        <f t="shared" si="16"/>
        <v>0</v>
      </c>
      <c r="BF43" s="875">
        <f>SUM(BC43:BE43)</f>
        <v>0</v>
      </c>
      <c r="BG43" s="798" t="e">
        <f>IF((LARGE(B43:AT43,1))&gt;=200,"14"," ")</f>
        <v>#NUM!</v>
      </c>
      <c r="BH43" s="798" t="e">
        <f>IF((LARGE(C43:AT43,1))&gt;=230,"14"," ")</f>
        <v>#NUM!</v>
      </c>
      <c r="BI43" s="798" t="e">
        <f>IF((LARGE(C43:AT43,1))&gt;=250,"14"," ")</f>
        <v>#NUM!</v>
      </c>
      <c r="BJ43" s="891" t="e">
        <f>IF((LARGE(C43:AT43,1))&gt;=290,"14"," ")</f>
        <v>#NUM!</v>
      </c>
      <c r="BK43" s="891" t="e">
        <f>IF((LARGE(C43:AT43,1))&gt;=320,"14"," ")</f>
        <v>#NUM!</v>
      </c>
      <c r="BL43" s="881" t="e">
        <f>IF((LARGE(C43:AT43,1))&gt;=350,"14"," ")</f>
        <v>#NUM!</v>
      </c>
      <c r="BM43" s="327"/>
    </row>
    <row r="44" spans="1:65" x14ac:dyDescent="0.2">
      <c r="A44" s="903"/>
      <c r="B44" s="327"/>
      <c r="C44" s="986"/>
      <c r="D44" s="986"/>
      <c r="E44" s="986"/>
      <c r="F44" s="986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792">
        <f t="shared" si="3"/>
        <v>0</v>
      </c>
      <c r="BB44" s="793" t="str">
        <f t="shared" si="14"/>
        <v xml:space="preserve"> </v>
      </c>
      <c r="BC44" s="792"/>
      <c r="BD44" s="895">
        <f t="shared" si="1"/>
        <v>0</v>
      </c>
      <c r="BE44" s="895">
        <f t="shared" si="2"/>
        <v>0</v>
      </c>
      <c r="BF44" s="792"/>
      <c r="BG44" s="865"/>
      <c r="BH44" s="865"/>
      <c r="BI44" s="865"/>
      <c r="BJ44" s="865"/>
      <c r="BK44" s="865"/>
      <c r="BL44" s="865"/>
      <c r="BM44" s="327"/>
    </row>
    <row r="45" spans="1:65" x14ac:dyDescent="0.2">
      <c r="A45" s="1049"/>
      <c r="B45" s="24" t="s">
        <v>43</v>
      </c>
      <c r="C45" s="983"/>
      <c r="D45" s="983"/>
      <c r="E45" s="983"/>
      <c r="F45" s="983"/>
      <c r="G45" s="1021"/>
      <c r="H45" s="1021"/>
      <c r="I45" s="1021"/>
      <c r="J45" s="1021"/>
      <c r="K45" s="1021"/>
      <c r="L45" s="1021"/>
      <c r="M45" s="1021"/>
      <c r="N45" s="1021"/>
      <c r="O45" s="1021"/>
      <c r="P45" s="1021"/>
      <c r="Q45" s="1021"/>
      <c r="R45" s="1021"/>
      <c r="S45" s="1021"/>
      <c r="T45" s="1021"/>
      <c r="U45" s="1021"/>
      <c r="V45" s="1021"/>
      <c r="W45" s="1021"/>
      <c r="X45" s="1021"/>
      <c r="Y45" s="1021"/>
      <c r="Z45" s="1021"/>
      <c r="AA45" s="1021"/>
      <c r="AB45" s="1021"/>
      <c r="AC45" s="1021"/>
      <c r="AD45" s="1021"/>
      <c r="AE45" s="1021"/>
      <c r="AF45" s="1021"/>
      <c r="AG45" s="1021"/>
      <c r="AH45" s="1021"/>
      <c r="AI45" s="1160"/>
      <c r="AJ45" s="1160"/>
      <c r="AK45" s="1021"/>
      <c r="AL45" s="1021"/>
      <c r="AM45" s="1021"/>
      <c r="AN45" s="1021"/>
      <c r="AO45" s="1021"/>
      <c r="AP45" s="1021"/>
      <c r="AQ45" s="1021"/>
      <c r="AR45" s="1021"/>
      <c r="AS45" s="1021"/>
      <c r="AT45" s="1021"/>
      <c r="AU45" s="1174"/>
      <c r="AV45" s="1174"/>
      <c r="AW45" s="1182"/>
      <c r="AX45" s="1182"/>
      <c r="AY45" s="1021"/>
      <c r="AZ45" s="1021"/>
      <c r="BA45" s="792">
        <f t="shared" si="3"/>
        <v>0</v>
      </c>
      <c r="BB45" s="793" t="str">
        <f t="shared" si="14"/>
        <v xml:space="preserve"> </v>
      </c>
      <c r="BC45" s="885"/>
      <c r="BD45" s="885">
        <f t="shared" si="1"/>
        <v>0</v>
      </c>
      <c r="BE45" s="885">
        <f t="shared" si="2"/>
        <v>0</v>
      </c>
      <c r="BF45" s="886"/>
      <c r="BG45" s="885">
        <v>190</v>
      </c>
      <c r="BH45" s="885">
        <v>220</v>
      </c>
      <c r="BI45" s="885">
        <v>240</v>
      </c>
      <c r="BJ45" s="885">
        <v>270</v>
      </c>
      <c r="BK45" s="885">
        <v>300</v>
      </c>
      <c r="BL45" s="885">
        <v>330</v>
      </c>
      <c r="BM45" s="327"/>
    </row>
    <row r="46" spans="1:65" x14ac:dyDescent="0.2">
      <c r="A46" s="1058">
        <v>1</v>
      </c>
      <c r="B46" s="1059" t="s">
        <v>23</v>
      </c>
      <c r="C46" s="1069"/>
      <c r="D46" s="1070"/>
      <c r="E46" s="1069"/>
      <c r="F46" s="1070"/>
      <c r="G46" s="1093"/>
      <c r="H46" s="1094"/>
      <c r="I46" s="1093"/>
      <c r="J46" s="1094"/>
      <c r="K46" s="1093"/>
      <c r="L46" s="1094"/>
      <c r="M46" s="1093"/>
      <c r="N46" s="1094"/>
      <c r="O46" s="1093"/>
      <c r="P46" s="1094"/>
      <c r="Q46" s="1095"/>
      <c r="R46" s="1095"/>
      <c r="S46" s="1093"/>
      <c r="T46" s="1094"/>
      <c r="U46" s="1093"/>
      <c r="V46" s="1094"/>
      <c r="W46" s="1095"/>
      <c r="X46" s="1095"/>
      <c r="Y46" s="1093"/>
      <c r="Z46" s="1094"/>
      <c r="AA46" s="1093"/>
      <c r="AB46" s="1094"/>
      <c r="AC46" s="1093"/>
      <c r="AD46" s="1094"/>
      <c r="AE46" s="1093"/>
      <c r="AF46" s="1094"/>
      <c r="AG46" s="489">
        <v>286</v>
      </c>
      <c r="AH46" s="1105" t="s">
        <v>242</v>
      </c>
      <c r="AI46" s="1093"/>
      <c r="AJ46" s="1094"/>
      <c r="AK46" s="1093"/>
      <c r="AL46" s="1094"/>
      <c r="AM46" s="1095"/>
      <c r="AN46" s="1094"/>
      <c r="AO46" s="1095"/>
      <c r="AP46" s="1095"/>
      <c r="AQ46" s="489">
        <v>205</v>
      </c>
      <c r="AR46" s="1134" t="s">
        <v>350</v>
      </c>
      <c r="AS46" s="489">
        <v>260</v>
      </c>
      <c r="AT46" s="1105" t="s">
        <v>242</v>
      </c>
      <c r="AU46" s="500"/>
      <c r="AV46" s="501"/>
      <c r="AW46" s="1099"/>
      <c r="AX46" s="1099"/>
      <c r="AY46" s="1093"/>
      <c r="AZ46" s="1094"/>
      <c r="BA46" s="792">
        <f t="shared" si="3"/>
        <v>3</v>
      </c>
      <c r="BB46" s="793">
        <f t="shared" si="14"/>
        <v>250.33333333333334</v>
      </c>
      <c r="BC46" s="880">
        <f>COUNTIF(C46:AT46,"(1)")</f>
        <v>2</v>
      </c>
      <c r="BD46" s="881">
        <f t="shared" si="1"/>
        <v>1</v>
      </c>
      <c r="BE46" s="881">
        <f t="shared" si="2"/>
        <v>0</v>
      </c>
      <c r="BF46" s="875">
        <f>SUM(BC46:BE46)</f>
        <v>3</v>
      </c>
      <c r="BG46" s="1066" t="s">
        <v>14</v>
      </c>
      <c r="BH46" s="1087" t="s">
        <v>57</v>
      </c>
      <c r="BI46" s="1087" t="s">
        <v>57</v>
      </c>
      <c r="BJ46" s="1087" t="s">
        <v>57</v>
      </c>
      <c r="BK46" s="1088" t="s">
        <v>149</v>
      </c>
      <c r="BL46" s="1067" t="s">
        <v>172</v>
      </c>
      <c r="BM46" s="327"/>
    </row>
    <row r="47" spans="1:65" x14ac:dyDescent="0.2">
      <c r="A47" s="903"/>
      <c r="B47" s="327"/>
      <c r="C47" s="986"/>
      <c r="D47" s="986"/>
      <c r="E47" s="986"/>
      <c r="F47" s="986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792">
        <f t="shared" si="3"/>
        <v>0</v>
      </c>
      <c r="BB47" s="793" t="str">
        <f t="shared" si="14"/>
        <v xml:space="preserve"> </v>
      </c>
      <c r="BC47" s="792"/>
      <c r="BD47" s="895">
        <f t="shared" si="1"/>
        <v>0</v>
      </c>
      <c r="BE47" s="895">
        <f t="shared" si="2"/>
        <v>0</v>
      </c>
      <c r="BF47" s="792"/>
      <c r="BG47" s="792"/>
      <c r="BH47" s="865"/>
      <c r="BI47" s="865"/>
      <c r="BJ47" s="865"/>
      <c r="BK47" s="865"/>
      <c r="BL47" s="865"/>
      <c r="BM47" s="327"/>
    </row>
    <row r="48" spans="1:65" x14ac:dyDescent="0.2">
      <c r="A48" s="1049"/>
      <c r="B48" s="24" t="s">
        <v>244</v>
      </c>
      <c r="C48" s="983"/>
      <c r="D48" s="983"/>
      <c r="E48" s="983"/>
      <c r="F48" s="983"/>
      <c r="G48" s="1021"/>
      <c r="H48" s="1021"/>
      <c r="I48" s="1021"/>
      <c r="J48" s="1021"/>
      <c r="K48" s="1021"/>
      <c r="L48" s="1021"/>
      <c r="M48" s="1021"/>
      <c r="N48" s="1021"/>
      <c r="O48" s="1021"/>
      <c r="P48" s="1021"/>
      <c r="Q48" s="1021"/>
      <c r="R48" s="1021"/>
      <c r="S48" s="1021"/>
      <c r="T48" s="1021"/>
      <c r="U48" s="1021"/>
      <c r="V48" s="1021"/>
      <c r="W48" s="1021"/>
      <c r="X48" s="1021"/>
      <c r="Y48" s="1021"/>
      <c r="Z48" s="1021"/>
      <c r="AA48" s="1021"/>
      <c r="AB48" s="1021"/>
      <c r="AC48" s="1021"/>
      <c r="AD48" s="1021"/>
      <c r="AE48" s="1021"/>
      <c r="AF48" s="1021"/>
      <c r="AG48" s="1021"/>
      <c r="AH48" s="1021"/>
      <c r="AI48" s="1160"/>
      <c r="AJ48" s="1160"/>
      <c r="AK48" s="1021"/>
      <c r="AL48" s="1021"/>
      <c r="AM48" s="1021"/>
      <c r="AN48" s="1021"/>
      <c r="AO48" s="1021"/>
      <c r="AP48" s="1021"/>
      <c r="AQ48" s="1021"/>
      <c r="AR48" s="1021"/>
      <c r="AS48" s="1021"/>
      <c r="AT48" s="1021"/>
      <c r="AU48" s="1174"/>
      <c r="AV48" s="1174"/>
      <c r="AW48" s="1182"/>
      <c r="AX48" s="1182"/>
      <c r="AY48" s="1021"/>
      <c r="AZ48" s="1021"/>
      <c r="BA48" s="792">
        <f t="shared" si="3"/>
        <v>0</v>
      </c>
      <c r="BB48" s="793" t="str">
        <f t="shared" si="14"/>
        <v xml:space="preserve"> </v>
      </c>
      <c r="BC48" s="885"/>
      <c r="BD48" s="885">
        <f t="shared" si="1"/>
        <v>0</v>
      </c>
      <c r="BE48" s="885">
        <f t="shared" si="2"/>
        <v>0</v>
      </c>
      <c r="BF48" s="886"/>
      <c r="BG48" s="885">
        <v>190</v>
      </c>
      <c r="BH48" s="885">
        <v>220</v>
      </c>
      <c r="BI48" s="885">
        <v>240</v>
      </c>
      <c r="BJ48" s="885">
        <v>270</v>
      </c>
      <c r="BK48" s="885">
        <v>300</v>
      </c>
      <c r="BL48" s="885">
        <v>330</v>
      </c>
      <c r="BM48" s="327"/>
    </row>
    <row r="49" spans="1:65" x14ac:dyDescent="0.2">
      <c r="A49" s="1058">
        <v>1</v>
      </c>
      <c r="B49" s="1096" t="s">
        <v>27</v>
      </c>
      <c r="C49" s="1069">
        <v>224</v>
      </c>
      <c r="D49" s="1097" t="s">
        <v>310</v>
      </c>
      <c r="E49" s="1069">
        <v>226</v>
      </c>
      <c r="F49" s="1097" t="s">
        <v>310</v>
      </c>
      <c r="G49" s="489">
        <v>234</v>
      </c>
      <c r="H49" s="501" t="s">
        <v>345</v>
      </c>
      <c r="I49" s="489">
        <v>232</v>
      </c>
      <c r="J49" s="501" t="s">
        <v>310</v>
      </c>
      <c r="K49" s="489">
        <v>252</v>
      </c>
      <c r="L49" s="501" t="s">
        <v>367</v>
      </c>
      <c r="M49" s="489">
        <v>263</v>
      </c>
      <c r="N49" s="501" t="s">
        <v>352</v>
      </c>
      <c r="O49" s="489">
        <v>259</v>
      </c>
      <c r="P49" s="1098" t="s">
        <v>269</v>
      </c>
      <c r="Q49" s="1099"/>
      <c r="R49" s="1099"/>
      <c r="S49" s="489"/>
      <c r="T49" s="501"/>
      <c r="U49" s="489"/>
      <c r="V49" s="501"/>
      <c r="W49" s="1099">
        <v>224</v>
      </c>
      <c r="X49" s="1099" t="s">
        <v>310</v>
      </c>
      <c r="Y49" s="489"/>
      <c r="Z49" s="501"/>
      <c r="AA49" s="489"/>
      <c r="AB49" s="501"/>
      <c r="AC49" s="489"/>
      <c r="AD49" s="501"/>
      <c r="AE49" s="489">
        <v>220</v>
      </c>
      <c r="AF49" s="501" t="s">
        <v>376</v>
      </c>
      <c r="AG49" s="489">
        <v>267</v>
      </c>
      <c r="AH49" s="1098" t="s">
        <v>269</v>
      </c>
      <c r="AI49" s="489"/>
      <c r="AJ49" s="501"/>
      <c r="AK49" s="489"/>
      <c r="AL49" s="501"/>
      <c r="AM49" s="1099"/>
      <c r="AN49" s="501"/>
      <c r="AO49" s="1099"/>
      <c r="AP49" s="1099"/>
      <c r="AQ49" s="489">
        <v>225</v>
      </c>
      <c r="AR49" s="1134" t="s">
        <v>350</v>
      </c>
      <c r="AS49" s="489"/>
      <c r="AT49" s="501"/>
      <c r="AU49" s="500"/>
      <c r="AV49" s="501"/>
      <c r="AW49" s="1099"/>
      <c r="AX49" s="1099"/>
      <c r="AY49" s="500"/>
      <c r="AZ49" s="501"/>
      <c r="BA49" s="792">
        <f t="shared" si="3"/>
        <v>11</v>
      </c>
      <c r="BB49" s="793">
        <f t="shared" si="14"/>
        <v>263</v>
      </c>
      <c r="BC49" s="880">
        <f>COUNTIF(C49:AT49,"(1)")</f>
        <v>0</v>
      </c>
      <c r="BD49" s="881">
        <f t="shared" si="1"/>
        <v>1</v>
      </c>
      <c r="BE49" s="881">
        <f t="shared" si="2"/>
        <v>2</v>
      </c>
      <c r="BF49" s="875">
        <f>SUM(BC49:BE49)</f>
        <v>3</v>
      </c>
      <c r="BG49" s="1100" t="s">
        <v>57</v>
      </c>
      <c r="BH49" s="1100" t="s">
        <v>57</v>
      </c>
      <c r="BI49" s="1100" t="s">
        <v>57</v>
      </c>
      <c r="BJ49" s="1068">
        <v>12</v>
      </c>
      <c r="BK49" s="881" t="str">
        <f>IF((LARGE(C49:AT49,1))&gt;=300,"14"," ")</f>
        <v xml:space="preserve"> </v>
      </c>
      <c r="BL49" s="881" t="str">
        <f>IF((LARGE(C49:AT49,1))&gt;=330,"14"," ")</f>
        <v xml:space="preserve"> </v>
      </c>
      <c r="BM49" s="327"/>
    </row>
    <row r="50" spans="1:65" x14ac:dyDescent="0.2">
      <c r="A50" s="903"/>
      <c r="B50" s="327"/>
      <c r="C50" s="986"/>
      <c r="D50" s="986"/>
      <c r="E50" s="986"/>
      <c r="F50" s="986"/>
      <c r="G50" s="1101"/>
      <c r="H50" s="1101"/>
      <c r="I50" s="1101"/>
      <c r="J50" s="1101"/>
      <c r="K50" s="1101"/>
      <c r="L50" s="1101"/>
      <c r="M50" s="1101"/>
      <c r="N50" s="1101"/>
      <c r="O50" s="1101"/>
      <c r="P50" s="1101"/>
      <c r="Q50" s="1101"/>
      <c r="R50" s="1101"/>
      <c r="S50" s="1101"/>
      <c r="T50" s="1101"/>
      <c r="U50" s="1101"/>
      <c r="V50" s="1101"/>
      <c r="W50" s="1101"/>
      <c r="X50" s="1101"/>
      <c r="Y50" s="1101"/>
      <c r="Z50" s="1101"/>
      <c r="AA50" s="1101"/>
      <c r="AB50" s="1101"/>
      <c r="AC50" s="1101"/>
      <c r="AD50" s="1101"/>
      <c r="AE50" s="1101"/>
      <c r="AF50" s="1101"/>
      <c r="AG50" s="1101"/>
      <c r="AH50" s="1101"/>
      <c r="AI50" s="1101"/>
      <c r="AJ50" s="1101"/>
      <c r="AK50" s="1101"/>
      <c r="AL50" s="1101"/>
      <c r="AM50" s="1101"/>
      <c r="AN50" s="1101"/>
      <c r="AO50" s="1101"/>
      <c r="AP50" s="1101"/>
      <c r="AQ50" s="1101"/>
      <c r="AR50" s="1101"/>
      <c r="AS50" s="1101"/>
      <c r="AT50" s="1101"/>
      <c r="AU50" s="1101"/>
      <c r="AV50" s="1101"/>
      <c r="AW50" s="1101"/>
      <c r="AX50" s="1101"/>
      <c r="AY50" s="1101"/>
      <c r="AZ50" s="1101"/>
      <c r="BA50" s="792">
        <f t="shared" si="3"/>
        <v>0</v>
      </c>
      <c r="BB50" s="793" t="str">
        <f t="shared" si="14"/>
        <v xml:space="preserve"> </v>
      </c>
      <c r="BC50" s="865"/>
      <c r="BD50" s="895">
        <f t="shared" si="1"/>
        <v>0</v>
      </c>
      <c r="BE50" s="895">
        <f t="shared" si="2"/>
        <v>0</v>
      </c>
      <c r="BF50" s="887"/>
      <c r="BG50" s="865"/>
      <c r="BH50" s="865"/>
      <c r="BI50" s="865"/>
      <c r="BJ50" s="865"/>
      <c r="BK50" s="865"/>
      <c r="BL50" s="865"/>
      <c r="BM50" s="327"/>
    </row>
    <row r="51" spans="1:65" x14ac:dyDescent="0.2">
      <c r="A51" s="1049"/>
      <c r="B51" s="24" t="s">
        <v>45</v>
      </c>
      <c r="C51" s="364"/>
      <c r="D51" s="364"/>
      <c r="E51" s="364"/>
      <c r="F51" s="364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  <c r="AF51" s="488"/>
      <c r="AG51" s="488"/>
      <c r="AH51" s="488"/>
      <c r="AI51" s="488"/>
      <c r="AJ51" s="488"/>
      <c r="AK51" s="488"/>
      <c r="AL51" s="488"/>
      <c r="AM51" s="488"/>
      <c r="AN51" s="488"/>
      <c r="AO51" s="488"/>
      <c r="AP51" s="488"/>
      <c r="AQ51" s="488"/>
      <c r="AR51" s="488"/>
      <c r="AS51" s="488"/>
      <c r="AT51" s="488"/>
      <c r="AU51" s="1174"/>
      <c r="AV51" s="1174"/>
      <c r="AW51" s="1182"/>
      <c r="AX51" s="1182"/>
      <c r="AY51" s="1021"/>
      <c r="AZ51" s="1021"/>
      <c r="BA51" s="792">
        <f t="shared" si="3"/>
        <v>0</v>
      </c>
      <c r="BB51" s="793" t="str">
        <f t="shared" si="14"/>
        <v xml:space="preserve"> </v>
      </c>
      <c r="BC51" s="885"/>
      <c r="BD51" s="885">
        <f t="shared" si="1"/>
        <v>0</v>
      </c>
      <c r="BE51" s="885">
        <f t="shared" si="2"/>
        <v>0</v>
      </c>
      <c r="BF51" s="886"/>
      <c r="BG51" s="885">
        <v>190</v>
      </c>
      <c r="BH51" s="885">
        <v>220</v>
      </c>
      <c r="BI51" s="885">
        <v>240</v>
      </c>
      <c r="BJ51" s="885">
        <v>270</v>
      </c>
      <c r="BK51" s="885">
        <v>300</v>
      </c>
      <c r="BL51" s="885">
        <v>330</v>
      </c>
      <c r="BM51" s="327"/>
    </row>
    <row r="52" spans="1:65" x14ac:dyDescent="0.2">
      <c r="A52" s="1058"/>
      <c r="B52" s="1059" t="s">
        <v>142</v>
      </c>
      <c r="C52" s="1069"/>
      <c r="D52" s="1070"/>
      <c r="E52" s="1069"/>
      <c r="F52" s="1070"/>
      <c r="G52" s="494"/>
      <c r="H52" s="1019"/>
      <c r="I52" s="494"/>
      <c r="J52" s="1019"/>
      <c r="K52" s="494"/>
      <c r="L52" s="1019"/>
      <c r="M52" s="494"/>
      <c r="N52" s="1019"/>
      <c r="O52" s="494"/>
      <c r="P52" s="1019"/>
      <c r="Q52" s="488"/>
      <c r="R52" s="488"/>
      <c r="S52" s="494"/>
      <c r="T52" s="1019"/>
      <c r="U52" s="494"/>
      <c r="V52" s="1019"/>
      <c r="W52" s="488"/>
      <c r="X52" s="488"/>
      <c r="Y52" s="494"/>
      <c r="Z52" s="1019"/>
      <c r="AA52" s="494"/>
      <c r="AB52" s="1019"/>
      <c r="AC52" s="494"/>
      <c r="AD52" s="1019"/>
      <c r="AE52" s="494"/>
      <c r="AF52" s="1019"/>
      <c r="AG52" s="494"/>
      <c r="AH52" s="1019"/>
      <c r="AI52" s="494"/>
      <c r="AJ52" s="1159"/>
      <c r="AK52" s="494"/>
      <c r="AL52" s="1019"/>
      <c r="AM52" s="488"/>
      <c r="AN52" s="490"/>
      <c r="AO52" s="488"/>
      <c r="AP52" s="488"/>
      <c r="AQ52" s="494"/>
      <c r="AR52" s="1019"/>
      <c r="AS52" s="494"/>
      <c r="AT52" s="1019"/>
      <c r="AU52" s="489"/>
      <c r="AV52" s="490"/>
      <c r="AW52" s="489"/>
      <c r="AX52" s="490"/>
      <c r="AY52" s="489"/>
      <c r="AZ52" s="490"/>
      <c r="BA52" s="792">
        <f t="shared" si="3"/>
        <v>0</v>
      </c>
      <c r="BB52" s="793" t="str">
        <f t="shared" si="14"/>
        <v xml:space="preserve"> </v>
      </c>
      <c r="BC52" s="880">
        <f>COUNTIF(C52:AT52,"(1)")</f>
        <v>0</v>
      </c>
      <c r="BD52" s="881">
        <f t="shared" si="1"/>
        <v>0</v>
      </c>
      <c r="BE52" s="881">
        <f t="shared" si="2"/>
        <v>0</v>
      </c>
      <c r="BF52" s="875">
        <f>SUM(BC52:BE52)</f>
        <v>0</v>
      </c>
      <c r="BG52" s="1077" t="s">
        <v>149</v>
      </c>
      <c r="BH52" s="1077" t="s">
        <v>149</v>
      </c>
      <c r="BI52" s="881" t="e">
        <f>IF((LARGE(C52:AT52,1))&gt;=240,"14"," ")</f>
        <v>#NUM!</v>
      </c>
      <c r="BJ52" s="881" t="e">
        <f>IF((LARGE(C52:AT52,1))&gt;=270,"14"," ")</f>
        <v>#NUM!</v>
      </c>
      <c r="BK52" s="881" t="e">
        <f>IF((LARGE(C52:AT52,1))&gt;=300,"14"," ")</f>
        <v>#NUM!</v>
      </c>
      <c r="BL52" s="881" t="e">
        <f>IF((LARGE(C52:AT52,1))&gt;=330,"14"," ")</f>
        <v>#NUM!</v>
      </c>
      <c r="BM52" s="327"/>
    </row>
    <row r="53" spans="1:65" x14ac:dyDescent="0.2">
      <c r="A53" s="903"/>
      <c r="B53" s="327"/>
      <c r="C53" s="986"/>
      <c r="D53" s="986"/>
      <c r="E53" s="986"/>
      <c r="F53" s="986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2"/>
      <c r="AN53" s="502"/>
      <c r="AO53" s="502"/>
      <c r="AP53" s="502"/>
      <c r="AQ53" s="502"/>
      <c r="AR53" s="502"/>
      <c r="AS53" s="502"/>
      <c r="AT53" s="502"/>
      <c r="AU53" s="502"/>
      <c r="AV53" s="502"/>
      <c r="AW53" s="502"/>
      <c r="AX53" s="502"/>
      <c r="AY53" s="502"/>
      <c r="AZ53" s="502"/>
      <c r="BA53" s="792">
        <f t="shared" si="3"/>
        <v>0</v>
      </c>
      <c r="BB53" s="793" t="str">
        <f t="shared" si="14"/>
        <v xml:space="preserve"> </v>
      </c>
      <c r="BC53" s="792"/>
      <c r="BD53" s="895">
        <f t="shared" si="1"/>
        <v>0</v>
      </c>
      <c r="BE53" s="895">
        <f t="shared" si="2"/>
        <v>0</v>
      </c>
      <c r="BF53" s="792"/>
      <c r="BG53" s="792"/>
      <c r="BH53" s="865"/>
      <c r="BI53" s="865"/>
      <c r="BJ53" s="865"/>
      <c r="BK53" s="865"/>
      <c r="BL53" s="865"/>
      <c r="BM53" s="327"/>
    </row>
    <row r="54" spans="1:65" x14ac:dyDescent="0.2">
      <c r="A54" s="1049"/>
      <c r="B54" s="24" t="s">
        <v>46</v>
      </c>
      <c r="C54" s="983"/>
      <c r="D54" s="983"/>
      <c r="E54" s="983"/>
      <c r="F54" s="983"/>
      <c r="G54" s="1021"/>
      <c r="H54" s="1021"/>
      <c r="I54" s="1021"/>
      <c r="J54" s="1021"/>
      <c r="K54" s="1021"/>
      <c r="L54" s="1021"/>
      <c r="M54" s="1021"/>
      <c r="N54" s="1021"/>
      <c r="O54" s="1021"/>
      <c r="P54" s="1021"/>
      <c r="Q54" s="1021"/>
      <c r="R54" s="1021"/>
      <c r="S54" s="1021"/>
      <c r="T54" s="1021"/>
      <c r="U54" s="1021"/>
      <c r="V54" s="1021"/>
      <c r="W54" s="1021"/>
      <c r="X54" s="1021"/>
      <c r="Y54" s="1021"/>
      <c r="Z54" s="1021"/>
      <c r="AA54" s="1021"/>
      <c r="AB54" s="1021"/>
      <c r="AC54" s="1021"/>
      <c r="AD54" s="1021"/>
      <c r="AE54" s="1021"/>
      <c r="AF54" s="1021"/>
      <c r="AG54" s="1021"/>
      <c r="AH54" s="1021"/>
      <c r="AI54" s="1160"/>
      <c r="AJ54" s="1160"/>
      <c r="AK54" s="1021"/>
      <c r="AL54" s="1021"/>
      <c r="AM54" s="1021"/>
      <c r="AN54" s="1021"/>
      <c r="AO54" s="1021"/>
      <c r="AP54" s="1021"/>
      <c r="AQ54" s="1021"/>
      <c r="AR54" s="1021"/>
      <c r="AS54" s="1021"/>
      <c r="AT54" s="1021"/>
      <c r="AU54" s="1174"/>
      <c r="AV54" s="1174"/>
      <c r="AW54" s="1182"/>
      <c r="AX54" s="1182"/>
      <c r="AY54" s="1021"/>
      <c r="AZ54" s="1021"/>
      <c r="BA54" s="792">
        <f t="shared" si="3"/>
        <v>0</v>
      </c>
      <c r="BB54" s="793" t="str">
        <f t="shared" si="14"/>
        <v xml:space="preserve"> </v>
      </c>
      <c r="BC54" s="885"/>
      <c r="BD54" s="885">
        <f t="shared" si="1"/>
        <v>0</v>
      </c>
      <c r="BE54" s="885">
        <f t="shared" si="2"/>
        <v>0</v>
      </c>
      <c r="BF54" s="886"/>
      <c r="BG54" s="885">
        <v>190</v>
      </c>
      <c r="BH54" s="885">
        <v>220</v>
      </c>
      <c r="BI54" s="885">
        <v>240</v>
      </c>
      <c r="BJ54" s="885">
        <v>270</v>
      </c>
      <c r="BK54" s="885">
        <v>300</v>
      </c>
      <c r="BL54" s="885">
        <v>330</v>
      </c>
      <c r="BM54" s="327"/>
    </row>
    <row r="55" spans="1:65" x14ac:dyDescent="0.2">
      <c r="A55" s="1102">
        <v>1</v>
      </c>
      <c r="B55" s="1096" t="s">
        <v>40</v>
      </c>
      <c r="C55" s="1069">
        <v>310</v>
      </c>
      <c r="D55" s="1103" t="s">
        <v>269</v>
      </c>
      <c r="E55" s="1069">
        <v>324</v>
      </c>
      <c r="F55" s="1103" t="s">
        <v>269</v>
      </c>
      <c r="G55" s="500">
        <v>336</v>
      </c>
      <c r="H55" s="1098" t="s">
        <v>269</v>
      </c>
      <c r="I55" s="500">
        <v>302</v>
      </c>
      <c r="J55" s="501" t="s">
        <v>345</v>
      </c>
      <c r="K55" s="500"/>
      <c r="L55" s="501"/>
      <c r="M55" s="500">
        <v>300</v>
      </c>
      <c r="N55" s="501" t="s">
        <v>376</v>
      </c>
      <c r="O55" s="500"/>
      <c r="P55" s="501"/>
      <c r="Q55" s="1099">
        <v>299</v>
      </c>
      <c r="R55" s="1104" t="s">
        <v>269</v>
      </c>
      <c r="S55" s="500">
        <v>317</v>
      </c>
      <c r="T55" s="1105" t="s">
        <v>242</v>
      </c>
      <c r="U55" s="500"/>
      <c r="V55" s="501"/>
      <c r="W55" s="1099"/>
      <c r="X55" s="1099"/>
      <c r="Y55" s="500"/>
      <c r="Z55" s="501"/>
      <c r="AA55" s="500">
        <v>306</v>
      </c>
      <c r="AB55" s="501" t="s">
        <v>310</v>
      </c>
      <c r="AC55" s="500">
        <v>293</v>
      </c>
      <c r="AD55" s="501" t="s">
        <v>345</v>
      </c>
      <c r="AE55" s="500">
        <v>309</v>
      </c>
      <c r="AF55" s="1105" t="s">
        <v>242</v>
      </c>
      <c r="AG55" s="500">
        <v>308</v>
      </c>
      <c r="AH55" s="1134" t="s">
        <v>350</v>
      </c>
      <c r="AI55" s="500"/>
      <c r="AJ55" s="501"/>
      <c r="AK55" s="500">
        <v>301</v>
      </c>
      <c r="AL55" s="1105" t="s">
        <v>242</v>
      </c>
      <c r="AM55" s="1099">
        <v>292</v>
      </c>
      <c r="AN55" s="1105" t="s">
        <v>242</v>
      </c>
      <c r="AO55" s="1099"/>
      <c r="AP55" s="1099"/>
      <c r="AQ55" s="500">
        <v>270</v>
      </c>
      <c r="AR55" s="1134" t="s">
        <v>350</v>
      </c>
      <c r="AS55" s="500">
        <v>297</v>
      </c>
      <c r="AT55" s="1105" t="s">
        <v>242</v>
      </c>
      <c r="AU55" s="1099"/>
      <c r="AV55" s="1099"/>
      <c r="AW55" s="500">
        <v>288</v>
      </c>
      <c r="AX55" s="501" t="s">
        <v>372</v>
      </c>
      <c r="AY55" s="500">
        <v>314</v>
      </c>
      <c r="AZ55" s="501" t="s">
        <v>376</v>
      </c>
      <c r="BA55" s="792">
        <f t="shared" si="3"/>
        <v>15</v>
      </c>
      <c r="BB55" s="793">
        <f t="shared" si="14"/>
        <v>325.66666666666669</v>
      </c>
      <c r="BC55" s="880">
        <f>COUNTIF(C55:AT55,"(1)")</f>
        <v>5</v>
      </c>
      <c r="BD55" s="881">
        <f t="shared" si="1"/>
        <v>2</v>
      </c>
      <c r="BE55" s="881">
        <f t="shared" si="2"/>
        <v>4</v>
      </c>
      <c r="BF55" s="875">
        <f>SUM(BC55:BE55)</f>
        <v>11</v>
      </c>
      <c r="BG55" s="1106">
        <v>95</v>
      </c>
      <c r="BH55" s="1068">
        <v>95</v>
      </c>
      <c r="BI55" s="1068">
        <v>95</v>
      </c>
      <c r="BJ55" s="1068">
        <v>95</v>
      </c>
      <c r="BK55" s="1067" t="s">
        <v>20</v>
      </c>
      <c r="BL55" s="1068">
        <v>12</v>
      </c>
      <c r="BM55" s="327"/>
    </row>
    <row r="56" spans="1:65" x14ac:dyDescent="0.2">
      <c r="A56" s="903"/>
      <c r="B56" s="327"/>
      <c r="C56" s="986"/>
      <c r="D56" s="986"/>
      <c r="E56" s="986"/>
      <c r="F56" s="986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02"/>
      <c r="Z56" s="502"/>
      <c r="AA56" s="502"/>
      <c r="AB56" s="502"/>
      <c r="AC56" s="502"/>
      <c r="AD56" s="502"/>
      <c r="AE56" s="502"/>
      <c r="AF56" s="502"/>
      <c r="AG56" s="502"/>
      <c r="AH56" s="502"/>
      <c r="AI56" s="502"/>
      <c r="AJ56" s="502"/>
      <c r="AK56" s="502"/>
      <c r="AL56" s="502"/>
      <c r="AM56" s="502"/>
      <c r="AN56" s="502"/>
      <c r="AO56" s="502"/>
      <c r="AP56" s="502"/>
      <c r="AQ56" s="502"/>
      <c r="AR56" s="502"/>
      <c r="AS56" s="502"/>
      <c r="AT56" s="502"/>
      <c r="AU56" s="502"/>
      <c r="AV56" s="502"/>
      <c r="AW56" s="502"/>
      <c r="AX56" s="502"/>
      <c r="AY56" s="502"/>
      <c r="AZ56" s="502"/>
      <c r="BA56" s="792">
        <f t="shared" si="3"/>
        <v>0</v>
      </c>
      <c r="BB56" s="793" t="str">
        <f t="shared" si="14"/>
        <v xml:space="preserve"> </v>
      </c>
      <c r="BC56" s="865"/>
      <c r="BD56" s="895">
        <f t="shared" si="1"/>
        <v>0</v>
      </c>
      <c r="BE56" s="895">
        <f t="shared" si="2"/>
        <v>0</v>
      </c>
      <c r="BF56" s="865"/>
      <c r="BG56" s="865"/>
      <c r="BH56" s="865"/>
      <c r="BI56" s="865"/>
      <c r="BJ56" s="865"/>
      <c r="BK56" s="865"/>
      <c r="BL56" s="865"/>
      <c r="BM56" s="327"/>
    </row>
    <row r="57" spans="1:65" x14ac:dyDescent="0.2">
      <c r="A57" s="903"/>
      <c r="B57" s="95" t="s">
        <v>148</v>
      </c>
      <c r="C57" s="983"/>
      <c r="D57" s="983"/>
      <c r="E57" s="983"/>
      <c r="F57" s="983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  <c r="Y57" s="502"/>
      <c r="Z57" s="502"/>
      <c r="AA57" s="502"/>
      <c r="AB57" s="502"/>
      <c r="AC57" s="502"/>
      <c r="AD57" s="502"/>
      <c r="AE57" s="502"/>
      <c r="AF57" s="502"/>
      <c r="AG57" s="502"/>
      <c r="AH57" s="502"/>
      <c r="AI57" s="502"/>
      <c r="AJ57" s="502"/>
      <c r="AK57" s="502"/>
      <c r="AL57" s="502"/>
      <c r="AM57" s="502"/>
      <c r="AN57" s="502"/>
      <c r="AO57" s="502"/>
      <c r="AP57" s="502"/>
      <c r="AQ57" s="502"/>
      <c r="AR57" s="502"/>
      <c r="AS57" s="502"/>
      <c r="AT57" s="502"/>
      <c r="AU57" s="502"/>
      <c r="AV57" s="502"/>
      <c r="AW57" s="502"/>
      <c r="AX57" s="502"/>
      <c r="AY57" s="502"/>
      <c r="AZ57" s="502"/>
      <c r="BA57" s="792">
        <f t="shared" si="3"/>
        <v>0</v>
      </c>
      <c r="BB57" s="793" t="str">
        <f t="shared" si="14"/>
        <v xml:space="preserve"> </v>
      </c>
      <c r="BC57" s="865"/>
      <c r="BD57" s="885">
        <f t="shared" si="1"/>
        <v>0</v>
      </c>
      <c r="BE57" s="885">
        <f t="shared" si="2"/>
        <v>0</v>
      </c>
      <c r="BF57" s="865"/>
      <c r="BG57" s="865"/>
      <c r="BH57" s="865"/>
      <c r="BI57" s="865"/>
      <c r="BJ57" s="865"/>
      <c r="BK57" s="865"/>
      <c r="BL57" s="865"/>
      <c r="BM57" s="327"/>
    </row>
    <row r="58" spans="1:65" x14ac:dyDescent="0.2">
      <c r="A58" s="1102"/>
      <c r="B58" s="1096" t="s">
        <v>27</v>
      </c>
      <c r="C58" s="1069"/>
      <c r="D58" s="1070"/>
      <c r="E58" s="1069"/>
      <c r="F58" s="1070"/>
      <c r="G58" s="500"/>
      <c r="H58" s="501"/>
      <c r="I58" s="500"/>
      <c r="J58" s="501"/>
      <c r="K58" s="500"/>
      <c r="L58" s="501"/>
      <c r="M58" s="500"/>
      <c r="N58" s="501"/>
      <c r="O58" s="500"/>
      <c r="P58" s="501"/>
      <c r="Q58" s="1099"/>
      <c r="R58" s="1099"/>
      <c r="S58" s="500"/>
      <c r="T58" s="501"/>
      <c r="U58" s="500"/>
      <c r="V58" s="501"/>
      <c r="W58" s="1099"/>
      <c r="X58" s="1099"/>
      <c r="Y58" s="500"/>
      <c r="Z58" s="501"/>
      <c r="AA58" s="500"/>
      <c r="AB58" s="501"/>
      <c r="AC58" s="500"/>
      <c r="AD58" s="501"/>
      <c r="AE58" s="500"/>
      <c r="AF58" s="501"/>
      <c r="AG58" s="500"/>
      <c r="AH58" s="501"/>
      <c r="AI58" s="500"/>
      <c r="AJ58" s="501"/>
      <c r="AK58" s="500"/>
      <c r="AL58" s="501"/>
      <c r="AM58" s="1099"/>
      <c r="AN58" s="501"/>
      <c r="AO58" s="1099"/>
      <c r="AP58" s="1099"/>
      <c r="AQ58" s="500"/>
      <c r="AR58" s="501"/>
      <c r="AS58" s="500"/>
      <c r="AT58" s="501"/>
      <c r="AU58" s="1099"/>
      <c r="AV58" s="1099"/>
      <c r="AW58" s="500"/>
      <c r="AX58" s="501"/>
      <c r="AY58" s="500"/>
      <c r="AZ58" s="501"/>
      <c r="BA58" s="792">
        <f t="shared" si="3"/>
        <v>0</v>
      </c>
      <c r="BB58" s="793" t="str">
        <f t="shared" si="14"/>
        <v xml:space="preserve"> </v>
      </c>
      <c r="BC58" s="798">
        <f>COUNTIF(C58:AT58,"(1)")</f>
        <v>0</v>
      </c>
      <c r="BD58" s="881">
        <f t="shared" si="1"/>
        <v>0</v>
      </c>
      <c r="BE58" s="881">
        <f t="shared" si="2"/>
        <v>0</v>
      </c>
      <c r="BF58" s="797">
        <f>SUM(BC58:BE58)</f>
        <v>0</v>
      </c>
      <c r="BG58" s="1107" t="s">
        <v>57</v>
      </c>
      <c r="BH58" s="1108" t="s">
        <v>57</v>
      </c>
      <c r="BI58" s="1108" t="s">
        <v>57</v>
      </c>
      <c r="BJ58" s="798" t="e">
        <f>IF((LARGE(C58:AT58,1))&gt;=270,"14"," ")</f>
        <v>#NUM!</v>
      </c>
      <c r="BK58" s="891" t="e">
        <f>IF((LARGE(C58:AT58,1))&gt;=300,"14"," ")</f>
        <v>#NUM!</v>
      </c>
      <c r="BL58" s="891" t="e">
        <f>IF((LARGE(C58:AT58,1))&gt;=330,"14"," ")</f>
        <v>#NUM!</v>
      </c>
      <c r="BM58" s="327"/>
    </row>
    <row r="59" spans="1:65" x14ac:dyDescent="0.2">
      <c r="A59" s="1109"/>
      <c r="B59" s="606"/>
      <c r="C59" s="986"/>
      <c r="D59" s="986"/>
      <c r="E59" s="986"/>
      <c r="F59" s="986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792"/>
      <c r="BB59" s="793"/>
      <c r="BC59" s="895"/>
      <c r="BD59" s="895"/>
      <c r="BE59" s="895"/>
      <c r="BF59" s="896"/>
      <c r="BG59" s="1110"/>
      <c r="BH59" s="1110"/>
      <c r="BI59" s="1110"/>
      <c r="BJ59" s="895"/>
      <c r="BK59" s="895"/>
      <c r="BL59" s="895"/>
      <c r="BM59" s="327"/>
    </row>
    <row r="60" spans="1:65" x14ac:dyDescent="0.2">
      <c r="A60" s="1049"/>
      <c r="B60" s="24" t="s">
        <v>236</v>
      </c>
      <c r="C60" s="983"/>
      <c r="D60" s="983"/>
      <c r="E60" s="983"/>
      <c r="F60" s="983"/>
      <c r="G60" s="1021"/>
      <c r="H60" s="1021"/>
      <c r="I60" s="1021"/>
      <c r="J60" s="1021"/>
      <c r="K60" s="1021"/>
      <c r="L60" s="1021"/>
      <c r="M60" s="1021"/>
      <c r="N60" s="1021"/>
      <c r="O60" s="1021"/>
      <c r="P60" s="1021"/>
      <c r="Q60" s="1021"/>
      <c r="R60" s="1021"/>
      <c r="S60" s="1021"/>
      <c r="T60" s="1021"/>
      <c r="U60" s="1021"/>
      <c r="V60" s="1021"/>
      <c r="W60" s="1021"/>
      <c r="X60" s="1021"/>
      <c r="Y60" s="1021"/>
      <c r="Z60" s="1021"/>
      <c r="AA60" s="1021"/>
      <c r="AB60" s="1021"/>
      <c r="AC60" s="1021"/>
      <c r="AD60" s="1021"/>
      <c r="AE60" s="1021"/>
      <c r="AF60" s="1021"/>
      <c r="AG60" s="1021"/>
      <c r="AH60" s="1021"/>
      <c r="AI60" s="1160"/>
      <c r="AJ60" s="1160"/>
      <c r="AK60" s="1021"/>
      <c r="AL60" s="1021"/>
      <c r="AM60" s="1021"/>
      <c r="AN60" s="1021"/>
      <c r="AO60" s="1021"/>
      <c r="AP60" s="1021"/>
      <c r="AQ60" s="1021"/>
      <c r="AR60" s="1021"/>
      <c r="AS60" s="1021"/>
      <c r="AT60" s="1021"/>
      <c r="AU60" s="1174"/>
      <c r="AV60" s="1174"/>
      <c r="AW60" s="1182"/>
      <c r="AX60" s="1182"/>
      <c r="AY60" s="1021"/>
      <c r="AZ60" s="1021"/>
      <c r="BA60" s="792">
        <f t="shared" ref="BA60:BA64" si="17">COUNT(C60:AT60)</f>
        <v>0</v>
      </c>
      <c r="BB60" s="793" t="str">
        <f>IF(BA60&lt;3," ",(LARGE(C60:AT60,1)+LARGE(C60:AT60,2)+LARGE(C60:AT60,3))/3)</f>
        <v xml:space="preserve"> </v>
      </c>
      <c r="BC60" s="865"/>
      <c r="BD60" s="865">
        <f>COUNTIF(C60:AT60,"(2)")</f>
        <v>0</v>
      </c>
      <c r="BE60" s="865">
        <f>COUNTIF(C60:AT60,"(3)")</f>
        <v>0</v>
      </c>
      <c r="BF60" s="887"/>
      <c r="BG60" s="865">
        <v>200</v>
      </c>
      <c r="BH60" s="865">
        <v>230</v>
      </c>
      <c r="BI60" s="865">
        <v>250</v>
      </c>
      <c r="BJ60" s="865">
        <v>290</v>
      </c>
      <c r="BK60" s="865">
        <v>320</v>
      </c>
      <c r="BL60" s="865">
        <v>350</v>
      </c>
      <c r="BM60" s="327"/>
    </row>
    <row r="61" spans="1:65" x14ac:dyDescent="0.2">
      <c r="A61" s="1111"/>
      <c r="B61" s="986" t="s">
        <v>28</v>
      </c>
      <c r="C61" s="1064"/>
      <c r="D61" s="1082"/>
      <c r="E61" s="1064"/>
      <c r="F61" s="1082"/>
      <c r="G61" s="493"/>
      <c r="H61" s="424"/>
      <c r="I61" s="493"/>
      <c r="J61" s="424"/>
      <c r="K61" s="493"/>
      <c r="L61" s="424"/>
      <c r="M61" s="493"/>
      <c r="N61" s="424"/>
      <c r="O61" s="493"/>
      <c r="P61" s="424"/>
      <c r="Q61" s="607"/>
      <c r="R61" s="607"/>
      <c r="S61" s="493"/>
      <c r="T61" s="424"/>
      <c r="U61" s="493"/>
      <c r="V61" s="424"/>
      <c r="W61" s="607"/>
      <c r="X61" s="607"/>
      <c r="Y61" s="493"/>
      <c r="Z61" s="424"/>
      <c r="AA61" s="493"/>
      <c r="AB61" s="424"/>
      <c r="AC61" s="493"/>
      <c r="AD61" s="424"/>
      <c r="AE61" s="493"/>
      <c r="AF61" s="424"/>
      <c r="AG61" s="493"/>
      <c r="AH61" s="424"/>
      <c r="AI61" s="493"/>
      <c r="AJ61" s="424"/>
      <c r="AK61" s="493"/>
      <c r="AL61" s="424"/>
      <c r="AM61" s="607"/>
      <c r="AN61" s="424"/>
      <c r="AO61" s="607"/>
      <c r="AP61" s="607"/>
      <c r="AQ61" s="493"/>
      <c r="AR61" s="424"/>
      <c r="AS61" s="493"/>
      <c r="AT61" s="424"/>
      <c r="AU61" s="607"/>
      <c r="AV61" s="607"/>
      <c r="AW61" s="493"/>
      <c r="AX61" s="424"/>
      <c r="AY61" s="493"/>
      <c r="AZ61" s="424"/>
      <c r="BA61" s="792">
        <f t="shared" si="17"/>
        <v>0</v>
      </c>
      <c r="BB61" s="793" t="str">
        <f>IF(BA61&lt;3," ",(LARGE(C61:AT61,1)+LARGE(C61:AT61,2)+LARGE(C61:AT61,3))/3)</f>
        <v xml:space="preserve"> </v>
      </c>
      <c r="BC61" s="798">
        <f>COUNTIF(C61:AT61,"(1)")</f>
        <v>0</v>
      </c>
      <c r="BD61" s="891">
        <f>COUNTIF(C61:AT61,"(2)")</f>
        <v>0</v>
      </c>
      <c r="BE61" s="891">
        <f>COUNTIF(C61:AT61,"(3)")</f>
        <v>0</v>
      </c>
      <c r="BF61" s="892">
        <f>SUM(BC61:BE61)</f>
        <v>0</v>
      </c>
      <c r="BG61" s="1112">
        <v>13</v>
      </c>
      <c r="BH61" s="1112">
        <v>13</v>
      </c>
      <c r="BI61" s="1112">
        <v>13</v>
      </c>
      <c r="BJ61" s="891" t="e">
        <f>IF((LARGE(C61:AT61,1))&gt;=290,"14"," ")</f>
        <v>#NUM!</v>
      </c>
      <c r="BK61" s="891" t="e">
        <f>IF((LARGE(C61:AT61,1))&gt;=320,"14"," ")</f>
        <v>#NUM!</v>
      </c>
      <c r="BL61" s="891" t="e">
        <f>IF((LARGE(C61:AT61,1))&gt;=350,"14"," ")</f>
        <v>#NUM!</v>
      </c>
      <c r="BM61" s="327"/>
    </row>
    <row r="62" spans="1:65" x14ac:dyDescent="0.2">
      <c r="A62" s="1111"/>
      <c r="B62" s="986"/>
      <c r="C62" s="1080"/>
      <c r="D62" s="1081"/>
      <c r="E62" s="1080"/>
      <c r="F62" s="1081"/>
      <c r="G62" s="498"/>
      <c r="H62" s="427"/>
      <c r="I62" s="498"/>
      <c r="J62" s="427"/>
      <c r="K62" s="498"/>
      <c r="L62" s="427"/>
      <c r="M62" s="498"/>
      <c r="N62" s="427"/>
      <c r="O62" s="498"/>
      <c r="P62" s="427"/>
      <c r="Q62" s="375"/>
      <c r="R62" s="375"/>
      <c r="S62" s="498"/>
      <c r="T62" s="427"/>
      <c r="U62" s="498"/>
      <c r="V62" s="427"/>
      <c r="W62" s="375"/>
      <c r="X62" s="375"/>
      <c r="Y62" s="498"/>
      <c r="Z62" s="427"/>
      <c r="AA62" s="498"/>
      <c r="AB62" s="427"/>
      <c r="AC62" s="498"/>
      <c r="AD62" s="427"/>
      <c r="AE62" s="498"/>
      <c r="AF62" s="427"/>
      <c r="AG62" s="498"/>
      <c r="AH62" s="427"/>
      <c r="AI62" s="498"/>
      <c r="AJ62" s="427"/>
      <c r="AK62" s="498"/>
      <c r="AL62" s="427"/>
      <c r="AM62" s="375"/>
      <c r="AN62" s="427"/>
      <c r="AO62" s="375"/>
      <c r="AP62" s="375"/>
      <c r="AQ62" s="498"/>
      <c r="AR62" s="427"/>
      <c r="AS62" s="498"/>
      <c r="AT62" s="427"/>
      <c r="AU62" s="375"/>
      <c r="AV62" s="375"/>
      <c r="AW62" s="498"/>
      <c r="AX62" s="427"/>
      <c r="AY62" s="498"/>
      <c r="AZ62" s="427"/>
      <c r="BA62" s="792">
        <f t="shared" si="17"/>
        <v>0</v>
      </c>
      <c r="BB62" s="793" t="str">
        <f>IF(BA62&lt;3," ",(LARGE(C62:AT62,1)+LARGE(C62:AT62,2)+LARGE(C62:AT62,3))/3)</f>
        <v xml:space="preserve"> </v>
      </c>
      <c r="BC62" s="880">
        <f>COUNTIF(C62:AT62,"(1)")</f>
        <v>0</v>
      </c>
      <c r="BD62" s="881">
        <f>COUNTIF(C62:AT62,"(2)")</f>
        <v>0</v>
      </c>
      <c r="BE62" s="881">
        <f>COUNTIF(C62:AT62,"(3)")</f>
        <v>0</v>
      </c>
      <c r="BF62" s="875">
        <f>SUM(BC62:BE62)</f>
        <v>0</v>
      </c>
      <c r="BG62" s="798" t="e">
        <f>IF((LARGE(B62:AT62,1))&gt;=200,"14"," ")</f>
        <v>#NUM!</v>
      </c>
      <c r="BH62" s="798" t="e">
        <f>IF((LARGE(C62:AT62,1))&gt;=230,"14"," ")</f>
        <v>#NUM!</v>
      </c>
      <c r="BI62" s="798" t="e">
        <f>IF((LARGE(C62:AT62,1))&gt;=250,"14"," ")</f>
        <v>#NUM!</v>
      </c>
      <c r="BJ62" s="891" t="e">
        <f>IF((LARGE(C62:AT62,1))&gt;=290,"14"," ")</f>
        <v>#NUM!</v>
      </c>
      <c r="BK62" s="891" t="e">
        <f>IF((LARGE(C62:AT62,1))&gt;=320,"14"," ")</f>
        <v>#NUM!</v>
      </c>
      <c r="BL62" s="881" t="e">
        <f>IF((LARGE(C62:AT62,1))&gt;=350,"14"," ")</f>
        <v>#NUM!</v>
      </c>
      <c r="BM62" s="327"/>
    </row>
    <row r="63" spans="1:65" x14ac:dyDescent="0.2">
      <c r="A63" s="1111"/>
      <c r="B63" s="986"/>
      <c r="C63" s="1080"/>
      <c r="D63" s="1081"/>
      <c r="E63" s="1080"/>
      <c r="F63" s="1081"/>
      <c r="G63" s="1020"/>
      <c r="H63" s="1022"/>
      <c r="I63" s="1020"/>
      <c r="J63" s="1022"/>
      <c r="K63" s="1020"/>
      <c r="L63" s="1022"/>
      <c r="M63" s="1020"/>
      <c r="N63" s="1022"/>
      <c r="O63" s="1020"/>
      <c r="P63" s="1022"/>
      <c r="Q63" s="1021"/>
      <c r="R63" s="1021"/>
      <c r="S63" s="1020"/>
      <c r="T63" s="1022"/>
      <c r="U63" s="1020"/>
      <c r="V63" s="1022"/>
      <c r="W63" s="1021"/>
      <c r="X63" s="1021"/>
      <c r="Y63" s="1020"/>
      <c r="Z63" s="427"/>
      <c r="AC63" s="1020"/>
      <c r="AD63" s="427"/>
      <c r="AE63" s="1020"/>
      <c r="AF63" s="1022"/>
      <c r="AG63" s="1020"/>
      <c r="AH63" s="1022"/>
      <c r="AI63" s="1153"/>
      <c r="AJ63" s="1154"/>
      <c r="AK63" s="1020"/>
      <c r="AL63" s="1022"/>
      <c r="AM63" s="1021"/>
      <c r="AN63" s="1022"/>
      <c r="AO63" s="1021"/>
      <c r="AP63" s="1021"/>
      <c r="AQ63" s="1020"/>
      <c r="AR63" s="1022"/>
      <c r="AS63" s="1020"/>
      <c r="AT63" s="1022"/>
      <c r="AU63" s="1174"/>
      <c r="AV63" s="1174"/>
      <c r="AW63" s="1175"/>
      <c r="AX63" s="1176"/>
      <c r="AY63" s="1020"/>
      <c r="AZ63" s="1022"/>
      <c r="BA63" s="792">
        <f t="shared" si="17"/>
        <v>0</v>
      </c>
      <c r="BB63" s="793" t="str">
        <f>IF(BA63&lt;3," ",(LARGE(C63:AT63,1)+LARGE(C63:AT63,2)+LARGE(C63:AT63,3))/3)</f>
        <v xml:space="preserve"> </v>
      </c>
      <c r="BC63" s="880">
        <f>COUNTIF(C63:AT63,"(1)")</f>
        <v>0</v>
      </c>
      <c r="BD63" s="881">
        <f>COUNTIF(C63:AT63,"(2)")</f>
        <v>0</v>
      </c>
      <c r="BE63" s="881">
        <f>COUNTIF(C63:AT63,"(3)")</f>
        <v>0</v>
      </c>
      <c r="BF63" s="875">
        <f>SUM(BC63:BE63)</f>
        <v>0</v>
      </c>
      <c r="BG63" s="798" t="e">
        <f>IF((LARGE(B63:AT63,1))&gt;=200,"14"," ")</f>
        <v>#NUM!</v>
      </c>
      <c r="BH63" s="798" t="e">
        <f>IF((LARGE(C63:AT63,1))&gt;=230,"14"," ")</f>
        <v>#NUM!</v>
      </c>
      <c r="BI63" s="798" t="e">
        <f>IF((LARGE(C63:AT63,1))&gt;=250,"14"," ")</f>
        <v>#NUM!</v>
      </c>
      <c r="BJ63" s="891" t="e">
        <f>IF((LARGE(C63:AT63,1))&gt;=290,"14"," ")</f>
        <v>#NUM!</v>
      </c>
      <c r="BK63" s="891" t="e">
        <f>IF((LARGE(C63:AT63,1))&gt;=320,"14"," ")</f>
        <v>#NUM!</v>
      </c>
      <c r="BL63" s="881" t="e">
        <f>IF((LARGE(C63:AT63,1))&gt;=350,"14"," ")</f>
        <v>#NUM!</v>
      </c>
      <c r="BM63" s="327"/>
    </row>
    <row r="64" spans="1:65" x14ac:dyDescent="0.2">
      <c r="A64" s="1113"/>
      <c r="B64" s="605"/>
      <c r="C64" s="1060"/>
      <c r="D64" s="605"/>
      <c r="E64" s="1060"/>
      <c r="F64" s="605"/>
      <c r="G64" s="494"/>
      <c r="H64" s="1019"/>
      <c r="I64" s="494"/>
      <c r="J64" s="1019"/>
      <c r="K64" s="494"/>
      <c r="L64" s="1019"/>
      <c r="M64" s="494"/>
      <c r="N64" s="1019"/>
      <c r="O64" s="494"/>
      <c r="P64" s="1019"/>
      <c r="Q64" s="488"/>
      <c r="R64" s="488"/>
      <c r="S64" s="494"/>
      <c r="T64" s="1019"/>
      <c r="U64" s="494"/>
      <c r="V64" s="1019"/>
      <c r="W64" s="488"/>
      <c r="X64" s="488"/>
      <c r="Y64" s="494"/>
      <c r="Z64" s="1019"/>
      <c r="AA64" s="494"/>
      <c r="AB64" s="1019"/>
      <c r="AC64" s="494"/>
      <c r="AD64" s="1019"/>
      <c r="AE64" s="494"/>
      <c r="AF64" s="1019"/>
      <c r="AG64" s="494"/>
      <c r="AH64" s="1019"/>
      <c r="AI64" s="494"/>
      <c r="AJ64" s="1159"/>
      <c r="AK64" s="494"/>
      <c r="AL64" s="1019"/>
      <c r="AM64" s="488"/>
      <c r="AN64" s="1019"/>
      <c r="AO64" s="488"/>
      <c r="AP64" s="488"/>
      <c r="AQ64" s="494"/>
      <c r="AR64" s="1019"/>
      <c r="AS64" s="494"/>
      <c r="AT64" s="1019"/>
      <c r="AU64" s="488"/>
      <c r="AV64" s="488"/>
      <c r="AW64" s="494"/>
      <c r="AX64" s="1181"/>
      <c r="AY64" s="494"/>
      <c r="AZ64" s="1019"/>
      <c r="BA64" s="792">
        <f t="shared" si="17"/>
        <v>0</v>
      </c>
      <c r="BB64" s="793" t="str">
        <f>IF(BA64&lt;3," ",(LARGE(C64:AT64,1)+LARGE(C64:AT64,2)+LARGE(C64:AT64,3))/3)</f>
        <v xml:space="preserve"> </v>
      </c>
      <c r="BC64" s="880">
        <f>COUNTIF(C64:AT64,"(1)")</f>
        <v>0</v>
      </c>
      <c r="BD64" s="881">
        <f>COUNTIF(C64:AT64,"(2)")</f>
        <v>0</v>
      </c>
      <c r="BE64" s="881">
        <f>COUNTIF(C64:AT64,"(3)")</f>
        <v>0</v>
      </c>
      <c r="BF64" s="875">
        <f>SUM(BC64:BE64)</f>
        <v>0</v>
      </c>
      <c r="BG64" s="798" t="e">
        <f>IF((LARGE(B64:AT64,1))&gt;=200,"14"," ")</f>
        <v>#NUM!</v>
      </c>
      <c r="BH64" s="798" t="e">
        <f>IF((LARGE(C64:AT64,1))&gt;=230,"14"," ")</f>
        <v>#NUM!</v>
      </c>
      <c r="BI64" s="798" t="e">
        <f>IF((LARGE(C64:AT64,1))&gt;=250,"14"," ")</f>
        <v>#NUM!</v>
      </c>
      <c r="BJ64" s="891" t="e">
        <f>IF((LARGE(C64:AT64,1))&gt;=290,"14"," ")</f>
        <v>#NUM!</v>
      </c>
      <c r="BK64" s="891" t="e">
        <f>IF((LARGE(C64:AT64,1))&gt;=320,"14"," ")</f>
        <v>#NUM!</v>
      </c>
      <c r="BL64" s="881" t="e">
        <f>IF((LARGE(C64:AT64,1))&gt;=350,"14"," ")</f>
        <v>#NUM!</v>
      </c>
      <c r="BM64" s="327"/>
    </row>
    <row r="65" spans="1:65" x14ac:dyDescent="0.2">
      <c r="BA65" s="792"/>
    </row>
    <row r="66" spans="1:65" x14ac:dyDescent="0.2">
      <c r="BA66" s="792"/>
    </row>
    <row r="67" spans="1:65" x14ac:dyDescent="0.2">
      <c r="A67" s="789"/>
      <c r="B67" s="122" t="s">
        <v>36</v>
      </c>
      <c r="C67" s="790"/>
      <c r="D67" s="790"/>
      <c r="E67" s="790"/>
      <c r="F67" s="790"/>
      <c r="G67" s="502"/>
      <c r="H67" s="502">
        <f>COUNT(A8:A64)</f>
        <v>13</v>
      </c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791"/>
      <c r="X67" s="791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2"/>
      <c r="AK67" s="502"/>
      <c r="AL67" s="502"/>
      <c r="AM67" s="502"/>
      <c r="AN67" s="502"/>
      <c r="AO67" s="502"/>
      <c r="AP67" s="502"/>
      <c r="AQ67" s="502"/>
      <c r="AR67" s="502"/>
      <c r="AS67" s="502"/>
      <c r="AT67" s="502"/>
      <c r="AU67" s="502"/>
      <c r="AV67" s="502"/>
      <c r="AW67" s="502"/>
      <c r="AX67" s="502"/>
      <c r="AY67" s="502"/>
      <c r="AZ67" s="502"/>
      <c r="BA67" s="798">
        <f>SUM(BA8:BA66)</f>
        <v>61</v>
      </c>
      <c r="BB67" s="122"/>
      <c r="BC67" s="792">
        <f>SUM(J15:J63)</f>
        <v>0</v>
      </c>
      <c r="BD67" s="793"/>
      <c r="BE67" s="794">
        <f>SUM(BC8:BC65)</f>
        <v>14</v>
      </c>
      <c r="BF67" s="795">
        <f>SUM(BD8:BD65)</f>
        <v>12</v>
      </c>
      <c r="BG67" s="796">
        <f>SUM(BE8:BE65)</f>
        <v>13</v>
      </c>
      <c r="BH67" s="797">
        <f>SUM(BF8:BF65)</f>
        <v>39</v>
      </c>
      <c r="BI67" s="328">
        <f ca="1">TODAY()</f>
        <v>42078</v>
      </c>
      <c r="BJ67" s="328"/>
      <c r="BK67" s="328"/>
      <c r="BL67" s="328"/>
      <c r="BM67" s="328"/>
    </row>
    <row r="68" spans="1:65" x14ac:dyDescent="0.2">
      <c r="BA68" s="792"/>
    </row>
    <row r="69" spans="1:65" x14ac:dyDescent="0.2">
      <c r="BA69" s="327"/>
    </row>
    <row r="70" spans="1:65" x14ac:dyDescent="0.2">
      <c r="M70" s="1115"/>
      <c r="BA70" s="327"/>
    </row>
    <row r="71" spans="1:65" x14ac:dyDescent="0.2">
      <c r="BA71" s="327"/>
    </row>
    <row r="72" spans="1:65" x14ac:dyDescent="0.2">
      <c r="BA72" s="327"/>
    </row>
    <row r="73" spans="1:65" x14ac:dyDescent="0.2">
      <c r="BA73" s="327"/>
    </row>
    <row r="74" spans="1:65" x14ac:dyDescent="0.2">
      <c r="BA74" s="327"/>
    </row>
    <row r="75" spans="1:65" x14ac:dyDescent="0.2">
      <c r="BA75" s="327"/>
    </row>
    <row r="76" spans="1:65" x14ac:dyDescent="0.2">
      <c r="A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1114"/>
      <c r="R76" s="1114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1114"/>
      <c r="AV76" s="1114"/>
      <c r="AW76" s="1114"/>
      <c r="AX76" s="1114"/>
      <c r="AY76" s="1114"/>
      <c r="AZ76" s="1114"/>
      <c r="BA76" s="327"/>
    </row>
    <row r="77" spans="1:65" x14ac:dyDescent="0.2">
      <c r="A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1114"/>
      <c r="R77" s="1114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1114"/>
      <c r="AV77" s="1114"/>
      <c r="AW77" s="1114"/>
      <c r="AX77" s="1114"/>
      <c r="AY77" s="1114"/>
      <c r="AZ77" s="1114"/>
      <c r="BA77" s="327"/>
    </row>
    <row r="78" spans="1:65" x14ac:dyDescent="0.2">
      <c r="A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1114"/>
      <c r="R78" s="1114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29"/>
      <c r="AS78" s="329"/>
      <c r="AT78" s="329"/>
      <c r="AU78" s="1114"/>
      <c r="AV78" s="1114"/>
      <c r="AW78" s="1114"/>
      <c r="AX78" s="1114"/>
      <c r="AY78" s="1114"/>
      <c r="AZ78" s="1114"/>
      <c r="BA78" s="327"/>
    </row>
    <row r="79" spans="1:65" x14ac:dyDescent="0.2">
      <c r="A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1114"/>
      <c r="R79" s="1114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29"/>
      <c r="AS79" s="329"/>
      <c r="AT79" s="329"/>
      <c r="AU79" s="1114"/>
      <c r="AV79" s="1114"/>
      <c r="AW79" s="1114"/>
      <c r="AX79" s="1114"/>
      <c r="AY79" s="1114"/>
      <c r="AZ79" s="1114"/>
      <c r="BA79" s="327"/>
    </row>
    <row r="80" spans="1:65" x14ac:dyDescent="0.2">
      <c r="A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1114"/>
      <c r="R80" s="1114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1114"/>
      <c r="AV80" s="1114"/>
      <c r="AW80" s="1114"/>
      <c r="AX80" s="1114"/>
      <c r="AY80" s="1114"/>
      <c r="AZ80" s="1114"/>
      <c r="BA80" s="327"/>
    </row>
    <row r="81" spans="53:53" x14ac:dyDescent="0.2">
      <c r="BA81" s="327"/>
    </row>
    <row r="82" spans="53:53" x14ac:dyDescent="0.2">
      <c r="BA82" s="327"/>
    </row>
    <row r="83" spans="53:53" x14ac:dyDescent="0.2">
      <c r="BA83" s="327"/>
    </row>
    <row r="84" spans="53:53" x14ac:dyDescent="0.2">
      <c r="BA84" s="327"/>
    </row>
    <row r="85" spans="53:53" x14ac:dyDescent="0.2">
      <c r="BA85" s="327"/>
    </row>
    <row r="86" spans="53:53" x14ac:dyDescent="0.2">
      <c r="BA86" s="327"/>
    </row>
    <row r="87" spans="53:53" x14ac:dyDescent="0.2">
      <c r="BA87" s="327"/>
    </row>
    <row r="88" spans="53:53" x14ac:dyDescent="0.2">
      <c r="BA88" s="327"/>
    </row>
    <row r="89" spans="53:53" x14ac:dyDescent="0.2">
      <c r="BA89" s="327"/>
    </row>
    <row r="90" spans="53:53" x14ac:dyDescent="0.2">
      <c r="BA90" s="327"/>
    </row>
    <row r="91" spans="53:53" x14ac:dyDescent="0.2">
      <c r="BA91" s="327"/>
    </row>
    <row r="92" spans="53:53" x14ac:dyDescent="0.2">
      <c r="BA92" s="327"/>
    </row>
    <row r="93" spans="53:53" x14ac:dyDescent="0.2">
      <c r="BA93" s="327"/>
    </row>
    <row r="94" spans="53:53" x14ac:dyDescent="0.2">
      <c r="BA94" s="327"/>
    </row>
    <row r="95" spans="53:53" x14ac:dyDescent="0.2">
      <c r="BA95" s="327"/>
    </row>
    <row r="96" spans="53:53" x14ac:dyDescent="0.2">
      <c r="BA96" s="327"/>
    </row>
    <row r="97" spans="53:53" x14ac:dyDescent="0.2">
      <c r="BA97" s="327"/>
    </row>
    <row r="98" spans="53:53" x14ac:dyDescent="0.2">
      <c r="BA98" s="327"/>
    </row>
    <row r="99" spans="53:53" x14ac:dyDescent="0.2">
      <c r="BA99" s="327"/>
    </row>
    <row r="100" spans="53:53" x14ac:dyDescent="0.2">
      <c r="BA100" s="327"/>
    </row>
    <row r="101" spans="53:53" x14ac:dyDescent="0.2">
      <c r="BA101" s="327"/>
    </row>
    <row r="102" spans="53:53" x14ac:dyDescent="0.2">
      <c r="BA102" s="327"/>
    </row>
    <row r="103" spans="53:53" x14ac:dyDescent="0.2">
      <c r="BA103" s="327"/>
    </row>
    <row r="104" spans="53:53" x14ac:dyDescent="0.2">
      <c r="BA104" s="327"/>
    </row>
    <row r="105" spans="53:53" x14ac:dyDescent="0.2">
      <c r="BA105" s="327"/>
    </row>
    <row r="106" spans="53:53" x14ac:dyDescent="0.2">
      <c r="BA106" s="327"/>
    </row>
    <row r="107" spans="53:53" x14ac:dyDescent="0.2">
      <c r="BA107" s="327"/>
    </row>
    <row r="108" spans="53:53" x14ac:dyDescent="0.2">
      <c r="BA108" s="327"/>
    </row>
    <row r="109" spans="53:53" x14ac:dyDescent="0.2">
      <c r="BA109" s="327"/>
    </row>
    <row r="110" spans="53:53" x14ac:dyDescent="0.2">
      <c r="BA110" s="327"/>
    </row>
    <row r="111" spans="53:53" x14ac:dyDescent="0.2">
      <c r="BA111" s="327"/>
    </row>
    <row r="112" spans="53:53" x14ac:dyDescent="0.2">
      <c r="BA112" s="327"/>
    </row>
    <row r="113" spans="53:53" x14ac:dyDescent="0.2">
      <c r="BA113" s="327"/>
    </row>
    <row r="114" spans="53:53" x14ac:dyDescent="0.2">
      <c r="BA114" s="327"/>
    </row>
    <row r="115" spans="53:53" x14ac:dyDescent="0.2">
      <c r="BA115" s="327"/>
    </row>
    <row r="116" spans="53:53" x14ac:dyDescent="0.2">
      <c r="BA116" s="327"/>
    </row>
    <row r="117" spans="53:53" x14ac:dyDescent="0.2">
      <c r="BA117" s="327"/>
    </row>
    <row r="118" spans="53:53" x14ac:dyDescent="0.2">
      <c r="BA118" s="327"/>
    </row>
    <row r="119" spans="53:53" x14ac:dyDescent="0.2">
      <c r="BA119" s="327"/>
    </row>
    <row r="120" spans="53:53" x14ac:dyDescent="0.2">
      <c r="BA120" s="327"/>
    </row>
    <row r="121" spans="53:53" x14ac:dyDescent="0.2">
      <c r="BA121" s="327"/>
    </row>
    <row r="122" spans="53:53" x14ac:dyDescent="0.2">
      <c r="BA122" s="327"/>
    </row>
    <row r="123" spans="53:53" x14ac:dyDescent="0.2">
      <c r="BA123" s="327"/>
    </row>
    <row r="124" spans="53:53" x14ac:dyDescent="0.2">
      <c r="BA124" s="327"/>
    </row>
    <row r="125" spans="53:53" x14ac:dyDescent="0.2">
      <c r="BA125" s="327"/>
    </row>
    <row r="126" spans="53:53" x14ac:dyDescent="0.2">
      <c r="BA126" s="327"/>
    </row>
    <row r="127" spans="53:53" x14ac:dyDescent="0.2">
      <c r="BA127" s="327"/>
    </row>
    <row r="128" spans="53:53" x14ac:dyDescent="0.2">
      <c r="BA128" s="327"/>
    </row>
    <row r="129" spans="53:53" x14ac:dyDescent="0.2">
      <c r="BA129" s="327"/>
    </row>
    <row r="130" spans="53:53" x14ac:dyDescent="0.2">
      <c r="BA130" s="327"/>
    </row>
    <row r="131" spans="53:53" x14ac:dyDescent="0.2">
      <c r="BA131" s="327"/>
    </row>
    <row r="132" spans="53:53" x14ac:dyDescent="0.2">
      <c r="BA132" s="327"/>
    </row>
    <row r="133" spans="53:53" x14ac:dyDescent="0.2">
      <c r="BA133" s="327"/>
    </row>
    <row r="134" spans="53:53" x14ac:dyDescent="0.2">
      <c r="BA134" s="327"/>
    </row>
    <row r="135" spans="53:53" x14ac:dyDescent="0.2">
      <c r="BA135" s="327"/>
    </row>
    <row r="136" spans="53:53" x14ac:dyDescent="0.2">
      <c r="BA136" s="327"/>
    </row>
    <row r="137" spans="53:53" x14ac:dyDescent="0.2">
      <c r="BA137" s="327"/>
    </row>
    <row r="138" spans="53:53" x14ac:dyDescent="0.2">
      <c r="BA138" s="327"/>
    </row>
    <row r="139" spans="53:53" x14ac:dyDescent="0.2">
      <c r="BA139" s="327"/>
    </row>
    <row r="140" spans="53:53" x14ac:dyDescent="0.2">
      <c r="BA140" s="327"/>
    </row>
    <row r="141" spans="53:53" x14ac:dyDescent="0.2">
      <c r="BA141" s="327"/>
    </row>
    <row r="142" spans="53:53" x14ac:dyDescent="0.2">
      <c r="BA142" s="327"/>
    </row>
    <row r="143" spans="53:53" x14ac:dyDescent="0.2">
      <c r="BA143" s="327"/>
    </row>
    <row r="144" spans="53:53" x14ac:dyDescent="0.2">
      <c r="BA144" s="327"/>
    </row>
    <row r="145" spans="53:53" x14ac:dyDescent="0.2">
      <c r="BA145" s="327"/>
    </row>
    <row r="146" spans="53:53" x14ac:dyDescent="0.2">
      <c r="BA146" s="327"/>
    </row>
    <row r="147" spans="53:53" x14ac:dyDescent="0.2">
      <c r="BA147" s="327"/>
    </row>
    <row r="148" spans="53:53" x14ac:dyDescent="0.2">
      <c r="BA148" s="327"/>
    </row>
    <row r="149" spans="53:53" x14ac:dyDescent="0.2">
      <c r="BA149" s="327"/>
    </row>
    <row r="150" spans="53:53" x14ac:dyDescent="0.2">
      <c r="BA150" s="327"/>
    </row>
    <row r="151" spans="53:53" x14ac:dyDescent="0.2">
      <c r="BA151" s="327"/>
    </row>
    <row r="152" spans="53:53" x14ac:dyDescent="0.2">
      <c r="BA152" s="327"/>
    </row>
    <row r="153" spans="53:53" x14ac:dyDescent="0.2">
      <c r="BA153" s="327"/>
    </row>
    <row r="154" spans="53:53" x14ac:dyDescent="0.2">
      <c r="BA154" s="327"/>
    </row>
    <row r="155" spans="53:53" x14ac:dyDescent="0.2">
      <c r="BA155" s="327"/>
    </row>
    <row r="156" spans="53:53" x14ac:dyDescent="0.2">
      <c r="BA156" s="327"/>
    </row>
    <row r="157" spans="53:53" x14ac:dyDescent="0.2">
      <c r="BA157" s="327"/>
    </row>
    <row r="158" spans="53:53" x14ac:dyDescent="0.2">
      <c r="BA158" s="327"/>
    </row>
    <row r="159" spans="53:53" x14ac:dyDescent="0.2">
      <c r="BA159" s="327"/>
    </row>
    <row r="160" spans="53:53" x14ac:dyDescent="0.2">
      <c r="BA160" s="327"/>
    </row>
    <row r="161" spans="53:53" x14ac:dyDescent="0.2">
      <c r="BA161" s="327"/>
    </row>
    <row r="162" spans="53:53" x14ac:dyDescent="0.2">
      <c r="BA162" s="327"/>
    </row>
    <row r="163" spans="53:53" x14ac:dyDescent="0.2">
      <c r="BA163" s="327"/>
    </row>
    <row r="164" spans="53:53" x14ac:dyDescent="0.2">
      <c r="BA164" s="327"/>
    </row>
    <row r="165" spans="53:53" x14ac:dyDescent="0.2">
      <c r="BA165" s="327"/>
    </row>
    <row r="166" spans="53:53" x14ac:dyDescent="0.2">
      <c r="BA166" s="327"/>
    </row>
    <row r="167" spans="53:53" x14ac:dyDescent="0.2">
      <c r="BA167" s="327"/>
    </row>
    <row r="168" spans="53:53" x14ac:dyDescent="0.2">
      <c r="BA168" s="327"/>
    </row>
    <row r="169" spans="53:53" x14ac:dyDescent="0.2">
      <c r="BA169" s="327"/>
    </row>
    <row r="170" spans="53:53" x14ac:dyDescent="0.2">
      <c r="BA170" s="327"/>
    </row>
    <row r="171" spans="53:53" x14ac:dyDescent="0.2">
      <c r="BA171" s="327"/>
    </row>
    <row r="172" spans="53:53" x14ac:dyDescent="0.2">
      <c r="BA172" s="327"/>
    </row>
    <row r="173" spans="53:53" x14ac:dyDescent="0.2">
      <c r="BA173" s="327"/>
    </row>
    <row r="174" spans="53:53" x14ac:dyDescent="0.2">
      <c r="BA174" s="327"/>
    </row>
    <row r="175" spans="53:53" x14ac:dyDescent="0.2">
      <c r="BA175" s="327"/>
    </row>
    <row r="176" spans="53:53" x14ac:dyDescent="0.2">
      <c r="BA176" s="327"/>
    </row>
    <row r="177" spans="53:53" x14ac:dyDescent="0.2">
      <c r="BA177" s="327"/>
    </row>
    <row r="178" spans="53:53" x14ac:dyDescent="0.2">
      <c r="BA178" s="327"/>
    </row>
    <row r="179" spans="53:53" x14ac:dyDescent="0.2">
      <c r="BA179" s="327"/>
    </row>
    <row r="180" spans="53:53" x14ac:dyDescent="0.2">
      <c r="BA180" s="327"/>
    </row>
    <row r="181" spans="53:53" x14ac:dyDescent="0.2">
      <c r="BA181" s="327"/>
    </row>
    <row r="182" spans="53:53" x14ac:dyDescent="0.2">
      <c r="BA182" s="327"/>
    </row>
    <row r="183" spans="53:53" x14ac:dyDescent="0.2">
      <c r="BA183" s="327"/>
    </row>
    <row r="184" spans="53:53" x14ac:dyDescent="0.2">
      <c r="BA184" s="327"/>
    </row>
    <row r="185" spans="53:53" x14ac:dyDescent="0.2">
      <c r="BA185" s="327"/>
    </row>
    <row r="186" spans="53:53" x14ac:dyDescent="0.2">
      <c r="BA186" s="327"/>
    </row>
    <row r="187" spans="53:53" x14ac:dyDescent="0.2">
      <c r="BA187" s="327"/>
    </row>
    <row r="188" spans="53:53" x14ac:dyDescent="0.2">
      <c r="BA188" s="327"/>
    </row>
    <row r="189" spans="53:53" x14ac:dyDescent="0.2">
      <c r="BA189" s="327"/>
    </row>
    <row r="190" spans="53:53" x14ac:dyDescent="0.2">
      <c r="BA190" s="327"/>
    </row>
    <row r="191" spans="53:53" x14ac:dyDescent="0.2">
      <c r="BA191" s="327"/>
    </row>
    <row r="192" spans="53:53" x14ac:dyDescent="0.2">
      <c r="BA192" s="327"/>
    </row>
    <row r="193" spans="53:53" x14ac:dyDescent="0.2">
      <c r="BA193" s="327"/>
    </row>
    <row r="194" spans="53:53" x14ac:dyDescent="0.2">
      <c r="BA194" s="327"/>
    </row>
    <row r="195" spans="53:53" x14ac:dyDescent="0.2">
      <c r="BA195" s="327"/>
    </row>
    <row r="196" spans="53:53" x14ac:dyDescent="0.2">
      <c r="BA196" s="327"/>
    </row>
    <row r="197" spans="53:53" x14ac:dyDescent="0.2">
      <c r="BA197" s="327"/>
    </row>
    <row r="198" spans="53:53" x14ac:dyDescent="0.2">
      <c r="BA198" s="327"/>
    </row>
    <row r="199" spans="53:53" x14ac:dyDescent="0.2">
      <c r="BA199" s="327"/>
    </row>
    <row r="200" spans="53:53" x14ac:dyDescent="0.2">
      <c r="BA200" s="327"/>
    </row>
    <row r="201" spans="53:53" x14ac:dyDescent="0.2">
      <c r="BA201" s="327"/>
    </row>
    <row r="202" spans="53:53" x14ac:dyDescent="0.2">
      <c r="BA202" s="327"/>
    </row>
    <row r="203" spans="53:53" x14ac:dyDescent="0.2">
      <c r="BA203" s="327"/>
    </row>
    <row r="204" spans="53:53" x14ac:dyDescent="0.2">
      <c r="BA204" s="327"/>
    </row>
    <row r="205" spans="53:53" x14ac:dyDescent="0.2">
      <c r="BA205" s="327"/>
    </row>
    <row r="206" spans="53:53" x14ac:dyDescent="0.2">
      <c r="BA206" s="327"/>
    </row>
    <row r="207" spans="53:53" x14ac:dyDescent="0.2">
      <c r="BA207" s="327"/>
    </row>
    <row r="208" spans="53:53" x14ac:dyDescent="0.2">
      <c r="BA208" s="327"/>
    </row>
    <row r="209" spans="53:53" x14ac:dyDescent="0.2">
      <c r="BA209" s="327"/>
    </row>
    <row r="210" spans="53:53" x14ac:dyDescent="0.2">
      <c r="BA210" s="327"/>
    </row>
    <row r="211" spans="53:53" x14ac:dyDescent="0.2">
      <c r="BA211" s="327"/>
    </row>
    <row r="212" spans="53:53" x14ac:dyDescent="0.2">
      <c r="BA212" s="327"/>
    </row>
    <row r="213" spans="53:53" x14ac:dyDescent="0.2">
      <c r="BA213" s="327"/>
    </row>
    <row r="214" spans="53:53" x14ac:dyDescent="0.2">
      <c r="BA214" s="327"/>
    </row>
    <row r="215" spans="53:53" x14ac:dyDescent="0.2">
      <c r="BA215" s="327"/>
    </row>
    <row r="216" spans="53:53" x14ac:dyDescent="0.2">
      <c r="BA216" s="327"/>
    </row>
    <row r="217" spans="53:53" x14ac:dyDescent="0.2">
      <c r="BA217" s="327"/>
    </row>
    <row r="218" spans="53:53" x14ac:dyDescent="0.2">
      <c r="BA218" s="327"/>
    </row>
    <row r="219" spans="53:53" x14ac:dyDescent="0.2">
      <c r="BA219" s="327"/>
    </row>
    <row r="220" spans="53:53" x14ac:dyDescent="0.2">
      <c r="BA220" s="327"/>
    </row>
    <row r="221" spans="53:53" x14ac:dyDescent="0.2">
      <c r="BA221" s="327"/>
    </row>
    <row r="222" spans="53:53" x14ac:dyDescent="0.2">
      <c r="BA222" s="327"/>
    </row>
  </sheetData>
  <mergeCells count="119">
    <mergeCell ref="AU1:AV1"/>
    <mergeCell ref="AU2:AV2"/>
    <mergeCell ref="AU3:AV3"/>
    <mergeCell ref="AU4:AV4"/>
    <mergeCell ref="AU5:AV5"/>
    <mergeCell ref="E5:F5"/>
    <mergeCell ref="I2:J2"/>
    <mergeCell ref="I3:J3"/>
    <mergeCell ref="AY1:AZ1"/>
    <mergeCell ref="AY2:AZ2"/>
    <mergeCell ref="AY3:AZ3"/>
    <mergeCell ref="AY4:AZ4"/>
    <mergeCell ref="AY5:AZ5"/>
    <mergeCell ref="AQ1:AR1"/>
    <mergeCell ref="AQ2:AR2"/>
    <mergeCell ref="AQ3:AR3"/>
    <mergeCell ref="AQ4:AR4"/>
    <mergeCell ref="AQ5:AR5"/>
    <mergeCell ref="AS1:AT1"/>
    <mergeCell ref="AS5:AT5"/>
    <mergeCell ref="AS2:AT2"/>
    <mergeCell ref="AK4:AL4"/>
    <mergeCell ref="AS3:AT3"/>
    <mergeCell ref="AE4:AF4"/>
    <mergeCell ref="AS4:AT4"/>
    <mergeCell ref="AG4:AH4"/>
    <mergeCell ref="AG5:AH5"/>
    <mergeCell ref="C5:D5"/>
    <mergeCell ref="K1:L1"/>
    <mergeCell ref="K2:L2"/>
    <mergeCell ref="K3:L3"/>
    <mergeCell ref="K4:L4"/>
    <mergeCell ref="M4:N4"/>
    <mergeCell ref="O4:P4"/>
    <mergeCell ref="U4:V4"/>
    <mergeCell ref="U1:V1"/>
    <mergeCell ref="M3:N3"/>
    <mergeCell ref="S3:T3"/>
    <mergeCell ref="O2:P2"/>
    <mergeCell ref="O1:P1"/>
    <mergeCell ref="O3:P3"/>
    <mergeCell ref="M1:N1"/>
    <mergeCell ref="S1:T1"/>
    <mergeCell ref="G1:H1"/>
    <mergeCell ref="I1:J1"/>
    <mergeCell ref="G2:H2"/>
    <mergeCell ref="S4:T4"/>
    <mergeCell ref="G5:H5"/>
    <mergeCell ref="I5:J5"/>
    <mergeCell ref="K5:L5"/>
    <mergeCell ref="C1:D1"/>
    <mergeCell ref="C2:D2"/>
    <mergeCell ref="C3:D3"/>
    <mergeCell ref="W1:X1"/>
    <mergeCell ref="W2:X2"/>
    <mergeCell ref="W3:X3"/>
    <mergeCell ref="S2:T2"/>
    <mergeCell ref="M2:N2"/>
    <mergeCell ref="C4:D4"/>
    <mergeCell ref="G4:H4"/>
    <mergeCell ref="I4:J4"/>
    <mergeCell ref="E1:F1"/>
    <mergeCell ref="E2:F2"/>
    <mergeCell ref="E3:F3"/>
    <mergeCell ref="E4:F4"/>
    <mergeCell ref="G3:H3"/>
    <mergeCell ref="Q1:R1"/>
    <mergeCell ref="Q2:R2"/>
    <mergeCell ref="Q3:R3"/>
    <mergeCell ref="Q4:R4"/>
    <mergeCell ref="AO5:AP5"/>
    <mergeCell ref="AE5:AF5"/>
    <mergeCell ref="AO4:AP4"/>
    <mergeCell ref="AM4:AN4"/>
    <mergeCell ref="AG2:AH2"/>
    <mergeCell ref="AG3:AH3"/>
    <mergeCell ref="AO1:AP1"/>
    <mergeCell ref="AO2:AP2"/>
    <mergeCell ref="AO3:AP3"/>
    <mergeCell ref="AM1:AN1"/>
    <mergeCell ref="AM2:AN2"/>
    <mergeCell ref="AI4:AJ4"/>
    <mergeCell ref="AE2:AF2"/>
    <mergeCell ref="AK3:AL3"/>
    <mergeCell ref="AE3:AF3"/>
    <mergeCell ref="AI3:AJ3"/>
    <mergeCell ref="AC2:AD2"/>
    <mergeCell ref="AK2:AL2"/>
    <mergeCell ref="AA1:AB1"/>
    <mergeCell ref="AK1:AL1"/>
    <mergeCell ref="AE1:AF1"/>
    <mergeCell ref="AC1:AD1"/>
    <mergeCell ref="AG1:AH1"/>
    <mergeCell ref="AI1:AJ1"/>
    <mergeCell ref="AI2:AJ2"/>
    <mergeCell ref="AW1:AX1"/>
    <mergeCell ref="AW2:AX2"/>
    <mergeCell ref="AW4:AX4"/>
    <mergeCell ref="AW5:AX5"/>
    <mergeCell ref="AW3:AX3"/>
    <mergeCell ref="M5:N5"/>
    <mergeCell ref="U5:V5"/>
    <mergeCell ref="O5:P5"/>
    <mergeCell ref="AC4:AD4"/>
    <mergeCell ref="W4:X4"/>
    <mergeCell ref="Y4:Z4"/>
    <mergeCell ref="AA4:AB4"/>
    <mergeCell ref="Y5:Z5"/>
    <mergeCell ref="AA5:AD5"/>
    <mergeCell ref="Q5:T5"/>
    <mergeCell ref="Y1:Z1"/>
    <mergeCell ref="Y3:Z3"/>
    <mergeCell ref="U3:V3"/>
    <mergeCell ref="U2:V2"/>
    <mergeCell ref="AM3:AN3"/>
    <mergeCell ref="Y2:Z2"/>
    <mergeCell ref="AA2:AB2"/>
    <mergeCell ref="AA3:AB3"/>
    <mergeCell ref="AC3:AD3"/>
  </mergeCells>
  <phoneticPr fontId="0" type="noConversion"/>
  <conditionalFormatting sqref="BG7:BK7">
    <cfRule type="cellIs" dxfId="23" priority="24" stopIfTrue="1" operator="equal">
      <formula>"""03"""</formula>
    </cfRule>
  </conditionalFormatting>
  <conditionalFormatting sqref="BG35:BL35 BG31:BL31 BI10:BJ11 BG10:BH12 BG14:BJ15 BK8:BL17 BG29 BL28:BL30 BG25:BL26 BK28 BG53:BL57 BG24 BL24 BL37:BL38 BG44:BL45 BJ47:BL51 BG50:BI51 BG60:BM60 BL61:BL64 BG61:BG64 BG21:BL22 BG47:BI48">
    <cfRule type="cellIs" dxfId="22" priority="25" stopIfTrue="1" operator="equal">
      <formula>"03"</formula>
    </cfRule>
  </conditionalFormatting>
  <conditionalFormatting sqref="BJ58:BL59 BG52:BL52 BG36:BG38 BG32:BL32 BK28 BI12:BJ13 BG8:BJ9 BG23:BL23 BG24:BK24 BG13:BH13 BG16:BJ17 BK36:BL36 BK37:BK38 BG29:BK30 BG38:BL38 BJ49:BK50 BG50:BI50 BK61:BL61 BK64:BL64 BL63 BG61:BK64 BK39:BL43 BG42:BK43 BK34:BL34">
    <cfRule type="cellIs" dxfId="21" priority="26" stopIfTrue="1" operator="equal">
      <formula>"04"</formula>
    </cfRule>
  </conditionalFormatting>
  <conditionalFormatting sqref="BG58:BI59 BH36:BJ38 BG34:BJ34 BG29:BH29 BG64:BJ64 BH61:BJ64 BG39:BJ43">
    <cfRule type="cellIs" dxfId="20" priority="27" stopIfTrue="1" operator="equal">
      <formula>"04"</formula>
    </cfRule>
  </conditionalFormatting>
  <conditionalFormatting sqref="BH27:BH28">
    <cfRule type="cellIs" dxfId="19" priority="14" stopIfTrue="1" operator="equal">
      <formula>"04"</formula>
    </cfRule>
  </conditionalFormatting>
  <conditionalFormatting sqref="BG27:BG28">
    <cfRule type="cellIs" dxfId="18" priority="13" stopIfTrue="1" operator="equal">
      <formula>"04"</formula>
    </cfRule>
  </conditionalFormatting>
  <conditionalFormatting sqref="BI27:BI28">
    <cfRule type="cellIs" dxfId="17" priority="12" stopIfTrue="1" operator="equal">
      <formula>"04"</formula>
    </cfRule>
  </conditionalFormatting>
  <conditionalFormatting sqref="BJ27:BJ28">
    <cfRule type="cellIs" dxfId="16" priority="11" stopIfTrue="1" operator="equal">
      <formula>"04"</formula>
    </cfRule>
  </conditionalFormatting>
  <conditionalFormatting sqref="BK27">
    <cfRule type="cellIs" dxfId="15" priority="10" stopIfTrue="1" operator="equal">
      <formula>"04"</formula>
    </cfRule>
  </conditionalFormatting>
  <conditionalFormatting sqref="BL27">
    <cfRule type="cellIs" dxfId="14" priority="9" stopIfTrue="1" operator="equal">
      <formula>"04"</formula>
    </cfRule>
  </conditionalFormatting>
  <conditionalFormatting sqref="BG41:BL41 BL43">
    <cfRule type="cellIs" dxfId="13" priority="8" stopIfTrue="1" operator="equal">
      <formula>"03"</formula>
    </cfRule>
  </conditionalFormatting>
  <conditionalFormatting sqref="BL42 BG42">
    <cfRule type="cellIs" dxfId="12" priority="7" stopIfTrue="1" operator="equal">
      <formula>"03"</formula>
    </cfRule>
  </conditionalFormatting>
  <conditionalFormatting sqref="BL43 BG43">
    <cfRule type="cellIs" dxfId="11" priority="6" stopIfTrue="1" operator="equal">
      <formula>"03"</formula>
    </cfRule>
  </conditionalFormatting>
  <conditionalFormatting sqref="BG20 BL20 BG18:BL18">
    <cfRule type="cellIs" dxfId="10" priority="4" stopIfTrue="1" operator="equal">
      <formula>"03"</formula>
    </cfRule>
  </conditionalFormatting>
  <conditionalFormatting sqref="BG19:BL19 BG20:BK20">
    <cfRule type="cellIs" dxfId="9" priority="5" stopIfTrue="1" operator="equal">
      <formula>"04"</formula>
    </cfRule>
  </conditionalFormatting>
  <conditionalFormatting sqref="BG33:BL33">
    <cfRule type="cellIs" dxfId="8" priority="3" stopIfTrue="1" operator="equal">
      <formula>"04"</formula>
    </cfRule>
  </conditionalFormatting>
  <conditionalFormatting sqref="BG46 BK46:BL46">
    <cfRule type="cellIs" dxfId="7" priority="1" stopIfTrue="1" operator="equal">
      <formula>"04"</formula>
    </cfRule>
  </conditionalFormatting>
  <conditionalFormatting sqref="BH46:BJ46">
    <cfRule type="cellIs" dxfId="6" priority="2" stopIfTrue="1" operator="equal">
      <formula>"04"</formula>
    </cfRule>
  </conditionalFormatting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ignoredErrors>
    <ignoredError sqref="BG36:BL36 BG39:BK39 BG49:BI49 BG52:BH52 BK55 BG58:BI58 BG12:BI12 BG23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zoomScale="75" zoomScaleNormal="75" workbookViewId="0">
      <pane ySplit="7" topLeftCell="A17" activePane="bottomLeft" state="frozen"/>
      <selection pane="bottomLeft" activeCell="AR56" sqref="AR56"/>
    </sheetView>
  </sheetViews>
  <sheetFormatPr baseColWidth="10" defaultRowHeight="11.25" x14ac:dyDescent="0.2"/>
  <cols>
    <col min="1" max="1" width="2" style="45" customWidth="1"/>
    <col min="2" max="2" width="2.85546875" style="153" customWidth="1"/>
    <col min="3" max="3" width="26.140625" style="45" customWidth="1"/>
    <col min="4" max="5" width="3" style="298" customWidth="1"/>
    <col min="6" max="7" width="3.85546875" style="298" customWidth="1"/>
    <col min="8" max="9" width="3" style="298" customWidth="1"/>
    <col min="10" max="11" width="3.85546875" style="298" customWidth="1"/>
    <col min="12" max="13" width="3" style="298" customWidth="1"/>
    <col min="14" max="15" width="3.85546875" style="298" customWidth="1"/>
    <col min="16" max="17" width="3.140625" style="298" customWidth="1"/>
    <col min="18" max="18" width="3.85546875" style="298" customWidth="1"/>
    <col min="19" max="19" width="3.140625" style="298" customWidth="1"/>
    <col min="20" max="20" width="4.5703125" style="298" customWidth="1"/>
    <col min="21" max="21" width="3" style="298" customWidth="1"/>
    <col min="22" max="22" width="3.5703125" style="298" customWidth="1"/>
    <col min="23" max="23" width="3" style="298" customWidth="1"/>
    <col min="24" max="25" width="3.42578125" style="298" customWidth="1"/>
    <col min="26" max="26" width="4.140625" style="298" customWidth="1"/>
    <col min="27" max="27" width="3" style="298" customWidth="1"/>
    <col min="28" max="29" width="3.42578125" style="298" customWidth="1"/>
    <col min="30" max="30" width="3.140625" style="298" customWidth="1"/>
    <col min="31" max="31" width="3" style="298" customWidth="1"/>
    <col min="32" max="32" width="1" style="45" customWidth="1"/>
    <col min="33" max="33" width="2.7109375" style="45" customWidth="1"/>
    <col min="34" max="34" width="3.28515625" style="45" customWidth="1"/>
    <col min="35" max="35" width="2.85546875" style="45" customWidth="1"/>
    <col min="36" max="36" width="4.140625" style="45" customWidth="1"/>
    <col min="37" max="37" width="5" style="153" customWidth="1"/>
    <col min="38" max="41" width="4" style="153" customWidth="1"/>
    <col min="42" max="16384" width="11.42578125" style="45"/>
  </cols>
  <sheetData>
    <row r="1" spans="1:69" s="203" customFormat="1" x14ac:dyDescent="0.2">
      <c r="A1" s="201"/>
      <c r="B1" s="201"/>
      <c r="C1" s="201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</row>
    <row r="2" spans="1:69" s="203" customFormat="1" ht="12.75" x14ac:dyDescent="0.2">
      <c r="A2" s="201"/>
      <c r="B2" s="483"/>
      <c r="C2" s="204"/>
      <c r="D2" s="1433" t="s">
        <v>384</v>
      </c>
      <c r="E2" s="1422"/>
      <c r="F2" s="1422"/>
      <c r="G2" s="1423"/>
      <c r="H2" s="1433" t="s">
        <v>384</v>
      </c>
      <c r="I2" s="1422"/>
      <c r="J2" s="1422"/>
      <c r="K2" s="1423"/>
      <c r="L2" s="1433" t="s">
        <v>386</v>
      </c>
      <c r="M2" s="1422"/>
      <c r="N2" s="1422"/>
      <c r="O2" s="1423"/>
      <c r="P2" s="1433" t="s">
        <v>474</v>
      </c>
      <c r="Q2" s="1422"/>
      <c r="R2" s="1422"/>
      <c r="S2" s="1423"/>
      <c r="T2" s="1442" t="s">
        <v>497</v>
      </c>
      <c r="U2" s="1443"/>
      <c r="V2" s="1443"/>
      <c r="W2" s="1444"/>
      <c r="X2" s="1421"/>
      <c r="Y2" s="1422"/>
      <c r="Z2" s="1445"/>
      <c r="AA2" s="1446"/>
      <c r="AB2" s="1421"/>
      <c r="AC2" s="1422"/>
      <c r="AD2" s="1422"/>
      <c r="AE2" s="1423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</row>
    <row r="3" spans="1:69" s="203" customFormat="1" ht="13.5" thickBot="1" x14ac:dyDescent="0.25">
      <c r="A3" s="201"/>
      <c r="B3" s="484"/>
      <c r="C3" s="204"/>
      <c r="D3" s="1447">
        <v>24</v>
      </c>
      <c r="E3" s="1415"/>
      <c r="F3" s="1415"/>
      <c r="G3" s="1417"/>
      <c r="H3" s="1447">
        <v>24</v>
      </c>
      <c r="I3" s="1415"/>
      <c r="J3" s="1415"/>
      <c r="K3" s="1417"/>
      <c r="L3" s="1434" t="s">
        <v>172</v>
      </c>
      <c r="M3" s="1415"/>
      <c r="N3" s="1415"/>
      <c r="O3" s="1417"/>
      <c r="P3" s="1434">
        <v>20</v>
      </c>
      <c r="Q3" s="1415"/>
      <c r="R3" s="1415"/>
      <c r="S3" s="1417"/>
      <c r="T3" s="1414">
        <v>5</v>
      </c>
      <c r="U3" s="1415"/>
      <c r="V3" s="1416"/>
      <c r="W3" s="1417"/>
      <c r="X3" s="1414"/>
      <c r="Y3" s="1415"/>
      <c r="Z3" s="1416"/>
      <c r="AA3" s="1417"/>
      <c r="AB3" s="1414"/>
      <c r="AC3" s="1415"/>
      <c r="AD3" s="1415"/>
      <c r="AE3" s="1417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</row>
    <row r="4" spans="1:69" s="203" customFormat="1" ht="12.75" x14ac:dyDescent="0.2">
      <c r="A4" s="201"/>
      <c r="B4" s="485"/>
      <c r="C4" s="204"/>
      <c r="D4" s="1448" t="s">
        <v>436</v>
      </c>
      <c r="E4" s="1449"/>
      <c r="F4" s="1415"/>
      <c r="G4" s="1417"/>
      <c r="H4" s="1448" t="s">
        <v>436</v>
      </c>
      <c r="I4" s="1449"/>
      <c r="J4" s="1415"/>
      <c r="K4" s="1417"/>
      <c r="L4" s="1448" t="s">
        <v>448</v>
      </c>
      <c r="M4" s="1449"/>
      <c r="N4" s="1415"/>
      <c r="O4" s="1417"/>
      <c r="P4" s="1448" t="s">
        <v>470</v>
      </c>
      <c r="Q4" s="1449"/>
      <c r="R4" s="1415"/>
      <c r="S4" s="1417"/>
      <c r="T4" s="1429" t="s">
        <v>346</v>
      </c>
      <c r="U4" s="1430"/>
      <c r="V4" s="1431"/>
      <c r="W4" s="1432"/>
      <c r="X4" s="1414"/>
      <c r="Y4" s="1415"/>
      <c r="Z4" s="1416"/>
      <c r="AA4" s="1417"/>
      <c r="AB4" s="1414"/>
      <c r="AC4" s="1415"/>
      <c r="AD4" s="1415"/>
      <c r="AE4" s="1417"/>
      <c r="AF4" s="201"/>
      <c r="AG4" s="206" t="s">
        <v>2</v>
      </c>
      <c r="AH4" s="207"/>
      <c r="AI4" s="207"/>
      <c r="AJ4" s="208"/>
      <c r="AK4" s="209"/>
      <c r="AL4" s="209"/>
      <c r="AM4" s="209"/>
      <c r="AN4" s="209"/>
      <c r="AO4" s="210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</row>
    <row r="5" spans="1:69" s="203" customFormat="1" ht="12.75" x14ac:dyDescent="0.2">
      <c r="A5" s="201"/>
      <c r="B5" s="485"/>
      <c r="C5" s="211"/>
      <c r="D5" s="1447">
        <v>2014</v>
      </c>
      <c r="E5" s="1415"/>
      <c r="F5" s="1415"/>
      <c r="G5" s="1417"/>
      <c r="H5" s="1447">
        <v>2014</v>
      </c>
      <c r="I5" s="1415"/>
      <c r="J5" s="1415"/>
      <c r="K5" s="1417"/>
      <c r="L5" s="1447">
        <v>2014</v>
      </c>
      <c r="M5" s="1415"/>
      <c r="N5" s="1415"/>
      <c r="O5" s="1417"/>
      <c r="P5" s="1447">
        <v>2014</v>
      </c>
      <c r="Q5" s="1415"/>
      <c r="R5" s="1415"/>
      <c r="S5" s="1417"/>
      <c r="T5" s="1414">
        <v>2014</v>
      </c>
      <c r="U5" s="1415"/>
      <c r="V5" s="1416"/>
      <c r="W5" s="1417"/>
      <c r="X5" s="1414"/>
      <c r="Y5" s="1415"/>
      <c r="Z5" s="1416"/>
      <c r="AA5" s="1417"/>
      <c r="AB5" s="1414"/>
      <c r="AC5" s="1415"/>
      <c r="AD5" s="1415"/>
      <c r="AE5" s="1417"/>
      <c r="AF5" s="201"/>
      <c r="AG5" s="212" t="s">
        <v>5</v>
      </c>
      <c r="AH5" s="213" t="s">
        <v>6</v>
      </c>
      <c r="AI5" s="214" t="s">
        <v>7</v>
      </c>
      <c r="AJ5" s="215" t="s">
        <v>8</v>
      </c>
      <c r="AK5" s="216" t="s">
        <v>3</v>
      </c>
      <c r="AL5" s="217"/>
      <c r="AM5" s="217"/>
      <c r="AN5" s="217"/>
      <c r="AO5" s="218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</row>
    <row r="6" spans="1:69" s="203" customFormat="1" ht="13.5" thickBot="1" x14ac:dyDescent="0.25">
      <c r="A6" s="201"/>
      <c r="B6" s="484"/>
      <c r="C6" s="211"/>
      <c r="D6" s="1450" t="s">
        <v>402</v>
      </c>
      <c r="E6" s="1451"/>
      <c r="F6" s="1440"/>
      <c r="G6" s="1441"/>
      <c r="H6" s="1450" t="s">
        <v>400</v>
      </c>
      <c r="I6" s="1451"/>
      <c r="J6" s="1440"/>
      <c r="K6" s="1441"/>
      <c r="L6" s="1425"/>
      <c r="M6" s="1426"/>
      <c r="N6" s="1427"/>
      <c r="O6" s="1428"/>
      <c r="P6" s="1452" t="s">
        <v>475</v>
      </c>
      <c r="Q6" s="1453"/>
      <c r="R6" s="1454"/>
      <c r="S6" s="1455"/>
      <c r="T6" s="1439" t="s">
        <v>498</v>
      </c>
      <c r="U6" s="1440"/>
      <c r="V6" s="1440"/>
      <c r="W6" s="1441"/>
      <c r="X6" s="1435"/>
      <c r="Y6" s="1436"/>
      <c r="Z6" s="1437"/>
      <c r="AA6" s="1438"/>
      <c r="AB6" s="1418"/>
      <c r="AC6" s="1419"/>
      <c r="AD6" s="1419"/>
      <c r="AE6" s="1420"/>
      <c r="AF6" s="201"/>
      <c r="AG6" s="219"/>
      <c r="AH6" s="220"/>
      <c r="AI6" s="220"/>
      <c r="AJ6" s="215"/>
      <c r="AK6" s="221"/>
      <c r="AL6" s="221"/>
      <c r="AM6" s="221"/>
      <c r="AN6" s="221"/>
      <c r="AO6" s="222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</row>
    <row r="7" spans="1:69" s="203" customFormat="1" x14ac:dyDescent="0.2">
      <c r="A7" s="201"/>
      <c r="B7" s="217"/>
      <c r="C7" s="223"/>
      <c r="D7" s="346"/>
      <c r="E7" s="346"/>
      <c r="F7" s="346"/>
      <c r="G7" s="839"/>
      <c r="H7" s="346"/>
      <c r="I7" s="346"/>
      <c r="J7" s="346"/>
      <c r="K7" s="839"/>
      <c r="L7" s="346"/>
      <c r="M7" s="346"/>
      <c r="N7" s="346"/>
      <c r="O7" s="839"/>
      <c r="P7" s="839"/>
      <c r="Q7" s="839"/>
      <c r="R7" s="839"/>
      <c r="S7" s="839"/>
      <c r="T7" s="347"/>
      <c r="U7" s="347"/>
      <c r="V7" s="347"/>
      <c r="W7" s="839"/>
      <c r="X7" s="346"/>
      <c r="Y7" s="346"/>
      <c r="Z7" s="346"/>
      <c r="AA7" s="641"/>
      <c r="AB7" s="346"/>
      <c r="AC7" s="346"/>
      <c r="AD7" s="346"/>
      <c r="AE7" s="545"/>
      <c r="AF7" s="201"/>
      <c r="AG7" s="226"/>
      <c r="AH7" s="226"/>
      <c r="AI7" s="226"/>
      <c r="AJ7" s="227"/>
      <c r="AK7" s="228"/>
      <c r="AL7" s="228"/>
      <c r="AM7" s="228"/>
      <c r="AN7" s="228"/>
      <c r="AO7" s="228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</row>
    <row r="8" spans="1:69" s="203" customFormat="1" x14ac:dyDescent="0.2">
      <c r="A8" s="201"/>
      <c r="B8" s="217"/>
      <c r="C8" s="478" t="s">
        <v>9</v>
      </c>
      <c r="D8" s="346"/>
      <c r="E8" s="346"/>
      <c r="F8" s="346"/>
      <c r="G8" s="839"/>
      <c r="H8" s="346"/>
      <c r="I8" s="346"/>
      <c r="J8" s="346"/>
      <c r="K8" s="839"/>
      <c r="L8" s="346"/>
      <c r="M8" s="346"/>
      <c r="N8" s="346"/>
      <c r="O8" s="839"/>
      <c r="P8" s="839"/>
      <c r="Q8" s="839"/>
      <c r="R8" s="839"/>
      <c r="S8" s="839"/>
      <c r="T8" s="347"/>
      <c r="U8" s="347"/>
      <c r="V8" s="347"/>
      <c r="W8" s="839"/>
      <c r="X8" s="346"/>
      <c r="Y8" s="346"/>
      <c r="Z8" s="346"/>
      <c r="AA8" s="641"/>
      <c r="AB8" s="346"/>
      <c r="AC8" s="346"/>
      <c r="AD8" s="346"/>
      <c r="AE8" s="545"/>
      <c r="AF8" s="201"/>
      <c r="AG8" s="226"/>
      <c r="AH8" s="226"/>
      <c r="AI8" s="226"/>
      <c r="AJ8" s="227"/>
      <c r="AK8" s="228">
        <v>32</v>
      </c>
      <c r="AL8" s="228">
        <v>35</v>
      </c>
      <c r="AM8" s="228">
        <v>38</v>
      </c>
      <c r="AN8" s="228">
        <v>40</v>
      </c>
      <c r="AO8" s="228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</row>
    <row r="9" spans="1:69" s="203" customFormat="1" x14ac:dyDescent="0.2">
      <c r="A9" s="201"/>
      <c r="B9" s="206"/>
      <c r="C9" s="486" t="s">
        <v>272</v>
      </c>
      <c r="D9" s="480"/>
      <c r="E9" s="480"/>
      <c r="F9" s="480"/>
      <c r="G9" s="254"/>
      <c r="H9" s="480"/>
      <c r="I9" s="480"/>
      <c r="J9" s="480"/>
      <c r="K9" s="254"/>
      <c r="L9" s="480"/>
      <c r="M9" s="480"/>
      <c r="N9" s="480"/>
      <c r="O9" s="254"/>
      <c r="P9" s="256"/>
      <c r="Q9" s="257"/>
      <c r="R9" s="257"/>
      <c r="S9" s="258"/>
      <c r="T9" s="480"/>
      <c r="U9" s="480"/>
      <c r="V9" s="480"/>
      <c r="W9" s="254"/>
      <c r="X9" s="481"/>
      <c r="Y9" s="480"/>
      <c r="Z9" s="480"/>
      <c r="AA9" s="258"/>
      <c r="AB9" s="481"/>
      <c r="AC9" s="480"/>
      <c r="AD9" s="480"/>
      <c r="AE9" s="258"/>
      <c r="AF9" s="201"/>
      <c r="AG9" s="280">
        <f>COUNTIF(D9:AE9,"(1)")</f>
        <v>0</v>
      </c>
      <c r="AH9" s="280">
        <f>COUNTIF(D9:AF9,"(2)")</f>
        <v>0</v>
      </c>
      <c r="AI9" s="280">
        <f>COUNTIF(D9:AG9,"(3)")</f>
        <v>0</v>
      </c>
      <c r="AJ9" s="430">
        <f>SUM(AG9:AI9)</f>
        <v>0</v>
      </c>
      <c r="AK9" s="738">
        <v>12</v>
      </c>
      <c r="AL9" s="738">
        <v>12</v>
      </c>
      <c r="AM9" s="738">
        <v>12</v>
      </c>
      <c r="AN9" s="739">
        <v>12</v>
      </c>
      <c r="AO9" s="228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</row>
    <row r="10" spans="1:69" s="203" customFormat="1" x14ac:dyDescent="0.2">
      <c r="A10" s="201"/>
      <c r="B10" s="217"/>
      <c r="C10" s="479"/>
      <c r="D10" s="346"/>
      <c r="E10" s="346"/>
      <c r="F10" s="346"/>
      <c r="G10" s="839"/>
      <c r="H10" s="346"/>
      <c r="I10" s="346"/>
      <c r="J10" s="346"/>
      <c r="K10" s="839"/>
      <c r="L10" s="346"/>
      <c r="M10" s="346"/>
      <c r="N10" s="346"/>
      <c r="O10" s="839"/>
      <c r="P10" s="839"/>
      <c r="Q10" s="839"/>
      <c r="R10" s="839"/>
      <c r="S10" s="839"/>
      <c r="T10" s="347"/>
      <c r="U10" s="347"/>
      <c r="V10" s="347"/>
      <c r="W10" s="839"/>
      <c r="X10" s="346"/>
      <c r="Y10" s="346"/>
      <c r="Z10" s="346"/>
      <c r="AA10" s="641"/>
      <c r="AB10" s="346"/>
      <c r="AC10" s="346"/>
      <c r="AD10" s="346"/>
      <c r="AE10" s="545"/>
      <c r="AF10" s="201"/>
      <c r="AG10" s="226"/>
      <c r="AH10" s="226"/>
      <c r="AI10" s="226"/>
      <c r="AJ10" s="227"/>
      <c r="AK10" s="228"/>
      <c r="AL10" s="228"/>
      <c r="AM10" s="228"/>
      <c r="AN10" s="228"/>
      <c r="AO10" s="228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</row>
    <row r="11" spans="1:69" s="203" customFormat="1" x14ac:dyDescent="0.2">
      <c r="A11" s="201"/>
      <c r="B11" s="217"/>
      <c r="C11" s="478" t="s">
        <v>249</v>
      </c>
      <c r="D11" s="346"/>
      <c r="E11" s="346"/>
      <c r="F11" s="346"/>
      <c r="G11" s="839"/>
      <c r="H11" s="346"/>
      <c r="I11" s="346"/>
      <c r="J11" s="346"/>
      <c r="K11" s="839"/>
      <c r="L11" s="346"/>
      <c r="M11" s="346"/>
      <c r="N11" s="346"/>
      <c r="O11" s="839"/>
      <c r="P11" s="839"/>
      <c r="Q11" s="839"/>
      <c r="R11" s="839"/>
      <c r="S11" s="839"/>
      <c r="T11" s="347"/>
      <c r="U11" s="347"/>
      <c r="V11" s="347"/>
      <c r="W11" s="839"/>
      <c r="X11" s="346"/>
      <c r="Y11" s="346"/>
      <c r="Z11" s="346"/>
      <c r="AA11" s="641"/>
      <c r="AB11" s="346"/>
      <c r="AC11" s="346"/>
      <c r="AD11" s="346"/>
      <c r="AE11" s="545"/>
      <c r="AF11" s="201"/>
      <c r="AG11" s="226"/>
      <c r="AH11" s="226"/>
      <c r="AI11" s="226"/>
      <c r="AJ11" s="227"/>
      <c r="AK11" s="228">
        <v>32</v>
      </c>
      <c r="AL11" s="228">
        <v>35</v>
      </c>
      <c r="AM11" s="228">
        <v>38</v>
      </c>
      <c r="AN11" s="228">
        <v>40</v>
      </c>
      <c r="AO11" s="228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</row>
    <row r="12" spans="1:69" s="203" customFormat="1" x14ac:dyDescent="0.2">
      <c r="A12" s="201"/>
      <c r="B12" s="206"/>
      <c r="C12" s="486"/>
      <c r="D12" s="480"/>
      <c r="E12" s="480"/>
      <c r="F12" s="480"/>
      <c r="G12" s="254"/>
      <c r="H12" s="480"/>
      <c r="I12" s="480"/>
      <c r="J12" s="480"/>
      <c r="K12" s="254"/>
      <c r="L12" s="480"/>
      <c r="M12" s="480"/>
      <c r="N12" s="480"/>
      <c r="O12" s="257"/>
      <c r="P12" s="256"/>
      <c r="Q12" s="257"/>
      <c r="R12" s="257"/>
      <c r="S12" s="258"/>
      <c r="T12" s="480"/>
      <c r="U12" s="480"/>
      <c r="V12" s="480"/>
      <c r="W12" s="257"/>
      <c r="X12" s="481"/>
      <c r="Y12" s="480"/>
      <c r="Z12" s="480"/>
      <c r="AA12" s="258"/>
      <c r="AB12" s="481"/>
      <c r="AC12" s="480"/>
      <c r="AD12" s="480"/>
      <c r="AE12" s="258"/>
      <c r="AF12" s="201"/>
      <c r="AG12" s="280">
        <f>COUNTIF(D12:AE12,"(1)")</f>
        <v>0</v>
      </c>
      <c r="AH12" s="280">
        <f>COUNTIF(D12:AF12,"(2)")</f>
        <v>0</v>
      </c>
      <c r="AI12" s="280">
        <f>COUNTIF(D12:AG12,"(3)")</f>
        <v>0</v>
      </c>
      <c r="AJ12" s="430">
        <f>SUM(AG12:AI12)</f>
        <v>0</v>
      </c>
      <c r="AK12" s="482"/>
      <c r="AL12" s="482"/>
      <c r="AM12" s="482"/>
      <c r="AN12" s="482"/>
      <c r="AO12" s="228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</row>
    <row r="13" spans="1:69" s="203" customFormat="1" x14ac:dyDescent="0.2">
      <c r="A13" s="201"/>
      <c r="B13" s="217"/>
      <c r="C13" s="479"/>
      <c r="D13" s="346"/>
      <c r="E13" s="346"/>
      <c r="F13" s="346"/>
      <c r="G13" s="838"/>
      <c r="H13" s="346"/>
      <c r="I13" s="346"/>
      <c r="J13" s="346"/>
      <c r="K13" s="1137"/>
      <c r="L13" s="346"/>
      <c r="M13" s="346"/>
      <c r="N13" s="346"/>
      <c r="O13" s="838"/>
      <c r="P13" s="838"/>
      <c r="Q13" s="838"/>
      <c r="R13" s="838"/>
      <c r="S13" s="838"/>
      <c r="T13" s="346"/>
      <c r="U13" s="346"/>
      <c r="V13" s="346"/>
      <c r="W13" s="838"/>
      <c r="X13" s="346"/>
      <c r="Y13" s="346"/>
      <c r="Z13" s="346"/>
      <c r="AA13" s="638"/>
      <c r="AB13" s="346"/>
      <c r="AC13" s="346"/>
      <c r="AD13" s="346"/>
      <c r="AE13" s="543"/>
      <c r="AF13" s="201"/>
      <c r="AG13" s="226"/>
      <c r="AH13" s="226"/>
      <c r="AI13" s="226"/>
      <c r="AJ13" s="429"/>
      <c r="AK13" s="228"/>
      <c r="AL13" s="228"/>
      <c r="AM13" s="228"/>
      <c r="AN13" s="228"/>
      <c r="AO13" s="228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</row>
    <row r="14" spans="1:69" s="203" customFormat="1" x14ac:dyDescent="0.2">
      <c r="A14" s="201"/>
      <c r="B14" s="205"/>
      <c r="C14" s="277" t="s">
        <v>15</v>
      </c>
      <c r="D14" s="346"/>
      <c r="E14" s="346"/>
      <c r="F14" s="346"/>
      <c r="G14" s="838"/>
      <c r="H14" s="346"/>
      <c r="I14" s="346"/>
      <c r="J14" s="346"/>
      <c r="K14" s="1137"/>
      <c r="L14" s="346"/>
      <c r="M14" s="346"/>
      <c r="N14" s="346"/>
      <c r="O14" s="838"/>
      <c r="P14" s="838"/>
      <c r="Q14" s="838"/>
      <c r="R14" s="838"/>
      <c r="S14" s="838"/>
      <c r="T14" s="838"/>
      <c r="U14" s="838"/>
      <c r="V14" s="838"/>
      <c r="W14" s="838"/>
      <c r="X14" s="346"/>
      <c r="Y14" s="346"/>
      <c r="Z14" s="346"/>
      <c r="AA14" s="638"/>
      <c r="AB14" s="346"/>
      <c r="AC14" s="346"/>
      <c r="AD14" s="346"/>
      <c r="AE14" s="543"/>
      <c r="AF14" s="201"/>
      <c r="AG14" s="231"/>
      <c r="AH14" s="231"/>
      <c r="AI14" s="231"/>
      <c r="AJ14" s="232"/>
      <c r="AK14" s="225">
        <v>32</v>
      </c>
      <c r="AL14" s="225">
        <v>35</v>
      </c>
      <c r="AM14" s="225">
        <v>38</v>
      </c>
      <c r="AN14" s="225">
        <v>40</v>
      </c>
      <c r="AO14" s="22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</row>
    <row r="15" spans="1:69" s="203" customFormat="1" x14ac:dyDescent="0.2">
      <c r="A15" s="201"/>
      <c r="B15" s="1145"/>
      <c r="C15" s="1148"/>
      <c r="D15" s="1149"/>
      <c r="E15" s="350"/>
      <c r="F15" s="350"/>
      <c r="G15" s="252"/>
      <c r="H15" s="1149"/>
      <c r="I15" s="350"/>
      <c r="J15" s="350"/>
      <c r="K15" s="252"/>
      <c r="L15" s="1149"/>
      <c r="M15" s="350"/>
      <c r="N15" s="350"/>
      <c r="O15" s="354"/>
      <c r="P15" s="1139"/>
      <c r="Q15" s="1140"/>
      <c r="R15" s="1140"/>
      <c r="S15" s="354"/>
      <c r="T15" s="1139"/>
      <c r="U15" s="1140"/>
      <c r="V15" s="1140"/>
      <c r="W15" s="354"/>
      <c r="X15" s="1149"/>
      <c r="Y15" s="350"/>
      <c r="Z15" s="350"/>
      <c r="AA15" s="354"/>
      <c r="AB15" s="1149"/>
      <c r="AC15" s="350"/>
      <c r="AD15" s="350"/>
      <c r="AE15" s="354"/>
      <c r="AF15" s="201"/>
      <c r="AG15" s="280">
        <f>COUNTIF(D15:AE15,"(1)")</f>
        <v>0</v>
      </c>
      <c r="AH15" s="280">
        <f>COUNTIF(D15:AF15,"(2)")</f>
        <v>0</v>
      </c>
      <c r="AI15" s="280">
        <f>COUNTIF(D15:AG15,"(3)")</f>
        <v>0</v>
      </c>
      <c r="AJ15" s="430">
        <f>SUM(AG15:AI15)</f>
        <v>0</v>
      </c>
      <c r="AK15" s="280"/>
      <c r="AL15" s="280"/>
      <c r="AM15" s="280"/>
      <c r="AN15" s="280"/>
      <c r="AO15" s="22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</row>
    <row r="16" spans="1:69" s="203" customFormat="1" x14ac:dyDescent="0.2">
      <c r="A16" s="201"/>
      <c r="B16" s="269"/>
      <c r="C16" s="240"/>
      <c r="D16" s="1141"/>
      <c r="E16" s="1141"/>
      <c r="F16" s="1141"/>
      <c r="G16" s="272"/>
      <c r="H16" s="1141"/>
      <c r="I16" s="1141"/>
      <c r="J16" s="1141"/>
      <c r="K16" s="272"/>
      <c r="L16" s="1141"/>
      <c r="M16" s="1141"/>
      <c r="N16" s="1141"/>
      <c r="O16" s="272"/>
      <c r="P16" s="271"/>
      <c r="Q16" s="271"/>
      <c r="R16" s="271"/>
      <c r="S16" s="271"/>
      <c r="T16" s="353"/>
      <c r="U16" s="348"/>
      <c r="V16" s="348"/>
      <c r="W16" s="352"/>
      <c r="X16" s="355"/>
      <c r="Y16" s="1141"/>
      <c r="Z16" s="1141"/>
      <c r="AA16" s="1150"/>
      <c r="AB16" s="1141"/>
      <c r="AC16" s="1141"/>
      <c r="AD16" s="1141"/>
      <c r="AE16" s="1150"/>
      <c r="AF16" s="201"/>
      <c r="AG16" s="280">
        <f>COUNTIF(D16:AE16,"(1)")</f>
        <v>0</v>
      </c>
      <c r="AH16" s="280">
        <f>COUNTIF(D16:AF16,"(2)")</f>
        <v>0</v>
      </c>
      <c r="AI16" s="280">
        <f>COUNTIF(D16:AG16,"(3)")</f>
        <v>0</v>
      </c>
      <c r="AJ16" s="430">
        <f>SUM(AG16:AI16)</f>
        <v>0</v>
      </c>
      <c r="AK16" s="264"/>
      <c r="AL16" s="264"/>
      <c r="AM16" s="235"/>
      <c r="AN16" s="235"/>
      <c r="AO16" s="22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</row>
    <row r="17" spans="1:69" s="203" customFormat="1" x14ac:dyDescent="0.2">
      <c r="A17" s="201"/>
      <c r="B17" s="236"/>
      <c r="C17" s="237"/>
      <c r="D17" s="350"/>
      <c r="E17" s="350"/>
      <c r="F17" s="350"/>
      <c r="G17" s="841"/>
      <c r="H17" s="350"/>
      <c r="I17" s="350"/>
      <c r="J17" s="350"/>
      <c r="K17" s="1140"/>
      <c r="L17" s="350"/>
      <c r="M17" s="350"/>
      <c r="N17" s="350"/>
      <c r="O17" s="841"/>
      <c r="P17" s="841"/>
      <c r="Q17" s="841"/>
      <c r="R17" s="841"/>
      <c r="S17" s="841"/>
      <c r="T17" s="841"/>
      <c r="U17" s="841"/>
      <c r="V17" s="841"/>
      <c r="W17" s="841"/>
      <c r="X17" s="350"/>
      <c r="Y17" s="350"/>
      <c r="Z17" s="350"/>
      <c r="AA17" s="640"/>
      <c r="AB17" s="350"/>
      <c r="AC17" s="350"/>
      <c r="AD17" s="350"/>
      <c r="AE17" s="546"/>
      <c r="AF17" s="201"/>
      <c r="AG17" s="226"/>
      <c r="AH17" s="226"/>
      <c r="AI17" s="226"/>
      <c r="AJ17" s="429"/>
      <c r="AK17" s="226"/>
      <c r="AL17" s="226"/>
      <c r="AM17" s="226"/>
      <c r="AN17" s="226"/>
      <c r="AO17" s="226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</row>
    <row r="18" spans="1:69" s="203" customFormat="1" x14ac:dyDescent="0.2">
      <c r="A18" s="201"/>
      <c r="B18" s="230"/>
      <c r="C18" s="229" t="s">
        <v>52</v>
      </c>
      <c r="D18" s="840"/>
      <c r="E18" s="840"/>
      <c r="F18" s="840"/>
      <c r="G18" s="348"/>
      <c r="H18" s="1141"/>
      <c r="I18" s="1141"/>
      <c r="J18" s="1141"/>
      <c r="K18" s="348"/>
      <c r="L18" s="840"/>
      <c r="M18" s="840"/>
      <c r="N18" s="840"/>
      <c r="O18" s="348"/>
      <c r="P18" s="348"/>
      <c r="Q18" s="348"/>
      <c r="R18" s="348"/>
      <c r="S18" s="348"/>
      <c r="T18" s="348"/>
      <c r="U18" s="348"/>
      <c r="V18" s="348"/>
      <c r="W18" s="348"/>
      <c r="X18" s="642"/>
      <c r="Y18" s="642"/>
      <c r="Z18" s="642"/>
      <c r="AA18" s="348"/>
      <c r="AB18" s="544"/>
      <c r="AC18" s="595"/>
      <c r="AD18" s="544"/>
      <c r="AE18" s="348"/>
      <c r="AF18" s="201"/>
      <c r="AG18" s="226"/>
      <c r="AH18" s="226"/>
      <c r="AI18" s="226"/>
      <c r="AJ18" s="429"/>
      <c r="AK18" s="225">
        <v>32</v>
      </c>
      <c r="AL18" s="225">
        <v>35</v>
      </c>
      <c r="AM18" s="225">
        <v>38</v>
      </c>
      <c r="AN18" s="225">
        <v>40</v>
      </c>
      <c r="AO18" s="22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</row>
    <row r="19" spans="1:69" s="203" customFormat="1" x14ac:dyDescent="0.2">
      <c r="A19" s="201"/>
      <c r="B19" s="1145"/>
      <c r="C19" s="1146"/>
      <c r="D19" s="1140"/>
      <c r="E19" s="1140"/>
      <c r="F19" s="1140"/>
      <c r="G19" s="252"/>
      <c r="H19" s="1140"/>
      <c r="I19" s="1140"/>
      <c r="J19" s="1140"/>
      <c r="K19" s="252"/>
      <c r="L19" s="1140"/>
      <c r="M19" s="1140"/>
      <c r="N19" s="1140"/>
      <c r="O19" s="252"/>
      <c r="P19" s="250"/>
      <c r="Q19" s="251"/>
      <c r="R19" s="251"/>
      <c r="S19" s="252"/>
      <c r="T19" s="1140"/>
      <c r="U19" s="1140"/>
      <c r="V19" s="1140"/>
      <c r="W19" s="251"/>
      <c r="X19" s="1139"/>
      <c r="Y19" s="1140"/>
      <c r="Z19" s="1140"/>
      <c r="AA19" s="354"/>
      <c r="AB19" s="1140"/>
      <c r="AC19" s="1140"/>
      <c r="AD19" s="1140"/>
      <c r="AE19" s="354"/>
      <c r="AF19" s="201"/>
      <c r="AG19" s="280">
        <f>COUNTIF(D19:AE19,"(1)")</f>
        <v>0</v>
      </c>
      <c r="AH19" s="280">
        <f>COUNTIF(D19:AF19,"(2)")</f>
        <v>0</v>
      </c>
      <c r="AI19" s="280">
        <f>COUNTIF(D19:AG19,"(3)")</f>
        <v>0</v>
      </c>
      <c r="AJ19" s="275">
        <f>SUM(AG19:AI19)</f>
        <v>0</v>
      </c>
      <c r="AK19" s="235"/>
      <c r="AL19" s="235"/>
      <c r="AM19" s="235"/>
      <c r="AN19" s="235"/>
      <c r="AO19" s="22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</row>
    <row r="20" spans="1:69" s="203" customFormat="1" x14ac:dyDescent="0.2">
      <c r="A20" s="201"/>
      <c r="B20" s="239"/>
      <c r="C20" s="240"/>
      <c r="D20" s="353"/>
      <c r="E20" s="348"/>
      <c r="F20" s="348"/>
      <c r="G20" s="272"/>
      <c r="H20" s="353"/>
      <c r="I20" s="348"/>
      <c r="J20" s="348"/>
      <c r="K20" s="272"/>
      <c r="L20" s="353"/>
      <c r="M20" s="348"/>
      <c r="N20" s="348"/>
      <c r="O20" s="272"/>
      <c r="P20" s="270"/>
      <c r="Q20" s="271"/>
      <c r="R20" s="271"/>
      <c r="S20" s="272"/>
      <c r="T20" s="353"/>
      <c r="U20" s="348"/>
      <c r="V20" s="348"/>
      <c r="W20" s="272"/>
      <c r="X20" s="353"/>
      <c r="Y20" s="348"/>
      <c r="Z20" s="348"/>
      <c r="AA20" s="272"/>
      <c r="AB20" s="353"/>
      <c r="AC20" s="348"/>
      <c r="AD20" s="348"/>
      <c r="AE20" s="352"/>
      <c r="AF20" s="201"/>
      <c r="AG20" s="280">
        <f>COUNTIF(D20:AE20,"(1)")</f>
        <v>0</v>
      </c>
      <c r="AH20" s="280">
        <f>COUNTIF(D20:AF20,"(2)")</f>
        <v>0</v>
      </c>
      <c r="AI20" s="280">
        <f>COUNTIF(D20:AG20,"(3)")</f>
        <v>0</v>
      </c>
      <c r="AJ20" s="275">
        <f>SUM(AG20:AI20)</f>
        <v>0</v>
      </c>
      <c r="AK20" s="437"/>
      <c r="AL20" s="437"/>
      <c r="AM20" s="279"/>
      <c r="AN20" s="280"/>
      <c r="AO20" s="22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</row>
    <row r="21" spans="1:69" s="203" customFormat="1" x14ac:dyDescent="0.2">
      <c r="A21" s="201"/>
      <c r="B21" s="224"/>
      <c r="C21" s="205"/>
      <c r="D21" s="838"/>
      <c r="E21" s="838"/>
      <c r="F21" s="838"/>
      <c r="G21" s="838"/>
      <c r="H21" s="1137"/>
      <c r="I21" s="1137"/>
      <c r="J21" s="1137"/>
      <c r="K21" s="1137"/>
      <c r="L21" s="838"/>
      <c r="M21" s="838"/>
      <c r="N21" s="838"/>
      <c r="O21" s="838"/>
      <c r="P21" s="838"/>
      <c r="Q21" s="838"/>
      <c r="R21" s="838"/>
      <c r="S21" s="838"/>
      <c r="T21" s="838"/>
      <c r="U21" s="838"/>
      <c r="V21" s="838"/>
      <c r="W21" s="266"/>
      <c r="X21" s="638"/>
      <c r="Y21" s="638"/>
      <c r="Z21" s="638"/>
      <c r="AA21" s="638"/>
      <c r="AB21" s="543"/>
      <c r="AC21" s="592"/>
      <c r="AD21" s="543"/>
      <c r="AE21" s="543"/>
      <c r="AF21" s="201"/>
      <c r="AG21" s="226"/>
      <c r="AH21" s="226"/>
      <c r="AI21" s="226"/>
      <c r="AJ21" s="429"/>
      <c r="AK21" s="244"/>
      <c r="AL21" s="244"/>
      <c r="AM21" s="226"/>
      <c r="AN21" s="226"/>
      <c r="AO21" s="22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</row>
    <row r="22" spans="1:69" s="203" customFormat="1" x14ac:dyDescent="0.2">
      <c r="A22" s="201"/>
      <c r="B22" s="230"/>
      <c r="C22" s="229" t="s">
        <v>136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271"/>
      <c r="X22" s="348"/>
      <c r="Y22" s="348"/>
      <c r="Z22" s="348"/>
      <c r="AA22" s="348"/>
      <c r="AB22" s="348"/>
      <c r="AC22" s="348"/>
      <c r="AD22" s="348"/>
      <c r="AE22" s="348"/>
      <c r="AF22" s="241"/>
      <c r="AG22" s="226"/>
      <c r="AH22" s="226"/>
      <c r="AI22" s="226"/>
      <c r="AJ22" s="429"/>
      <c r="AK22" s="245"/>
      <c r="AL22" s="245"/>
      <c r="AM22" s="231"/>
      <c r="AN22" s="231"/>
      <c r="AO22" s="22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</row>
    <row r="23" spans="1:69" s="203" customFormat="1" x14ac:dyDescent="0.2">
      <c r="A23" s="201"/>
      <c r="B23" s="1145"/>
      <c r="C23" s="1146" t="s">
        <v>265</v>
      </c>
      <c r="D23" s="1140"/>
      <c r="E23" s="1140"/>
      <c r="F23" s="1140"/>
      <c r="G23" s="252"/>
      <c r="H23" s="1140"/>
      <c r="I23" s="1140"/>
      <c r="J23" s="1140"/>
      <c r="K23" s="252"/>
      <c r="L23" s="1140"/>
      <c r="M23" s="1140"/>
      <c r="N23" s="1140"/>
      <c r="O23" s="252"/>
      <c r="P23" s="250"/>
      <c r="Q23" s="251"/>
      <c r="R23" s="251"/>
      <c r="S23" s="252"/>
      <c r="T23" s="1140"/>
      <c r="U23" s="1140"/>
      <c r="V23" s="1140"/>
      <c r="W23" s="251"/>
      <c r="X23" s="1139"/>
      <c r="Y23" s="1140"/>
      <c r="Z23" s="1140"/>
      <c r="AA23" s="252"/>
      <c r="AB23" s="1140"/>
      <c r="AC23" s="1140"/>
      <c r="AD23" s="1140"/>
      <c r="AE23" s="354"/>
      <c r="AF23" s="201"/>
      <c r="AG23" s="280">
        <f>COUNTIF(D23:AE23,"(1)")</f>
        <v>0</v>
      </c>
      <c r="AH23" s="280">
        <f>COUNTIF(D23:AF23,"(2)")</f>
        <v>0</v>
      </c>
      <c r="AI23" s="280">
        <f>COUNTIF(D23:AG23,"(3)")</f>
        <v>0</v>
      </c>
      <c r="AJ23" s="275">
        <f>SUM(AG23:AI23)</f>
        <v>0</v>
      </c>
      <c r="AK23" s="740">
        <v>12</v>
      </c>
      <c r="AL23" s="741">
        <v>12</v>
      </c>
      <c r="AM23" s="741">
        <v>12</v>
      </c>
      <c r="AN23" s="741">
        <v>12</v>
      </c>
      <c r="AO23" s="22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</row>
    <row r="24" spans="1:69" s="203" customFormat="1" x14ac:dyDescent="0.2">
      <c r="A24" s="201"/>
      <c r="B24" s="239"/>
      <c r="C24" s="240"/>
      <c r="D24" s="348"/>
      <c r="E24" s="348"/>
      <c r="F24" s="348"/>
      <c r="G24" s="352"/>
      <c r="H24" s="348"/>
      <c r="I24" s="348"/>
      <c r="J24" s="348"/>
      <c r="K24" s="352"/>
      <c r="L24" s="348"/>
      <c r="M24" s="348"/>
      <c r="N24" s="348"/>
      <c r="O24" s="352"/>
      <c r="P24" s="353"/>
      <c r="Q24" s="348"/>
      <c r="R24" s="348"/>
      <c r="S24" s="352"/>
      <c r="T24" s="348"/>
      <c r="U24" s="348"/>
      <c r="V24" s="348"/>
      <c r="W24" s="272"/>
      <c r="X24" s="348"/>
      <c r="Y24" s="348"/>
      <c r="Z24" s="348"/>
      <c r="AA24" s="352"/>
      <c r="AB24" s="348"/>
      <c r="AC24" s="348"/>
      <c r="AD24" s="348"/>
      <c r="AE24" s="352"/>
      <c r="AF24" s="246"/>
      <c r="AG24" s="280">
        <f>COUNTIF(D24:AE24,"(1)")</f>
        <v>0</v>
      </c>
      <c r="AH24" s="280">
        <f>COUNTIF(D24:AF24,"(2)")</f>
        <v>0</v>
      </c>
      <c r="AI24" s="280">
        <f>COUNTIF(D24:AG24,"(3)")</f>
        <v>0</v>
      </c>
      <c r="AJ24" s="275">
        <f>SUM(AG24:AI24)</f>
        <v>0</v>
      </c>
      <c r="AK24" s="247"/>
      <c r="AL24" s="247"/>
      <c r="AM24" s="235"/>
      <c r="AN24" s="235"/>
      <c r="AO24" s="22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</row>
    <row r="25" spans="1:69" s="203" customFormat="1" x14ac:dyDescent="0.2">
      <c r="A25" s="201"/>
      <c r="B25" s="224"/>
      <c r="C25" s="205"/>
      <c r="D25" s="838"/>
      <c r="E25" s="838"/>
      <c r="F25" s="838"/>
      <c r="G25" s="838"/>
      <c r="H25" s="1137"/>
      <c r="I25" s="1137"/>
      <c r="J25" s="1137"/>
      <c r="K25" s="1137"/>
      <c r="L25" s="838"/>
      <c r="M25" s="838"/>
      <c r="N25" s="838"/>
      <c r="O25" s="838"/>
      <c r="P25" s="838"/>
      <c r="Q25" s="838"/>
      <c r="R25" s="838"/>
      <c r="S25" s="838"/>
      <c r="T25" s="838"/>
      <c r="U25" s="838"/>
      <c r="V25" s="838"/>
      <c r="W25" s="266"/>
      <c r="X25" s="638"/>
      <c r="Y25" s="638"/>
      <c r="Z25" s="638"/>
      <c r="AA25" s="638"/>
      <c r="AB25" s="543"/>
      <c r="AC25" s="592"/>
      <c r="AD25" s="543"/>
      <c r="AE25" s="543"/>
      <c r="AF25" s="205"/>
      <c r="AG25" s="226"/>
      <c r="AH25" s="226"/>
      <c r="AI25" s="226"/>
      <c r="AJ25" s="429"/>
      <c r="AK25" s="244"/>
      <c r="AL25" s="244"/>
      <c r="AM25" s="226"/>
      <c r="AN25" s="226"/>
      <c r="AO25" s="22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</row>
    <row r="26" spans="1:69" s="203" customFormat="1" x14ac:dyDescent="0.2">
      <c r="A26" s="201"/>
      <c r="B26" s="224"/>
      <c r="C26" s="229" t="s">
        <v>175</v>
      </c>
      <c r="D26" s="838"/>
      <c r="E26" s="838"/>
      <c r="F26" s="838"/>
      <c r="G26" s="838"/>
      <c r="H26" s="1137"/>
      <c r="I26" s="1137"/>
      <c r="J26" s="1137"/>
      <c r="K26" s="1137"/>
      <c r="L26" s="838"/>
      <c r="M26" s="838"/>
      <c r="N26" s="838"/>
      <c r="O26" s="838"/>
      <c r="P26" s="838"/>
      <c r="Q26" s="838"/>
      <c r="R26" s="838"/>
      <c r="S26" s="838"/>
      <c r="T26" s="838"/>
      <c r="U26" s="838"/>
      <c r="V26" s="838"/>
      <c r="W26" s="266"/>
      <c r="X26" s="638"/>
      <c r="Y26" s="638"/>
      <c r="Z26" s="638"/>
      <c r="AA26" s="638"/>
      <c r="AB26" s="543"/>
      <c r="AC26" s="592"/>
      <c r="AD26" s="543"/>
      <c r="AE26" s="543"/>
      <c r="AF26" s="205"/>
      <c r="AG26" s="226"/>
      <c r="AH26" s="226"/>
      <c r="AI26" s="226"/>
      <c r="AJ26" s="429"/>
      <c r="AK26" s="244"/>
      <c r="AL26" s="244"/>
      <c r="AM26" s="226"/>
      <c r="AN26" s="226"/>
      <c r="AO26" s="22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</row>
    <row r="27" spans="1:69" s="203" customFormat="1" x14ac:dyDescent="0.2">
      <c r="A27" s="201"/>
      <c r="B27" s="1145">
        <v>1</v>
      </c>
      <c r="C27" s="1146" t="s">
        <v>23</v>
      </c>
      <c r="D27" s="1140"/>
      <c r="E27" s="1140"/>
      <c r="F27" s="1140"/>
      <c r="G27" s="252"/>
      <c r="H27" s="1140"/>
      <c r="I27" s="1140"/>
      <c r="J27" s="1140"/>
      <c r="K27" s="252"/>
      <c r="L27" s="1140"/>
      <c r="M27" s="1140"/>
      <c r="N27" s="1140"/>
      <c r="O27" s="252"/>
      <c r="P27" s="250">
        <v>40</v>
      </c>
      <c r="Q27" s="251"/>
      <c r="R27" s="251"/>
      <c r="S27" s="252"/>
      <c r="T27" s="1140">
        <v>40</v>
      </c>
      <c r="U27" s="1140">
        <v>36</v>
      </c>
      <c r="V27" s="1140">
        <v>126</v>
      </c>
      <c r="W27" s="1253" t="s">
        <v>350</v>
      </c>
      <c r="X27" s="1139"/>
      <c r="Y27" s="1140"/>
      <c r="Z27" s="1140"/>
      <c r="AA27" s="252"/>
      <c r="AB27" s="1140"/>
      <c r="AC27" s="1140"/>
      <c r="AD27" s="1140"/>
      <c r="AE27" s="354"/>
      <c r="AF27" s="246"/>
      <c r="AG27" s="280">
        <f>COUNTIF(D27:AE27,"(1)")</f>
        <v>0</v>
      </c>
      <c r="AH27" s="280">
        <v>1</v>
      </c>
      <c r="AI27" s="280">
        <f>COUNTIF(D27:AG27,"(3)")</f>
        <v>0</v>
      </c>
      <c r="AJ27" s="275">
        <f>SUM(AG27:AI27)</f>
        <v>1</v>
      </c>
      <c r="AK27" s="247" t="s">
        <v>57</v>
      </c>
      <c r="AL27" s="247" t="s">
        <v>57</v>
      </c>
      <c r="AM27" s="247" t="s">
        <v>57</v>
      </c>
      <c r="AN27" s="248" t="s">
        <v>149</v>
      </c>
      <c r="AO27" s="22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</row>
    <row r="28" spans="1:69" s="203" customFormat="1" x14ac:dyDescent="0.2">
      <c r="A28" s="201"/>
      <c r="B28" s="238"/>
      <c r="C28" s="1147" t="s">
        <v>289</v>
      </c>
      <c r="D28" s="1137"/>
      <c r="E28" s="1137"/>
      <c r="F28" s="1137"/>
      <c r="G28" s="267"/>
      <c r="H28" s="1137"/>
      <c r="I28" s="1137"/>
      <c r="J28" s="1137"/>
      <c r="K28" s="267"/>
      <c r="L28" s="1137"/>
      <c r="M28" s="1137"/>
      <c r="N28" s="1137"/>
      <c r="O28" s="267"/>
      <c r="P28" s="265"/>
      <c r="Q28" s="266"/>
      <c r="R28" s="266"/>
      <c r="S28" s="267"/>
      <c r="T28" s="1137"/>
      <c r="U28" s="1137"/>
      <c r="V28" s="1137"/>
      <c r="W28" s="1137"/>
      <c r="X28" s="1138"/>
      <c r="Y28" s="1137"/>
      <c r="Z28" s="1137"/>
      <c r="AA28" s="267"/>
      <c r="AB28" s="1137"/>
      <c r="AC28" s="1137"/>
      <c r="AD28" s="1137"/>
      <c r="AE28" s="351"/>
      <c r="AF28" s="205"/>
      <c r="AG28" s="280">
        <f>COUNTIF(D28:AE28,"(1)")</f>
        <v>0</v>
      </c>
      <c r="AH28" s="280">
        <f>COUNTIF(D28:AF28,"(2)")</f>
        <v>0</v>
      </c>
      <c r="AI28" s="280">
        <f>COUNTIF(D28:AG28,"(3)")</f>
        <v>0</v>
      </c>
      <c r="AJ28" s="275">
        <f>SUM(AG28:AI28)</f>
        <v>0</v>
      </c>
      <c r="AK28" s="243">
        <v>12</v>
      </c>
      <c r="AL28" s="243">
        <v>12</v>
      </c>
      <c r="AM28" s="243">
        <v>12</v>
      </c>
      <c r="AN28" s="249">
        <v>12</v>
      </c>
      <c r="AO28" s="22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</row>
    <row r="29" spans="1:69" s="203" customFormat="1" x14ac:dyDescent="0.2">
      <c r="A29" s="201"/>
      <c r="B29" s="239"/>
      <c r="C29" s="240" t="s">
        <v>24</v>
      </c>
      <c r="D29" s="348"/>
      <c r="E29" s="348"/>
      <c r="F29" s="348"/>
      <c r="G29" s="272"/>
      <c r="H29" s="348"/>
      <c r="I29" s="348"/>
      <c r="J29" s="348"/>
      <c r="K29" s="272"/>
      <c r="L29" s="348"/>
      <c r="M29" s="348"/>
      <c r="N29" s="348"/>
      <c r="O29" s="272"/>
      <c r="P29" s="270"/>
      <c r="Q29" s="271"/>
      <c r="R29" s="271"/>
      <c r="S29" s="272"/>
      <c r="T29" s="348"/>
      <c r="U29" s="348"/>
      <c r="V29" s="348"/>
      <c r="W29" s="271"/>
      <c r="X29" s="353"/>
      <c r="Y29" s="348"/>
      <c r="Z29" s="348"/>
      <c r="AA29" s="352"/>
      <c r="AB29" s="348"/>
      <c r="AC29" s="348"/>
      <c r="AD29" s="348"/>
      <c r="AE29" s="352"/>
      <c r="AF29" s="201"/>
      <c r="AG29" s="280">
        <f>COUNTIF(D29:AE29,"(1)")</f>
        <v>0</v>
      </c>
      <c r="AH29" s="280">
        <f>COUNTIF(D29:AF29,"(2)")</f>
        <v>0</v>
      </c>
      <c r="AI29" s="280">
        <f>COUNTIF(D29:AG29,"(3)")</f>
        <v>0</v>
      </c>
      <c r="AJ29" s="275">
        <f>SUM(AG29:AI29)</f>
        <v>0</v>
      </c>
      <c r="AK29" s="243" t="s">
        <v>57</v>
      </c>
      <c r="AL29" s="243" t="s">
        <v>57</v>
      </c>
      <c r="AM29" s="243" t="s">
        <v>57</v>
      </c>
      <c r="AN29" s="243" t="s">
        <v>57</v>
      </c>
      <c r="AO29" s="22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</row>
    <row r="30" spans="1:69" s="203" customFormat="1" x14ac:dyDescent="0.2">
      <c r="A30" s="201"/>
      <c r="B30" s="202"/>
      <c r="C30" s="201"/>
      <c r="D30" s="838"/>
      <c r="E30" s="838"/>
      <c r="F30" s="838"/>
      <c r="G30" s="839"/>
      <c r="H30" s="1137"/>
      <c r="I30" s="1137"/>
      <c r="J30" s="1137"/>
      <c r="K30" s="839"/>
      <c r="L30" s="838"/>
      <c r="M30" s="838"/>
      <c r="N30" s="838"/>
      <c r="O30" s="839"/>
      <c r="P30" s="839"/>
      <c r="Q30" s="839"/>
      <c r="R30" s="839"/>
      <c r="S30" s="839"/>
      <c r="T30" s="838"/>
      <c r="U30" s="838"/>
      <c r="V30" s="838"/>
      <c r="W30" s="839"/>
      <c r="X30" s="638"/>
      <c r="Y30" s="638"/>
      <c r="Z30" s="638"/>
      <c r="AA30" s="641"/>
      <c r="AB30" s="543"/>
      <c r="AC30" s="592"/>
      <c r="AD30" s="543"/>
      <c r="AE30" s="545"/>
      <c r="AF30" s="201"/>
      <c r="AG30" s="226"/>
      <c r="AH30" s="226"/>
      <c r="AI30" s="226"/>
      <c r="AJ30" s="429"/>
      <c r="AK30" s="225"/>
      <c r="AL30" s="226"/>
      <c r="AM30" s="226"/>
      <c r="AN30" s="226"/>
      <c r="AO30" s="226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</row>
    <row r="31" spans="1:69" s="203" customFormat="1" x14ac:dyDescent="0.2">
      <c r="A31" s="201"/>
      <c r="B31" s="230"/>
      <c r="C31" s="229" t="s">
        <v>39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201"/>
      <c r="AG31" s="226"/>
      <c r="AH31" s="226"/>
      <c r="AI31" s="226"/>
      <c r="AJ31" s="429"/>
      <c r="AK31" s="225">
        <v>32</v>
      </c>
      <c r="AL31" s="225">
        <v>35</v>
      </c>
      <c r="AM31" s="225">
        <v>38</v>
      </c>
      <c r="AN31" s="225">
        <v>40</v>
      </c>
      <c r="AO31" s="22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</row>
    <row r="32" spans="1:69" s="203" customFormat="1" x14ac:dyDescent="0.2">
      <c r="A32" s="201"/>
      <c r="B32" s="1145"/>
      <c r="C32" s="702" t="s">
        <v>274</v>
      </c>
      <c r="D32" s="1139"/>
      <c r="E32" s="1140"/>
      <c r="F32" s="1140"/>
      <c r="G32" s="252"/>
      <c r="H32" s="1139"/>
      <c r="I32" s="1140"/>
      <c r="J32" s="1140"/>
      <c r="K32" s="252"/>
      <c r="L32" s="1139"/>
      <c r="M32" s="1140"/>
      <c r="N32" s="1140"/>
      <c r="O32" s="252"/>
      <c r="P32" s="251"/>
      <c r="Q32" s="251"/>
      <c r="R32" s="251"/>
      <c r="S32" s="251"/>
      <c r="T32" s="1139"/>
      <c r="U32" s="1140"/>
      <c r="V32" s="1140"/>
      <c r="W32" s="354"/>
      <c r="X32" s="1140"/>
      <c r="Y32" s="1140"/>
      <c r="Z32" s="1140"/>
      <c r="AA32" s="1140"/>
      <c r="AB32" s="1139"/>
      <c r="AC32" s="1140"/>
      <c r="AD32" s="1140"/>
      <c r="AE32" s="354"/>
      <c r="AF32" s="201"/>
      <c r="AG32" s="219">
        <f>COUNTIF(D32:AE32,"(1)")</f>
        <v>0</v>
      </c>
      <c r="AH32" s="219">
        <f>COUNTIF(D32:AF32,"(2)")</f>
        <v>0</v>
      </c>
      <c r="AI32" s="219">
        <f>COUNTIF(D32:AG32,"(3)")</f>
        <v>0</v>
      </c>
      <c r="AJ32" s="274">
        <f>SUM(AG32:AI32)</f>
        <v>0</v>
      </c>
      <c r="AK32" s="247">
        <v>12</v>
      </c>
      <c r="AL32" s="242">
        <v>12</v>
      </c>
      <c r="AM32" s="242"/>
      <c r="AN32" s="264"/>
      <c r="AO32" s="22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</row>
    <row r="33" spans="1:69" s="203" customFormat="1" x14ac:dyDescent="0.2">
      <c r="A33" s="201"/>
      <c r="B33" s="238"/>
      <c r="C33" s="1144" t="s">
        <v>164</v>
      </c>
      <c r="D33" s="1138"/>
      <c r="E33" s="1137"/>
      <c r="F33" s="1137"/>
      <c r="G33" s="267"/>
      <c r="H33" s="1138"/>
      <c r="I33" s="1137"/>
      <c r="J33" s="1137"/>
      <c r="K33" s="267"/>
      <c r="L33" s="1138"/>
      <c r="M33" s="1137"/>
      <c r="N33" s="1137"/>
      <c r="O33" s="267"/>
      <c r="P33" s="266"/>
      <c r="Q33" s="266"/>
      <c r="R33" s="266"/>
      <c r="S33" s="266"/>
      <c r="T33" s="1138"/>
      <c r="U33" s="1137"/>
      <c r="V33" s="1137"/>
      <c r="W33" s="351"/>
      <c r="X33" s="1137"/>
      <c r="Y33" s="1137"/>
      <c r="Z33" s="1137"/>
      <c r="AA33" s="1137"/>
      <c r="AB33" s="1138"/>
      <c r="AC33" s="1137"/>
      <c r="AD33" s="1137"/>
      <c r="AE33" s="351"/>
      <c r="AF33" s="201"/>
      <c r="AG33" s="219">
        <f>COUNTIF(D33:AE33,"(1)")</f>
        <v>0</v>
      </c>
      <c r="AH33" s="219">
        <f>COUNTIF(D33:AF33,"(2)")</f>
        <v>0</v>
      </c>
      <c r="AI33" s="219">
        <f>COUNTIF(D33:AG33,"(3)")</f>
        <v>0</v>
      </c>
      <c r="AJ33" s="274">
        <f>SUM(AG33:AI33)</f>
        <v>0</v>
      </c>
      <c r="AK33" s="243" t="s">
        <v>172</v>
      </c>
      <c r="AL33" s="243"/>
      <c r="AM33" s="243"/>
      <c r="AN33" s="220"/>
      <c r="AO33" s="22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</row>
    <row r="34" spans="1:69" s="203" customFormat="1" x14ac:dyDescent="0.2">
      <c r="A34" s="201"/>
      <c r="B34" s="239">
        <v>1</v>
      </c>
      <c r="C34" s="138" t="s">
        <v>328</v>
      </c>
      <c r="D34" s="353">
        <v>35</v>
      </c>
      <c r="E34" s="348">
        <v>9</v>
      </c>
      <c r="F34" s="348">
        <v>73</v>
      </c>
      <c r="G34" s="272" t="s">
        <v>367</v>
      </c>
      <c r="H34" s="353">
        <v>35</v>
      </c>
      <c r="I34" s="348">
        <v>9</v>
      </c>
      <c r="J34" s="348">
        <v>73</v>
      </c>
      <c r="K34" s="1173" t="s">
        <v>242</v>
      </c>
      <c r="L34" s="353"/>
      <c r="M34" s="348"/>
      <c r="N34" s="348"/>
      <c r="O34" s="352"/>
      <c r="P34" s="348"/>
      <c r="Q34" s="348"/>
      <c r="R34" s="348"/>
      <c r="S34" s="348"/>
      <c r="T34" s="353"/>
      <c r="U34" s="348"/>
      <c r="V34" s="348"/>
      <c r="W34" s="352"/>
      <c r="X34" s="348"/>
      <c r="Y34" s="348"/>
      <c r="Z34" s="348"/>
      <c r="AA34" s="348"/>
      <c r="AB34" s="353"/>
      <c r="AC34" s="348"/>
      <c r="AD34" s="348"/>
      <c r="AE34" s="352"/>
      <c r="AF34" s="201"/>
      <c r="AG34" s="219">
        <f>COUNTIF(D34:AE34,"(1)")</f>
        <v>1</v>
      </c>
      <c r="AH34" s="219">
        <f>COUNTIF(D34:AF34,"(2)")</f>
        <v>0</v>
      </c>
      <c r="AI34" s="219">
        <f>COUNTIF(D34:AG34,"(3)")</f>
        <v>0</v>
      </c>
      <c r="AJ34" s="274">
        <f>SUM(AG34:AI34)</f>
        <v>1</v>
      </c>
      <c r="AK34" s="1151">
        <v>14</v>
      </c>
      <c r="AL34" s="1151">
        <v>14</v>
      </c>
      <c r="AM34" s="1151"/>
      <c r="AN34" s="1151"/>
      <c r="AO34" s="22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</row>
    <row r="35" spans="1:69" s="203" customFormat="1" x14ac:dyDescent="0.2">
      <c r="B35" s="259"/>
      <c r="C35" s="259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G35" s="226"/>
      <c r="AH35" s="226"/>
      <c r="AI35" s="226"/>
      <c r="AJ35" s="429"/>
    </row>
    <row r="36" spans="1:69" s="203" customFormat="1" x14ac:dyDescent="0.2">
      <c r="A36" s="201"/>
      <c r="B36" s="224"/>
      <c r="C36" s="205"/>
      <c r="D36" s="838"/>
      <c r="E36" s="838"/>
      <c r="F36" s="838"/>
      <c r="G36" s="838"/>
      <c r="H36" s="1137"/>
      <c r="I36" s="1137"/>
      <c r="J36" s="1137"/>
      <c r="K36" s="1137"/>
      <c r="L36" s="838"/>
      <c r="M36" s="838"/>
      <c r="N36" s="838"/>
      <c r="O36" s="838"/>
      <c r="P36" s="838"/>
      <c r="Q36" s="838"/>
      <c r="R36" s="838"/>
      <c r="S36" s="838"/>
      <c r="T36" s="838"/>
      <c r="U36" s="838"/>
      <c r="V36" s="838"/>
      <c r="W36" s="838"/>
      <c r="X36" s="638"/>
      <c r="Y36" s="638"/>
      <c r="Z36" s="638"/>
      <c r="AA36" s="638"/>
      <c r="AB36" s="543"/>
      <c r="AC36" s="592"/>
      <c r="AD36" s="543"/>
      <c r="AE36" s="543"/>
      <c r="AF36" s="201"/>
      <c r="AG36" s="226"/>
      <c r="AH36" s="226"/>
      <c r="AI36" s="226"/>
      <c r="AJ36" s="429"/>
      <c r="AK36" s="226"/>
      <c r="AL36" s="226"/>
      <c r="AM36" s="226"/>
      <c r="AN36" s="226"/>
      <c r="AO36" s="22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</row>
    <row r="37" spans="1:69" s="203" customFormat="1" x14ac:dyDescent="0.2">
      <c r="B37" s="260"/>
      <c r="C37" s="229" t="s">
        <v>58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261"/>
      <c r="AG37" s="226"/>
      <c r="AH37" s="226"/>
      <c r="AI37" s="226"/>
      <c r="AJ37" s="429"/>
      <c r="AK37" s="225">
        <v>32</v>
      </c>
      <c r="AL37" s="225">
        <v>35</v>
      </c>
      <c r="AM37" s="225">
        <v>38</v>
      </c>
      <c r="AN37" s="225">
        <v>40</v>
      </c>
      <c r="AO37" s="225"/>
      <c r="AP37" s="225"/>
      <c r="AQ37" s="262"/>
      <c r="AR37" s="225"/>
      <c r="AS37" s="262"/>
      <c r="AT37" s="225"/>
      <c r="AU37" s="261"/>
      <c r="AV37" s="225"/>
      <c r="AW37" s="262"/>
      <c r="AX37" s="225"/>
      <c r="AY37" s="225"/>
      <c r="AZ37" s="225"/>
      <c r="BA37" s="225"/>
      <c r="BB37" s="225"/>
      <c r="BC37" s="225"/>
      <c r="BD37" s="225"/>
      <c r="BF37" s="225"/>
      <c r="BG37" s="263"/>
      <c r="BH37" s="226"/>
      <c r="BI37" s="226"/>
      <c r="BJ37" s="226"/>
      <c r="BK37" s="227"/>
      <c r="BL37" s="226"/>
      <c r="BM37" s="226"/>
      <c r="BN37" s="226"/>
      <c r="BO37" s="226"/>
    </row>
    <row r="38" spans="1:69" s="203" customFormat="1" x14ac:dyDescent="0.2">
      <c r="A38" s="201"/>
      <c r="B38" s="238">
        <v>1</v>
      </c>
      <c r="C38" s="234" t="s">
        <v>142</v>
      </c>
      <c r="D38" s="1137">
        <v>27</v>
      </c>
      <c r="E38" s="1137">
        <v>4</v>
      </c>
      <c r="F38" s="1137">
        <v>47</v>
      </c>
      <c r="G38" s="267" t="s">
        <v>345</v>
      </c>
      <c r="H38" s="1137">
        <v>27</v>
      </c>
      <c r="I38" s="1137">
        <v>4</v>
      </c>
      <c r="J38" s="1137">
        <v>47</v>
      </c>
      <c r="K38" s="267" t="s">
        <v>310</v>
      </c>
      <c r="L38" s="1137"/>
      <c r="M38" s="1137"/>
      <c r="N38" s="1137"/>
      <c r="O38" s="267"/>
      <c r="P38" s="250"/>
      <c r="Q38" s="251"/>
      <c r="R38" s="251"/>
      <c r="S38" s="252"/>
      <c r="T38" s="1137"/>
      <c r="U38" s="1137"/>
      <c r="V38" s="1137"/>
      <c r="W38" s="267"/>
      <c r="X38" s="1137"/>
      <c r="Y38" s="1137"/>
      <c r="Z38" s="1137"/>
      <c r="AA38" s="267"/>
      <c r="AB38" s="1137"/>
      <c r="AC38" s="1137"/>
      <c r="AD38" s="1137"/>
      <c r="AE38" s="351"/>
      <c r="AF38" s="201"/>
      <c r="AG38" s="280">
        <f>COUNTIF(D38:AE38,"(1)")</f>
        <v>0</v>
      </c>
      <c r="AH38" s="280">
        <f>COUNTIF(D38:AF38,"(2)")</f>
        <v>0</v>
      </c>
      <c r="AI38" s="280">
        <f>COUNTIF(D38:AG38,"(3)")</f>
        <v>0</v>
      </c>
      <c r="AJ38" s="275">
        <f>SUM(AG38:AI38)</f>
        <v>0</v>
      </c>
      <c r="AK38" s="247" t="s">
        <v>173</v>
      </c>
      <c r="AL38" s="247" t="s">
        <v>173</v>
      </c>
      <c r="AM38" s="264" t="s">
        <v>173</v>
      </c>
      <c r="AN38" s="235"/>
      <c r="AO38" s="22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</row>
    <row r="39" spans="1:69" s="203" customFormat="1" x14ac:dyDescent="0.2">
      <c r="A39" s="201"/>
      <c r="B39" s="239"/>
      <c r="C39" s="240"/>
      <c r="D39" s="353"/>
      <c r="E39" s="348"/>
      <c r="F39" s="348"/>
      <c r="G39" s="272"/>
      <c r="H39" s="353"/>
      <c r="I39" s="348"/>
      <c r="J39" s="348"/>
      <c r="K39" s="272"/>
      <c r="L39" s="353"/>
      <c r="M39" s="348"/>
      <c r="N39" s="348"/>
      <c r="O39" s="272"/>
      <c r="P39" s="270"/>
      <c r="Q39" s="271"/>
      <c r="R39" s="271"/>
      <c r="S39" s="272"/>
      <c r="T39" s="353"/>
      <c r="U39" s="348"/>
      <c r="V39" s="348"/>
      <c r="W39" s="272"/>
      <c r="X39" s="353"/>
      <c r="Y39" s="348"/>
      <c r="Z39" s="348"/>
      <c r="AA39" s="272"/>
      <c r="AB39" s="353"/>
      <c r="AC39" s="348"/>
      <c r="AD39" s="348"/>
      <c r="AE39" s="352"/>
      <c r="AF39" s="201"/>
      <c r="AG39" s="280">
        <f>COUNTIF(D39:AE39,"(1)")</f>
        <v>0</v>
      </c>
      <c r="AH39" s="280">
        <f>COUNTIF(D39:AF39,"(2)")</f>
        <v>0</v>
      </c>
      <c r="AI39" s="280">
        <f>COUNTIF(D39:AG39,"(3)")</f>
        <v>0</v>
      </c>
      <c r="AJ39" s="275">
        <f>SUM(AG39:AI39)</f>
        <v>0</v>
      </c>
      <c r="AK39" s="437"/>
      <c r="AL39" s="437"/>
      <c r="AM39" s="279"/>
      <c r="AN39" s="280"/>
      <c r="AO39" s="22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</row>
    <row r="40" spans="1:69" s="203" customFormat="1" x14ac:dyDescent="0.2">
      <c r="A40" s="201"/>
      <c r="B40" s="236"/>
      <c r="C40" s="237"/>
      <c r="D40" s="841"/>
      <c r="E40" s="841"/>
      <c r="F40" s="841"/>
      <c r="G40" s="841"/>
      <c r="H40" s="1140"/>
      <c r="I40" s="1140"/>
      <c r="J40" s="1140"/>
      <c r="K40" s="1140"/>
      <c r="L40" s="841"/>
      <c r="M40" s="841"/>
      <c r="N40" s="841"/>
      <c r="O40" s="841"/>
      <c r="P40" s="841"/>
      <c r="Q40" s="841"/>
      <c r="R40" s="841"/>
      <c r="S40" s="841"/>
      <c r="T40" s="838"/>
      <c r="U40" s="838"/>
      <c r="V40" s="838"/>
      <c r="W40" s="839"/>
      <c r="X40" s="640"/>
      <c r="Y40" s="640"/>
      <c r="Z40" s="640"/>
      <c r="AA40" s="640"/>
      <c r="AB40" s="546"/>
      <c r="AC40" s="593"/>
      <c r="AD40" s="546"/>
      <c r="AE40" s="546"/>
      <c r="AF40" s="201"/>
      <c r="AG40" s="590"/>
      <c r="AH40" s="590"/>
      <c r="AI40" s="590"/>
      <c r="AJ40" s="591"/>
      <c r="AK40" s="226"/>
      <c r="AL40" s="226"/>
      <c r="AM40" s="226"/>
      <c r="AN40" s="226"/>
      <c r="AO40" s="22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</row>
    <row r="41" spans="1:69" s="203" customFormat="1" x14ac:dyDescent="0.2">
      <c r="B41" s="260"/>
      <c r="C41" s="229" t="s">
        <v>26</v>
      </c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261"/>
      <c r="AG41" s="231"/>
      <c r="AH41" s="231"/>
      <c r="AI41" s="231"/>
      <c r="AJ41" s="232"/>
      <c r="AK41" s="225">
        <v>32</v>
      </c>
      <c r="AL41" s="225">
        <v>35</v>
      </c>
      <c r="AM41" s="225">
        <v>38</v>
      </c>
      <c r="AN41" s="225">
        <v>40</v>
      </c>
      <c r="AO41" s="225"/>
      <c r="AP41" s="225"/>
      <c r="AQ41" s="262"/>
      <c r="AR41" s="225"/>
      <c r="AS41" s="262"/>
      <c r="AT41" s="225"/>
      <c r="AU41" s="261"/>
      <c r="AV41" s="225"/>
      <c r="AW41" s="262"/>
      <c r="AX41" s="225"/>
      <c r="AY41" s="225"/>
      <c r="AZ41" s="225"/>
      <c r="BA41" s="225"/>
      <c r="BB41" s="225"/>
      <c r="BC41" s="225"/>
      <c r="BD41" s="225"/>
      <c r="BF41" s="225"/>
      <c r="BG41" s="263"/>
      <c r="BH41" s="226"/>
      <c r="BI41" s="226"/>
      <c r="BJ41" s="226"/>
      <c r="BK41" s="227"/>
      <c r="BL41" s="226"/>
      <c r="BM41" s="226"/>
      <c r="BN41" s="226"/>
      <c r="BO41" s="226"/>
    </row>
    <row r="42" spans="1:69" s="203" customFormat="1" x14ac:dyDescent="0.2">
      <c r="B42" s="278">
        <v>1</v>
      </c>
      <c r="C42" s="1143" t="s">
        <v>260</v>
      </c>
      <c r="D42" s="1139"/>
      <c r="E42" s="1140"/>
      <c r="F42" s="1140"/>
      <c r="G42" s="252"/>
      <c r="H42" s="1139"/>
      <c r="I42" s="1140"/>
      <c r="J42" s="1140"/>
      <c r="K42" s="252"/>
      <c r="L42" s="1139"/>
      <c r="M42" s="1140"/>
      <c r="N42" s="1140"/>
      <c r="O42" s="354"/>
      <c r="P42" s="1137">
        <v>23</v>
      </c>
      <c r="Q42" s="1137">
        <v>2</v>
      </c>
      <c r="R42" s="1137">
        <v>42</v>
      </c>
      <c r="S42" s="266"/>
      <c r="T42" s="1139"/>
      <c r="U42" s="1140"/>
      <c r="V42" s="1140"/>
      <c r="W42" s="354"/>
      <c r="X42" s="1137"/>
      <c r="Y42" s="1137"/>
      <c r="Z42" s="1137"/>
      <c r="AA42" s="1137"/>
      <c r="AB42" s="1139"/>
      <c r="AC42" s="1140"/>
      <c r="AD42" s="1140"/>
      <c r="AE42" s="354"/>
      <c r="AF42" s="261"/>
      <c r="AG42" s="280">
        <f>COUNTIF(D42:AE42,"(1)")</f>
        <v>0</v>
      </c>
      <c r="AH42" s="280">
        <f>COUNTIF(D42:AF42,"(2)")</f>
        <v>0</v>
      </c>
      <c r="AI42" s="280">
        <f>COUNTIF(D42:AG42,"(3)")</f>
        <v>0</v>
      </c>
      <c r="AJ42" s="275">
        <f>SUM(AG42:AI42)</f>
        <v>0</v>
      </c>
      <c r="AK42" s="280"/>
      <c r="AL42" s="280"/>
      <c r="AM42" s="280"/>
      <c r="AN42" s="280"/>
      <c r="AO42" s="225"/>
      <c r="AP42" s="225"/>
      <c r="AQ42" s="262"/>
      <c r="AR42" s="225"/>
      <c r="AS42" s="262"/>
      <c r="AT42" s="225"/>
      <c r="AU42" s="261"/>
      <c r="AV42" s="225"/>
      <c r="AW42" s="262"/>
      <c r="AX42" s="225"/>
      <c r="AY42" s="225"/>
      <c r="AZ42" s="225"/>
      <c r="BA42" s="225"/>
      <c r="BB42" s="225"/>
      <c r="BC42" s="225"/>
      <c r="BD42" s="225"/>
      <c r="BF42" s="225"/>
      <c r="BG42" s="263"/>
      <c r="BH42" s="226"/>
      <c r="BI42" s="226"/>
      <c r="BJ42" s="226"/>
      <c r="BK42" s="227"/>
      <c r="BL42" s="226"/>
      <c r="BM42" s="226"/>
      <c r="BN42" s="226"/>
      <c r="BO42" s="226"/>
    </row>
    <row r="43" spans="1:69" s="203" customFormat="1" x14ac:dyDescent="0.2">
      <c r="A43" s="201"/>
      <c r="B43" s="239"/>
      <c r="C43" s="240" t="s">
        <v>139</v>
      </c>
      <c r="D43" s="348"/>
      <c r="E43" s="348"/>
      <c r="F43" s="348"/>
      <c r="G43" s="272"/>
      <c r="H43" s="348"/>
      <c r="I43" s="348"/>
      <c r="J43" s="348"/>
      <c r="K43" s="272"/>
      <c r="L43" s="348"/>
      <c r="M43" s="348"/>
      <c r="N43" s="348"/>
      <c r="O43" s="272"/>
      <c r="P43" s="270"/>
      <c r="Q43" s="271"/>
      <c r="R43" s="271"/>
      <c r="S43" s="272"/>
      <c r="T43" s="348"/>
      <c r="U43" s="348"/>
      <c r="V43" s="348"/>
      <c r="W43" s="348"/>
      <c r="X43" s="353"/>
      <c r="Y43" s="348"/>
      <c r="Z43" s="348"/>
      <c r="AA43" s="272"/>
      <c r="AB43" s="348"/>
      <c r="AC43" s="348"/>
      <c r="AD43" s="348"/>
      <c r="AE43" s="352"/>
      <c r="AF43" s="201"/>
      <c r="AG43" s="280">
        <f>COUNTIF(D43:AE43,"(1)")</f>
        <v>0</v>
      </c>
      <c r="AH43" s="280">
        <f>COUNTIF(D43:AF43,"(2)")</f>
        <v>0</v>
      </c>
      <c r="AI43" s="280">
        <f>COUNTIF(D43:AG43,"(3)")</f>
        <v>0</v>
      </c>
      <c r="AJ43" s="430">
        <f>SUM(AG43:AI43)</f>
        <v>0</v>
      </c>
      <c r="AK43" s="248" t="s">
        <v>149</v>
      </c>
      <c r="AL43" s="248" t="s">
        <v>149</v>
      </c>
      <c r="AM43" s="248" t="s">
        <v>149</v>
      </c>
      <c r="AN43" s="264" t="s">
        <v>172</v>
      </c>
      <c r="AO43" s="22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</row>
    <row r="44" spans="1:69" s="203" customFormat="1" x14ac:dyDescent="0.2">
      <c r="A44" s="201"/>
      <c r="B44" s="202"/>
      <c r="C44" s="201"/>
      <c r="D44" s="839"/>
      <c r="E44" s="839"/>
      <c r="F44" s="839"/>
      <c r="G44" s="839"/>
      <c r="H44" s="839"/>
      <c r="I44" s="839"/>
      <c r="J44" s="839"/>
      <c r="K44" s="839"/>
      <c r="L44" s="839"/>
      <c r="M44" s="839"/>
      <c r="N44" s="839"/>
      <c r="O44" s="839"/>
      <c r="P44" s="839"/>
      <c r="Q44" s="839"/>
      <c r="R44" s="839"/>
      <c r="S44" s="839"/>
      <c r="T44" s="839"/>
      <c r="U44" s="839"/>
      <c r="V44" s="839"/>
      <c r="W44" s="839"/>
      <c r="X44" s="641"/>
      <c r="Y44" s="641"/>
      <c r="Z44" s="641"/>
      <c r="AA44" s="641"/>
      <c r="AB44" s="545"/>
      <c r="AC44" s="594"/>
      <c r="AD44" s="545"/>
      <c r="AE44" s="545"/>
      <c r="AF44" s="201"/>
      <c r="AG44" s="226"/>
      <c r="AH44" s="226"/>
      <c r="AI44" s="226"/>
      <c r="AJ44" s="429"/>
      <c r="AK44" s="226"/>
      <c r="AL44" s="226"/>
      <c r="AM44" s="226"/>
      <c r="AN44" s="226"/>
      <c r="AO44" s="22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</row>
    <row r="45" spans="1:69" s="203" customFormat="1" x14ac:dyDescent="0.2">
      <c r="B45" s="260"/>
      <c r="C45" s="229" t="s">
        <v>186</v>
      </c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261"/>
      <c r="AG45" s="226"/>
      <c r="AH45" s="226"/>
      <c r="AI45" s="226"/>
      <c r="AJ45" s="429"/>
      <c r="AK45" s="225">
        <v>32</v>
      </c>
      <c r="AL45" s="225">
        <v>35</v>
      </c>
      <c r="AM45" s="225">
        <v>38</v>
      </c>
      <c r="AN45" s="225">
        <v>40</v>
      </c>
      <c r="AO45" s="225"/>
      <c r="AP45" s="225"/>
      <c r="AQ45" s="262"/>
      <c r="AR45" s="225"/>
      <c r="AS45" s="262"/>
      <c r="AT45" s="225"/>
      <c r="AU45" s="261"/>
      <c r="AV45" s="225"/>
      <c r="AW45" s="262"/>
      <c r="AX45" s="225"/>
      <c r="AY45" s="225"/>
      <c r="AZ45" s="225"/>
      <c r="BA45" s="225"/>
      <c r="BB45" s="225"/>
      <c r="BC45" s="225"/>
      <c r="BD45" s="225"/>
      <c r="BF45" s="225"/>
      <c r="BG45" s="263"/>
      <c r="BH45" s="226"/>
      <c r="BI45" s="226"/>
      <c r="BJ45" s="226"/>
      <c r="BK45" s="227"/>
      <c r="BL45" s="226"/>
      <c r="BM45" s="226"/>
      <c r="BN45" s="226"/>
      <c r="BO45" s="226"/>
    </row>
    <row r="46" spans="1:69" s="203" customFormat="1" x14ac:dyDescent="0.2">
      <c r="B46" s="233"/>
      <c r="C46" s="234"/>
      <c r="D46" s="839"/>
      <c r="E46" s="839"/>
      <c r="F46" s="839"/>
      <c r="G46" s="267"/>
      <c r="H46" s="839"/>
      <c r="I46" s="839"/>
      <c r="J46" s="839"/>
      <c r="K46" s="267"/>
      <c r="L46" s="839"/>
      <c r="M46" s="839"/>
      <c r="N46" s="839"/>
      <c r="O46" s="267"/>
      <c r="P46" s="253"/>
      <c r="Q46" s="254"/>
      <c r="R46" s="254"/>
      <c r="S46" s="255"/>
      <c r="T46" s="839"/>
      <c r="U46" s="839"/>
      <c r="V46" s="839"/>
      <c r="W46" s="352"/>
      <c r="X46" s="641"/>
      <c r="Y46" s="641"/>
      <c r="Z46" s="641"/>
      <c r="AA46" s="351"/>
      <c r="AB46" s="545"/>
      <c r="AC46" s="594"/>
      <c r="AD46" s="545"/>
      <c r="AE46" s="351"/>
      <c r="AG46" s="280">
        <f>COUNTIF(D46:AE46,"(1)")</f>
        <v>0</v>
      </c>
      <c r="AH46" s="280">
        <f>COUNTIF(D46:AF46,"(2)")</f>
        <v>0</v>
      </c>
      <c r="AI46" s="280">
        <f>COUNTIF(D46:AG46,"(3)")</f>
        <v>0</v>
      </c>
      <c r="AJ46" s="275">
        <f>SUM(AG46:AI46)</f>
        <v>0</v>
      </c>
      <c r="AK46" s="264"/>
      <c r="AL46" s="264"/>
      <c r="AM46" s="235"/>
      <c r="AN46" s="235"/>
      <c r="AO46" s="225"/>
    </row>
    <row r="47" spans="1:69" s="203" customFormat="1" x14ac:dyDescent="0.2">
      <c r="A47" s="201"/>
      <c r="B47" s="236"/>
      <c r="C47" s="237"/>
      <c r="D47" s="841"/>
      <c r="E47" s="841"/>
      <c r="F47" s="841"/>
      <c r="G47" s="841"/>
      <c r="H47" s="1140"/>
      <c r="I47" s="1140"/>
      <c r="J47" s="1140"/>
      <c r="K47" s="1140"/>
      <c r="L47" s="841"/>
      <c r="M47" s="841"/>
      <c r="N47" s="841"/>
      <c r="O47" s="841"/>
      <c r="P47" s="841"/>
      <c r="Q47" s="841"/>
      <c r="R47" s="841"/>
      <c r="S47" s="841"/>
      <c r="T47" s="841"/>
      <c r="U47" s="841"/>
      <c r="V47" s="841"/>
      <c r="W47" s="839"/>
      <c r="X47" s="640"/>
      <c r="Y47" s="640"/>
      <c r="Z47" s="640"/>
      <c r="AA47" s="640"/>
      <c r="AB47" s="546"/>
      <c r="AC47" s="593"/>
      <c r="AD47" s="546"/>
      <c r="AE47" s="546"/>
      <c r="AF47" s="201"/>
      <c r="AG47" s="226"/>
      <c r="AH47" s="226"/>
      <c r="AI47" s="226"/>
      <c r="AJ47" s="429"/>
      <c r="AK47" s="226"/>
      <c r="AL47" s="226"/>
      <c r="AM47" s="226"/>
      <c r="AN47" s="226"/>
      <c r="AO47" s="22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</row>
    <row r="48" spans="1:69" s="203" customFormat="1" x14ac:dyDescent="0.2">
      <c r="B48" s="202"/>
      <c r="D48" s="838"/>
      <c r="E48" s="838"/>
      <c r="F48" s="838"/>
      <c r="G48" s="839"/>
      <c r="H48" s="1137"/>
      <c r="I48" s="1137"/>
      <c r="J48" s="1137"/>
      <c r="K48" s="839"/>
      <c r="L48" s="838"/>
      <c r="M48" s="838"/>
      <c r="N48" s="838"/>
      <c r="O48" s="839"/>
      <c r="P48" s="839"/>
      <c r="Q48" s="839"/>
      <c r="R48" s="839"/>
      <c r="S48" s="839"/>
      <c r="T48" s="838"/>
      <c r="U48" s="838"/>
      <c r="V48" s="838"/>
      <c r="W48" s="839"/>
      <c r="X48" s="638"/>
      <c r="Y48" s="638"/>
      <c r="Z48" s="638"/>
      <c r="AA48" s="641"/>
      <c r="AB48" s="543"/>
      <c r="AC48" s="592"/>
      <c r="AD48" s="543"/>
      <c r="AE48" s="545"/>
      <c r="AG48" s="226"/>
      <c r="AH48" s="226"/>
      <c r="AI48" s="226"/>
      <c r="AJ48" s="429"/>
      <c r="AK48" s="226"/>
      <c r="AL48" s="226"/>
      <c r="AM48" s="226"/>
      <c r="AN48" s="226"/>
      <c r="AO48" s="226"/>
    </row>
    <row r="49" spans="1:69" s="203" customFormat="1" x14ac:dyDescent="0.2">
      <c r="B49" s="260"/>
      <c r="C49" s="229" t="s">
        <v>29</v>
      </c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261"/>
      <c r="AG49" s="226"/>
      <c r="AH49" s="226"/>
      <c r="AI49" s="226"/>
      <c r="AJ49" s="429"/>
      <c r="AK49" s="225">
        <v>32</v>
      </c>
      <c r="AL49" s="225">
        <v>35</v>
      </c>
      <c r="AM49" s="225">
        <v>38</v>
      </c>
      <c r="AN49" s="225">
        <v>40</v>
      </c>
      <c r="AO49" s="225"/>
      <c r="AP49" s="225"/>
      <c r="AQ49" s="262"/>
      <c r="AR49" s="225"/>
      <c r="AS49" s="262"/>
      <c r="AT49" s="225"/>
      <c r="AU49" s="261"/>
      <c r="AV49" s="225"/>
      <c r="AW49" s="262"/>
      <c r="AX49" s="225"/>
      <c r="AY49" s="225"/>
      <c r="AZ49" s="225"/>
      <c r="BA49" s="225"/>
      <c r="BB49" s="225"/>
      <c r="BC49" s="225"/>
      <c r="BD49" s="225"/>
      <c r="BF49" s="225"/>
      <c r="BG49" s="263"/>
      <c r="BH49" s="226"/>
      <c r="BI49" s="226"/>
      <c r="BJ49" s="226"/>
      <c r="BK49" s="227"/>
      <c r="BL49" s="226"/>
      <c r="BM49" s="226"/>
      <c r="BN49" s="226"/>
      <c r="BO49" s="226"/>
    </row>
    <row r="50" spans="1:69" s="203" customFormat="1" x14ac:dyDescent="0.2">
      <c r="B50" s="233"/>
      <c r="C50" s="234" t="s">
        <v>200</v>
      </c>
      <c r="D50" s="1137"/>
      <c r="E50" s="1137"/>
      <c r="F50" s="1137"/>
      <c r="G50" s="267"/>
      <c r="H50" s="1137"/>
      <c r="I50" s="1137"/>
      <c r="J50" s="1137"/>
      <c r="K50" s="267"/>
      <c r="L50" s="1137"/>
      <c r="M50" s="1137"/>
      <c r="N50" s="1137"/>
      <c r="O50" s="267"/>
      <c r="P50" s="1139"/>
      <c r="Q50" s="1140"/>
      <c r="R50" s="1140"/>
      <c r="S50" s="354"/>
      <c r="T50" s="1137"/>
      <c r="U50" s="1137"/>
      <c r="V50" s="1137"/>
      <c r="W50" s="267"/>
      <c r="X50" s="1137"/>
      <c r="Y50" s="1137"/>
      <c r="Z50" s="1137"/>
      <c r="AA50" s="267"/>
      <c r="AB50" s="1137"/>
      <c r="AC50" s="1137"/>
      <c r="AD50" s="1137"/>
      <c r="AE50" s="351"/>
      <c r="AG50" s="280">
        <f>COUNTIF(D50:AE50,"(1)")</f>
        <v>0</v>
      </c>
      <c r="AH50" s="280">
        <f>COUNTIF(D50:AF50,"(2)")</f>
        <v>0</v>
      </c>
      <c r="AI50" s="280">
        <f>COUNTIF(D50:AG50,"(3)")</f>
        <v>0</v>
      </c>
      <c r="AJ50" s="275">
        <f>SUM(AG50:AI50)</f>
        <v>0</v>
      </c>
      <c r="AK50" s="264" t="s">
        <v>204</v>
      </c>
      <c r="AL50" s="264" t="s">
        <v>204</v>
      </c>
      <c r="AM50" s="264" t="s">
        <v>204</v>
      </c>
      <c r="AN50" s="264" t="s">
        <v>204</v>
      </c>
      <c r="AO50" s="225"/>
    </row>
    <row r="51" spans="1:69" s="203" customFormat="1" x14ac:dyDescent="0.2">
      <c r="B51" s="269"/>
      <c r="C51" s="240"/>
      <c r="D51" s="348"/>
      <c r="E51" s="348"/>
      <c r="F51" s="348"/>
      <c r="G51" s="272"/>
      <c r="H51" s="348"/>
      <c r="I51" s="348"/>
      <c r="J51" s="348"/>
      <c r="K51" s="272"/>
      <c r="L51" s="348"/>
      <c r="M51" s="348"/>
      <c r="N51" s="348"/>
      <c r="O51" s="272"/>
      <c r="P51" s="270"/>
      <c r="Q51" s="271"/>
      <c r="R51" s="271"/>
      <c r="S51" s="272"/>
      <c r="T51" s="348"/>
      <c r="U51" s="348"/>
      <c r="V51" s="348"/>
      <c r="W51" s="272"/>
      <c r="X51" s="348"/>
      <c r="Y51" s="348"/>
      <c r="Z51" s="348"/>
      <c r="AA51" s="272"/>
      <c r="AB51" s="348"/>
      <c r="AC51" s="348"/>
      <c r="AD51" s="348"/>
      <c r="AE51" s="352"/>
      <c r="AG51" s="219"/>
      <c r="AH51" s="219"/>
      <c r="AI51" s="219"/>
      <c r="AJ51" s="274"/>
      <c r="AK51" s="249"/>
      <c r="AL51" s="268"/>
      <c r="AM51" s="268"/>
      <c r="AN51" s="264"/>
      <c r="AO51" s="225"/>
    </row>
    <row r="52" spans="1:69" s="203" customFormat="1" x14ac:dyDescent="0.2">
      <c r="B52" s="202"/>
      <c r="D52" s="838"/>
      <c r="E52" s="838"/>
      <c r="F52" s="838"/>
      <c r="G52" s="839"/>
      <c r="H52" s="1137"/>
      <c r="I52" s="1137"/>
      <c r="J52" s="1137"/>
      <c r="K52" s="839"/>
      <c r="L52" s="838"/>
      <c r="M52" s="838"/>
      <c r="N52" s="838"/>
      <c r="O52" s="839"/>
      <c r="P52" s="839"/>
      <c r="Q52" s="839"/>
      <c r="R52" s="839"/>
      <c r="S52" s="839"/>
      <c r="T52" s="838"/>
      <c r="U52" s="838"/>
      <c r="V52" s="838"/>
      <c r="W52" s="839"/>
      <c r="X52" s="638"/>
      <c r="Y52" s="638"/>
      <c r="Z52" s="638"/>
      <c r="AA52" s="641"/>
      <c r="AB52" s="543"/>
      <c r="AC52" s="592"/>
      <c r="AD52" s="543"/>
      <c r="AE52" s="545"/>
      <c r="AG52" s="226"/>
      <c r="AH52" s="226"/>
      <c r="AI52" s="226"/>
      <c r="AJ52" s="429"/>
      <c r="AK52" s="226"/>
      <c r="AL52" s="226"/>
      <c r="AM52" s="226"/>
      <c r="AN52" s="226"/>
      <c r="AO52" s="226"/>
    </row>
    <row r="53" spans="1:69" s="203" customFormat="1" x14ac:dyDescent="0.2">
      <c r="B53" s="260"/>
      <c r="C53" s="229" t="s">
        <v>30</v>
      </c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261"/>
      <c r="AG53" s="226"/>
      <c r="AH53" s="226"/>
      <c r="AI53" s="226"/>
      <c r="AJ53" s="429"/>
      <c r="AK53" s="225">
        <v>32</v>
      </c>
      <c r="AL53" s="225">
        <v>35</v>
      </c>
      <c r="AM53" s="225">
        <v>38</v>
      </c>
      <c r="AN53" s="225">
        <v>40</v>
      </c>
      <c r="AO53" s="225"/>
      <c r="AP53" s="225"/>
      <c r="AQ53" s="262"/>
      <c r="AR53" s="225"/>
      <c r="AS53" s="262"/>
      <c r="AT53" s="225"/>
      <c r="AU53" s="261"/>
      <c r="AV53" s="225"/>
      <c r="AW53" s="262"/>
      <c r="AX53" s="225"/>
      <c r="AY53" s="225"/>
      <c r="AZ53" s="225"/>
      <c r="BA53" s="225"/>
      <c r="BB53" s="225"/>
      <c r="BC53" s="225"/>
      <c r="BD53" s="225"/>
      <c r="BF53" s="225"/>
      <c r="BG53" s="263"/>
      <c r="BH53" s="226"/>
      <c r="BI53" s="226"/>
      <c r="BJ53" s="226"/>
      <c r="BK53" s="227"/>
      <c r="BL53" s="226"/>
      <c r="BM53" s="226"/>
      <c r="BN53" s="226"/>
      <c r="BO53" s="226"/>
    </row>
    <row r="54" spans="1:69" s="203" customFormat="1" x14ac:dyDescent="0.2">
      <c r="B54" s="233"/>
      <c r="C54" s="234"/>
      <c r="D54" s="839"/>
      <c r="E54" s="839"/>
      <c r="F54" s="839"/>
      <c r="G54" s="267"/>
      <c r="H54" s="839"/>
      <c r="I54" s="839"/>
      <c r="J54" s="839"/>
      <c r="K54" s="267"/>
      <c r="L54" s="839"/>
      <c r="M54" s="839"/>
      <c r="N54" s="839"/>
      <c r="O54" s="267"/>
      <c r="P54" s="250"/>
      <c r="Q54" s="251"/>
      <c r="R54" s="251"/>
      <c r="S54" s="252"/>
      <c r="T54" s="839"/>
      <c r="U54" s="839"/>
      <c r="V54" s="839"/>
      <c r="W54" s="267"/>
      <c r="X54" s="641"/>
      <c r="Y54" s="641"/>
      <c r="Z54" s="641"/>
      <c r="AA54" s="349"/>
      <c r="AB54" s="545"/>
      <c r="AC54" s="594"/>
      <c r="AD54" s="545"/>
      <c r="AE54" s="351"/>
      <c r="AG54" s="280">
        <f>COUNTIF(D54:AE54,"(1)")</f>
        <v>0</v>
      </c>
      <c r="AH54" s="280">
        <f>COUNTIF(D54:AF54,"(2)")</f>
        <v>0</v>
      </c>
      <c r="AI54" s="280">
        <f>COUNTIF(D54:AG54,"(3)")</f>
        <v>0</v>
      </c>
      <c r="AJ54" s="275">
        <f>SUM(AG54:AI54)</f>
        <v>0</v>
      </c>
      <c r="AK54" s="247"/>
      <c r="AL54" s="235"/>
      <c r="AM54" s="235"/>
      <c r="AN54" s="235"/>
      <c r="AO54" s="225"/>
    </row>
    <row r="55" spans="1:69" s="203" customFormat="1" x14ac:dyDescent="0.2">
      <c r="B55" s="269"/>
      <c r="C55" s="240"/>
      <c r="D55" s="348"/>
      <c r="E55" s="348"/>
      <c r="F55" s="348"/>
      <c r="G55" s="352"/>
      <c r="H55" s="348"/>
      <c r="I55" s="348"/>
      <c r="J55" s="348"/>
      <c r="K55" s="352"/>
      <c r="L55" s="348"/>
      <c r="M55" s="348"/>
      <c r="N55" s="348"/>
      <c r="O55" s="352"/>
      <c r="P55" s="353"/>
      <c r="Q55" s="348"/>
      <c r="R55" s="348"/>
      <c r="S55" s="352"/>
      <c r="T55" s="348"/>
      <c r="U55" s="348"/>
      <c r="V55" s="348"/>
      <c r="W55" s="348"/>
      <c r="X55" s="353"/>
      <c r="Y55" s="348"/>
      <c r="Z55" s="348"/>
      <c r="AA55" s="352"/>
      <c r="AB55" s="348"/>
      <c r="AC55" s="348"/>
      <c r="AD55" s="348"/>
      <c r="AE55" s="352"/>
      <c r="AG55" s="219">
        <f>COUNTIF(D55:AE55,"(1)")</f>
        <v>0</v>
      </c>
      <c r="AH55" s="219">
        <f>COUNTIF(D55:AF55,"(2)")</f>
        <v>0</v>
      </c>
      <c r="AI55" s="219">
        <f>COUNTIF(D55:AG55,"(3)")</f>
        <v>0</v>
      </c>
      <c r="AJ55" s="274">
        <f>SUM(AG55:AI55)</f>
        <v>0</v>
      </c>
      <c r="AK55" s="220"/>
      <c r="AL55" s="220"/>
      <c r="AM55" s="220"/>
      <c r="AN55" s="220"/>
      <c r="AO55" s="225"/>
    </row>
    <row r="56" spans="1:69" s="203" customFormat="1" x14ac:dyDescent="0.2">
      <c r="A56" s="201"/>
      <c r="B56" s="201"/>
      <c r="C56" s="201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201"/>
      <c r="AG56" s="226"/>
      <c r="AH56" s="226"/>
      <c r="AI56" s="226"/>
      <c r="AJ56" s="429"/>
      <c r="AK56" s="226"/>
      <c r="AL56" s="226"/>
      <c r="AM56" s="226"/>
      <c r="AN56" s="226"/>
      <c r="AO56" s="226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</row>
    <row r="57" spans="1:69" s="203" customFormat="1" x14ac:dyDescent="0.2">
      <c r="B57" s="260"/>
      <c r="C57" s="229" t="s">
        <v>163</v>
      </c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261"/>
      <c r="AG57" s="226"/>
      <c r="AH57" s="226"/>
      <c r="AI57" s="226"/>
      <c r="AJ57" s="429"/>
      <c r="AK57" s="225">
        <v>32</v>
      </c>
      <c r="AL57" s="225">
        <v>35</v>
      </c>
      <c r="AM57" s="225">
        <v>38</v>
      </c>
      <c r="AN57" s="225">
        <v>40</v>
      </c>
      <c r="AO57" s="225"/>
      <c r="AP57" s="225"/>
      <c r="AQ57" s="262"/>
      <c r="AR57" s="225"/>
      <c r="AS57" s="262"/>
      <c r="AT57" s="225"/>
      <c r="AU57" s="261"/>
      <c r="AV57" s="225"/>
      <c r="AW57" s="262"/>
      <c r="AX57" s="225"/>
      <c r="AY57" s="225"/>
      <c r="AZ57" s="225"/>
      <c r="BA57" s="225"/>
      <c r="BB57" s="225"/>
      <c r="BC57" s="225"/>
      <c r="BD57" s="225"/>
      <c r="BF57" s="225"/>
      <c r="BG57" s="263"/>
      <c r="BH57" s="226"/>
      <c r="BI57" s="226"/>
      <c r="BJ57" s="226"/>
      <c r="BK57" s="227"/>
      <c r="BL57" s="226"/>
      <c r="BM57" s="226"/>
      <c r="BN57" s="226"/>
      <c r="BO57" s="226"/>
    </row>
    <row r="58" spans="1:69" s="203" customFormat="1" x14ac:dyDescent="0.2">
      <c r="B58" s="233">
        <v>1</v>
      </c>
      <c r="C58" s="234" t="s">
        <v>27</v>
      </c>
      <c r="D58" s="839">
        <v>33</v>
      </c>
      <c r="E58" s="839">
        <v>7</v>
      </c>
      <c r="F58" s="839">
        <v>68</v>
      </c>
      <c r="G58" s="267" t="s">
        <v>345</v>
      </c>
      <c r="H58" s="839">
        <v>33</v>
      </c>
      <c r="I58" s="839">
        <v>7</v>
      </c>
      <c r="J58" s="839">
        <v>68</v>
      </c>
      <c r="K58" s="267" t="s">
        <v>310</v>
      </c>
      <c r="L58" s="839">
        <v>39</v>
      </c>
      <c r="M58" s="839">
        <v>4</v>
      </c>
      <c r="N58" s="839">
        <v>74</v>
      </c>
      <c r="O58" s="267"/>
      <c r="P58" s="250">
        <v>34</v>
      </c>
      <c r="Q58" s="251">
        <v>8</v>
      </c>
      <c r="R58" s="251">
        <v>76</v>
      </c>
      <c r="S58" s="252"/>
      <c r="T58" s="839">
        <v>35</v>
      </c>
      <c r="U58" s="839">
        <v>3</v>
      </c>
      <c r="V58" s="839">
        <v>59</v>
      </c>
      <c r="W58" s="267">
        <v>17</v>
      </c>
      <c r="X58" s="641"/>
      <c r="Y58" s="641"/>
      <c r="Z58" s="641"/>
      <c r="AA58" s="267"/>
      <c r="AB58" s="545"/>
      <c r="AC58" s="594"/>
      <c r="AD58" s="545"/>
      <c r="AE58" s="351"/>
      <c r="AG58" s="280">
        <f>COUNTIF(D58:AE58,"(1)")</f>
        <v>0</v>
      </c>
      <c r="AH58" s="280">
        <f>COUNTIF(D58:AF58,"(2)")</f>
        <v>0</v>
      </c>
      <c r="AI58" s="280">
        <f>COUNTIF(D58:AG58,"(3)")</f>
        <v>0</v>
      </c>
      <c r="AJ58" s="275">
        <f>SUM(AG58:AI58)</f>
        <v>0</v>
      </c>
      <c r="AK58" s="275">
        <v>93</v>
      </c>
      <c r="AL58" s="275">
        <v>93</v>
      </c>
      <c r="AM58" s="275">
        <v>94</v>
      </c>
      <c r="AN58" s="264">
        <v>96</v>
      </c>
      <c r="AO58" s="225"/>
    </row>
    <row r="59" spans="1:69" s="203" customFormat="1" x14ac:dyDescent="0.2">
      <c r="B59" s="233"/>
      <c r="C59" s="234" t="s">
        <v>141</v>
      </c>
      <c r="D59" s="839"/>
      <c r="E59" s="839"/>
      <c r="F59" s="839"/>
      <c r="G59" s="267"/>
      <c r="H59" s="839"/>
      <c r="I59" s="839"/>
      <c r="J59" s="839"/>
      <c r="K59" s="267"/>
      <c r="L59" s="839"/>
      <c r="M59" s="839"/>
      <c r="N59" s="839"/>
      <c r="O59" s="267"/>
      <c r="P59" s="265"/>
      <c r="Q59" s="266"/>
      <c r="R59" s="266"/>
      <c r="S59" s="267"/>
      <c r="T59" s="839"/>
      <c r="U59" s="839"/>
      <c r="V59" s="839"/>
      <c r="W59" s="266"/>
      <c r="X59" s="639"/>
      <c r="Y59" s="638"/>
      <c r="Z59" s="641"/>
      <c r="AA59" s="267"/>
      <c r="AB59" s="545"/>
      <c r="AC59" s="594"/>
      <c r="AD59" s="545"/>
      <c r="AE59" s="351"/>
      <c r="AG59" s="219">
        <f>COUNTIF(D59:AE59,"(1)")</f>
        <v>0</v>
      </c>
      <c r="AH59" s="219">
        <f>COUNTIF(D59:AF59,"(2)")</f>
        <v>0</v>
      </c>
      <c r="AI59" s="219">
        <f>COUNTIF(D59:AG59,"(3)")</f>
        <v>0</v>
      </c>
      <c r="AJ59" s="274">
        <f>SUM(AG59:AI59)</f>
        <v>0</v>
      </c>
      <c r="AK59" s="264" t="s">
        <v>230</v>
      </c>
      <c r="AL59" s="1151"/>
      <c r="AM59" s="274"/>
      <c r="AN59" s="249"/>
      <c r="AO59" s="225"/>
    </row>
    <row r="60" spans="1:69" s="203" customFormat="1" x14ac:dyDescent="0.2">
      <c r="B60" s="233"/>
      <c r="C60" s="234"/>
      <c r="D60" s="838"/>
      <c r="E60" s="838"/>
      <c r="F60" s="838"/>
      <c r="G60" s="267"/>
      <c r="H60" s="1137"/>
      <c r="I60" s="1137"/>
      <c r="J60" s="1137"/>
      <c r="K60" s="267"/>
      <c r="L60" s="838"/>
      <c r="M60" s="838"/>
      <c r="N60" s="838"/>
      <c r="O60" s="267"/>
      <c r="P60" s="265"/>
      <c r="Q60" s="266"/>
      <c r="R60" s="266"/>
      <c r="S60" s="267"/>
      <c r="T60" s="838"/>
      <c r="U60" s="838"/>
      <c r="V60" s="838"/>
      <c r="W60" s="838"/>
      <c r="X60" s="639"/>
      <c r="Y60" s="638"/>
      <c r="Z60" s="638"/>
      <c r="AA60" s="351"/>
      <c r="AB60" s="543"/>
      <c r="AC60" s="592"/>
      <c r="AD60" s="543"/>
      <c r="AE60" s="351"/>
      <c r="AG60" s="219">
        <f>COUNTIF(D60:AE60,"(1)")</f>
        <v>0</v>
      </c>
      <c r="AH60" s="219">
        <f>COUNTIF(D60:AF60,"(2)")</f>
        <v>0</v>
      </c>
      <c r="AI60" s="219">
        <f>COUNTIF(D60:AG60,"(3)")</f>
        <v>0</v>
      </c>
      <c r="AJ60" s="274">
        <f>SUM(AG60:AI60)</f>
        <v>0</v>
      </c>
      <c r="AK60" s="220"/>
      <c r="AL60" s="220"/>
      <c r="AM60" s="220"/>
      <c r="AN60" s="220"/>
      <c r="AO60" s="225"/>
    </row>
    <row r="61" spans="1:69" s="203" customFormat="1" x14ac:dyDescent="0.2">
      <c r="B61" s="233"/>
      <c r="C61" s="234"/>
      <c r="D61" s="838"/>
      <c r="E61" s="838"/>
      <c r="F61" s="838"/>
      <c r="G61" s="267"/>
      <c r="H61" s="1137"/>
      <c r="I61" s="1137"/>
      <c r="J61" s="1137"/>
      <c r="K61" s="267"/>
      <c r="L61" s="838"/>
      <c r="M61" s="838"/>
      <c r="N61" s="838"/>
      <c r="O61" s="267"/>
      <c r="P61" s="265"/>
      <c r="Q61" s="266"/>
      <c r="R61" s="266"/>
      <c r="S61" s="267"/>
      <c r="T61" s="838"/>
      <c r="U61" s="838"/>
      <c r="V61" s="838"/>
      <c r="W61" s="266"/>
      <c r="X61" s="639"/>
      <c r="Y61" s="638"/>
      <c r="Z61" s="638"/>
      <c r="AA61" s="267"/>
      <c r="AB61" s="543"/>
      <c r="AC61" s="592"/>
      <c r="AD61" s="543"/>
      <c r="AE61" s="351"/>
      <c r="AG61" s="219">
        <f>COUNTIF(D61:AE61,"(1)")</f>
        <v>0</v>
      </c>
      <c r="AH61" s="219">
        <f>COUNTIF(D61:AF61,"(2)")</f>
        <v>0</v>
      </c>
      <c r="AI61" s="219">
        <f>COUNTIF(D61:AG61,"(3)")</f>
        <v>0</v>
      </c>
      <c r="AJ61" s="215">
        <f>SUM(AG61:AI61)</f>
        <v>0</v>
      </c>
      <c r="AK61" s="248"/>
      <c r="AL61" s="264"/>
      <c r="AM61" s="264"/>
      <c r="AN61" s="220"/>
      <c r="AO61" s="225"/>
    </row>
    <row r="62" spans="1:69" s="203" customFormat="1" x14ac:dyDescent="0.2">
      <c r="B62" s="269"/>
      <c r="C62" s="240"/>
      <c r="D62" s="348"/>
      <c r="E62" s="348"/>
      <c r="F62" s="348"/>
      <c r="G62" s="272"/>
      <c r="H62" s="348"/>
      <c r="I62" s="348"/>
      <c r="J62" s="348"/>
      <c r="K62" s="272"/>
      <c r="L62" s="348"/>
      <c r="M62" s="348"/>
      <c r="N62" s="348"/>
      <c r="O62" s="272"/>
      <c r="P62" s="270"/>
      <c r="Q62" s="271"/>
      <c r="R62" s="271"/>
      <c r="S62" s="272"/>
      <c r="T62" s="348"/>
      <c r="U62" s="348"/>
      <c r="V62" s="348"/>
      <c r="W62" s="271"/>
      <c r="X62" s="353"/>
      <c r="Y62" s="348"/>
      <c r="Z62" s="348"/>
      <c r="AA62" s="352"/>
      <c r="AB62" s="348"/>
      <c r="AC62" s="348"/>
      <c r="AD62" s="348"/>
      <c r="AE62" s="352"/>
      <c r="AG62" s="280"/>
      <c r="AH62" s="280"/>
      <c r="AI62" s="280"/>
      <c r="AJ62" s="430"/>
      <c r="AK62" s="273"/>
      <c r="AL62" s="274"/>
      <c r="AM62" s="274"/>
      <c r="AN62" s="220"/>
      <c r="AO62" s="225"/>
    </row>
    <row r="63" spans="1:69" s="203" customFormat="1" x14ac:dyDescent="0.2">
      <c r="B63" s="276"/>
      <c r="C63" s="205"/>
      <c r="D63" s="838"/>
      <c r="E63" s="838"/>
      <c r="F63" s="838"/>
      <c r="G63" s="838"/>
      <c r="H63" s="1137"/>
      <c r="I63" s="1137"/>
      <c r="J63" s="1137"/>
      <c r="K63" s="1137"/>
      <c r="L63" s="838"/>
      <c r="M63" s="838"/>
      <c r="N63" s="838"/>
      <c r="O63" s="838"/>
      <c r="P63" s="838"/>
      <c r="Q63" s="838"/>
      <c r="R63" s="838"/>
      <c r="S63" s="838"/>
      <c r="T63" s="838"/>
      <c r="U63" s="838"/>
      <c r="V63" s="838"/>
      <c r="W63" s="838"/>
      <c r="X63" s="638"/>
      <c r="Y63" s="638"/>
      <c r="Z63" s="638"/>
      <c r="AA63" s="638"/>
      <c r="AB63" s="543"/>
      <c r="AC63" s="592"/>
      <c r="AD63" s="543"/>
      <c r="AE63" s="543"/>
      <c r="AG63" s="226"/>
      <c r="AH63" s="226"/>
      <c r="AI63" s="226"/>
      <c r="AJ63" s="429"/>
      <c r="AK63" s="226"/>
      <c r="AL63" s="226"/>
      <c r="AM63" s="226"/>
      <c r="AN63" s="226"/>
      <c r="AO63" s="225"/>
    </row>
    <row r="64" spans="1:69" s="203" customFormat="1" x14ac:dyDescent="0.2">
      <c r="B64" s="276"/>
      <c r="C64" s="277" t="s">
        <v>34</v>
      </c>
      <c r="D64" s="838"/>
      <c r="E64" s="838"/>
      <c r="F64" s="838"/>
      <c r="G64" s="838"/>
      <c r="H64" s="1137"/>
      <c r="I64" s="1137"/>
      <c r="J64" s="1137"/>
      <c r="K64" s="1137"/>
      <c r="L64" s="838"/>
      <c r="M64" s="838"/>
      <c r="N64" s="838"/>
      <c r="O64" s="838"/>
      <c r="P64" s="838"/>
      <c r="Q64" s="838"/>
      <c r="R64" s="838"/>
      <c r="S64" s="838"/>
      <c r="T64" s="838"/>
      <c r="U64" s="838"/>
      <c r="V64" s="838"/>
      <c r="W64" s="838"/>
      <c r="X64" s="638"/>
      <c r="Y64" s="638"/>
      <c r="Z64" s="638"/>
      <c r="AA64" s="638"/>
      <c r="AB64" s="543"/>
      <c r="AC64" s="592"/>
      <c r="AD64" s="543"/>
      <c r="AE64" s="543"/>
      <c r="AG64" s="226"/>
      <c r="AH64" s="226"/>
      <c r="AI64" s="226"/>
      <c r="AJ64" s="429"/>
      <c r="AK64" s="226">
        <v>32</v>
      </c>
      <c r="AL64" s="226">
        <v>35</v>
      </c>
      <c r="AM64" s="226">
        <v>38</v>
      </c>
      <c r="AN64" s="226">
        <v>40</v>
      </c>
      <c r="AO64" s="225"/>
    </row>
    <row r="65" spans="1:69" s="203" customFormat="1" x14ac:dyDescent="0.2">
      <c r="B65" s="278">
        <v>1</v>
      </c>
      <c r="C65" s="237" t="s">
        <v>35</v>
      </c>
      <c r="D65" s="842">
        <v>37</v>
      </c>
      <c r="E65" s="841">
        <v>9</v>
      </c>
      <c r="F65" s="841">
        <v>75</v>
      </c>
      <c r="G65" s="252" t="s">
        <v>376</v>
      </c>
      <c r="H65" s="1139">
        <v>37</v>
      </c>
      <c r="I65" s="1140">
        <v>9</v>
      </c>
      <c r="J65" s="1140">
        <v>75</v>
      </c>
      <c r="K65" s="252" t="s">
        <v>345</v>
      </c>
      <c r="L65" s="842">
        <v>38</v>
      </c>
      <c r="M65" s="841">
        <v>11</v>
      </c>
      <c r="N65" s="841">
        <v>83</v>
      </c>
      <c r="O65" s="354"/>
      <c r="P65" s="842"/>
      <c r="Q65" s="841"/>
      <c r="R65" s="841"/>
      <c r="S65" s="354"/>
      <c r="T65" s="842"/>
      <c r="U65" s="841"/>
      <c r="V65" s="841"/>
      <c r="W65" s="354"/>
      <c r="X65" s="640"/>
      <c r="Y65" s="640"/>
      <c r="Z65" s="640"/>
      <c r="AA65" s="640"/>
      <c r="AB65" s="786"/>
      <c r="AC65" s="787"/>
      <c r="AD65" s="787"/>
      <c r="AE65" s="354"/>
      <c r="AG65" s="280">
        <f>COUNTIF(D65:AE65,"(1)")</f>
        <v>0</v>
      </c>
      <c r="AH65" s="280">
        <f>COUNTIF(D65:AF65,"(2)")</f>
        <v>0</v>
      </c>
      <c r="AI65" s="280">
        <f>COUNTIF(D65:AG65,"(3)")</f>
        <v>0</v>
      </c>
      <c r="AJ65" s="275">
        <f>SUM(AG65:AI65)</f>
        <v>0</v>
      </c>
      <c r="AK65" s="264" t="s">
        <v>20</v>
      </c>
      <c r="AL65" s="279" t="s">
        <v>20</v>
      </c>
      <c r="AM65" s="279" t="s">
        <v>20</v>
      </c>
      <c r="AN65" s="280"/>
      <c r="AO65" s="225"/>
    </row>
    <row r="66" spans="1:69" s="203" customFormat="1" x14ac:dyDescent="0.2">
      <c r="B66" s="233">
        <v>2</v>
      </c>
      <c r="C66" s="234" t="s">
        <v>140</v>
      </c>
      <c r="D66" s="838">
        <v>40</v>
      </c>
      <c r="E66" s="838">
        <v>26</v>
      </c>
      <c r="F66" s="838">
        <v>111</v>
      </c>
      <c r="G66" s="1172" t="s">
        <v>242</v>
      </c>
      <c r="H66" s="1137">
        <v>40</v>
      </c>
      <c r="I66" s="1137">
        <v>26</v>
      </c>
      <c r="J66" s="1137">
        <v>111</v>
      </c>
      <c r="K66" s="1172" t="s">
        <v>242</v>
      </c>
      <c r="L66" s="838">
        <v>40</v>
      </c>
      <c r="M66" s="838">
        <v>26</v>
      </c>
      <c r="N66" s="838">
        <v>108</v>
      </c>
      <c r="O66" s="267"/>
      <c r="P66" s="265">
        <v>40</v>
      </c>
      <c r="Q66" s="266">
        <v>24</v>
      </c>
      <c r="R66" s="266">
        <v>108</v>
      </c>
      <c r="S66" s="267"/>
      <c r="T66" s="838">
        <v>40</v>
      </c>
      <c r="U66" s="838">
        <v>22</v>
      </c>
      <c r="V66" s="838">
        <v>110</v>
      </c>
      <c r="W66" s="267">
        <v>10</v>
      </c>
      <c r="X66" s="784"/>
      <c r="Y66" s="784"/>
      <c r="Z66" s="784"/>
      <c r="AA66" s="266"/>
      <c r="AB66" s="785"/>
      <c r="AC66" s="784"/>
      <c r="AD66" s="784"/>
      <c r="AE66" s="351"/>
      <c r="AG66" s="219">
        <f>COUNTIF(D66:AE66,"(1)")</f>
        <v>2</v>
      </c>
      <c r="AH66" s="219">
        <f>COUNTIF(D66:AF66,"(2)")</f>
        <v>0</v>
      </c>
      <c r="AI66" s="219">
        <f>COUNTIF(D66:AG66,"(3)")</f>
        <v>0</v>
      </c>
      <c r="AJ66" s="274">
        <f>SUM(AG66:AI66)</f>
        <v>2</v>
      </c>
      <c r="AK66" s="249" t="s">
        <v>149</v>
      </c>
      <c r="AL66" s="268" t="s">
        <v>149</v>
      </c>
      <c r="AM66" s="268" t="s">
        <v>149</v>
      </c>
      <c r="AN66" s="264" t="s">
        <v>149</v>
      </c>
      <c r="AO66" s="225"/>
    </row>
    <row r="67" spans="1:69" s="203" customFormat="1" x14ac:dyDescent="0.2">
      <c r="B67" s="233">
        <v>2</v>
      </c>
      <c r="C67" s="234" t="s">
        <v>141</v>
      </c>
      <c r="D67" s="839">
        <v>29</v>
      </c>
      <c r="E67" s="839">
        <v>6</v>
      </c>
      <c r="F67" s="839">
        <v>60</v>
      </c>
      <c r="G67" s="267" t="s">
        <v>382</v>
      </c>
      <c r="H67" s="839">
        <v>29</v>
      </c>
      <c r="I67" s="839">
        <v>6</v>
      </c>
      <c r="J67" s="839">
        <v>60</v>
      </c>
      <c r="K67" s="267" t="s">
        <v>353</v>
      </c>
      <c r="L67" s="839">
        <v>35</v>
      </c>
      <c r="M67" s="839">
        <v>6</v>
      </c>
      <c r="N67" s="839">
        <v>68</v>
      </c>
      <c r="O67" s="267"/>
      <c r="P67" s="265"/>
      <c r="Q67" s="266"/>
      <c r="R67" s="266"/>
      <c r="S67" s="267"/>
      <c r="T67" s="839"/>
      <c r="U67" s="839"/>
      <c r="V67" s="839"/>
      <c r="W67" s="266"/>
      <c r="X67" s="1138"/>
      <c r="Y67" s="1137"/>
      <c r="Z67" s="839"/>
      <c r="AA67" s="267"/>
      <c r="AB67" s="839"/>
      <c r="AC67" s="839"/>
      <c r="AD67" s="839"/>
      <c r="AE67" s="351"/>
      <c r="AG67" s="219">
        <f>COUNTIF(D67:AE67,"(1)")</f>
        <v>0</v>
      </c>
      <c r="AH67" s="219">
        <f>COUNTIF(D67:AF67,"(2)")</f>
        <v>0</v>
      </c>
      <c r="AI67" s="219">
        <f>COUNTIF(D67:AG67,"(3)")</f>
        <v>0</v>
      </c>
      <c r="AJ67" s="274">
        <f>SUM(AG67:AI67)</f>
        <v>0</v>
      </c>
      <c r="AK67" s="264" t="s">
        <v>230</v>
      </c>
      <c r="AL67" s="1151">
        <v>14</v>
      </c>
      <c r="AM67" s="274"/>
      <c r="AN67" s="249"/>
      <c r="AO67" s="225"/>
    </row>
    <row r="68" spans="1:69" s="203" customFormat="1" x14ac:dyDescent="0.2">
      <c r="A68" s="201"/>
      <c r="B68" s="239"/>
      <c r="C68" s="241" t="s">
        <v>28</v>
      </c>
      <c r="D68" s="355"/>
      <c r="E68" s="840"/>
      <c r="F68" s="840"/>
      <c r="G68" s="438"/>
      <c r="H68" s="355"/>
      <c r="I68" s="1141"/>
      <c r="J68" s="1141"/>
      <c r="K68" s="438"/>
      <c r="L68" s="355"/>
      <c r="M68" s="840"/>
      <c r="N68" s="840"/>
      <c r="O68" s="438"/>
      <c r="P68" s="355"/>
      <c r="Q68" s="840"/>
      <c r="R68" s="840"/>
      <c r="S68" s="438"/>
      <c r="T68" s="355"/>
      <c r="U68" s="840"/>
      <c r="V68" s="840"/>
      <c r="W68" s="356"/>
      <c r="X68" s="788"/>
      <c r="Y68" s="788"/>
      <c r="Z68" s="788"/>
      <c r="AA68" s="788"/>
      <c r="AB68" s="355"/>
      <c r="AC68" s="788"/>
      <c r="AD68" s="788"/>
      <c r="AE68" s="356"/>
      <c r="AF68" s="201"/>
      <c r="AG68" s="219">
        <f>COUNTIF(D68:AE68,"(1)")</f>
        <v>0</v>
      </c>
      <c r="AH68" s="219">
        <f>COUNTIF(D68:AF68,"(2)")</f>
        <v>0</v>
      </c>
      <c r="AI68" s="219">
        <f>COUNTIF(D68:AG68,"(3)")</f>
        <v>0</v>
      </c>
      <c r="AJ68" s="274">
        <f>SUM(AG68:AI68)</f>
        <v>0</v>
      </c>
      <c r="AK68" s="264" t="s">
        <v>230</v>
      </c>
      <c r="AL68" s="264" t="s">
        <v>230</v>
      </c>
      <c r="AM68" s="264" t="s">
        <v>230</v>
      </c>
      <c r="AN68" s="264" t="s">
        <v>230</v>
      </c>
      <c r="AO68" s="226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</row>
    <row r="69" spans="1:69" s="203" customFormat="1" ht="12" thickBot="1" x14ac:dyDescent="0.25">
      <c r="A69" s="205"/>
      <c r="B69" s="205"/>
      <c r="C69" s="205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201"/>
      <c r="AG69" s="226"/>
      <c r="AH69" s="226"/>
      <c r="AI69" s="226"/>
      <c r="AJ69" s="226"/>
      <c r="AK69" s="226"/>
      <c r="AL69" s="226"/>
      <c r="AM69" s="226"/>
      <c r="AN69" s="226"/>
      <c r="AO69" s="226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</row>
    <row r="70" spans="1:69" s="203" customFormat="1" ht="16.5" thickBot="1" x14ac:dyDescent="0.3">
      <c r="A70" s="205"/>
      <c r="B70" s="205"/>
      <c r="C70" s="205" t="s">
        <v>36</v>
      </c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1296">
        <f>COUNT(B9:B68)</f>
        <v>8</v>
      </c>
      <c r="Q70" s="1424"/>
      <c r="R70" s="1297"/>
      <c r="S70" s="439"/>
      <c r="T70" s="439"/>
      <c r="U70" s="439"/>
      <c r="V70" s="439"/>
      <c r="W70" s="439"/>
      <c r="X70" s="439"/>
      <c r="Y70" s="439"/>
      <c r="Z70" s="347"/>
      <c r="AA70" s="346"/>
      <c r="AB70" s="346"/>
      <c r="AC70" s="346"/>
      <c r="AD70" s="346"/>
      <c r="AE70" s="346"/>
      <c r="AF70" s="201"/>
      <c r="AG70" s="281">
        <f>SUM(AG9:AG68)</f>
        <v>3</v>
      </c>
      <c r="AH70" s="282">
        <f>SUM(AH9:AH68)</f>
        <v>1</v>
      </c>
      <c r="AI70" s="283">
        <f>SUM(AI8:AI68)</f>
        <v>0</v>
      </c>
      <c r="AJ70" s="275">
        <f>SUM(AJ8:AJ68)</f>
        <v>4</v>
      </c>
      <c r="AK70" s="284">
        <f ca="1">TODAY()</f>
        <v>42078</v>
      </c>
      <c r="AL70" s="284"/>
      <c r="AM70" s="284"/>
      <c r="AN70" s="284"/>
      <c r="AO70" s="284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</row>
    <row r="71" spans="1:69" s="203" customFormat="1" x14ac:dyDescent="0.2">
      <c r="A71" s="205"/>
      <c r="B71" s="205"/>
      <c r="C71" s="205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</row>
    <row r="72" spans="1:69" x14ac:dyDescent="0.2">
      <c r="A72" s="52"/>
      <c r="B72" s="288"/>
      <c r="C72" s="52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52"/>
      <c r="AG72" s="52"/>
      <c r="AH72" s="52"/>
      <c r="AI72" s="52"/>
      <c r="AJ72" s="52"/>
      <c r="AK72" s="288"/>
      <c r="AL72" s="288"/>
      <c r="AM72" s="288"/>
      <c r="AN72" s="288"/>
      <c r="AO72" s="288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</row>
    <row r="73" spans="1:69" x14ac:dyDescent="0.2">
      <c r="A73" s="52"/>
      <c r="B73" s="288"/>
      <c r="C73" s="52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52"/>
      <c r="AG73" s="52"/>
      <c r="AH73" s="52"/>
      <c r="AI73" s="52"/>
      <c r="AJ73" s="52"/>
      <c r="AK73" s="288"/>
      <c r="AL73" s="288"/>
      <c r="AM73" s="288"/>
      <c r="AN73" s="288"/>
      <c r="AO73" s="288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</row>
    <row r="74" spans="1:69" x14ac:dyDescent="0.2">
      <c r="A74" s="52"/>
      <c r="B74" s="288"/>
      <c r="C74" s="52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52"/>
      <c r="AG74" s="52"/>
      <c r="AH74" s="52"/>
      <c r="AI74" s="52"/>
      <c r="AJ74" s="52"/>
      <c r="AK74" s="288"/>
      <c r="AL74" s="288"/>
      <c r="AM74" s="288"/>
      <c r="AN74" s="288"/>
      <c r="AO74" s="288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</row>
    <row r="75" spans="1:69" x14ac:dyDescent="0.2">
      <c r="A75" s="52"/>
      <c r="B75" s="288"/>
      <c r="C75" s="52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52"/>
      <c r="AG75" s="52"/>
      <c r="AH75" s="82"/>
      <c r="AI75" s="82"/>
      <c r="AJ75" s="82"/>
      <c r="AK75" s="288"/>
      <c r="AL75" s="288"/>
      <c r="AM75" s="288"/>
      <c r="AN75" s="288"/>
      <c r="AO75" s="288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</row>
    <row r="76" spans="1:69" x14ac:dyDescent="0.2">
      <c r="A76" s="52"/>
      <c r="B76" s="288"/>
      <c r="C76" s="52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52"/>
      <c r="AG76" s="52"/>
      <c r="AH76" s="52"/>
      <c r="AI76" s="52"/>
      <c r="AJ76" s="52"/>
      <c r="AK76" s="288"/>
      <c r="AL76" s="288"/>
      <c r="AM76" s="288"/>
      <c r="AN76" s="288"/>
      <c r="AO76" s="288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</row>
    <row r="77" spans="1:69" x14ac:dyDescent="0.2">
      <c r="A77" s="52"/>
      <c r="B77" s="288"/>
      <c r="C77" s="52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52"/>
      <c r="AG77" s="52"/>
      <c r="AH77" s="52"/>
      <c r="AI77" s="52"/>
      <c r="AJ77" s="52"/>
      <c r="AK77" s="288"/>
      <c r="AL77" s="288"/>
      <c r="AM77" s="288"/>
      <c r="AN77" s="288"/>
      <c r="AO77" s="288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</row>
    <row r="78" spans="1:69" x14ac:dyDescent="0.2">
      <c r="A78" s="52"/>
      <c r="B78" s="288"/>
      <c r="C78" s="52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52"/>
      <c r="AG78" s="52"/>
      <c r="AH78" s="52"/>
      <c r="AI78" s="52"/>
      <c r="AJ78" s="52"/>
      <c r="AK78" s="288"/>
      <c r="AL78" s="288"/>
      <c r="AM78" s="288"/>
      <c r="AN78" s="288"/>
      <c r="AO78" s="288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</row>
    <row r="79" spans="1:69" x14ac:dyDescent="0.2">
      <c r="A79" s="52"/>
      <c r="B79" s="288"/>
      <c r="C79" s="52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52"/>
      <c r="AG79" s="52"/>
      <c r="AH79" s="52"/>
      <c r="AI79" s="52"/>
      <c r="AJ79" s="52"/>
      <c r="AK79" s="288"/>
      <c r="AL79" s="288"/>
      <c r="AM79" s="288"/>
      <c r="AN79" s="288"/>
      <c r="AO79" s="288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</row>
    <row r="80" spans="1:69" x14ac:dyDescent="0.2">
      <c r="A80" s="52"/>
      <c r="B80" s="288"/>
      <c r="C80" s="52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52"/>
      <c r="AG80" s="52"/>
      <c r="AH80" s="52"/>
      <c r="AI80" s="52"/>
      <c r="AJ80" s="52"/>
      <c r="AK80" s="288"/>
      <c r="AL80" s="288"/>
      <c r="AM80" s="288"/>
      <c r="AN80" s="288"/>
      <c r="AO80" s="288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</row>
    <row r="81" spans="1:69" x14ac:dyDescent="0.2">
      <c r="A81" s="52"/>
      <c r="B81" s="288"/>
      <c r="C81" s="52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52"/>
      <c r="AG81" s="52"/>
      <c r="AH81" s="52"/>
      <c r="AI81" s="52"/>
      <c r="AJ81" s="52"/>
      <c r="AK81" s="288"/>
      <c r="AL81" s="288"/>
      <c r="AM81" s="288"/>
      <c r="AN81" s="288"/>
      <c r="AO81" s="288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</row>
    <row r="82" spans="1:69" x14ac:dyDescent="0.2">
      <c r="A82" s="52"/>
      <c r="B82" s="288"/>
      <c r="C82" s="52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52"/>
      <c r="AG82" s="52"/>
      <c r="AH82" s="52"/>
      <c r="AI82" s="52"/>
      <c r="AJ82" s="52"/>
      <c r="AK82" s="288"/>
      <c r="AL82" s="288"/>
      <c r="AM82" s="288"/>
      <c r="AN82" s="288"/>
      <c r="AO82" s="288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</row>
    <row r="83" spans="1:69" x14ac:dyDescent="0.2">
      <c r="A83" s="52"/>
      <c r="B83" s="288"/>
      <c r="C83" s="52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52"/>
      <c r="AG83" s="52"/>
      <c r="AH83" s="52"/>
      <c r="AI83" s="52"/>
      <c r="AJ83" s="52"/>
      <c r="AK83" s="288"/>
      <c r="AL83" s="288"/>
      <c r="AM83" s="288"/>
      <c r="AN83" s="288"/>
      <c r="AO83" s="288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</row>
    <row r="84" spans="1:69" x14ac:dyDescent="0.2">
      <c r="A84" s="52"/>
      <c r="B84" s="288"/>
      <c r="C84" s="52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52"/>
      <c r="AG84" s="52"/>
      <c r="AH84" s="52"/>
      <c r="AI84" s="52"/>
      <c r="AJ84" s="52"/>
      <c r="AK84" s="288"/>
      <c r="AL84" s="288"/>
      <c r="AM84" s="288"/>
      <c r="AN84" s="288"/>
      <c r="AO84" s="288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</row>
    <row r="85" spans="1:69" x14ac:dyDescent="0.2">
      <c r="A85" s="52"/>
      <c r="B85" s="288"/>
      <c r="C85" s="52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52"/>
      <c r="AG85" s="52"/>
      <c r="AH85" s="52"/>
      <c r="AI85" s="52"/>
      <c r="AJ85" s="52"/>
      <c r="AK85" s="288"/>
      <c r="AL85" s="288"/>
      <c r="AM85" s="288"/>
      <c r="AN85" s="288"/>
      <c r="AO85" s="288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</row>
    <row r="86" spans="1:69" x14ac:dyDescent="0.2">
      <c r="A86" s="52"/>
      <c r="B86" s="288"/>
      <c r="C86" s="52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52"/>
      <c r="AG86" s="52"/>
      <c r="AH86" s="52"/>
      <c r="AI86" s="52"/>
      <c r="AJ86" s="52"/>
      <c r="AK86" s="288"/>
      <c r="AL86" s="288"/>
      <c r="AM86" s="288"/>
      <c r="AN86" s="288"/>
      <c r="AO86" s="288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</row>
    <row r="87" spans="1:69" x14ac:dyDescent="0.2">
      <c r="A87" s="52"/>
      <c r="B87" s="288"/>
      <c r="C87" s="52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52"/>
      <c r="AG87" s="52"/>
      <c r="AH87" s="52"/>
      <c r="AI87" s="52"/>
      <c r="AJ87" s="52"/>
      <c r="AK87" s="288"/>
      <c r="AL87" s="288"/>
      <c r="AM87" s="288"/>
      <c r="AN87" s="288"/>
      <c r="AO87" s="288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</row>
    <row r="88" spans="1:69" x14ac:dyDescent="0.2">
      <c r="A88" s="52"/>
      <c r="B88" s="288"/>
      <c r="C88" s="52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52"/>
      <c r="AG88" s="52"/>
      <c r="AH88" s="52"/>
      <c r="AI88" s="52"/>
      <c r="AJ88" s="52"/>
      <c r="AK88" s="288"/>
      <c r="AL88" s="288"/>
      <c r="AM88" s="288"/>
      <c r="AN88" s="288"/>
      <c r="AO88" s="288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</row>
    <row r="89" spans="1:69" x14ac:dyDescent="0.2">
      <c r="A89" s="52"/>
      <c r="B89" s="288"/>
      <c r="C89" s="52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52"/>
      <c r="AG89" s="52"/>
      <c r="AH89" s="52"/>
      <c r="AI89" s="52"/>
      <c r="AJ89" s="52"/>
      <c r="AK89" s="288"/>
      <c r="AL89" s="288"/>
      <c r="AM89" s="288"/>
      <c r="AN89" s="288"/>
      <c r="AO89" s="288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</row>
    <row r="90" spans="1:69" x14ac:dyDescent="0.2">
      <c r="A90" s="52"/>
      <c r="B90" s="288"/>
      <c r="C90" s="52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52"/>
      <c r="AG90" s="52"/>
      <c r="AH90" s="52"/>
      <c r="AI90" s="52"/>
      <c r="AJ90" s="52"/>
      <c r="AK90" s="288"/>
      <c r="AL90" s="288"/>
      <c r="AM90" s="288"/>
      <c r="AN90" s="288"/>
      <c r="AO90" s="288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</row>
    <row r="91" spans="1:69" x14ac:dyDescent="0.2">
      <c r="A91" s="52"/>
      <c r="B91" s="288"/>
      <c r="C91" s="52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52"/>
      <c r="AG91" s="52"/>
      <c r="AH91" s="52"/>
      <c r="AI91" s="52"/>
      <c r="AJ91" s="52"/>
      <c r="AK91" s="288"/>
      <c r="AL91" s="288"/>
      <c r="AM91" s="288"/>
      <c r="AN91" s="288"/>
      <c r="AO91" s="288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</row>
    <row r="92" spans="1:69" x14ac:dyDescent="0.2">
      <c r="A92" s="52"/>
      <c r="B92" s="288"/>
      <c r="C92" s="52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52"/>
      <c r="AG92" s="52"/>
      <c r="AH92" s="52"/>
      <c r="AI92" s="52"/>
      <c r="AJ92" s="52"/>
      <c r="AK92" s="288"/>
      <c r="AL92" s="288"/>
      <c r="AM92" s="288"/>
      <c r="AN92" s="288"/>
      <c r="AO92" s="288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</row>
    <row r="93" spans="1:69" x14ac:dyDescent="0.2">
      <c r="A93" s="52"/>
      <c r="B93" s="288"/>
      <c r="C93" s="52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52"/>
      <c r="AG93" s="52"/>
      <c r="AH93" s="52"/>
      <c r="AI93" s="52"/>
      <c r="AJ93" s="52"/>
      <c r="AK93" s="288"/>
      <c r="AL93" s="288"/>
      <c r="AM93" s="288"/>
      <c r="AN93" s="288"/>
      <c r="AO93" s="288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</row>
    <row r="94" spans="1:69" x14ac:dyDescent="0.2">
      <c r="A94" s="52"/>
      <c r="B94" s="288"/>
      <c r="C94" s="52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52"/>
      <c r="AG94" s="52"/>
      <c r="AH94" s="52"/>
      <c r="AI94" s="52"/>
      <c r="AJ94" s="52"/>
      <c r="AK94" s="288"/>
      <c r="AL94" s="288"/>
      <c r="AM94" s="288"/>
      <c r="AN94" s="288"/>
      <c r="AO94" s="288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</row>
    <row r="95" spans="1:69" x14ac:dyDescent="0.2">
      <c r="A95" s="52"/>
      <c r="B95" s="288"/>
      <c r="C95" s="52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52"/>
      <c r="AG95" s="52"/>
      <c r="AH95" s="52"/>
      <c r="AI95" s="52"/>
      <c r="AJ95" s="52"/>
      <c r="AK95" s="288"/>
      <c r="AL95" s="288"/>
      <c r="AM95" s="288"/>
      <c r="AN95" s="288"/>
      <c r="AO95" s="288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</row>
    <row r="96" spans="1:69" x14ac:dyDescent="0.2">
      <c r="A96" s="52"/>
      <c r="B96" s="288"/>
      <c r="C96" s="52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52"/>
      <c r="AG96" s="52"/>
      <c r="AH96" s="52"/>
      <c r="AI96" s="52"/>
      <c r="AJ96" s="52"/>
      <c r="AK96" s="288"/>
      <c r="AL96" s="288"/>
      <c r="AM96" s="288"/>
      <c r="AN96" s="288"/>
      <c r="AO96" s="288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</row>
    <row r="97" spans="1:69" x14ac:dyDescent="0.2">
      <c r="A97" s="52"/>
      <c r="B97" s="288"/>
      <c r="C97" s="52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52"/>
      <c r="AG97" s="52"/>
      <c r="AH97" s="52"/>
      <c r="AI97" s="52"/>
      <c r="AJ97" s="52"/>
      <c r="AK97" s="288"/>
      <c r="AL97" s="288"/>
      <c r="AM97" s="288"/>
      <c r="AN97" s="288"/>
      <c r="AO97" s="288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</row>
    <row r="98" spans="1:69" x14ac:dyDescent="0.2">
      <c r="A98" s="52"/>
      <c r="B98" s="288"/>
      <c r="C98" s="52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52"/>
      <c r="AG98" s="52"/>
      <c r="AH98" s="52"/>
      <c r="AI98" s="52"/>
      <c r="AJ98" s="52"/>
      <c r="AK98" s="288"/>
      <c r="AL98" s="288"/>
      <c r="AM98" s="288"/>
      <c r="AN98" s="288"/>
      <c r="AO98" s="288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</row>
    <row r="99" spans="1:69" x14ac:dyDescent="0.2">
      <c r="A99" s="52"/>
      <c r="B99" s="288"/>
      <c r="C99" s="52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52"/>
      <c r="AG99" s="52"/>
      <c r="AH99" s="52"/>
      <c r="AI99" s="52"/>
      <c r="AJ99" s="52"/>
      <c r="AK99" s="288"/>
      <c r="AL99" s="288"/>
      <c r="AM99" s="288"/>
      <c r="AN99" s="288"/>
      <c r="AO99" s="288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</row>
    <row r="100" spans="1:69" x14ac:dyDescent="0.2">
      <c r="A100" s="52"/>
      <c r="B100" s="288"/>
      <c r="C100" s="52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52"/>
      <c r="AG100" s="52"/>
      <c r="AH100" s="52"/>
      <c r="AI100" s="52"/>
      <c r="AJ100" s="52"/>
      <c r="AK100" s="288"/>
      <c r="AL100" s="288"/>
      <c r="AM100" s="288"/>
      <c r="AN100" s="288"/>
      <c r="AO100" s="288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</row>
    <row r="101" spans="1:69" x14ac:dyDescent="0.2">
      <c r="A101" s="52"/>
      <c r="B101" s="288"/>
      <c r="C101" s="52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52"/>
      <c r="AG101" s="52"/>
      <c r="AH101" s="52"/>
      <c r="AI101" s="52"/>
      <c r="AJ101" s="52"/>
      <c r="AK101" s="288"/>
      <c r="AL101" s="288"/>
      <c r="AM101" s="288"/>
      <c r="AN101" s="288"/>
      <c r="AO101" s="288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</row>
    <row r="102" spans="1:69" x14ac:dyDescent="0.2">
      <c r="A102" s="52"/>
      <c r="B102" s="288"/>
      <c r="C102" s="52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52"/>
      <c r="AG102" s="52"/>
      <c r="AH102" s="52"/>
      <c r="AI102" s="52"/>
      <c r="AJ102" s="52"/>
      <c r="AK102" s="288"/>
      <c r="AL102" s="288"/>
      <c r="AM102" s="288"/>
      <c r="AN102" s="288"/>
      <c r="AO102" s="288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</row>
    <row r="103" spans="1:69" x14ac:dyDescent="0.2">
      <c r="A103" s="52"/>
      <c r="B103" s="288"/>
      <c r="C103" s="52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52"/>
      <c r="AG103" s="52"/>
      <c r="AH103" s="52"/>
      <c r="AI103" s="52"/>
      <c r="AJ103" s="52"/>
      <c r="AK103" s="288"/>
      <c r="AL103" s="288"/>
      <c r="AM103" s="288"/>
      <c r="AN103" s="288"/>
      <c r="AO103" s="288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</row>
    <row r="104" spans="1:69" x14ac:dyDescent="0.2">
      <c r="A104" s="52"/>
      <c r="B104" s="288"/>
      <c r="C104" s="52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52"/>
      <c r="AG104" s="52"/>
      <c r="AH104" s="52"/>
      <c r="AI104" s="52"/>
      <c r="AJ104" s="52"/>
      <c r="AK104" s="288"/>
      <c r="AL104" s="288"/>
      <c r="AM104" s="288"/>
      <c r="AN104" s="288"/>
      <c r="AO104" s="288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</row>
    <row r="105" spans="1:69" x14ac:dyDescent="0.2">
      <c r="A105" s="52"/>
      <c r="B105" s="288"/>
      <c r="C105" s="52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52"/>
      <c r="AG105" s="52"/>
      <c r="AH105" s="52"/>
      <c r="AI105" s="52"/>
      <c r="AJ105" s="52"/>
      <c r="AK105" s="288"/>
      <c r="AL105" s="288"/>
      <c r="AM105" s="288"/>
      <c r="AN105" s="288"/>
      <c r="AO105" s="288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</row>
    <row r="106" spans="1:69" x14ac:dyDescent="0.2">
      <c r="A106" s="52"/>
      <c r="B106" s="288"/>
      <c r="C106" s="52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52"/>
      <c r="AG106" s="52"/>
      <c r="AH106" s="52"/>
      <c r="AI106" s="52"/>
      <c r="AJ106" s="52"/>
      <c r="AK106" s="288"/>
      <c r="AL106" s="288"/>
      <c r="AM106" s="288"/>
      <c r="AN106" s="288"/>
      <c r="AO106" s="288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</row>
    <row r="107" spans="1:69" x14ac:dyDescent="0.2">
      <c r="A107" s="52"/>
      <c r="B107" s="288"/>
      <c r="C107" s="52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52"/>
      <c r="AG107" s="52"/>
      <c r="AH107" s="52"/>
      <c r="AI107" s="52"/>
      <c r="AJ107" s="52"/>
      <c r="AK107" s="288"/>
      <c r="AL107" s="288"/>
      <c r="AM107" s="288"/>
      <c r="AN107" s="288"/>
      <c r="AO107" s="288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</row>
    <row r="108" spans="1:69" x14ac:dyDescent="0.2">
      <c r="A108" s="52"/>
      <c r="B108" s="288"/>
      <c r="C108" s="52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52"/>
      <c r="AG108" s="52"/>
      <c r="AH108" s="52"/>
      <c r="AI108" s="52"/>
      <c r="AJ108" s="52"/>
      <c r="AK108" s="288"/>
      <c r="AL108" s="288"/>
      <c r="AM108" s="288"/>
      <c r="AN108" s="288"/>
      <c r="AO108" s="288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</row>
    <row r="109" spans="1:69" x14ac:dyDescent="0.2">
      <c r="A109" s="52"/>
      <c r="B109" s="288"/>
      <c r="C109" s="52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52"/>
      <c r="AG109" s="52"/>
      <c r="AH109" s="52"/>
      <c r="AI109" s="52"/>
      <c r="AJ109" s="52"/>
      <c r="AK109" s="288"/>
      <c r="AL109" s="288"/>
      <c r="AM109" s="288"/>
      <c r="AN109" s="288"/>
      <c r="AO109" s="288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</row>
    <row r="110" spans="1:69" x14ac:dyDescent="0.2">
      <c r="A110" s="52"/>
      <c r="B110" s="288"/>
      <c r="C110" s="52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52"/>
      <c r="AG110" s="52"/>
      <c r="AH110" s="52"/>
      <c r="AI110" s="52"/>
      <c r="AJ110" s="52"/>
      <c r="AK110" s="288"/>
      <c r="AL110" s="288"/>
      <c r="AM110" s="288"/>
      <c r="AN110" s="288"/>
      <c r="AO110" s="288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</row>
    <row r="111" spans="1:69" x14ac:dyDescent="0.2">
      <c r="A111" s="52"/>
      <c r="B111" s="288"/>
      <c r="C111" s="52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52"/>
      <c r="AG111" s="52"/>
      <c r="AH111" s="52"/>
      <c r="AI111" s="52"/>
      <c r="AJ111" s="52"/>
      <c r="AK111" s="288"/>
      <c r="AL111" s="288"/>
      <c r="AM111" s="288"/>
      <c r="AN111" s="288"/>
      <c r="AO111" s="288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</row>
    <row r="112" spans="1:69" x14ac:dyDescent="0.2">
      <c r="A112" s="52"/>
      <c r="B112" s="288"/>
      <c r="C112" s="52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52"/>
      <c r="AG112" s="52"/>
      <c r="AH112" s="52"/>
      <c r="AI112" s="52"/>
      <c r="AJ112" s="52"/>
      <c r="AK112" s="288"/>
      <c r="AL112" s="288"/>
      <c r="AM112" s="288"/>
      <c r="AN112" s="288"/>
      <c r="AO112" s="288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</row>
    <row r="113" spans="1:69" x14ac:dyDescent="0.2">
      <c r="A113" s="52"/>
      <c r="B113" s="288"/>
      <c r="C113" s="52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52"/>
      <c r="AG113" s="52"/>
      <c r="AH113" s="52"/>
      <c r="AI113" s="52"/>
      <c r="AJ113" s="52"/>
      <c r="AK113" s="288"/>
      <c r="AL113" s="288"/>
      <c r="AM113" s="288"/>
      <c r="AN113" s="288"/>
      <c r="AO113" s="288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</row>
    <row r="114" spans="1:69" x14ac:dyDescent="0.2">
      <c r="A114" s="52"/>
      <c r="B114" s="288"/>
      <c r="C114" s="52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52"/>
      <c r="AG114" s="52"/>
      <c r="AH114" s="52"/>
      <c r="AI114" s="52"/>
      <c r="AJ114" s="52"/>
      <c r="AK114" s="288"/>
      <c r="AL114" s="288"/>
      <c r="AM114" s="288"/>
      <c r="AN114" s="288"/>
      <c r="AO114" s="288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</row>
    <row r="115" spans="1:69" x14ac:dyDescent="0.2">
      <c r="A115" s="52"/>
      <c r="B115" s="288"/>
      <c r="C115" s="52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52"/>
      <c r="AG115" s="52"/>
      <c r="AH115" s="52"/>
      <c r="AI115" s="52"/>
      <c r="AJ115" s="52"/>
      <c r="AK115" s="288"/>
      <c r="AL115" s="288"/>
      <c r="AM115" s="288"/>
      <c r="AN115" s="288"/>
      <c r="AO115" s="288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</row>
    <row r="116" spans="1:69" x14ac:dyDescent="0.2">
      <c r="A116" s="52"/>
      <c r="B116" s="288"/>
      <c r="C116" s="52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52"/>
      <c r="AG116" s="52"/>
      <c r="AH116" s="52"/>
      <c r="AI116" s="52"/>
      <c r="AJ116" s="52"/>
      <c r="AK116" s="288"/>
      <c r="AL116" s="288"/>
      <c r="AM116" s="288"/>
      <c r="AN116" s="288"/>
      <c r="AO116" s="288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</row>
    <row r="117" spans="1:69" x14ac:dyDescent="0.2">
      <c r="A117" s="52"/>
      <c r="B117" s="288"/>
      <c r="C117" s="52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52"/>
      <c r="AG117" s="52"/>
      <c r="AH117" s="52"/>
      <c r="AI117" s="52"/>
      <c r="AJ117" s="52"/>
      <c r="AK117" s="288"/>
      <c r="AL117" s="288"/>
      <c r="AM117" s="288"/>
      <c r="AN117" s="288"/>
      <c r="AO117" s="288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</row>
    <row r="118" spans="1:69" x14ac:dyDescent="0.2">
      <c r="A118" s="52"/>
      <c r="B118" s="288"/>
      <c r="C118" s="52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52"/>
      <c r="AG118" s="52"/>
      <c r="AH118" s="52"/>
      <c r="AI118" s="52"/>
      <c r="AJ118" s="52"/>
      <c r="AK118" s="288"/>
      <c r="AL118" s="288"/>
      <c r="AM118" s="288"/>
      <c r="AN118" s="288"/>
      <c r="AO118" s="288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</row>
    <row r="119" spans="1:69" x14ac:dyDescent="0.2">
      <c r="A119" s="52"/>
      <c r="B119" s="288"/>
      <c r="C119" s="52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52"/>
      <c r="AG119" s="52"/>
      <c r="AH119" s="52"/>
      <c r="AI119" s="52"/>
      <c r="AJ119" s="52"/>
      <c r="AK119" s="288"/>
      <c r="AL119" s="288"/>
      <c r="AM119" s="288"/>
      <c r="AN119" s="288"/>
      <c r="AO119" s="288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</row>
    <row r="120" spans="1:69" x14ac:dyDescent="0.2">
      <c r="A120" s="52"/>
      <c r="B120" s="288"/>
      <c r="C120" s="52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52"/>
      <c r="AG120" s="52"/>
      <c r="AH120" s="52"/>
      <c r="AI120" s="52"/>
      <c r="AJ120" s="52"/>
      <c r="AK120" s="288"/>
      <c r="AL120" s="288"/>
      <c r="AM120" s="288"/>
      <c r="AN120" s="288"/>
      <c r="AO120" s="288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</row>
    <row r="121" spans="1:69" x14ac:dyDescent="0.2">
      <c r="A121" s="52"/>
      <c r="B121" s="288"/>
      <c r="C121" s="52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52"/>
      <c r="AG121" s="52"/>
      <c r="AH121" s="52"/>
      <c r="AI121" s="52"/>
      <c r="AJ121" s="52"/>
      <c r="AK121" s="288"/>
      <c r="AL121" s="288"/>
      <c r="AM121" s="288"/>
      <c r="AN121" s="288"/>
      <c r="AO121" s="288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</row>
    <row r="122" spans="1:69" x14ac:dyDescent="0.2">
      <c r="A122" s="52"/>
      <c r="B122" s="288"/>
      <c r="C122" s="52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52"/>
      <c r="AG122" s="52"/>
      <c r="AH122" s="52"/>
      <c r="AI122" s="52"/>
      <c r="AJ122" s="52"/>
      <c r="AK122" s="288"/>
      <c r="AL122" s="288"/>
      <c r="AM122" s="288"/>
      <c r="AN122" s="288"/>
      <c r="AO122" s="288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</row>
    <row r="123" spans="1:69" x14ac:dyDescent="0.2">
      <c r="A123" s="52"/>
      <c r="B123" s="288"/>
      <c r="C123" s="52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52"/>
      <c r="AG123" s="52"/>
      <c r="AH123" s="52"/>
      <c r="AI123" s="52"/>
      <c r="AJ123" s="52"/>
      <c r="AK123" s="288"/>
      <c r="AL123" s="288"/>
      <c r="AM123" s="288"/>
      <c r="AN123" s="288"/>
      <c r="AO123" s="288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</row>
    <row r="124" spans="1:69" x14ac:dyDescent="0.2">
      <c r="A124" s="52"/>
      <c r="B124" s="288"/>
      <c r="C124" s="52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52"/>
      <c r="AG124" s="52"/>
      <c r="AH124" s="52"/>
      <c r="AI124" s="52"/>
      <c r="AJ124" s="52"/>
      <c r="AK124" s="288"/>
      <c r="AL124" s="288"/>
      <c r="AM124" s="288"/>
      <c r="AN124" s="288"/>
      <c r="AO124" s="288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</row>
    <row r="125" spans="1:69" x14ac:dyDescent="0.2">
      <c r="A125" s="52"/>
      <c r="B125" s="288"/>
      <c r="C125" s="52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52"/>
      <c r="AG125" s="52"/>
      <c r="AH125" s="52"/>
      <c r="AI125" s="52"/>
      <c r="AJ125" s="52"/>
      <c r="AK125" s="288"/>
      <c r="AL125" s="288"/>
      <c r="AM125" s="288"/>
      <c r="AN125" s="288"/>
      <c r="AO125" s="288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</row>
    <row r="126" spans="1:69" x14ac:dyDescent="0.2">
      <c r="A126" s="52"/>
      <c r="B126" s="288"/>
      <c r="C126" s="52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52"/>
      <c r="AG126" s="52"/>
      <c r="AH126" s="52"/>
      <c r="AI126" s="52"/>
      <c r="AJ126" s="52"/>
      <c r="AK126" s="288"/>
      <c r="AL126" s="288"/>
      <c r="AM126" s="288"/>
      <c r="AN126" s="288"/>
      <c r="AO126" s="288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</row>
    <row r="127" spans="1:69" x14ac:dyDescent="0.2">
      <c r="A127" s="52"/>
      <c r="B127" s="288"/>
      <c r="C127" s="52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52"/>
      <c r="AG127" s="52"/>
      <c r="AH127" s="52"/>
      <c r="AI127" s="52"/>
      <c r="AJ127" s="52"/>
      <c r="AK127" s="288"/>
      <c r="AL127" s="288"/>
      <c r="AM127" s="288"/>
      <c r="AN127" s="288"/>
      <c r="AO127" s="288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</row>
    <row r="128" spans="1:69" x14ac:dyDescent="0.2">
      <c r="A128" s="52"/>
      <c r="B128" s="288"/>
      <c r="C128" s="52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52"/>
      <c r="AG128" s="52"/>
      <c r="AH128" s="52"/>
      <c r="AI128" s="52"/>
      <c r="AJ128" s="52"/>
      <c r="AK128" s="288"/>
      <c r="AL128" s="288"/>
      <c r="AM128" s="288"/>
      <c r="AN128" s="288"/>
      <c r="AO128" s="288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</row>
    <row r="129" spans="1:69" x14ac:dyDescent="0.2">
      <c r="A129" s="52"/>
      <c r="B129" s="288"/>
      <c r="C129" s="52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52"/>
      <c r="AG129" s="52"/>
      <c r="AH129" s="52"/>
      <c r="AI129" s="52"/>
      <c r="AJ129" s="52"/>
      <c r="AK129" s="288"/>
      <c r="AL129" s="288"/>
      <c r="AM129" s="288"/>
      <c r="AN129" s="288"/>
      <c r="AO129" s="288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</row>
    <row r="130" spans="1:69" x14ac:dyDescent="0.2">
      <c r="A130" s="52"/>
      <c r="B130" s="288"/>
      <c r="C130" s="52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52"/>
      <c r="AG130" s="52"/>
      <c r="AH130" s="52"/>
      <c r="AI130" s="52"/>
      <c r="AJ130" s="52"/>
      <c r="AK130" s="288"/>
      <c r="AL130" s="288"/>
      <c r="AM130" s="288"/>
      <c r="AN130" s="288"/>
      <c r="AO130" s="288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</row>
    <row r="131" spans="1:69" x14ac:dyDescent="0.2">
      <c r="A131" s="52"/>
      <c r="B131" s="288"/>
      <c r="C131" s="52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52"/>
      <c r="AG131" s="52"/>
      <c r="AH131" s="52"/>
      <c r="AI131" s="52"/>
      <c r="AJ131" s="52"/>
      <c r="AK131" s="288"/>
      <c r="AL131" s="288"/>
      <c r="AM131" s="288"/>
      <c r="AN131" s="288"/>
      <c r="AO131" s="288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</row>
    <row r="132" spans="1:69" x14ac:dyDescent="0.2">
      <c r="A132" s="52"/>
      <c r="B132" s="288"/>
      <c r="C132" s="52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52"/>
      <c r="AG132" s="52"/>
      <c r="AH132" s="52"/>
      <c r="AI132" s="52"/>
      <c r="AJ132" s="52"/>
      <c r="AK132" s="288"/>
      <c r="AL132" s="288"/>
      <c r="AM132" s="288"/>
      <c r="AN132" s="288"/>
      <c r="AO132" s="288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</row>
    <row r="133" spans="1:69" x14ac:dyDescent="0.2">
      <c r="A133" s="52"/>
      <c r="B133" s="288"/>
      <c r="C133" s="52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52"/>
      <c r="AG133" s="52"/>
      <c r="AH133" s="52"/>
      <c r="AI133" s="52"/>
      <c r="AJ133" s="52"/>
      <c r="AK133" s="288"/>
      <c r="AL133" s="288"/>
      <c r="AM133" s="288"/>
      <c r="AN133" s="288"/>
      <c r="AO133" s="288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</row>
    <row r="134" spans="1:69" x14ac:dyDescent="0.2">
      <c r="A134" s="52"/>
      <c r="B134" s="288"/>
      <c r="C134" s="52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52"/>
      <c r="AG134" s="52"/>
      <c r="AH134" s="52"/>
      <c r="AI134" s="52"/>
      <c r="AJ134" s="52"/>
      <c r="AK134" s="288"/>
      <c r="AL134" s="288"/>
      <c r="AM134" s="288"/>
      <c r="AN134" s="288"/>
      <c r="AO134" s="288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</row>
    <row r="135" spans="1:69" x14ac:dyDescent="0.2">
      <c r="A135" s="52"/>
      <c r="B135" s="288"/>
      <c r="C135" s="52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52"/>
      <c r="AG135" s="52"/>
      <c r="AH135" s="52"/>
      <c r="AI135" s="52"/>
      <c r="AJ135" s="52"/>
      <c r="AK135" s="288"/>
      <c r="AL135" s="288"/>
      <c r="AM135" s="288"/>
      <c r="AN135" s="288"/>
      <c r="AO135" s="288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</row>
    <row r="136" spans="1:69" x14ac:dyDescent="0.2">
      <c r="A136" s="52"/>
      <c r="B136" s="288"/>
      <c r="C136" s="52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52"/>
      <c r="AG136" s="52"/>
      <c r="AH136" s="52"/>
      <c r="AI136" s="52"/>
      <c r="AJ136" s="52"/>
      <c r="AK136" s="288"/>
      <c r="AL136" s="288"/>
      <c r="AM136" s="288"/>
      <c r="AN136" s="288"/>
      <c r="AO136" s="288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</row>
    <row r="137" spans="1:69" x14ac:dyDescent="0.2">
      <c r="A137" s="52"/>
      <c r="B137" s="288"/>
      <c r="C137" s="52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52"/>
      <c r="AG137" s="52"/>
      <c r="AH137" s="52"/>
      <c r="AI137" s="52"/>
      <c r="AJ137" s="52"/>
      <c r="AK137" s="288"/>
      <c r="AL137" s="288"/>
      <c r="AM137" s="288"/>
      <c r="AN137" s="288"/>
      <c r="AO137" s="288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</row>
    <row r="138" spans="1:69" x14ac:dyDescent="0.2">
      <c r="A138" s="52"/>
      <c r="B138" s="288"/>
      <c r="C138" s="52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52"/>
      <c r="AG138" s="52"/>
      <c r="AH138" s="52"/>
      <c r="AI138" s="52"/>
      <c r="AJ138" s="52"/>
      <c r="AK138" s="288"/>
      <c r="AL138" s="288"/>
      <c r="AM138" s="288"/>
      <c r="AN138" s="288"/>
      <c r="AO138" s="288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</row>
    <row r="139" spans="1:69" x14ac:dyDescent="0.2">
      <c r="A139" s="52"/>
      <c r="B139" s="288"/>
      <c r="C139" s="52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52"/>
      <c r="AG139" s="52"/>
      <c r="AH139" s="52"/>
      <c r="AI139" s="52"/>
      <c r="AJ139" s="52"/>
      <c r="AK139" s="288"/>
      <c r="AL139" s="288"/>
      <c r="AM139" s="288"/>
      <c r="AN139" s="288"/>
      <c r="AO139" s="288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</row>
    <row r="140" spans="1:69" x14ac:dyDescent="0.2">
      <c r="A140" s="52"/>
      <c r="B140" s="288"/>
      <c r="C140" s="52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52"/>
      <c r="AG140" s="52"/>
      <c r="AH140" s="52"/>
      <c r="AI140" s="52"/>
      <c r="AJ140" s="52"/>
      <c r="AK140" s="288"/>
      <c r="AL140" s="288"/>
      <c r="AM140" s="288"/>
      <c r="AN140" s="288"/>
      <c r="AO140" s="288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</row>
    <row r="141" spans="1:69" x14ac:dyDescent="0.2">
      <c r="A141" s="52"/>
      <c r="B141" s="288"/>
      <c r="C141" s="52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52"/>
      <c r="AG141" s="52"/>
      <c r="AH141" s="52"/>
      <c r="AI141" s="52"/>
      <c r="AJ141" s="52"/>
      <c r="AK141" s="288"/>
      <c r="AL141" s="288"/>
      <c r="AM141" s="288"/>
      <c r="AN141" s="288"/>
      <c r="AO141" s="288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</row>
    <row r="142" spans="1:69" x14ac:dyDescent="0.2">
      <c r="A142" s="52"/>
      <c r="B142" s="288"/>
      <c r="C142" s="52"/>
      <c r="D142" s="311"/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52"/>
      <c r="AG142" s="52"/>
      <c r="AH142" s="52"/>
      <c r="AI142" s="52"/>
      <c r="AJ142" s="52"/>
      <c r="AK142" s="288"/>
      <c r="AL142" s="288"/>
      <c r="AM142" s="288"/>
      <c r="AN142" s="288"/>
      <c r="AO142" s="288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</row>
    <row r="143" spans="1:69" x14ac:dyDescent="0.2">
      <c r="A143" s="52"/>
      <c r="B143" s="288"/>
      <c r="C143" s="52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/>
      <c r="AF143" s="52"/>
      <c r="AG143" s="52"/>
      <c r="AH143" s="52"/>
      <c r="AI143" s="52"/>
      <c r="AJ143" s="52"/>
      <c r="AK143" s="288"/>
      <c r="AL143" s="288"/>
      <c r="AM143" s="288"/>
      <c r="AN143" s="288"/>
      <c r="AO143" s="288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</row>
    <row r="144" spans="1:69" x14ac:dyDescent="0.2">
      <c r="A144" s="52"/>
      <c r="B144" s="288"/>
      <c r="C144" s="52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1"/>
      <c r="AC144" s="311"/>
      <c r="AD144" s="311"/>
      <c r="AE144" s="311"/>
      <c r="AF144" s="52"/>
      <c r="AG144" s="52"/>
      <c r="AH144" s="52"/>
      <c r="AI144" s="52"/>
      <c r="AJ144" s="52"/>
      <c r="AK144" s="288"/>
      <c r="AL144" s="288"/>
      <c r="AM144" s="288"/>
      <c r="AN144" s="288"/>
      <c r="AO144" s="288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</row>
    <row r="145" spans="1:69" x14ac:dyDescent="0.2">
      <c r="A145" s="52"/>
      <c r="B145" s="288"/>
      <c r="C145" s="52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52"/>
      <c r="AG145" s="52"/>
      <c r="AH145" s="52"/>
      <c r="AI145" s="52"/>
      <c r="AJ145" s="52"/>
      <c r="AK145" s="288"/>
      <c r="AL145" s="288"/>
      <c r="AM145" s="288"/>
      <c r="AN145" s="288"/>
      <c r="AO145" s="288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</row>
    <row r="146" spans="1:69" x14ac:dyDescent="0.2">
      <c r="A146" s="52"/>
      <c r="B146" s="288"/>
      <c r="C146" s="52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52"/>
      <c r="AG146" s="52"/>
      <c r="AH146" s="52"/>
      <c r="AI146" s="52"/>
      <c r="AJ146" s="52"/>
      <c r="AK146" s="288"/>
      <c r="AL146" s="288"/>
      <c r="AM146" s="288"/>
      <c r="AN146" s="288"/>
      <c r="AO146" s="288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</row>
    <row r="147" spans="1:69" x14ac:dyDescent="0.2">
      <c r="A147" s="52"/>
      <c r="B147" s="288"/>
      <c r="C147" s="52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52"/>
      <c r="AG147" s="52"/>
      <c r="AH147" s="52"/>
      <c r="AI147" s="52"/>
      <c r="AJ147" s="52"/>
      <c r="AK147" s="288"/>
      <c r="AL147" s="288"/>
      <c r="AM147" s="288"/>
      <c r="AN147" s="288"/>
      <c r="AO147" s="288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</row>
    <row r="148" spans="1:69" x14ac:dyDescent="0.2">
      <c r="A148" s="52"/>
      <c r="B148" s="288"/>
      <c r="C148" s="52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52"/>
      <c r="AG148" s="52"/>
      <c r="AH148" s="52"/>
      <c r="AI148" s="52"/>
      <c r="AJ148" s="52"/>
      <c r="AK148" s="288"/>
      <c r="AL148" s="288"/>
      <c r="AM148" s="288"/>
      <c r="AN148" s="288"/>
      <c r="AO148" s="288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</row>
    <row r="149" spans="1:69" x14ac:dyDescent="0.2">
      <c r="A149" s="52"/>
      <c r="B149" s="288"/>
      <c r="C149" s="52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52"/>
      <c r="AG149" s="52"/>
      <c r="AH149" s="52"/>
      <c r="AI149" s="52"/>
      <c r="AJ149" s="52"/>
      <c r="AK149" s="288"/>
      <c r="AL149" s="288"/>
      <c r="AM149" s="288"/>
      <c r="AN149" s="288"/>
      <c r="AO149" s="288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</row>
    <row r="150" spans="1:69" x14ac:dyDescent="0.2">
      <c r="A150" s="52"/>
      <c r="B150" s="288"/>
      <c r="C150" s="52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52"/>
      <c r="AG150" s="52"/>
      <c r="AH150" s="52"/>
      <c r="AI150" s="52"/>
      <c r="AJ150" s="52"/>
      <c r="AK150" s="288"/>
      <c r="AL150" s="288"/>
      <c r="AM150" s="288"/>
      <c r="AN150" s="288"/>
      <c r="AO150" s="288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</row>
    <row r="151" spans="1:69" x14ac:dyDescent="0.2">
      <c r="A151" s="52"/>
      <c r="B151" s="288"/>
      <c r="C151" s="52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52"/>
      <c r="AG151" s="52"/>
      <c r="AH151" s="52"/>
      <c r="AI151" s="52"/>
      <c r="AJ151" s="52"/>
      <c r="AK151" s="288"/>
      <c r="AL151" s="288"/>
      <c r="AM151" s="288"/>
      <c r="AN151" s="288"/>
      <c r="AO151" s="288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</row>
    <row r="152" spans="1:69" ht="12.75" customHeight="1" x14ac:dyDescent="0.2">
      <c r="A152" s="52"/>
      <c r="B152" s="288"/>
      <c r="C152" s="52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52"/>
      <c r="AG152" s="52"/>
      <c r="AH152" s="52"/>
      <c r="AI152" s="52"/>
      <c r="AJ152" s="52"/>
      <c r="AK152" s="288"/>
      <c r="AL152" s="288"/>
      <c r="AM152" s="288"/>
      <c r="AN152" s="288"/>
      <c r="AO152" s="288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</row>
    <row r="153" spans="1:69" x14ac:dyDescent="0.2">
      <c r="A153" s="52"/>
      <c r="B153" s="288"/>
      <c r="C153" s="52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52"/>
      <c r="AG153" s="52"/>
      <c r="AH153" s="52"/>
      <c r="AI153" s="52"/>
      <c r="AJ153" s="52"/>
      <c r="AK153" s="288"/>
      <c r="AL153" s="288"/>
      <c r="AM153" s="288"/>
      <c r="AN153" s="288"/>
      <c r="AO153" s="288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</row>
    <row r="154" spans="1:69" x14ac:dyDescent="0.2">
      <c r="A154" s="52"/>
      <c r="B154" s="288"/>
      <c r="C154" s="52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  <c r="AD154" s="311"/>
      <c r="AE154" s="311"/>
      <c r="AF154" s="52"/>
      <c r="AG154" s="52"/>
      <c r="AH154" s="52"/>
      <c r="AI154" s="52"/>
      <c r="AJ154" s="52"/>
      <c r="AK154" s="288"/>
      <c r="AL154" s="288"/>
      <c r="AM154" s="288"/>
      <c r="AN154" s="288"/>
      <c r="AO154" s="288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</row>
    <row r="155" spans="1:69" x14ac:dyDescent="0.2">
      <c r="A155" s="52"/>
      <c r="B155" s="288"/>
      <c r="C155" s="52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  <c r="AD155" s="311"/>
      <c r="AE155" s="311"/>
      <c r="AF155" s="52"/>
      <c r="AG155" s="52"/>
      <c r="AH155" s="52"/>
      <c r="AI155" s="52"/>
      <c r="AJ155" s="52"/>
      <c r="AK155" s="288"/>
      <c r="AL155" s="288"/>
      <c r="AM155" s="288"/>
      <c r="AN155" s="288"/>
      <c r="AO155" s="288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</row>
    <row r="156" spans="1:69" ht="12.75" customHeight="1" x14ac:dyDescent="0.2">
      <c r="A156" s="52"/>
      <c r="B156" s="288"/>
      <c r="C156" s="52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  <c r="AF156" s="52"/>
      <c r="AG156" s="52"/>
      <c r="AH156" s="52"/>
      <c r="AI156" s="52"/>
      <c r="AJ156" s="52"/>
      <c r="AK156" s="288"/>
      <c r="AL156" s="288"/>
      <c r="AM156" s="288"/>
      <c r="AN156" s="288"/>
      <c r="AO156" s="288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</row>
    <row r="157" spans="1:69" x14ac:dyDescent="0.2">
      <c r="A157" s="52"/>
      <c r="B157" s="288"/>
      <c r="C157" s="52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52"/>
      <c r="AG157" s="52"/>
      <c r="AH157" s="52"/>
      <c r="AI157" s="52"/>
      <c r="AJ157" s="52"/>
      <c r="AK157" s="288"/>
      <c r="AL157" s="288"/>
      <c r="AM157" s="288"/>
      <c r="AN157" s="288"/>
      <c r="AO157" s="288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</row>
    <row r="158" spans="1:69" x14ac:dyDescent="0.2">
      <c r="A158" s="52"/>
      <c r="B158" s="288"/>
      <c r="C158" s="52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52"/>
      <c r="AG158" s="52"/>
      <c r="AH158" s="52"/>
      <c r="AI158" s="52"/>
      <c r="AJ158" s="52"/>
      <c r="AK158" s="288"/>
      <c r="AL158" s="288"/>
      <c r="AM158" s="288"/>
      <c r="AN158" s="288"/>
      <c r="AO158" s="288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</row>
    <row r="159" spans="1:69" x14ac:dyDescent="0.2">
      <c r="A159" s="52"/>
      <c r="B159" s="288"/>
      <c r="C159" s="52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52"/>
      <c r="AG159" s="52"/>
      <c r="AH159" s="52"/>
      <c r="AI159" s="52"/>
      <c r="AJ159" s="52"/>
      <c r="AK159" s="288"/>
      <c r="AL159" s="288"/>
      <c r="AM159" s="288"/>
      <c r="AN159" s="288"/>
      <c r="AO159" s="288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</row>
    <row r="160" spans="1:69" x14ac:dyDescent="0.2">
      <c r="A160" s="52"/>
      <c r="B160" s="288"/>
      <c r="C160" s="52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52"/>
      <c r="AG160" s="52"/>
      <c r="AH160" s="52"/>
      <c r="AI160" s="52"/>
      <c r="AJ160" s="52"/>
      <c r="AK160" s="288"/>
      <c r="AL160" s="288"/>
      <c r="AM160" s="288"/>
      <c r="AN160" s="288"/>
      <c r="AO160" s="288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</row>
    <row r="161" spans="1:69" x14ac:dyDescent="0.2">
      <c r="A161" s="52"/>
      <c r="B161" s="288"/>
      <c r="C161" s="52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52"/>
      <c r="AG161" s="52"/>
      <c r="AH161" s="52"/>
      <c r="AI161" s="52"/>
      <c r="AJ161" s="52"/>
      <c r="AK161" s="288"/>
      <c r="AL161" s="288"/>
      <c r="AM161" s="288"/>
      <c r="AN161" s="288"/>
      <c r="AO161" s="288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</row>
    <row r="162" spans="1:69" x14ac:dyDescent="0.2">
      <c r="A162" s="52"/>
      <c r="B162" s="288"/>
      <c r="C162" s="52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52"/>
      <c r="AG162" s="52"/>
      <c r="AH162" s="52"/>
      <c r="AI162" s="52"/>
      <c r="AJ162" s="52"/>
      <c r="AK162" s="288"/>
      <c r="AL162" s="288"/>
      <c r="AM162" s="288"/>
      <c r="AN162" s="288"/>
      <c r="AO162" s="288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</row>
    <row r="163" spans="1:69" x14ac:dyDescent="0.2">
      <c r="A163" s="52"/>
      <c r="B163" s="288"/>
      <c r="C163" s="52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  <c r="AB163" s="311"/>
      <c r="AC163" s="311"/>
      <c r="AD163" s="311"/>
      <c r="AE163" s="311"/>
      <c r="AF163" s="52"/>
      <c r="AG163" s="52"/>
      <c r="AH163" s="52"/>
      <c r="AI163" s="52"/>
      <c r="AJ163" s="52"/>
      <c r="AK163" s="288"/>
      <c r="AL163" s="288"/>
      <c r="AM163" s="288"/>
      <c r="AN163" s="288"/>
      <c r="AO163" s="288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</row>
    <row r="164" spans="1:69" x14ac:dyDescent="0.2">
      <c r="A164" s="52"/>
      <c r="B164" s="288"/>
      <c r="C164" s="52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  <c r="AD164" s="311"/>
      <c r="AE164" s="311"/>
      <c r="AF164" s="52"/>
      <c r="AG164" s="52"/>
      <c r="AH164" s="52"/>
      <c r="AI164" s="52"/>
      <c r="AJ164" s="52"/>
      <c r="AK164" s="288"/>
      <c r="AL164" s="288"/>
      <c r="AM164" s="288"/>
      <c r="AN164" s="288"/>
      <c r="AO164" s="288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</row>
    <row r="165" spans="1:69" x14ac:dyDescent="0.2">
      <c r="A165" s="52"/>
      <c r="B165" s="288"/>
      <c r="C165" s="52"/>
      <c r="D165" s="311"/>
      <c r="E165" s="311"/>
      <c r="F165" s="311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  <c r="AD165" s="311"/>
      <c r="AE165" s="311"/>
      <c r="AF165" s="52"/>
      <c r="AG165" s="52"/>
      <c r="AH165" s="52"/>
      <c r="AI165" s="52"/>
      <c r="AJ165" s="52"/>
      <c r="AK165" s="288"/>
      <c r="AL165" s="288"/>
      <c r="AM165" s="288"/>
      <c r="AN165" s="288"/>
      <c r="AO165" s="288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</row>
    <row r="166" spans="1:69" x14ac:dyDescent="0.2">
      <c r="A166" s="52"/>
      <c r="B166" s="288"/>
      <c r="C166" s="52"/>
      <c r="D166" s="311"/>
      <c r="E166" s="311"/>
      <c r="F166" s="311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52"/>
      <c r="AG166" s="52"/>
      <c r="AH166" s="52"/>
      <c r="AI166" s="52"/>
      <c r="AJ166" s="52"/>
      <c r="AK166" s="288"/>
      <c r="AL166" s="288"/>
      <c r="AM166" s="288"/>
      <c r="AN166" s="288"/>
      <c r="AO166" s="288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</row>
    <row r="167" spans="1:69" x14ac:dyDescent="0.2">
      <c r="A167" s="52"/>
      <c r="B167" s="288"/>
      <c r="C167" s="52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1"/>
      <c r="AC167" s="311"/>
      <c r="AD167" s="311"/>
      <c r="AE167" s="311"/>
      <c r="AF167" s="52"/>
      <c r="AG167" s="52"/>
      <c r="AH167" s="52"/>
      <c r="AI167" s="52"/>
      <c r="AJ167" s="52"/>
      <c r="AK167" s="288"/>
      <c r="AL167" s="288"/>
      <c r="AM167" s="288"/>
      <c r="AN167" s="288"/>
      <c r="AO167" s="288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</row>
    <row r="168" spans="1:69" x14ac:dyDescent="0.2">
      <c r="A168" s="52"/>
      <c r="B168" s="288"/>
      <c r="C168" s="52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  <c r="AD168" s="311"/>
      <c r="AE168" s="311"/>
      <c r="AF168" s="52"/>
      <c r="AG168" s="52"/>
      <c r="AH168" s="52"/>
      <c r="AI168" s="52"/>
      <c r="AJ168" s="52"/>
      <c r="AK168" s="288"/>
      <c r="AL168" s="288"/>
      <c r="AM168" s="288"/>
      <c r="AN168" s="288"/>
      <c r="AO168" s="288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</row>
    <row r="169" spans="1:69" x14ac:dyDescent="0.2">
      <c r="A169" s="52"/>
      <c r="B169" s="288"/>
      <c r="C169" s="52"/>
      <c r="D169" s="311"/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/>
      <c r="AB169" s="311"/>
      <c r="AC169" s="311"/>
      <c r="AD169" s="311"/>
      <c r="AE169" s="311"/>
      <c r="AF169" s="52"/>
      <c r="AG169" s="52"/>
      <c r="AH169" s="52"/>
      <c r="AI169" s="52"/>
      <c r="AJ169" s="52"/>
      <c r="AK169" s="288"/>
      <c r="AL169" s="288"/>
      <c r="AM169" s="288"/>
      <c r="AN169" s="288"/>
      <c r="AO169" s="288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</row>
    <row r="170" spans="1:69" x14ac:dyDescent="0.2">
      <c r="A170" s="52"/>
      <c r="B170" s="288"/>
      <c r="C170" s="52"/>
      <c r="D170" s="311"/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1"/>
      <c r="AC170" s="311"/>
      <c r="AD170" s="311"/>
      <c r="AE170" s="311"/>
      <c r="AF170" s="52"/>
      <c r="AG170" s="52"/>
      <c r="AH170" s="52"/>
      <c r="AI170" s="52"/>
      <c r="AJ170" s="52"/>
      <c r="AK170" s="288"/>
      <c r="AL170" s="288"/>
      <c r="AM170" s="288"/>
      <c r="AN170" s="288"/>
      <c r="AO170" s="288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</row>
    <row r="171" spans="1:69" x14ac:dyDescent="0.2">
      <c r="A171" s="52"/>
      <c r="B171" s="288"/>
      <c r="C171" s="52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311"/>
      <c r="AC171" s="311"/>
      <c r="AD171" s="311"/>
      <c r="AE171" s="311"/>
      <c r="AF171" s="52"/>
      <c r="AG171" s="52"/>
      <c r="AH171" s="52"/>
      <c r="AI171" s="52"/>
      <c r="AJ171" s="52"/>
      <c r="AK171" s="288"/>
      <c r="AL171" s="288"/>
      <c r="AM171" s="288"/>
      <c r="AN171" s="288"/>
      <c r="AO171" s="288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</row>
    <row r="172" spans="1:69" x14ac:dyDescent="0.2">
      <c r="A172" s="52"/>
      <c r="B172" s="288"/>
      <c r="C172" s="52"/>
      <c r="D172" s="311"/>
      <c r="E172" s="31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1"/>
      <c r="AC172" s="311"/>
      <c r="AD172" s="311"/>
      <c r="AE172" s="311"/>
      <c r="AF172" s="52"/>
      <c r="AG172" s="52"/>
      <c r="AH172" s="52"/>
      <c r="AI172" s="52"/>
      <c r="AJ172" s="52"/>
      <c r="AK172" s="288"/>
      <c r="AL172" s="288"/>
      <c r="AM172" s="288"/>
      <c r="AN172" s="288"/>
      <c r="AO172" s="288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</row>
    <row r="173" spans="1:69" x14ac:dyDescent="0.2">
      <c r="A173" s="52"/>
      <c r="B173" s="288"/>
      <c r="C173" s="52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52"/>
      <c r="AG173" s="52"/>
      <c r="AH173" s="52"/>
      <c r="AI173" s="52"/>
      <c r="AJ173" s="52"/>
      <c r="AK173" s="288"/>
      <c r="AL173" s="288"/>
      <c r="AM173" s="288"/>
      <c r="AN173" s="288"/>
      <c r="AO173" s="288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</row>
    <row r="174" spans="1:69" x14ac:dyDescent="0.2">
      <c r="A174" s="52"/>
      <c r="B174" s="288"/>
      <c r="C174" s="52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52"/>
      <c r="AG174" s="52"/>
      <c r="AH174" s="52"/>
      <c r="AI174" s="52"/>
      <c r="AJ174" s="52"/>
      <c r="AK174" s="288"/>
      <c r="AL174" s="288"/>
      <c r="AM174" s="288"/>
      <c r="AN174" s="288"/>
      <c r="AO174" s="288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</row>
    <row r="175" spans="1:69" x14ac:dyDescent="0.2">
      <c r="A175" s="52"/>
      <c r="B175" s="288"/>
      <c r="C175" s="52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52"/>
      <c r="AG175" s="52"/>
      <c r="AH175" s="52"/>
      <c r="AI175" s="52"/>
      <c r="AJ175" s="52"/>
      <c r="AK175" s="288"/>
      <c r="AL175" s="288"/>
      <c r="AM175" s="288"/>
      <c r="AN175" s="288"/>
      <c r="AO175" s="288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</row>
    <row r="176" spans="1:69" x14ac:dyDescent="0.2">
      <c r="A176" s="52"/>
      <c r="B176" s="288"/>
      <c r="C176" s="52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52"/>
      <c r="AG176" s="52"/>
      <c r="AH176" s="52"/>
      <c r="AI176" s="52"/>
      <c r="AJ176" s="52"/>
      <c r="AK176" s="288"/>
      <c r="AL176" s="288"/>
      <c r="AM176" s="288"/>
      <c r="AN176" s="288"/>
      <c r="AO176" s="288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</row>
    <row r="177" spans="1:69" x14ac:dyDescent="0.2">
      <c r="A177" s="52"/>
      <c r="B177" s="288"/>
      <c r="C177" s="52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52"/>
      <c r="AG177" s="52"/>
      <c r="AH177" s="52"/>
      <c r="AI177" s="52"/>
      <c r="AJ177" s="52"/>
      <c r="AK177" s="288"/>
      <c r="AL177" s="288"/>
      <c r="AM177" s="288"/>
      <c r="AN177" s="288"/>
      <c r="AO177" s="288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</row>
    <row r="178" spans="1:69" x14ac:dyDescent="0.2">
      <c r="A178" s="52"/>
      <c r="B178" s="288"/>
      <c r="C178" s="52"/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  <c r="AD178" s="311"/>
      <c r="AE178" s="311"/>
      <c r="AF178" s="52"/>
      <c r="AG178" s="52"/>
      <c r="AH178" s="52"/>
      <c r="AI178" s="52"/>
      <c r="AJ178" s="52"/>
      <c r="AK178" s="288"/>
      <c r="AL178" s="288"/>
      <c r="AM178" s="288"/>
      <c r="AN178" s="288"/>
      <c r="AO178" s="288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</row>
    <row r="179" spans="1:69" x14ac:dyDescent="0.2">
      <c r="A179" s="52"/>
      <c r="B179" s="288"/>
      <c r="C179" s="52"/>
      <c r="D179" s="311"/>
      <c r="E179" s="311"/>
      <c r="F179" s="311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/>
      <c r="AE179" s="311"/>
      <c r="AF179" s="52"/>
      <c r="AG179" s="52"/>
      <c r="AH179" s="52"/>
      <c r="AI179" s="52"/>
      <c r="AJ179" s="52"/>
      <c r="AK179" s="288"/>
      <c r="AL179" s="288"/>
      <c r="AM179" s="288"/>
      <c r="AN179" s="288"/>
      <c r="AO179" s="288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</row>
    <row r="180" spans="1:69" x14ac:dyDescent="0.2">
      <c r="A180" s="52"/>
      <c r="B180" s="288"/>
      <c r="C180" s="52"/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1"/>
      <c r="AC180" s="311"/>
      <c r="AD180" s="311"/>
      <c r="AE180" s="311"/>
      <c r="AF180" s="52"/>
      <c r="AG180" s="52"/>
      <c r="AH180" s="52"/>
      <c r="AI180" s="52"/>
      <c r="AJ180" s="52"/>
      <c r="AK180" s="288"/>
      <c r="AL180" s="288"/>
      <c r="AM180" s="288"/>
      <c r="AN180" s="288"/>
      <c r="AO180" s="288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</row>
    <row r="181" spans="1:69" x14ac:dyDescent="0.2">
      <c r="A181" s="52"/>
      <c r="B181" s="288"/>
      <c r="C181" s="52"/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  <c r="AD181" s="311"/>
      <c r="AE181" s="311"/>
      <c r="AF181" s="52"/>
      <c r="AG181" s="52"/>
      <c r="AH181" s="52"/>
      <c r="AI181" s="52"/>
      <c r="AJ181" s="52"/>
      <c r="AK181" s="288"/>
      <c r="AL181" s="288"/>
      <c r="AM181" s="288"/>
      <c r="AN181" s="288"/>
      <c r="AO181" s="288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</row>
    <row r="182" spans="1:69" x14ac:dyDescent="0.2">
      <c r="A182" s="52"/>
      <c r="B182" s="288"/>
      <c r="C182" s="52"/>
      <c r="D182" s="311"/>
      <c r="E182" s="31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  <c r="AB182" s="311"/>
      <c r="AC182" s="311"/>
      <c r="AD182" s="311"/>
      <c r="AE182" s="311"/>
      <c r="AF182" s="52"/>
      <c r="AG182" s="52"/>
      <c r="AH182" s="52"/>
      <c r="AI182" s="52"/>
      <c r="AJ182" s="52"/>
      <c r="AK182" s="288"/>
      <c r="AL182" s="288"/>
      <c r="AM182" s="288"/>
      <c r="AN182" s="288"/>
      <c r="AO182" s="288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</row>
    <row r="183" spans="1:69" x14ac:dyDescent="0.2">
      <c r="A183" s="52"/>
      <c r="B183" s="288"/>
      <c r="C183" s="52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1"/>
      <c r="AB183" s="311"/>
      <c r="AC183" s="311"/>
      <c r="AD183" s="311"/>
      <c r="AE183" s="311"/>
      <c r="AF183" s="52"/>
      <c r="AG183" s="52"/>
      <c r="AH183" s="52"/>
      <c r="AI183" s="52"/>
      <c r="AJ183" s="52"/>
      <c r="AK183" s="288"/>
      <c r="AL183" s="288"/>
      <c r="AM183" s="288"/>
      <c r="AN183" s="288"/>
      <c r="AO183" s="288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</row>
    <row r="184" spans="1:69" x14ac:dyDescent="0.2">
      <c r="A184" s="52"/>
      <c r="B184" s="288"/>
      <c r="C184" s="52"/>
      <c r="D184" s="311"/>
      <c r="E184" s="311"/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11"/>
      <c r="AD184" s="311"/>
      <c r="AE184" s="311"/>
      <c r="AF184" s="52"/>
      <c r="AG184" s="52"/>
      <c r="AH184" s="52"/>
      <c r="AI184" s="52"/>
      <c r="AJ184" s="52"/>
      <c r="AK184" s="288"/>
      <c r="AL184" s="288"/>
      <c r="AM184" s="288"/>
      <c r="AN184" s="288"/>
      <c r="AO184" s="288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</row>
    <row r="185" spans="1:69" x14ac:dyDescent="0.2">
      <c r="A185" s="52"/>
      <c r="B185" s="288"/>
      <c r="C185" s="52"/>
      <c r="D185" s="311"/>
      <c r="E185" s="311"/>
      <c r="F185" s="311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1"/>
      <c r="AB185" s="311"/>
      <c r="AC185" s="311"/>
      <c r="AD185" s="311"/>
      <c r="AE185" s="311"/>
      <c r="AF185" s="52"/>
      <c r="AG185" s="52"/>
      <c r="AH185" s="52"/>
      <c r="AI185" s="52"/>
      <c r="AJ185" s="52"/>
      <c r="AK185" s="288"/>
      <c r="AL185" s="288"/>
      <c r="AM185" s="288"/>
      <c r="AN185" s="288"/>
      <c r="AO185" s="288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</row>
    <row r="186" spans="1:69" x14ac:dyDescent="0.2">
      <c r="A186" s="52"/>
      <c r="B186" s="288"/>
      <c r="C186" s="52"/>
      <c r="D186" s="311"/>
      <c r="E186" s="31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11"/>
      <c r="AD186" s="311"/>
      <c r="AE186" s="311"/>
      <c r="AF186" s="52"/>
      <c r="AG186" s="52"/>
      <c r="AH186" s="52"/>
      <c r="AI186" s="52"/>
      <c r="AJ186" s="52"/>
      <c r="AK186" s="288"/>
      <c r="AL186" s="288"/>
      <c r="AM186" s="288"/>
      <c r="AN186" s="288"/>
      <c r="AO186" s="288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</row>
    <row r="187" spans="1:69" x14ac:dyDescent="0.2">
      <c r="A187" s="52"/>
      <c r="B187" s="288"/>
      <c r="C187" s="52"/>
      <c r="D187" s="311"/>
      <c r="E187" s="31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311"/>
      <c r="AF187" s="52"/>
      <c r="AG187" s="52"/>
      <c r="AH187" s="52"/>
      <c r="AI187" s="52"/>
      <c r="AJ187" s="52"/>
      <c r="AK187" s="288"/>
      <c r="AL187" s="288"/>
      <c r="AM187" s="288"/>
      <c r="AN187" s="288"/>
      <c r="AO187" s="288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</row>
    <row r="188" spans="1:69" x14ac:dyDescent="0.2">
      <c r="A188" s="52"/>
      <c r="B188" s="288"/>
      <c r="C188" s="52"/>
      <c r="D188" s="311"/>
      <c r="E188" s="311"/>
      <c r="F188" s="311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  <c r="AA188" s="311"/>
      <c r="AB188" s="311"/>
      <c r="AC188" s="311"/>
      <c r="AD188" s="311"/>
      <c r="AE188" s="311"/>
      <c r="AF188" s="52"/>
      <c r="AG188" s="52"/>
      <c r="AH188" s="52"/>
      <c r="AI188" s="52"/>
      <c r="AJ188" s="52"/>
      <c r="AK188" s="288"/>
      <c r="AL188" s="288"/>
      <c r="AM188" s="288"/>
      <c r="AN188" s="288"/>
      <c r="AO188" s="288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</row>
    <row r="189" spans="1:69" x14ac:dyDescent="0.2">
      <c r="A189" s="52"/>
      <c r="B189" s="288"/>
      <c r="C189" s="52"/>
      <c r="D189" s="311"/>
      <c r="E189" s="311"/>
      <c r="F189" s="311"/>
      <c r="G189" s="311"/>
      <c r="H189" s="311"/>
      <c r="I189" s="311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1"/>
      <c r="AB189" s="311"/>
      <c r="AC189" s="311"/>
      <c r="AD189" s="311"/>
      <c r="AE189" s="311"/>
      <c r="AF189" s="52"/>
      <c r="AG189" s="52"/>
      <c r="AH189" s="52"/>
      <c r="AI189" s="52"/>
      <c r="AJ189" s="52"/>
      <c r="AK189" s="288"/>
      <c r="AL189" s="288"/>
      <c r="AM189" s="288"/>
      <c r="AN189" s="288"/>
      <c r="AO189" s="288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</row>
    <row r="190" spans="1:69" x14ac:dyDescent="0.2">
      <c r="A190" s="52"/>
      <c r="B190" s="288"/>
      <c r="C190" s="52"/>
      <c r="D190" s="311"/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  <c r="AD190" s="311"/>
      <c r="AE190" s="311"/>
      <c r="AF190" s="52"/>
      <c r="AG190" s="52"/>
      <c r="AH190" s="52"/>
      <c r="AI190" s="52"/>
      <c r="AJ190" s="52"/>
      <c r="AK190" s="288"/>
      <c r="AL190" s="288"/>
      <c r="AM190" s="288"/>
      <c r="AN190" s="288"/>
      <c r="AO190" s="288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</row>
    <row r="191" spans="1:69" x14ac:dyDescent="0.2">
      <c r="A191" s="52"/>
      <c r="B191" s="288"/>
      <c r="C191" s="52"/>
      <c r="D191" s="311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  <c r="AD191" s="311"/>
      <c r="AE191" s="311"/>
      <c r="AF191" s="52"/>
      <c r="AG191" s="52"/>
      <c r="AH191" s="52"/>
      <c r="AI191" s="52"/>
      <c r="AJ191" s="52"/>
      <c r="AK191" s="288"/>
      <c r="AL191" s="288"/>
      <c r="AM191" s="288"/>
      <c r="AN191" s="288"/>
      <c r="AO191" s="288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</row>
    <row r="192" spans="1:69" x14ac:dyDescent="0.2">
      <c r="A192" s="52"/>
      <c r="B192" s="288"/>
      <c r="C192" s="52"/>
      <c r="D192" s="311"/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1"/>
      <c r="AB192" s="311"/>
      <c r="AC192" s="311"/>
      <c r="AD192" s="311"/>
      <c r="AE192" s="311"/>
      <c r="AF192" s="52"/>
      <c r="AG192" s="52"/>
      <c r="AH192" s="52"/>
      <c r="AI192" s="52"/>
      <c r="AJ192" s="52"/>
      <c r="AK192" s="288"/>
      <c r="AL192" s="288"/>
      <c r="AM192" s="288"/>
      <c r="AN192" s="288"/>
      <c r="AO192" s="288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</row>
    <row r="193" spans="1:69" x14ac:dyDescent="0.2">
      <c r="A193" s="52"/>
      <c r="B193" s="288"/>
      <c r="C193" s="52"/>
      <c r="D193" s="311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1"/>
      <c r="AB193" s="311"/>
      <c r="AC193" s="311"/>
      <c r="AD193" s="311"/>
      <c r="AE193" s="311"/>
      <c r="AF193" s="52"/>
      <c r="AG193" s="52"/>
      <c r="AH193" s="52"/>
      <c r="AI193" s="52"/>
      <c r="AJ193" s="52"/>
      <c r="AK193" s="288"/>
      <c r="AL193" s="288"/>
      <c r="AM193" s="288"/>
      <c r="AN193" s="288"/>
      <c r="AO193" s="288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</row>
    <row r="194" spans="1:69" x14ac:dyDescent="0.2">
      <c r="A194" s="52"/>
      <c r="B194" s="288"/>
      <c r="C194" s="52"/>
      <c r="D194" s="311"/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1"/>
      <c r="AB194" s="311"/>
      <c r="AC194" s="311"/>
      <c r="AD194" s="311"/>
      <c r="AE194" s="311"/>
      <c r="AF194" s="52"/>
      <c r="AG194" s="52"/>
      <c r="AH194" s="52"/>
      <c r="AI194" s="52"/>
      <c r="AJ194" s="52"/>
      <c r="AK194" s="288"/>
      <c r="AL194" s="288"/>
      <c r="AM194" s="288"/>
      <c r="AN194" s="288"/>
      <c r="AO194" s="288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</row>
    <row r="195" spans="1:69" x14ac:dyDescent="0.2">
      <c r="A195" s="52"/>
      <c r="B195" s="288"/>
      <c r="C195" s="52"/>
      <c r="D195" s="311"/>
      <c r="E195" s="311"/>
      <c r="F195" s="311"/>
      <c r="G195" s="311"/>
      <c r="H195" s="311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1"/>
      <c r="AB195" s="311"/>
      <c r="AC195" s="311"/>
      <c r="AD195" s="311"/>
      <c r="AE195" s="311"/>
      <c r="AF195" s="52"/>
      <c r="AG195" s="52"/>
      <c r="AH195" s="52"/>
      <c r="AI195" s="52"/>
      <c r="AJ195" s="52"/>
      <c r="AK195" s="288"/>
      <c r="AL195" s="288"/>
      <c r="AM195" s="288"/>
      <c r="AN195" s="288"/>
      <c r="AO195" s="288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</row>
    <row r="196" spans="1:69" x14ac:dyDescent="0.2">
      <c r="A196" s="52"/>
      <c r="B196" s="288"/>
      <c r="C196" s="52"/>
      <c r="D196" s="311"/>
      <c r="E196" s="311"/>
      <c r="F196" s="311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  <c r="Z196" s="311"/>
      <c r="AA196" s="311"/>
      <c r="AB196" s="311"/>
      <c r="AC196" s="311"/>
      <c r="AD196" s="311"/>
      <c r="AE196" s="311"/>
      <c r="AF196" s="52"/>
      <c r="AG196" s="52"/>
      <c r="AH196" s="52"/>
      <c r="AI196" s="52"/>
      <c r="AJ196" s="52"/>
      <c r="AK196" s="288"/>
      <c r="AL196" s="288"/>
      <c r="AM196" s="288"/>
      <c r="AN196" s="288"/>
      <c r="AO196" s="288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</row>
    <row r="197" spans="1:69" x14ac:dyDescent="0.2">
      <c r="A197" s="52"/>
      <c r="B197" s="288"/>
      <c r="C197" s="52"/>
      <c r="D197" s="311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  <c r="AD197" s="311"/>
      <c r="AE197" s="311"/>
      <c r="AF197" s="52"/>
      <c r="AG197" s="52"/>
      <c r="AH197" s="52"/>
      <c r="AI197" s="52"/>
      <c r="AJ197" s="52"/>
      <c r="AK197" s="288"/>
      <c r="AL197" s="288"/>
      <c r="AM197" s="288"/>
      <c r="AN197" s="288"/>
      <c r="AO197" s="288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</row>
    <row r="198" spans="1:69" x14ac:dyDescent="0.2">
      <c r="A198" s="52"/>
      <c r="B198" s="288"/>
      <c r="C198" s="52"/>
      <c r="D198" s="311"/>
      <c r="E198" s="311"/>
      <c r="F198" s="311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  <c r="AB198" s="311"/>
      <c r="AC198" s="311"/>
      <c r="AD198" s="311"/>
      <c r="AE198" s="311"/>
      <c r="AF198" s="52"/>
      <c r="AG198" s="52"/>
      <c r="AH198" s="52"/>
      <c r="AI198" s="52"/>
      <c r="AJ198" s="52"/>
      <c r="AK198" s="288"/>
      <c r="AL198" s="288"/>
      <c r="AM198" s="288"/>
      <c r="AN198" s="288"/>
      <c r="AO198" s="288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</row>
    <row r="199" spans="1:69" x14ac:dyDescent="0.2">
      <c r="A199" s="52"/>
      <c r="B199" s="288"/>
      <c r="C199" s="52"/>
      <c r="D199" s="311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  <c r="AB199" s="311"/>
      <c r="AC199" s="311"/>
      <c r="AD199" s="311"/>
      <c r="AE199" s="311"/>
      <c r="AF199" s="52"/>
      <c r="AG199" s="52"/>
      <c r="AH199" s="52"/>
      <c r="AI199" s="52"/>
      <c r="AJ199" s="52"/>
      <c r="AK199" s="288"/>
      <c r="AL199" s="288"/>
      <c r="AM199" s="288"/>
      <c r="AN199" s="288"/>
      <c r="AO199" s="288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</row>
    <row r="200" spans="1:69" x14ac:dyDescent="0.2">
      <c r="A200" s="52"/>
      <c r="B200" s="288"/>
      <c r="C200" s="52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1"/>
      <c r="AB200" s="311"/>
      <c r="AC200" s="311"/>
      <c r="AD200" s="311"/>
      <c r="AE200" s="311"/>
      <c r="AF200" s="52"/>
      <c r="AG200" s="52"/>
      <c r="AH200" s="52"/>
      <c r="AI200" s="52"/>
      <c r="AJ200" s="52"/>
      <c r="AK200" s="288"/>
      <c r="AL200" s="288"/>
      <c r="AM200" s="288"/>
      <c r="AN200" s="288"/>
      <c r="AO200" s="288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</row>
    <row r="201" spans="1:69" x14ac:dyDescent="0.2">
      <c r="A201" s="52"/>
      <c r="B201" s="288"/>
      <c r="C201" s="52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  <c r="AB201" s="311"/>
      <c r="AC201" s="311"/>
      <c r="AD201" s="311"/>
      <c r="AE201" s="311"/>
      <c r="AF201" s="52"/>
      <c r="AG201" s="52"/>
      <c r="AH201" s="52"/>
      <c r="AI201" s="52"/>
      <c r="AJ201" s="52"/>
      <c r="AK201" s="288"/>
      <c r="AL201" s="288"/>
      <c r="AM201" s="288"/>
      <c r="AN201" s="288"/>
      <c r="AO201" s="288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</row>
    <row r="202" spans="1:69" x14ac:dyDescent="0.2">
      <c r="A202" s="52"/>
      <c r="B202" s="288"/>
      <c r="C202" s="52"/>
      <c r="D202" s="311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1"/>
      <c r="AB202" s="311"/>
      <c r="AC202" s="311"/>
      <c r="AD202" s="311"/>
      <c r="AE202" s="311"/>
      <c r="AF202" s="52"/>
      <c r="AG202" s="52"/>
      <c r="AH202" s="52"/>
      <c r="AI202" s="52"/>
      <c r="AJ202" s="52"/>
      <c r="AK202" s="288"/>
      <c r="AL202" s="288"/>
      <c r="AM202" s="288"/>
      <c r="AN202" s="288"/>
      <c r="AO202" s="288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</row>
    <row r="203" spans="1:69" x14ac:dyDescent="0.2">
      <c r="A203" s="52"/>
      <c r="B203" s="288"/>
      <c r="C203" s="52"/>
      <c r="D203" s="311"/>
      <c r="E203" s="311"/>
      <c r="F203" s="311"/>
      <c r="G203" s="311"/>
      <c r="H203" s="311"/>
      <c r="I203" s="311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1"/>
      <c r="AB203" s="311"/>
      <c r="AC203" s="311"/>
      <c r="AD203" s="311"/>
      <c r="AE203" s="311"/>
      <c r="AF203" s="52"/>
      <c r="AG203" s="52"/>
      <c r="AH203" s="52"/>
      <c r="AI203" s="52"/>
      <c r="AJ203" s="52"/>
      <c r="AK203" s="288"/>
      <c r="AL203" s="288"/>
      <c r="AM203" s="288"/>
      <c r="AN203" s="288"/>
      <c r="AO203" s="288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</row>
    <row r="204" spans="1:69" x14ac:dyDescent="0.2">
      <c r="A204" s="52"/>
      <c r="B204" s="288"/>
      <c r="C204" s="52"/>
      <c r="D204" s="311"/>
      <c r="E204" s="311"/>
      <c r="F204" s="31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  <c r="AB204" s="311"/>
      <c r="AC204" s="311"/>
      <c r="AD204" s="311"/>
      <c r="AE204" s="311"/>
      <c r="AF204" s="52"/>
      <c r="AG204" s="52"/>
      <c r="AH204" s="52"/>
      <c r="AI204" s="52"/>
      <c r="AJ204" s="52"/>
      <c r="AK204" s="288"/>
      <c r="AL204" s="288"/>
      <c r="AM204" s="288"/>
      <c r="AN204" s="288"/>
      <c r="AO204" s="288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</row>
    <row r="205" spans="1:69" x14ac:dyDescent="0.2">
      <c r="A205" s="52"/>
      <c r="B205" s="288"/>
      <c r="C205" s="52"/>
      <c r="D205" s="311"/>
      <c r="E205" s="311"/>
      <c r="F205" s="311"/>
      <c r="G205" s="311"/>
      <c r="H205" s="311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  <c r="AA205" s="311"/>
      <c r="AB205" s="311"/>
      <c r="AC205" s="311"/>
      <c r="AD205" s="311"/>
      <c r="AE205" s="311"/>
      <c r="AF205" s="52"/>
      <c r="AG205" s="52"/>
      <c r="AH205" s="52"/>
      <c r="AI205" s="52"/>
      <c r="AJ205" s="52"/>
      <c r="AK205" s="288"/>
      <c r="AL205" s="288"/>
      <c r="AM205" s="288"/>
      <c r="AN205" s="288"/>
      <c r="AO205" s="288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</row>
    <row r="206" spans="1:69" x14ac:dyDescent="0.2">
      <c r="A206" s="52"/>
      <c r="B206" s="288"/>
      <c r="C206" s="52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311"/>
      <c r="AD206" s="311"/>
      <c r="AE206" s="311"/>
      <c r="AF206" s="52"/>
      <c r="AG206" s="52"/>
      <c r="AH206" s="52"/>
      <c r="AI206" s="52"/>
      <c r="AJ206" s="52"/>
      <c r="AK206" s="288"/>
      <c r="AL206" s="288"/>
      <c r="AM206" s="288"/>
      <c r="AN206" s="288"/>
      <c r="AO206" s="288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</row>
    <row r="207" spans="1:69" x14ac:dyDescent="0.2">
      <c r="A207" s="52"/>
      <c r="B207" s="288"/>
      <c r="C207" s="52"/>
      <c r="D207" s="311"/>
      <c r="E207" s="311"/>
      <c r="F207" s="311"/>
      <c r="G207" s="311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1"/>
      <c r="AB207" s="311"/>
      <c r="AC207" s="311"/>
      <c r="AD207" s="311"/>
      <c r="AE207" s="311"/>
      <c r="AF207" s="52"/>
      <c r="AG207" s="52"/>
      <c r="AH207" s="52"/>
      <c r="AI207" s="52"/>
      <c r="AJ207" s="52"/>
      <c r="AK207" s="288"/>
      <c r="AL207" s="288"/>
      <c r="AM207" s="288"/>
      <c r="AN207" s="288"/>
      <c r="AO207" s="288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</row>
    <row r="208" spans="1:69" x14ac:dyDescent="0.2">
      <c r="A208" s="52"/>
      <c r="B208" s="288"/>
      <c r="C208" s="52"/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1"/>
      <c r="AB208" s="311"/>
      <c r="AC208" s="311"/>
      <c r="AD208" s="311"/>
      <c r="AE208" s="311"/>
      <c r="AF208" s="52"/>
      <c r="AG208" s="52"/>
      <c r="AH208" s="52"/>
      <c r="AI208" s="52"/>
      <c r="AJ208" s="52"/>
      <c r="AK208" s="288"/>
      <c r="AL208" s="288"/>
      <c r="AM208" s="288"/>
      <c r="AN208" s="288"/>
      <c r="AO208" s="288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</row>
    <row r="209" spans="1:69" x14ac:dyDescent="0.2">
      <c r="A209" s="52"/>
      <c r="B209" s="288"/>
      <c r="C209" s="52"/>
      <c r="D209" s="311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  <c r="AA209" s="311"/>
      <c r="AB209" s="311"/>
      <c r="AC209" s="311"/>
      <c r="AD209" s="311"/>
      <c r="AE209" s="311"/>
      <c r="AF209" s="52"/>
      <c r="AG209" s="52"/>
      <c r="AH209" s="52"/>
      <c r="AI209" s="52"/>
      <c r="AJ209" s="52"/>
      <c r="AK209" s="288"/>
      <c r="AL209" s="288"/>
      <c r="AM209" s="288"/>
      <c r="AN209" s="288"/>
      <c r="AO209" s="288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</row>
    <row r="210" spans="1:69" x14ac:dyDescent="0.2">
      <c r="A210" s="52"/>
      <c r="B210" s="288"/>
      <c r="C210" s="52"/>
      <c r="D210" s="311"/>
      <c r="E210" s="311"/>
      <c r="F210" s="311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311"/>
      <c r="AD210" s="311"/>
      <c r="AE210" s="311"/>
      <c r="AF210" s="52"/>
      <c r="AG210" s="52"/>
      <c r="AH210" s="52"/>
      <c r="AI210" s="52"/>
      <c r="AJ210" s="52"/>
      <c r="AK210" s="288"/>
      <c r="AL210" s="288"/>
      <c r="AM210" s="288"/>
      <c r="AN210" s="288"/>
      <c r="AO210" s="288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</row>
    <row r="211" spans="1:69" x14ac:dyDescent="0.2">
      <c r="A211" s="52"/>
      <c r="B211" s="288"/>
      <c r="C211" s="52"/>
      <c r="D211" s="311"/>
      <c r="E211" s="311"/>
      <c r="F211" s="311"/>
      <c r="G211" s="311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11"/>
      <c r="AD211" s="311"/>
      <c r="AE211" s="311"/>
      <c r="AF211" s="52"/>
      <c r="AG211" s="52"/>
      <c r="AH211" s="52"/>
      <c r="AI211" s="52"/>
      <c r="AJ211" s="52"/>
      <c r="AK211" s="288"/>
      <c r="AL211" s="288"/>
      <c r="AM211" s="288"/>
      <c r="AN211" s="288"/>
      <c r="AO211" s="288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</row>
    <row r="212" spans="1:69" x14ac:dyDescent="0.2">
      <c r="A212" s="52"/>
      <c r="B212" s="288"/>
      <c r="C212" s="52"/>
      <c r="D212" s="311"/>
      <c r="E212" s="311"/>
      <c r="F212" s="311"/>
      <c r="G212" s="311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1"/>
      <c r="AB212" s="311"/>
      <c r="AC212" s="311"/>
      <c r="AD212" s="311"/>
      <c r="AE212" s="311"/>
      <c r="AF212" s="52"/>
      <c r="AG212" s="52"/>
      <c r="AH212" s="52"/>
      <c r="AI212" s="52"/>
      <c r="AJ212" s="52"/>
      <c r="AK212" s="288"/>
      <c r="AL212" s="288"/>
      <c r="AM212" s="288"/>
      <c r="AN212" s="288"/>
      <c r="AO212" s="288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</row>
    <row r="213" spans="1:69" x14ac:dyDescent="0.2">
      <c r="A213" s="52"/>
      <c r="B213" s="288"/>
      <c r="C213" s="52"/>
      <c r="D213" s="311"/>
      <c r="E213" s="311"/>
      <c r="F213" s="311"/>
      <c r="G213" s="311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1"/>
      <c r="AB213" s="311"/>
      <c r="AC213" s="311"/>
      <c r="AD213" s="311"/>
      <c r="AE213" s="311"/>
      <c r="AF213" s="52"/>
      <c r="AG213" s="52"/>
      <c r="AH213" s="52"/>
      <c r="AI213" s="52"/>
      <c r="AJ213" s="52"/>
      <c r="AK213" s="288"/>
      <c r="AL213" s="288"/>
      <c r="AM213" s="288"/>
      <c r="AN213" s="288"/>
      <c r="AO213" s="288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</row>
    <row r="214" spans="1:69" x14ac:dyDescent="0.2">
      <c r="A214" s="52"/>
      <c r="B214" s="288"/>
      <c r="C214" s="52"/>
      <c r="D214" s="311"/>
      <c r="E214" s="311"/>
      <c r="F214" s="311"/>
      <c r="G214" s="311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1"/>
      <c r="AB214" s="311"/>
      <c r="AC214" s="311"/>
      <c r="AD214" s="311"/>
      <c r="AE214" s="311"/>
      <c r="AF214" s="52"/>
      <c r="AG214" s="52"/>
      <c r="AH214" s="52"/>
      <c r="AI214" s="52"/>
      <c r="AJ214" s="52"/>
      <c r="AK214" s="288"/>
      <c r="AL214" s="288"/>
      <c r="AM214" s="288"/>
      <c r="AN214" s="288"/>
      <c r="AO214" s="288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</row>
    <row r="215" spans="1:69" x14ac:dyDescent="0.2">
      <c r="A215" s="52"/>
      <c r="B215" s="288"/>
      <c r="C215" s="52"/>
      <c r="D215" s="311"/>
      <c r="E215" s="311"/>
      <c r="F215" s="311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  <c r="AB215" s="311"/>
      <c r="AC215" s="311"/>
      <c r="AD215" s="311"/>
      <c r="AE215" s="311"/>
      <c r="AF215" s="52"/>
      <c r="AG215" s="52"/>
      <c r="AH215" s="52"/>
      <c r="AI215" s="52"/>
      <c r="AJ215" s="52"/>
      <c r="AK215" s="288"/>
      <c r="AL215" s="288"/>
      <c r="AM215" s="288"/>
      <c r="AN215" s="288"/>
      <c r="AO215" s="288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</row>
    <row r="216" spans="1:69" x14ac:dyDescent="0.2">
      <c r="A216" s="52"/>
      <c r="B216" s="288"/>
      <c r="C216" s="52"/>
      <c r="D216" s="311"/>
      <c r="E216" s="311"/>
      <c r="F216" s="311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1"/>
      <c r="AC216" s="311"/>
      <c r="AD216" s="311"/>
      <c r="AE216" s="311"/>
      <c r="AF216" s="52"/>
      <c r="AG216" s="52"/>
      <c r="AH216" s="52"/>
      <c r="AI216" s="52"/>
      <c r="AJ216" s="52"/>
      <c r="AK216" s="288"/>
      <c r="AL216" s="288"/>
      <c r="AM216" s="288"/>
      <c r="AN216" s="288"/>
      <c r="AO216" s="288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</row>
    <row r="217" spans="1:69" x14ac:dyDescent="0.2">
      <c r="A217" s="52"/>
      <c r="B217" s="288"/>
      <c r="C217" s="52"/>
      <c r="D217" s="311"/>
      <c r="E217" s="311"/>
      <c r="F217" s="311"/>
      <c r="G217" s="311"/>
      <c r="H217" s="311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/>
      <c r="Y217" s="311"/>
      <c r="Z217" s="311"/>
      <c r="AA217" s="311"/>
      <c r="AB217" s="311"/>
      <c r="AC217" s="311"/>
      <c r="AD217" s="311"/>
      <c r="AE217" s="311"/>
      <c r="AF217" s="52"/>
      <c r="AG217" s="52"/>
      <c r="AH217" s="52"/>
      <c r="AI217" s="52"/>
      <c r="AJ217" s="52"/>
      <c r="AK217" s="288"/>
      <c r="AL217" s="288"/>
      <c r="AM217" s="288"/>
      <c r="AN217" s="288"/>
      <c r="AO217" s="288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</row>
    <row r="218" spans="1:69" x14ac:dyDescent="0.2">
      <c r="A218" s="52"/>
      <c r="B218" s="288"/>
      <c r="C218" s="52"/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52"/>
      <c r="AG218" s="52"/>
      <c r="AH218" s="52"/>
      <c r="AI218" s="52"/>
      <c r="AJ218" s="52"/>
      <c r="AK218" s="288"/>
      <c r="AL218" s="288"/>
      <c r="AM218" s="288"/>
      <c r="AN218" s="288"/>
      <c r="AO218" s="288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</row>
    <row r="219" spans="1:69" x14ac:dyDescent="0.2">
      <c r="A219" s="52"/>
      <c r="B219" s="288"/>
      <c r="C219" s="52"/>
      <c r="D219" s="311"/>
      <c r="E219" s="311"/>
      <c r="F219" s="311"/>
      <c r="G219" s="311"/>
      <c r="H219" s="311"/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11"/>
      <c r="X219" s="311"/>
      <c r="Y219" s="311"/>
      <c r="Z219" s="311"/>
      <c r="AA219" s="311"/>
      <c r="AB219" s="311"/>
      <c r="AC219" s="311"/>
      <c r="AD219" s="311"/>
      <c r="AE219" s="311"/>
      <c r="AF219" s="52"/>
      <c r="AG219" s="52"/>
      <c r="AH219" s="52"/>
      <c r="AI219" s="52"/>
      <c r="AJ219" s="52"/>
      <c r="AK219" s="288"/>
      <c r="AL219" s="288"/>
      <c r="AM219" s="288"/>
      <c r="AN219" s="288"/>
      <c r="AO219" s="288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</row>
    <row r="220" spans="1:69" x14ac:dyDescent="0.2">
      <c r="A220" s="52"/>
      <c r="B220" s="288"/>
      <c r="C220" s="52"/>
      <c r="D220" s="311"/>
      <c r="E220" s="311"/>
      <c r="F220" s="311"/>
      <c r="G220" s="311"/>
      <c r="H220" s="311"/>
      <c r="I220" s="311"/>
      <c r="J220" s="311"/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  <c r="Z220" s="311"/>
      <c r="AA220" s="311"/>
      <c r="AB220" s="311"/>
      <c r="AC220" s="311"/>
      <c r="AD220" s="311"/>
      <c r="AE220" s="311"/>
      <c r="AF220" s="52"/>
      <c r="AG220" s="52"/>
      <c r="AH220" s="52"/>
      <c r="AI220" s="52"/>
      <c r="AJ220" s="52"/>
      <c r="AK220" s="288"/>
      <c r="AL220" s="288"/>
      <c r="AM220" s="288"/>
      <c r="AN220" s="288"/>
      <c r="AO220" s="288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</row>
    <row r="221" spans="1:69" x14ac:dyDescent="0.2">
      <c r="A221" s="52"/>
      <c r="B221" s="288"/>
      <c r="C221" s="52"/>
      <c r="D221" s="311"/>
      <c r="E221" s="311"/>
      <c r="F221" s="311"/>
      <c r="G221" s="311"/>
      <c r="H221" s="311"/>
      <c r="I221" s="311"/>
      <c r="J221" s="311"/>
      <c r="K221" s="311"/>
      <c r="L221" s="311"/>
      <c r="M221" s="311"/>
      <c r="N221" s="311"/>
      <c r="O221" s="311"/>
      <c r="P221" s="311"/>
      <c r="Q221" s="311"/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52"/>
      <c r="AG221" s="52"/>
      <c r="AH221" s="52"/>
      <c r="AI221" s="52"/>
      <c r="AJ221" s="52"/>
      <c r="AK221" s="288"/>
      <c r="AL221" s="288"/>
      <c r="AM221" s="288"/>
      <c r="AN221" s="288"/>
      <c r="AO221" s="288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</row>
    <row r="222" spans="1:69" x14ac:dyDescent="0.2">
      <c r="A222" s="52"/>
      <c r="B222" s="288"/>
      <c r="C222" s="52"/>
      <c r="D222" s="311"/>
      <c r="E222" s="311"/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  <c r="AB222" s="311"/>
      <c r="AC222" s="311"/>
      <c r="AD222" s="311"/>
      <c r="AE222" s="311"/>
      <c r="AF222" s="52"/>
      <c r="AG222" s="52"/>
      <c r="AH222" s="52"/>
      <c r="AI222" s="52"/>
      <c r="AJ222" s="52"/>
      <c r="AK222" s="288"/>
      <c r="AL222" s="288"/>
      <c r="AM222" s="288"/>
      <c r="AN222" s="288"/>
      <c r="AO222" s="288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</row>
    <row r="223" spans="1:69" x14ac:dyDescent="0.2">
      <c r="A223" s="52"/>
      <c r="B223" s="288"/>
      <c r="C223" s="52"/>
      <c r="D223" s="311"/>
      <c r="E223" s="311"/>
      <c r="F223" s="311"/>
      <c r="G223" s="311"/>
      <c r="H223" s="311"/>
      <c r="I223" s="311"/>
      <c r="J223" s="311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311"/>
      <c r="Y223" s="311"/>
      <c r="Z223" s="311"/>
      <c r="AA223" s="311"/>
      <c r="AB223" s="311"/>
      <c r="AC223" s="311"/>
      <c r="AD223" s="311"/>
      <c r="AE223" s="311"/>
      <c r="AF223" s="52"/>
      <c r="AG223" s="52"/>
      <c r="AH223" s="52"/>
      <c r="AI223" s="52"/>
      <c r="AJ223" s="52"/>
      <c r="AK223" s="288"/>
      <c r="AL223" s="288"/>
      <c r="AM223" s="288"/>
      <c r="AN223" s="288"/>
      <c r="AO223" s="288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</row>
    <row r="224" spans="1:69" x14ac:dyDescent="0.2">
      <c r="A224" s="52"/>
      <c r="B224" s="288"/>
      <c r="C224" s="52"/>
      <c r="D224" s="311"/>
      <c r="E224" s="311"/>
      <c r="F224" s="311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  <c r="AA224" s="311"/>
      <c r="AB224" s="311"/>
      <c r="AC224" s="311"/>
      <c r="AD224" s="311"/>
      <c r="AE224" s="311"/>
      <c r="AF224" s="52"/>
      <c r="AG224" s="52"/>
      <c r="AH224" s="52"/>
      <c r="AI224" s="52"/>
      <c r="AJ224" s="52"/>
      <c r="AK224" s="288"/>
      <c r="AL224" s="288"/>
      <c r="AM224" s="288"/>
      <c r="AN224" s="288"/>
      <c r="AO224" s="288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</row>
    <row r="225" spans="1:69" x14ac:dyDescent="0.2">
      <c r="A225" s="52"/>
      <c r="B225" s="288"/>
      <c r="C225" s="52"/>
      <c r="D225" s="311"/>
      <c r="E225" s="31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  <c r="AB225" s="311"/>
      <c r="AC225" s="311"/>
      <c r="AD225" s="311"/>
      <c r="AE225" s="311"/>
      <c r="AF225" s="52"/>
      <c r="AG225" s="52"/>
      <c r="AH225" s="52"/>
      <c r="AI225" s="52"/>
      <c r="AJ225" s="52"/>
      <c r="AK225" s="288"/>
      <c r="AL225" s="288"/>
      <c r="AM225" s="288"/>
      <c r="AN225" s="288"/>
      <c r="AO225" s="288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</row>
    <row r="226" spans="1:69" x14ac:dyDescent="0.2">
      <c r="A226" s="52"/>
      <c r="B226" s="288"/>
      <c r="C226" s="52"/>
      <c r="D226" s="311"/>
      <c r="E226" s="311"/>
      <c r="F226" s="311"/>
      <c r="G226" s="311"/>
      <c r="H226" s="311"/>
      <c r="I226" s="311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11"/>
      <c r="X226" s="311"/>
      <c r="Y226" s="311"/>
      <c r="Z226" s="311"/>
      <c r="AA226" s="311"/>
      <c r="AB226" s="311"/>
      <c r="AC226" s="311"/>
      <c r="AD226" s="311"/>
      <c r="AE226" s="311"/>
      <c r="AF226" s="52"/>
      <c r="AG226" s="52"/>
      <c r="AH226" s="52"/>
      <c r="AI226" s="52"/>
      <c r="AJ226" s="52"/>
      <c r="AK226" s="288"/>
      <c r="AL226" s="288"/>
      <c r="AM226" s="288"/>
      <c r="AN226" s="288"/>
      <c r="AO226" s="288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</row>
    <row r="227" spans="1:69" x14ac:dyDescent="0.2">
      <c r="A227" s="52"/>
      <c r="B227" s="288"/>
      <c r="C227" s="52"/>
      <c r="D227" s="311"/>
      <c r="E227" s="31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1"/>
      <c r="AB227" s="311"/>
      <c r="AC227" s="311"/>
      <c r="AD227" s="311"/>
      <c r="AE227" s="311"/>
      <c r="AF227" s="52"/>
      <c r="AG227" s="52"/>
      <c r="AH227" s="52"/>
      <c r="AI227" s="52"/>
      <c r="AJ227" s="52"/>
      <c r="AK227" s="288"/>
      <c r="AL227" s="288"/>
      <c r="AM227" s="288"/>
      <c r="AN227" s="288"/>
      <c r="AO227" s="288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</row>
    <row r="228" spans="1:69" x14ac:dyDescent="0.2">
      <c r="A228" s="52"/>
      <c r="B228" s="288"/>
      <c r="C228" s="52"/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  <c r="Z228" s="311"/>
      <c r="AA228" s="311"/>
      <c r="AB228" s="311"/>
      <c r="AC228" s="311"/>
      <c r="AD228" s="311"/>
      <c r="AE228" s="311"/>
      <c r="AF228" s="52"/>
      <c r="AG228" s="52"/>
      <c r="AH228" s="52"/>
      <c r="AI228" s="52"/>
      <c r="AJ228" s="52"/>
      <c r="AK228" s="288"/>
      <c r="AL228" s="288"/>
      <c r="AM228" s="288"/>
      <c r="AN228" s="288"/>
      <c r="AO228" s="288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</row>
  </sheetData>
  <mergeCells count="36">
    <mergeCell ref="D6:G6"/>
    <mergeCell ref="P6:S6"/>
    <mergeCell ref="L4:O4"/>
    <mergeCell ref="L5:O5"/>
    <mergeCell ref="H3:K3"/>
    <mergeCell ref="H6:K6"/>
    <mergeCell ref="P4:S4"/>
    <mergeCell ref="P5:S5"/>
    <mergeCell ref="D2:G2"/>
    <mergeCell ref="D3:G3"/>
    <mergeCell ref="D4:G4"/>
    <mergeCell ref="D5:G5"/>
    <mergeCell ref="H2:K2"/>
    <mergeCell ref="H4:K4"/>
    <mergeCell ref="H5:K5"/>
    <mergeCell ref="P70:R70"/>
    <mergeCell ref="L6:O6"/>
    <mergeCell ref="AB4:AE4"/>
    <mergeCell ref="T4:W4"/>
    <mergeCell ref="L2:O2"/>
    <mergeCell ref="L3:O3"/>
    <mergeCell ref="X4:AA4"/>
    <mergeCell ref="AB3:AE3"/>
    <mergeCell ref="P2:S2"/>
    <mergeCell ref="X6:AA6"/>
    <mergeCell ref="T6:W6"/>
    <mergeCell ref="P3:S3"/>
    <mergeCell ref="T2:W2"/>
    <mergeCell ref="X2:AA2"/>
    <mergeCell ref="T5:W5"/>
    <mergeCell ref="T3:W3"/>
    <mergeCell ref="X3:AA3"/>
    <mergeCell ref="X5:AA5"/>
    <mergeCell ref="AB6:AE6"/>
    <mergeCell ref="AB2:AE2"/>
    <mergeCell ref="AB5:AE5"/>
  </mergeCells>
  <phoneticPr fontId="0" type="noConversion"/>
  <pageMargins left="0.45" right="0.5" top="0.39" bottom="0.65" header="0.28000000000000003" footer="0.49"/>
  <pageSetup paperSize="9" scale="6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27"/>
  <sheetViews>
    <sheetView zoomScale="85" workbookViewId="0">
      <pane ySplit="6" topLeftCell="A10" activePane="bottomLeft" state="frozen"/>
      <selection activeCell="B1" sqref="B1"/>
      <selection pane="bottomLeft" activeCell="AN49" sqref="AN49"/>
    </sheetView>
  </sheetViews>
  <sheetFormatPr baseColWidth="10" defaultRowHeight="12.75" x14ac:dyDescent="0.2"/>
  <cols>
    <col min="1" max="1" width="2" customWidth="1"/>
    <col min="2" max="2" width="2.85546875" style="472" customWidth="1"/>
    <col min="3" max="3" width="23" customWidth="1"/>
    <col min="4" max="6" width="4.28515625" style="436" customWidth="1"/>
    <col min="7" max="7" width="3.5703125" style="436" customWidth="1"/>
    <col min="8" max="8" width="4.28515625" style="436" customWidth="1"/>
    <col min="9" max="9" width="3.5703125" style="436" customWidth="1"/>
    <col min="10" max="10" width="4.28515625" style="436" customWidth="1"/>
    <col min="11" max="11" width="3" style="436" customWidth="1"/>
    <col min="12" max="12" width="5" style="436" customWidth="1"/>
    <col min="13" max="13" width="3.7109375" style="436" customWidth="1"/>
    <col min="14" max="14" width="5.140625" style="436" customWidth="1"/>
    <col min="15" max="15" width="2.7109375" style="436" customWidth="1"/>
    <col min="16" max="16" width="6" style="436" customWidth="1"/>
    <col min="17" max="17" width="2.7109375" style="436" customWidth="1"/>
    <col min="18" max="18" width="4.28515625" style="436" customWidth="1"/>
    <col min="19" max="19" width="3" style="436" customWidth="1"/>
    <col min="20" max="20" width="4.28515625" style="436" customWidth="1"/>
    <col min="21" max="21" width="4.140625" style="436" customWidth="1"/>
    <col min="22" max="23" width="4.140625" style="487" customWidth="1"/>
    <col min="24" max="24" width="4.28515625" style="436" customWidth="1"/>
    <col min="25" max="25" width="4.140625" style="436" customWidth="1"/>
    <col min="26" max="26" width="3" style="1" customWidth="1"/>
    <col min="27" max="27" width="5.85546875" customWidth="1"/>
    <col min="28" max="28" width="4.85546875" customWidth="1"/>
    <col min="29" max="29" width="3.28515625" customWidth="1"/>
    <col min="30" max="31" width="2.85546875" customWidth="1"/>
    <col min="32" max="33" width="4.140625" style="329" customWidth="1"/>
    <col min="34" max="34" width="4.28515625" style="329" customWidth="1"/>
    <col min="35" max="36" width="4" style="329" customWidth="1"/>
    <col min="37" max="37" width="4" style="135" customWidth="1"/>
  </cols>
  <sheetData>
    <row r="1" spans="1:38" x14ac:dyDescent="0.2">
      <c r="A1" s="2"/>
      <c r="B1" s="3"/>
      <c r="C1" s="2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X1" s="435"/>
      <c r="Y1" s="435"/>
      <c r="Z1" s="3"/>
      <c r="AA1" s="2"/>
      <c r="AB1" s="2"/>
      <c r="AC1" s="2"/>
      <c r="AD1" s="2"/>
      <c r="AE1" s="2"/>
      <c r="AF1" s="122"/>
      <c r="AG1" s="122"/>
      <c r="AH1" s="122"/>
      <c r="AI1" s="122"/>
      <c r="AJ1" s="122"/>
    </row>
    <row r="2" spans="1:38" x14ac:dyDescent="0.2">
      <c r="A2" s="2"/>
      <c r="B2" s="1473"/>
      <c r="C2" s="1474"/>
      <c r="D2" s="1378" t="s">
        <v>355</v>
      </c>
      <c r="E2" s="1382"/>
      <c r="F2" s="1378" t="s">
        <v>369</v>
      </c>
      <c r="G2" s="1477"/>
      <c r="H2" s="1378" t="s">
        <v>432</v>
      </c>
      <c r="I2" s="1477"/>
      <c r="J2" s="1475" t="s">
        <v>439</v>
      </c>
      <c r="K2" s="1476"/>
      <c r="L2" s="1480" t="s">
        <v>312</v>
      </c>
      <c r="M2" s="1481"/>
      <c r="N2" s="1480" t="s">
        <v>447</v>
      </c>
      <c r="O2" s="1481"/>
      <c r="P2" s="1480" t="s">
        <v>424</v>
      </c>
      <c r="Q2" s="1481"/>
      <c r="R2" s="1480" t="s">
        <v>473</v>
      </c>
      <c r="S2" s="1481"/>
      <c r="T2" s="1480" t="s">
        <v>476</v>
      </c>
      <c r="U2" s="1481"/>
      <c r="V2" s="1484"/>
      <c r="W2" s="1485"/>
      <c r="X2" s="1490"/>
      <c r="Y2" s="1491"/>
      <c r="Z2" s="19"/>
      <c r="AA2" s="4"/>
      <c r="AB2" s="4"/>
      <c r="AC2" s="4"/>
      <c r="AD2" s="4"/>
      <c r="AE2" s="4"/>
      <c r="AF2" s="327"/>
      <c r="AG2" s="327"/>
      <c r="AH2" s="327"/>
      <c r="AI2" s="327"/>
      <c r="AJ2" s="327"/>
    </row>
    <row r="3" spans="1:38" ht="13.5" thickBot="1" x14ac:dyDescent="0.25">
      <c r="A3" s="2"/>
      <c r="B3" s="1473"/>
      <c r="C3" s="1474"/>
      <c r="D3" s="1366">
        <v>20</v>
      </c>
      <c r="E3" s="1377"/>
      <c r="F3" s="1366">
        <v>13</v>
      </c>
      <c r="G3" s="1466"/>
      <c r="H3" s="1366">
        <v>20</v>
      </c>
      <c r="I3" s="1466"/>
      <c r="J3" s="1479" t="s">
        <v>57</v>
      </c>
      <c r="K3" s="1459"/>
      <c r="L3" s="1458">
        <v>11</v>
      </c>
      <c r="M3" s="1459"/>
      <c r="N3" s="1460">
        <v>25</v>
      </c>
      <c r="O3" s="1459"/>
      <c r="P3" s="1460">
        <v>15</v>
      </c>
      <c r="Q3" s="1459"/>
      <c r="R3" s="1460">
        <v>13</v>
      </c>
      <c r="S3" s="1459"/>
      <c r="T3" s="1460">
        <v>27</v>
      </c>
      <c r="U3" s="1459"/>
      <c r="V3" s="1486"/>
      <c r="W3" s="1487"/>
      <c r="X3" s="1482"/>
      <c r="Y3" s="1483"/>
      <c r="Z3" s="19"/>
      <c r="AA3" s="4"/>
      <c r="AB3" s="4"/>
      <c r="AC3" s="4"/>
      <c r="AD3" s="4"/>
      <c r="AE3" s="4"/>
      <c r="AF3" s="327"/>
      <c r="AG3" s="327"/>
      <c r="AH3" s="327"/>
      <c r="AI3" s="327"/>
      <c r="AJ3" s="327"/>
    </row>
    <row r="4" spans="1:38" x14ac:dyDescent="0.2">
      <c r="A4" s="2"/>
      <c r="B4" s="1473"/>
      <c r="C4" s="1474"/>
      <c r="D4" s="1366" t="s">
        <v>346</v>
      </c>
      <c r="E4" s="1377"/>
      <c r="F4" s="1366" t="s">
        <v>425</v>
      </c>
      <c r="G4" s="1466"/>
      <c r="H4" s="1366" t="s">
        <v>425</v>
      </c>
      <c r="I4" s="1466"/>
      <c r="J4" s="1377" t="s">
        <v>436</v>
      </c>
      <c r="K4" s="1459"/>
      <c r="L4" s="1460" t="s">
        <v>436</v>
      </c>
      <c r="M4" s="1459"/>
      <c r="N4" s="1460" t="s">
        <v>436</v>
      </c>
      <c r="O4" s="1459"/>
      <c r="P4" s="1460" t="s">
        <v>448</v>
      </c>
      <c r="Q4" s="1459"/>
      <c r="R4" s="1460" t="s">
        <v>470</v>
      </c>
      <c r="S4" s="1459"/>
      <c r="T4" s="1460" t="s">
        <v>470</v>
      </c>
      <c r="U4" s="1459"/>
      <c r="V4" s="1486"/>
      <c r="W4" s="1487"/>
      <c r="X4" s="1482"/>
      <c r="Y4" s="1483"/>
      <c r="Z4" s="19" t="s">
        <v>0</v>
      </c>
      <c r="AA4" s="5" t="s">
        <v>1</v>
      </c>
      <c r="AB4" s="7" t="s">
        <v>2</v>
      </c>
      <c r="AC4" s="8"/>
      <c r="AD4" s="8"/>
      <c r="AE4" s="9"/>
      <c r="AF4" s="289"/>
      <c r="AG4" s="357"/>
      <c r="AH4" s="357"/>
      <c r="AI4" s="357"/>
      <c r="AJ4" s="357"/>
      <c r="AK4" s="358"/>
    </row>
    <row r="5" spans="1:38" x14ac:dyDescent="0.2">
      <c r="A5" s="2"/>
      <c r="B5" s="1473"/>
      <c r="C5" s="1474"/>
      <c r="D5" s="1366">
        <v>2013</v>
      </c>
      <c r="E5" s="1377"/>
      <c r="F5" s="1366">
        <v>2014</v>
      </c>
      <c r="G5" s="1466"/>
      <c r="H5" s="1366">
        <v>2014</v>
      </c>
      <c r="I5" s="1466"/>
      <c r="J5" s="1377">
        <v>2014</v>
      </c>
      <c r="K5" s="1459"/>
      <c r="L5" s="1460">
        <v>2014</v>
      </c>
      <c r="M5" s="1459"/>
      <c r="N5" s="1460">
        <v>2014</v>
      </c>
      <c r="O5" s="1459"/>
      <c r="P5" s="1460">
        <v>2014</v>
      </c>
      <c r="Q5" s="1459"/>
      <c r="R5" s="1460">
        <v>2014</v>
      </c>
      <c r="S5" s="1459"/>
      <c r="T5" s="1460">
        <v>2014</v>
      </c>
      <c r="U5" s="1459"/>
      <c r="V5" s="1486"/>
      <c r="W5" s="1487"/>
      <c r="X5" s="1482"/>
      <c r="Y5" s="1483"/>
      <c r="Z5" s="19"/>
      <c r="AA5" s="10" t="s">
        <v>4</v>
      </c>
      <c r="AB5" s="11" t="s">
        <v>5</v>
      </c>
      <c r="AC5" s="12" t="s">
        <v>6</v>
      </c>
      <c r="AD5" s="13" t="s">
        <v>7</v>
      </c>
      <c r="AE5" s="14" t="s">
        <v>8</v>
      </c>
      <c r="AF5" s="359" t="s">
        <v>3</v>
      </c>
      <c r="AG5" s="360"/>
      <c r="AH5" s="360"/>
      <c r="AI5" s="360"/>
      <c r="AJ5" s="361"/>
      <c r="AK5" s="362"/>
    </row>
    <row r="6" spans="1:38" ht="16.5" customHeight="1" thickBot="1" x14ac:dyDescent="0.25">
      <c r="A6" s="2"/>
      <c r="B6" s="1473"/>
      <c r="C6" s="1474"/>
      <c r="D6" s="1467"/>
      <c r="E6" s="1468"/>
      <c r="F6" s="832"/>
      <c r="G6" s="833"/>
      <c r="H6" s="1358"/>
      <c r="I6" s="1472"/>
      <c r="J6" s="1478"/>
      <c r="K6" s="1471"/>
      <c r="L6" s="1464" t="s">
        <v>400</v>
      </c>
      <c r="M6" s="1465"/>
      <c r="N6" s="1464" t="s">
        <v>402</v>
      </c>
      <c r="O6" s="1465"/>
      <c r="P6" s="1470"/>
      <c r="Q6" s="1471"/>
      <c r="R6" s="1467"/>
      <c r="S6" s="1469"/>
      <c r="T6" s="1462"/>
      <c r="U6" s="1463"/>
      <c r="V6" s="1488"/>
      <c r="W6" s="1489"/>
      <c r="X6" s="1467"/>
      <c r="Y6" s="1469"/>
      <c r="Z6" s="19"/>
      <c r="AA6" s="19"/>
      <c r="AB6" s="20"/>
      <c r="AC6" s="18"/>
      <c r="AD6" s="18"/>
      <c r="AE6" s="14"/>
      <c r="AF6" s="293"/>
      <c r="AG6" s="293"/>
      <c r="AH6" s="293"/>
      <c r="AI6" s="293"/>
      <c r="AJ6" s="293"/>
      <c r="AK6" s="363"/>
    </row>
    <row r="7" spans="1:38" x14ac:dyDescent="0.2">
      <c r="A7" s="2"/>
      <c r="B7" s="474"/>
      <c r="C7" s="24" t="s">
        <v>59</v>
      </c>
      <c r="D7" s="364"/>
      <c r="E7" s="364"/>
      <c r="F7" s="364"/>
      <c r="G7" s="364"/>
      <c r="H7" s="465"/>
      <c r="I7" s="465"/>
      <c r="J7" s="338"/>
      <c r="K7" s="800"/>
      <c r="L7" s="338"/>
      <c r="M7" s="634"/>
      <c r="N7" s="338"/>
      <c r="O7" s="634"/>
      <c r="P7" s="338"/>
      <c r="Q7" s="634"/>
      <c r="R7" s="338"/>
      <c r="S7" s="634"/>
      <c r="T7" s="338"/>
      <c r="U7" s="634"/>
      <c r="V7" s="488"/>
      <c r="W7" s="488"/>
      <c r="X7" s="338"/>
      <c r="Y7" s="634"/>
      <c r="Z7" s="19"/>
      <c r="AA7" s="25"/>
      <c r="AB7" s="17"/>
      <c r="AC7" s="17"/>
      <c r="AD7" s="17"/>
      <c r="AE7" s="26"/>
      <c r="AF7" s="5">
        <v>180</v>
      </c>
      <c r="AG7" s="5">
        <v>270</v>
      </c>
      <c r="AH7" s="5">
        <v>365</v>
      </c>
      <c r="AI7" s="5">
        <v>450</v>
      </c>
      <c r="AJ7" s="5">
        <v>510</v>
      </c>
      <c r="AK7" s="135">
        <v>610</v>
      </c>
      <c r="AL7" s="2"/>
    </row>
    <row r="8" spans="1:38" x14ac:dyDescent="0.2">
      <c r="A8" s="2"/>
      <c r="B8" s="471"/>
      <c r="C8" s="477"/>
      <c r="D8" s="345"/>
      <c r="E8" s="365"/>
      <c r="F8" s="338"/>
      <c r="G8" s="338"/>
      <c r="H8" s="345"/>
      <c r="I8" s="365"/>
      <c r="J8" s="334"/>
      <c r="K8" s="312"/>
      <c r="L8" s="337"/>
      <c r="M8" s="312"/>
      <c r="N8" s="337"/>
      <c r="O8" s="634"/>
      <c r="P8" s="345"/>
      <c r="Q8" s="342"/>
      <c r="R8" s="338"/>
      <c r="S8" s="635"/>
      <c r="T8" s="338"/>
      <c r="U8" s="635"/>
      <c r="V8" s="489"/>
      <c r="W8" s="490"/>
      <c r="X8" s="338"/>
      <c r="Y8" s="635"/>
      <c r="Z8" s="50">
        <f>COUNT(D8:Y8)</f>
        <v>0</v>
      </c>
      <c r="AA8" s="25" t="str">
        <f>IF(Z8&lt;3," ",(LARGE(D8:Y8,1)+LARGE(D8:Y8,2)+LARGE(D8:Y8,3))/3)</f>
        <v xml:space="preserve"> </v>
      </c>
      <c r="AB8" s="20">
        <f>COUNTIF(D8:U8,"(1)")</f>
        <v>0</v>
      </c>
      <c r="AC8" s="18">
        <f>COUNTIF(D8:U8,"(2)")</f>
        <v>0</v>
      </c>
      <c r="AD8" s="18">
        <f>COUNTIF(D8:U8,"(3)")</f>
        <v>0</v>
      </c>
      <c r="AE8" s="14">
        <f>SUM(AB8:AD8)</f>
        <v>0</v>
      </c>
      <c r="AF8" s="30" t="e">
        <f>IF((LARGE($D8:$U8,1))&gt;=180,"14"," ")</f>
        <v>#NUM!</v>
      </c>
      <c r="AG8" s="30" t="e">
        <f>IF((LARGE($D8:$U8,1))&gt;=270,"14"," ")</f>
        <v>#NUM!</v>
      </c>
      <c r="AH8" s="30" t="e">
        <f>IF((LARGE($D8:$U8,1))&gt;=365,"14"," ")</f>
        <v>#NUM!</v>
      </c>
      <c r="AI8" s="30" t="e">
        <f>IF((LARGE($D8:$U8,1))&gt;=450,"14"," ")</f>
        <v>#NUM!</v>
      </c>
      <c r="AJ8" s="30" t="e">
        <f>IF((LARGE($D8:$U8,1))&gt;=510,"14"," ")</f>
        <v>#NUM!</v>
      </c>
      <c r="AK8" s="30" t="e">
        <f>IF((LARGE($D8:$U8,1))&gt;=610,"14"," ")</f>
        <v>#NUM!</v>
      </c>
      <c r="AL8" s="2"/>
    </row>
    <row r="9" spans="1:38" x14ac:dyDescent="0.2">
      <c r="A9" s="2"/>
      <c r="B9" s="29"/>
      <c r="C9" s="24" t="s">
        <v>205</v>
      </c>
      <c r="D9" s="340"/>
      <c r="E9" s="340"/>
      <c r="F9" s="340"/>
      <c r="G9" s="340"/>
      <c r="H9" s="340"/>
      <c r="I9" s="340"/>
      <c r="J9" s="339"/>
      <c r="K9" s="831"/>
      <c r="L9" s="340"/>
      <c r="M9" s="308"/>
      <c r="N9" s="340"/>
      <c r="O9" s="633"/>
      <c r="P9" s="340"/>
      <c r="Q9" s="633"/>
      <c r="R9" s="340"/>
      <c r="S9" s="633"/>
      <c r="T9" s="340"/>
      <c r="U9" s="633"/>
      <c r="V9" s="598"/>
      <c r="W9" s="598"/>
      <c r="X9" s="340"/>
      <c r="Y9" s="633"/>
      <c r="Z9" s="50"/>
      <c r="AA9" s="25"/>
      <c r="AB9" s="19"/>
      <c r="AC9" s="19"/>
      <c r="AD9" s="19"/>
      <c r="AE9" s="97"/>
      <c r="AF9" s="19"/>
      <c r="AG9" s="19"/>
      <c r="AH9" s="19"/>
      <c r="AI9" s="19"/>
      <c r="AJ9" s="19"/>
      <c r="AK9" s="19"/>
      <c r="AL9" s="2"/>
    </row>
    <row r="10" spans="1:38" x14ac:dyDescent="0.2">
      <c r="A10" s="2"/>
      <c r="B10" s="471"/>
      <c r="C10" s="36"/>
      <c r="D10" s="345"/>
      <c r="E10" s="365"/>
      <c r="F10" s="343"/>
      <c r="G10" s="343"/>
      <c r="H10" s="345"/>
      <c r="I10" s="366"/>
      <c r="J10" s="367"/>
      <c r="K10" s="344"/>
      <c r="L10" s="345"/>
      <c r="M10" s="324"/>
      <c r="N10" s="345"/>
      <c r="O10" s="344"/>
      <c r="P10" s="345"/>
      <c r="Q10" s="342"/>
      <c r="R10" s="343"/>
      <c r="S10" s="342"/>
      <c r="T10" s="343"/>
      <c r="U10" s="342"/>
      <c r="V10" s="489"/>
      <c r="W10" s="490"/>
      <c r="X10" s="343"/>
      <c r="Y10" s="342"/>
      <c r="Z10" s="50">
        <f>COUNT(D10:Y10)</f>
        <v>0</v>
      </c>
      <c r="AA10" s="25" t="str">
        <f>IF(Z10&lt;3," ",(LARGE(D10:Y10,1)+LARGE(D10:Y10,2)+LARGE(D10:Y10,3))/3)</f>
        <v xml:space="preserve"> </v>
      </c>
      <c r="AB10" s="20">
        <f>COUNTIF(D10:U10,"(1)")</f>
        <v>0</v>
      </c>
      <c r="AC10" s="18">
        <f>COUNTIF(D10:U10,"(2)")</f>
        <v>0</v>
      </c>
      <c r="AD10" s="18">
        <f>COUNTIF(D10:U10,"(3)")</f>
        <v>0</v>
      </c>
      <c r="AE10" s="14">
        <f>SUM(AB10:AD10)</f>
        <v>0</v>
      </c>
      <c r="AF10" s="30" t="e">
        <f>IF((LARGE($D10:$U10,1))&gt;=180,"14"," ")</f>
        <v>#NUM!</v>
      </c>
      <c r="AG10" s="30" t="e">
        <f>IF((LARGE($D10:$U10,1))&gt;=270,"14"," ")</f>
        <v>#NUM!</v>
      </c>
      <c r="AH10" s="30" t="e">
        <f>IF((LARGE($D10:$U10,1))&gt;=365,"14"," ")</f>
        <v>#NUM!</v>
      </c>
      <c r="AI10" s="30" t="e">
        <f>IF((LARGE($D10:$U10,1))&gt;=450,"14"," ")</f>
        <v>#NUM!</v>
      </c>
      <c r="AJ10" s="30" t="e">
        <f>IF((LARGE($D10:$U10,1))&gt;=510,"14"," ")</f>
        <v>#NUM!</v>
      </c>
      <c r="AK10" s="30" t="e">
        <f>IF((LARGE($D10:$U10,1))&gt;=610,"14"," ")</f>
        <v>#NUM!</v>
      </c>
      <c r="AL10" s="2"/>
    </row>
    <row r="11" spans="1:38" x14ac:dyDescent="0.2">
      <c r="A11" s="2"/>
      <c r="B11" s="29"/>
      <c r="C11" s="24" t="s">
        <v>206</v>
      </c>
      <c r="D11" s="340"/>
      <c r="E11" s="340"/>
      <c r="F11" s="340"/>
      <c r="G11" s="340"/>
      <c r="H11" s="340"/>
      <c r="I11" s="340"/>
      <c r="J11" s="339"/>
      <c r="K11" s="831"/>
      <c r="L11" s="340"/>
      <c r="M11" s="308"/>
      <c r="N11" s="340"/>
      <c r="O11" s="633"/>
      <c r="P11" s="340"/>
      <c r="Q11" s="633"/>
      <c r="R11" s="340"/>
      <c r="S11" s="633"/>
      <c r="T11" s="340"/>
      <c r="U11" s="633"/>
      <c r="V11" s="598"/>
      <c r="W11" s="598"/>
      <c r="X11" s="340"/>
      <c r="Y11" s="633"/>
      <c r="Z11" s="50"/>
      <c r="AA11" s="25"/>
      <c r="AB11" s="19"/>
      <c r="AC11" s="19"/>
      <c r="AD11" s="19"/>
      <c r="AE11" s="97"/>
      <c r="AF11" s="19"/>
      <c r="AG11" s="19"/>
      <c r="AH11" s="19"/>
      <c r="AI11" s="19"/>
      <c r="AJ11" s="19"/>
      <c r="AK11" s="19"/>
      <c r="AL11" s="2"/>
    </row>
    <row r="12" spans="1:38" x14ac:dyDescent="0.2">
      <c r="A12" s="2"/>
      <c r="B12" s="471"/>
      <c r="C12" s="36" t="s">
        <v>197</v>
      </c>
      <c r="D12" s="345"/>
      <c r="E12" s="365"/>
      <c r="F12" s="343"/>
      <c r="G12" s="343"/>
      <c r="H12" s="345"/>
      <c r="I12" s="366"/>
      <c r="J12" s="367"/>
      <c r="K12" s="344"/>
      <c r="L12" s="345"/>
      <c r="M12" s="324"/>
      <c r="N12" s="345"/>
      <c r="O12" s="344"/>
      <c r="P12" s="345"/>
      <c r="Q12" s="342"/>
      <c r="R12" s="343"/>
      <c r="S12" s="342"/>
      <c r="T12" s="343"/>
      <c r="U12" s="342"/>
      <c r="V12" s="489"/>
      <c r="W12" s="490"/>
      <c r="X12" s="343"/>
      <c r="Y12" s="342"/>
      <c r="Z12" s="50">
        <f>COUNT(D12:Y12)</f>
        <v>0</v>
      </c>
      <c r="AA12" s="25" t="str">
        <f>IF(Z12&lt;3," ",(LARGE(D12:Y12,1)+LARGE(D12:Y12,2)+LARGE(D12:Y12,3))/3)</f>
        <v xml:space="preserve"> </v>
      </c>
      <c r="AB12" s="20">
        <f>COUNTIF(D12:U12,"(1)")</f>
        <v>0</v>
      </c>
      <c r="AC12" s="18">
        <f>COUNTIF(D12:U12,"(2)")</f>
        <v>0</v>
      </c>
      <c r="AD12" s="18">
        <f>COUNTIF(D12:U12,"(3)")</f>
        <v>0</v>
      </c>
      <c r="AE12" s="14">
        <f>SUM(AB12:AD12)</f>
        <v>0</v>
      </c>
      <c r="AF12" s="107" t="s">
        <v>204</v>
      </c>
      <c r="AG12" s="30" t="e">
        <f>IF((LARGE($D12:$U12,1))&gt;=270,"14"," ")</f>
        <v>#NUM!</v>
      </c>
      <c r="AH12" s="30" t="e">
        <f>IF((LARGE($D12:$U12,1))&gt;=365,"14"," ")</f>
        <v>#NUM!</v>
      </c>
      <c r="AI12" s="30" t="e">
        <f>IF((LARGE($D12:$U12,1))&gt;=450,"14"," ")</f>
        <v>#NUM!</v>
      </c>
      <c r="AJ12" s="30" t="e">
        <f>IF((LARGE($D12:$U12,1))&gt;=510,"14"," ")</f>
        <v>#NUM!</v>
      </c>
      <c r="AK12" s="30" t="e">
        <f>IF((LARGE($D12:$U12,1))&gt;=610,"14"," ")</f>
        <v>#NUM!</v>
      </c>
      <c r="AL12" s="2"/>
    </row>
    <row r="13" spans="1:38" x14ac:dyDescent="0.2">
      <c r="A13" s="2"/>
      <c r="B13" s="471"/>
      <c r="C13" s="36"/>
      <c r="D13" s="345"/>
      <c r="E13" s="365"/>
      <c r="F13" s="343"/>
      <c r="G13" s="343"/>
      <c r="H13" s="345"/>
      <c r="I13" s="365"/>
      <c r="J13" s="367"/>
      <c r="K13" s="344"/>
      <c r="L13" s="345"/>
      <c r="M13" s="324"/>
      <c r="N13" s="345"/>
      <c r="O13" s="344"/>
      <c r="P13" s="345"/>
      <c r="Q13" s="342"/>
      <c r="R13" s="343"/>
      <c r="S13" s="342"/>
      <c r="T13" s="343"/>
      <c r="U13" s="342"/>
      <c r="V13" s="491"/>
      <c r="W13" s="491"/>
      <c r="X13" s="343"/>
      <c r="Y13" s="342"/>
      <c r="Z13" s="50">
        <f>COUNT(D13:Y13)</f>
        <v>0</v>
      </c>
      <c r="AA13" s="25" t="str">
        <f>IF(Z13&lt;3," ",(LARGE(D13:Y13,1)+LARGE(D13:Y13,2)+LARGE(D13:Y13,3))/3)</f>
        <v xml:space="preserve"> </v>
      </c>
      <c r="AB13" s="20">
        <f>COUNTIF(D13:U13,"(1)")</f>
        <v>0</v>
      </c>
      <c r="AC13" s="18">
        <f>COUNTIF(D13:U13,"(2)")</f>
        <v>0</v>
      </c>
      <c r="AD13" s="18">
        <f>COUNTIF(D13:U13,"(3)")</f>
        <v>0</v>
      </c>
      <c r="AE13" s="14">
        <f>SUM(AB13:AD13)</f>
        <v>0</v>
      </c>
      <c r="AF13" s="30" t="e">
        <f>IF((LARGE($D13:$U13,1))&gt;=180,"14"," ")</f>
        <v>#NUM!</v>
      </c>
      <c r="AG13" s="30" t="e">
        <f>IF((LARGE($D13:$U13,1))&gt;=270,"14"," ")</f>
        <v>#NUM!</v>
      </c>
      <c r="AH13" s="30" t="e">
        <f>IF((LARGE($D13:$U13,1))&gt;=365,"14"," ")</f>
        <v>#NUM!</v>
      </c>
      <c r="AI13" s="30" t="e">
        <f>IF((LARGE($D13:$U13,1))&gt;=450,"14"," ")</f>
        <v>#NUM!</v>
      </c>
      <c r="AJ13" s="30" t="e">
        <f>IF((LARGE($D13:$U13,1))&gt;=510,"14"," ")</f>
        <v>#NUM!</v>
      </c>
      <c r="AK13" s="30" t="e">
        <f>IF((LARGE($D13:$U13,1))&gt;=610,"14"," ")</f>
        <v>#NUM!</v>
      </c>
      <c r="AL13" s="2"/>
    </row>
    <row r="14" spans="1:38" x14ac:dyDescent="0.2">
      <c r="A14" s="2"/>
      <c r="B14" s="29"/>
      <c r="C14" s="24" t="s">
        <v>180</v>
      </c>
      <c r="D14" s="340"/>
      <c r="E14" s="340"/>
      <c r="F14" s="340"/>
      <c r="G14" s="340"/>
      <c r="H14" s="340"/>
      <c r="I14" s="340"/>
      <c r="J14" s="339"/>
      <c r="K14" s="831"/>
      <c r="L14" s="340"/>
      <c r="M14" s="633"/>
      <c r="N14" s="340"/>
      <c r="O14" s="633"/>
      <c r="P14" s="340"/>
      <c r="Q14" s="633"/>
      <c r="R14" s="340"/>
      <c r="S14" s="633"/>
      <c r="T14" s="340"/>
      <c r="U14" s="633"/>
      <c r="V14" s="598"/>
      <c r="W14" s="598"/>
      <c r="X14" s="340"/>
      <c r="Y14" s="633"/>
      <c r="Z14" s="50"/>
      <c r="AA14" s="25"/>
      <c r="AB14" s="19"/>
      <c r="AC14" s="19"/>
      <c r="AD14" s="19"/>
      <c r="AE14" s="97"/>
      <c r="AF14" s="5">
        <v>180</v>
      </c>
      <c r="AG14" s="5">
        <v>270</v>
      </c>
      <c r="AH14" s="5">
        <v>365</v>
      </c>
      <c r="AI14" s="5">
        <v>450</v>
      </c>
      <c r="AJ14" s="5">
        <v>510</v>
      </c>
      <c r="AK14" s="135">
        <v>610</v>
      </c>
      <c r="AL14" s="2"/>
    </row>
    <row r="15" spans="1:38" x14ac:dyDescent="0.2">
      <c r="A15" s="2"/>
      <c r="B15" s="471"/>
      <c r="C15" s="139"/>
      <c r="D15" s="345"/>
      <c r="E15" s="365"/>
      <c r="F15" s="343"/>
      <c r="G15" s="343"/>
      <c r="H15" s="345"/>
      <c r="I15" s="366"/>
      <c r="J15" s="367"/>
      <c r="K15" s="344"/>
      <c r="L15" s="345"/>
      <c r="M15" s="324"/>
      <c r="N15" s="345"/>
      <c r="O15" s="344"/>
      <c r="P15" s="345"/>
      <c r="Q15" s="342"/>
      <c r="R15" s="343"/>
      <c r="S15" s="342"/>
      <c r="T15" s="343"/>
      <c r="U15" s="342"/>
      <c r="V15" s="489"/>
      <c r="W15" s="490"/>
      <c r="X15" s="343"/>
      <c r="Y15" s="342"/>
      <c r="Z15" s="50">
        <f>COUNT(D15:Y15)</f>
        <v>0</v>
      </c>
      <c r="AA15" s="25" t="str">
        <f>IF(Z15&lt;3," ",(LARGE(D15:Y15,1)+LARGE(D15:Y15,2)+LARGE(D15:Y15,3))/3)</f>
        <v xml:space="preserve"> </v>
      </c>
      <c r="AB15" s="20">
        <f>COUNTIF(D15:U15,"(1)")</f>
        <v>0</v>
      </c>
      <c r="AC15" s="18">
        <f>COUNTIF(D15:U15,"(2)")</f>
        <v>0</v>
      </c>
      <c r="AD15" s="18">
        <f>COUNTIF(D15:U15,"(3)")</f>
        <v>0</v>
      </c>
      <c r="AE15" s="14">
        <f>SUM(AB15:AD15)</f>
        <v>0</v>
      </c>
      <c r="AF15" s="30" t="e">
        <f>IF((LARGE($D15:$U15,1))&gt;=180,"14"," ")</f>
        <v>#NUM!</v>
      </c>
      <c r="AG15" s="30" t="e">
        <f>IF((LARGE($D15:$U15,1))&gt;=270,"14"," ")</f>
        <v>#NUM!</v>
      </c>
      <c r="AH15" s="30" t="e">
        <f>IF((LARGE($D15:$U15,1))&gt;=365,"14"," ")</f>
        <v>#NUM!</v>
      </c>
      <c r="AI15" s="30" t="e">
        <f>IF((LARGE($D15:$U15,1))&gt;=450,"14"," ")</f>
        <v>#NUM!</v>
      </c>
      <c r="AJ15" s="30" t="e">
        <f>IF((LARGE($D15:$U15,1))&gt;=510,"14"," ")</f>
        <v>#NUM!</v>
      </c>
      <c r="AK15" s="30" t="e">
        <f>IF((LARGE($D15:$U15,1))&gt;=610,"14"," ")</f>
        <v>#NUM!</v>
      </c>
      <c r="AL15" s="2"/>
    </row>
    <row r="16" spans="1:38" x14ac:dyDescent="0.2">
      <c r="A16" s="2"/>
      <c r="B16" s="475"/>
      <c r="C16" s="21"/>
      <c r="D16" s="331"/>
      <c r="E16" s="331"/>
      <c r="F16" s="331"/>
      <c r="G16" s="331"/>
      <c r="H16" s="331"/>
      <c r="I16" s="331"/>
      <c r="J16" s="331"/>
      <c r="K16" s="331"/>
      <c r="L16" s="341"/>
      <c r="M16" s="331"/>
      <c r="N16" s="341"/>
      <c r="O16" s="331"/>
      <c r="P16" s="341"/>
      <c r="Q16" s="331"/>
      <c r="R16" s="341"/>
      <c r="S16" s="331"/>
      <c r="T16" s="341"/>
      <c r="U16" s="331"/>
      <c r="V16" s="492"/>
      <c r="W16" s="492"/>
      <c r="X16" s="341"/>
      <c r="Y16" s="331"/>
      <c r="Z16" s="50"/>
      <c r="AA16" s="25" t="str">
        <f>IF(Z16&lt;3," ",(LARGE(D16:U16,1)+LARGE(D16:U16,2)+LARGE(D16:U16,3))/3)</f>
        <v xml:space="preserve"> </v>
      </c>
      <c r="AB16" s="19"/>
      <c r="AC16" s="19"/>
      <c r="AD16" s="19"/>
      <c r="AE16" s="22"/>
      <c r="AF16" s="23"/>
      <c r="AG16" s="23"/>
      <c r="AH16" s="23"/>
      <c r="AI16" s="23"/>
      <c r="AJ16" s="23"/>
      <c r="AL16" s="2"/>
    </row>
    <row r="17" spans="1:38" x14ac:dyDescent="0.2">
      <c r="A17" s="2"/>
      <c r="B17" s="468"/>
      <c r="C17" s="24" t="s">
        <v>60</v>
      </c>
      <c r="D17" s="364"/>
      <c r="E17" s="364"/>
      <c r="F17" s="364"/>
      <c r="G17" s="364"/>
      <c r="H17" s="465"/>
      <c r="I17" s="465"/>
      <c r="J17" s="338"/>
      <c r="K17" s="800"/>
      <c r="L17" s="338"/>
      <c r="M17" s="634"/>
      <c r="N17" s="338"/>
      <c r="O17" s="634"/>
      <c r="P17" s="338"/>
      <c r="Q17" s="634"/>
      <c r="R17" s="338"/>
      <c r="S17" s="634"/>
      <c r="T17" s="338"/>
      <c r="U17" s="634"/>
      <c r="V17" s="488"/>
      <c r="W17" s="488"/>
      <c r="X17" s="338"/>
      <c r="Y17" s="634"/>
      <c r="Z17" s="50"/>
      <c r="AA17" s="25" t="str">
        <f>IF(Z17&lt;3," ",(LARGE(D17:U17,1)+LARGE(D17:U17,2)+LARGE(D17:U17,3))/3)</f>
        <v xml:space="preserve"> </v>
      </c>
      <c r="AB17" s="17"/>
      <c r="AC17" s="17"/>
      <c r="AD17" s="17"/>
      <c r="AE17" s="26"/>
      <c r="AF17" s="5">
        <v>310</v>
      </c>
      <c r="AG17" s="5">
        <v>430</v>
      </c>
      <c r="AH17" s="5">
        <v>545</v>
      </c>
      <c r="AI17" s="5">
        <v>630</v>
      </c>
      <c r="AJ17" s="5">
        <v>700</v>
      </c>
      <c r="AK17" s="135">
        <v>740</v>
      </c>
      <c r="AL17" s="2"/>
    </row>
    <row r="18" spans="1:38" x14ac:dyDescent="0.2">
      <c r="A18" s="2"/>
      <c r="B18" s="470"/>
      <c r="C18" s="36"/>
      <c r="D18" s="337"/>
      <c r="E18" s="338"/>
      <c r="F18" s="338"/>
      <c r="G18" s="338"/>
      <c r="H18" s="345"/>
      <c r="I18" s="365"/>
      <c r="J18" s="334"/>
      <c r="K18" s="800"/>
      <c r="L18" s="337"/>
      <c r="M18" s="312"/>
      <c r="N18" s="337"/>
      <c r="O18" s="634"/>
      <c r="P18" s="345"/>
      <c r="Q18" s="342"/>
      <c r="R18" s="338"/>
      <c r="S18" s="635"/>
      <c r="T18" s="338"/>
      <c r="U18" s="635"/>
      <c r="V18" s="489"/>
      <c r="W18" s="490"/>
      <c r="X18" s="338"/>
      <c r="Y18" s="635"/>
      <c r="Z18" s="50">
        <f>COUNT(D18:Y18)</f>
        <v>0</v>
      </c>
      <c r="AA18" s="25" t="str">
        <f>IF(Z18&lt;3," ",(LARGE(D18:Y18,1)+LARGE(D18:Y18,2)+LARGE(D18:Y18,3))/3)</f>
        <v xml:space="preserve"> </v>
      </c>
      <c r="AB18" s="20">
        <f>COUNTIF(D18:U18,"(1)")</f>
        <v>0</v>
      </c>
      <c r="AC18" s="18">
        <f>COUNTIF(D18:U18,"(2)")</f>
        <v>0</v>
      </c>
      <c r="AD18" s="18">
        <f>COUNTIF(D18:U18,"(3)")</f>
        <v>0</v>
      </c>
      <c r="AE18" s="14">
        <f>SUM(AB18:AD18)</f>
        <v>0</v>
      </c>
      <c r="AF18" s="134" t="e">
        <f>IF((LARGE($D18:$U18,1))&gt;=310,"14"," ")</f>
        <v>#NUM!</v>
      </c>
      <c r="AG18" s="539" t="e">
        <f>IF((LARGE($D18:$U18,1))&gt;=430,"14"," ")</f>
        <v>#NUM!</v>
      </c>
      <c r="AH18" s="31" t="e">
        <f>IF((LARGE($D18:$U18,1))&gt;=545,"14"," ")</f>
        <v>#NUM!</v>
      </c>
      <c r="AI18" s="31" t="e">
        <f>IF((LARGE($D18:$U18,1))&gt;=630,"14"," ")</f>
        <v>#NUM!</v>
      </c>
      <c r="AJ18" s="31" t="e">
        <f>IF((LARGE($D18:$U18,1))&gt;=700,"14"," ")</f>
        <v>#NUM!</v>
      </c>
      <c r="AK18" s="31" t="e">
        <f>IF((LARGE($D18:$U18,1))&gt;=740,"14"," ")</f>
        <v>#NUM!</v>
      </c>
      <c r="AL18" s="2"/>
    </row>
    <row r="19" spans="1:38" x14ac:dyDescent="0.2">
      <c r="A19" s="2"/>
      <c r="B19" s="29"/>
      <c r="C19" s="95" t="s">
        <v>207</v>
      </c>
      <c r="D19" s="340"/>
      <c r="E19" s="340"/>
      <c r="F19" s="340"/>
      <c r="G19" s="340"/>
      <c r="H19" s="340"/>
      <c r="I19" s="340"/>
      <c r="J19" s="339"/>
      <c r="K19" s="831"/>
      <c r="L19" s="340"/>
      <c r="M19" s="633"/>
      <c r="N19" s="340"/>
      <c r="O19" s="633"/>
      <c r="P19" s="340"/>
      <c r="Q19" s="633"/>
      <c r="R19" s="340"/>
      <c r="S19" s="633"/>
      <c r="T19" s="340"/>
      <c r="U19" s="633"/>
      <c r="V19" s="598"/>
      <c r="W19" s="598"/>
      <c r="X19" s="340"/>
      <c r="Y19" s="633"/>
      <c r="Z19" s="50"/>
      <c r="AA19" s="25" t="str">
        <f>IF(Z19&lt;3," ",(LARGE(D19:U19,1)+LARGE(D19:U19,2)+LARGE(D19:U19,3))/3)</f>
        <v xml:space="preserve"> </v>
      </c>
      <c r="AB19" s="19"/>
      <c r="AC19" s="19"/>
      <c r="AD19" s="19"/>
      <c r="AE19" s="97"/>
      <c r="AF19" s="141">
        <v>140</v>
      </c>
      <c r="AG19" s="141">
        <v>230</v>
      </c>
      <c r="AH19" s="141">
        <v>325</v>
      </c>
      <c r="AI19" s="141">
        <v>410</v>
      </c>
      <c r="AJ19" s="141">
        <v>470</v>
      </c>
      <c r="AK19" s="141">
        <v>585</v>
      </c>
      <c r="AL19" s="2"/>
    </row>
    <row r="20" spans="1:38" x14ac:dyDescent="0.2">
      <c r="A20" s="2"/>
      <c r="B20" s="471"/>
      <c r="C20" s="96"/>
      <c r="D20" s="345"/>
      <c r="E20" s="343"/>
      <c r="F20" s="345"/>
      <c r="G20" s="365"/>
      <c r="H20" s="345"/>
      <c r="I20" s="366"/>
      <c r="J20" s="367"/>
      <c r="K20" s="344"/>
      <c r="L20" s="345"/>
      <c r="M20" s="148"/>
      <c r="N20" s="343"/>
      <c r="O20" s="342"/>
      <c r="P20" s="343"/>
      <c r="Q20" s="342"/>
      <c r="R20" s="343"/>
      <c r="S20" s="342"/>
      <c r="T20" s="343"/>
      <c r="U20" s="342"/>
      <c r="V20" s="489"/>
      <c r="W20" s="490"/>
      <c r="X20" s="343"/>
      <c r="Y20" s="342"/>
      <c r="Z20" s="50">
        <f>COUNT(D20:Y20)</f>
        <v>0</v>
      </c>
      <c r="AA20" s="25" t="str">
        <f>IF(Z20&lt;3," ",(LARGE(D20:Y20,1)+LARGE(D20:Y20,2)+LARGE(D20:Y20,3))/3)</f>
        <v xml:space="preserve"> </v>
      </c>
      <c r="AB20" s="30">
        <f>COUNTIF(D20:U20,"(1)")</f>
        <v>0</v>
      </c>
      <c r="AC20" s="31">
        <f>COUNTIF(D20:U20,"(2)")</f>
        <v>0</v>
      </c>
      <c r="AD20" s="31">
        <f>COUNTIF(D20:U20,"(3)")</f>
        <v>0</v>
      </c>
      <c r="AE20" s="142">
        <f>SUM(AB20:AD20)</f>
        <v>0</v>
      </c>
      <c r="AF20" s="30" t="e">
        <f>IF((LARGE($D20:$U20,1))&gt;=140,"14"," ")</f>
        <v>#NUM!</v>
      </c>
      <c r="AG20" s="31" t="e">
        <f>IF((LARGE($D20:$U20,1))&gt;=230,"14"," ")</f>
        <v>#NUM!</v>
      </c>
      <c r="AH20" s="31" t="e">
        <f>IF((LARGE($D20:$U20,1))&gt;=325,"14"," ")</f>
        <v>#NUM!</v>
      </c>
      <c r="AI20" s="31" t="e">
        <f>IF((LARGE($D20:$U20,1))&gt;=410,"14"," ")</f>
        <v>#NUM!</v>
      </c>
      <c r="AJ20" s="31" t="e">
        <f>IF((LARGE($D20:$U20,1))&gt;=470,"14"," ")</f>
        <v>#NUM!</v>
      </c>
      <c r="AK20" s="31" t="e">
        <f>IF((LARGE($D20:$U20,1))&gt;=585,"14"," ")</f>
        <v>#NUM!</v>
      </c>
      <c r="AL20" s="2"/>
    </row>
    <row r="21" spans="1:38" x14ac:dyDescent="0.2">
      <c r="A21" s="2"/>
      <c r="B21" s="29"/>
      <c r="C21" s="37"/>
      <c r="D21" s="340"/>
      <c r="E21" s="340"/>
      <c r="F21" s="340"/>
      <c r="G21" s="340"/>
      <c r="H21" s="340"/>
      <c r="I21" s="340"/>
      <c r="J21" s="339"/>
      <c r="K21" s="831"/>
      <c r="L21" s="340"/>
      <c r="M21" s="633"/>
      <c r="N21" s="340"/>
      <c r="O21" s="633"/>
      <c r="P21" s="340"/>
      <c r="Q21" s="633"/>
      <c r="R21" s="340"/>
      <c r="S21" s="633"/>
      <c r="T21" s="340"/>
      <c r="U21" s="633"/>
      <c r="V21" s="598"/>
      <c r="W21" s="598"/>
      <c r="X21" s="340"/>
      <c r="Y21" s="633"/>
      <c r="Z21" s="50"/>
      <c r="AA21" s="25"/>
      <c r="AB21" s="19"/>
      <c r="AC21" s="19"/>
      <c r="AD21" s="19"/>
      <c r="AE21" s="97"/>
      <c r="AF21" s="140"/>
      <c r="AG21" s="140"/>
      <c r="AH21" s="140"/>
      <c r="AI21" s="140"/>
      <c r="AJ21" s="140"/>
      <c r="AK21" s="140"/>
      <c r="AL21" s="2"/>
    </row>
    <row r="22" spans="1:38" x14ac:dyDescent="0.2">
      <c r="A22" s="2"/>
      <c r="B22" s="29"/>
      <c r="C22" s="95" t="s">
        <v>124</v>
      </c>
      <c r="D22" s="340"/>
      <c r="E22" s="340"/>
      <c r="F22" s="340"/>
      <c r="G22" s="340"/>
      <c r="H22" s="340"/>
      <c r="I22" s="340"/>
      <c r="J22" s="339"/>
      <c r="K22" s="831"/>
      <c r="L22" s="340"/>
      <c r="M22" s="633"/>
      <c r="N22" s="340"/>
      <c r="O22" s="633"/>
      <c r="P22" s="340"/>
      <c r="Q22" s="633"/>
      <c r="R22" s="340"/>
      <c r="S22" s="633"/>
      <c r="T22" s="340"/>
      <c r="U22" s="633"/>
      <c r="V22" s="598"/>
      <c r="W22" s="598"/>
      <c r="X22" s="340"/>
      <c r="Y22" s="633"/>
      <c r="Z22" s="50"/>
      <c r="AA22" s="25" t="str">
        <f>IF(Z22&lt;3," ",(LARGE(D22:U22,1)+LARGE(D22:U22,2)+LARGE(D22:U22,3))/3)</f>
        <v xml:space="preserve"> </v>
      </c>
      <c r="AB22" s="19"/>
      <c r="AC22" s="19"/>
      <c r="AD22" s="19"/>
      <c r="AE22" s="97"/>
      <c r="AF22" s="19"/>
      <c r="AG22" s="19"/>
      <c r="AH22" s="19"/>
      <c r="AI22" s="19"/>
      <c r="AJ22" s="19"/>
      <c r="AK22" s="19"/>
      <c r="AL22" s="2"/>
    </row>
    <row r="23" spans="1:38" x14ac:dyDescent="0.2">
      <c r="A23" s="2"/>
      <c r="B23" s="471"/>
      <c r="C23" s="96"/>
      <c r="D23" s="345"/>
      <c r="E23" s="365"/>
      <c r="F23" s="343"/>
      <c r="G23" s="343"/>
      <c r="H23" s="345"/>
      <c r="I23" s="365"/>
      <c r="J23" s="367"/>
      <c r="K23" s="324"/>
      <c r="L23" s="345"/>
      <c r="M23" s="344"/>
      <c r="N23" s="345"/>
      <c r="O23" s="324"/>
      <c r="P23" s="345"/>
      <c r="Q23" s="148"/>
      <c r="R23" s="343"/>
      <c r="S23" s="342"/>
      <c r="T23" s="343"/>
      <c r="U23" s="342"/>
      <c r="V23" s="489"/>
      <c r="W23" s="490"/>
      <c r="X23" s="343"/>
      <c r="Y23" s="342"/>
      <c r="Z23" s="50">
        <f>COUNT(D23:Y23)</f>
        <v>0</v>
      </c>
      <c r="AB23" s="20">
        <f>COUNTIF(D23:U23,"(1)")</f>
        <v>0</v>
      </c>
      <c r="AC23" s="18">
        <f>COUNTIF(D23:U23,"(2)")</f>
        <v>0</v>
      </c>
      <c r="AD23" s="18">
        <f>COUNTIF(D23:U23,"(3)")</f>
        <v>0</v>
      </c>
      <c r="AE23" s="14">
        <f>SUM(AB23:AD23)</f>
        <v>0</v>
      </c>
      <c r="AF23" s="134" t="e">
        <f>IF((LARGE($D23:$U23,1))&gt;=310,"14"," ")</f>
        <v>#NUM!</v>
      </c>
      <c r="AG23" s="539" t="e">
        <f>IF((LARGE($D23:$U23,1))&gt;=430,"14"," ")</f>
        <v>#NUM!</v>
      </c>
      <c r="AH23" s="31" t="e">
        <f>IF((LARGE($D23:$U23,1))&gt;=545,"14"," ")</f>
        <v>#NUM!</v>
      </c>
      <c r="AI23" s="31" t="e">
        <f>IF((LARGE($D23:$U23,1))&gt;=630,"14"," ")</f>
        <v>#NUM!</v>
      </c>
      <c r="AJ23" s="31" t="e">
        <f>IF((LARGE($D23:$U23,1))&gt;=700,"14"," ")</f>
        <v>#NUM!</v>
      </c>
      <c r="AK23" s="31" t="e">
        <f>IF((LARGE($D23:$U23,1))&gt;=740,"14"," ")</f>
        <v>#NUM!</v>
      </c>
      <c r="AL23" s="2"/>
    </row>
    <row r="24" spans="1:38" x14ac:dyDescent="0.2">
      <c r="A24" s="2"/>
      <c r="B24" s="471"/>
      <c r="C24" s="96"/>
      <c r="D24" s="345"/>
      <c r="E24" s="365"/>
      <c r="F24" s="343"/>
      <c r="G24" s="343"/>
      <c r="H24" s="345"/>
      <c r="I24" s="365"/>
      <c r="J24" s="367"/>
      <c r="K24" s="324"/>
      <c r="L24" s="345"/>
      <c r="M24" s="344"/>
      <c r="N24" s="345"/>
      <c r="O24" s="324"/>
      <c r="P24" s="345"/>
      <c r="Q24" s="148"/>
      <c r="R24" s="343"/>
      <c r="S24" s="342"/>
      <c r="T24" s="343"/>
      <c r="U24" s="342"/>
      <c r="V24" s="489"/>
      <c r="W24" s="490"/>
      <c r="X24" s="343"/>
      <c r="Y24" s="342"/>
      <c r="Z24" s="50">
        <f>COUNT(D24:Y24)</f>
        <v>0</v>
      </c>
      <c r="AA24" s="25" t="str">
        <f>IF(Z23&lt;3," ",(LARGE(D23:Y23,1)+LARGE(D23:Y23,2)+LARGE(D23:Y23,3))/3)</f>
        <v xml:space="preserve"> </v>
      </c>
      <c r="AB24" s="20">
        <f>COUNTIF(D24:U24,"(1)")</f>
        <v>0</v>
      </c>
      <c r="AC24" s="18">
        <f>COUNTIF(D24:U24,"(2)")</f>
        <v>0</v>
      </c>
      <c r="AD24" s="18">
        <f>COUNTIF(D24:U24,"(3)")</f>
        <v>0</v>
      </c>
      <c r="AE24" s="14">
        <f>SUM(AB24:AD24)</f>
        <v>0</v>
      </c>
      <c r="AF24" s="30" t="e">
        <f>IF((LARGE($D24:$U24,1))&gt;=310,"14"," ")</f>
        <v>#NUM!</v>
      </c>
      <c r="AG24" s="30" t="e">
        <f>IF((LARGE($D24:$U24,1))&gt;=430,"14"," ")</f>
        <v>#NUM!</v>
      </c>
      <c r="AH24" s="31" t="e">
        <f>IF((LARGE($D24:$U24,1))&gt;=545,"14"," ")</f>
        <v>#NUM!</v>
      </c>
      <c r="AI24" s="31" t="e">
        <f>IF((LARGE($D24:$U24,1))&gt;=630,"14"," ")</f>
        <v>#NUM!</v>
      </c>
      <c r="AJ24" s="31" t="e">
        <f>IF((LARGE($D24:$U24,1))&gt;=700,"14"," ")</f>
        <v>#NUM!</v>
      </c>
      <c r="AK24" s="31" t="e">
        <f>IF((LARGE($D24:$U24,1))&gt;=740,"14"," ")</f>
        <v>#NUM!</v>
      </c>
      <c r="AL24" s="2"/>
    </row>
    <row r="25" spans="1:38" x14ac:dyDescent="0.2">
      <c r="A25" s="2"/>
      <c r="B25" s="468"/>
      <c r="C25" s="40"/>
      <c r="D25" s="338"/>
      <c r="E25" s="338"/>
      <c r="F25" s="338"/>
      <c r="G25" s="338"/>
      <c r="H25" s="338"/>
      <c r="I25" s="338"/>
      <c r="J25" s="332"/>
      <c r="K25" s="312"/>
      <c r="L25" s="338"/>
      <c r="M25" s="634"/>
      <c r="N25" s="338"/>
      <c r="O25" s="312"/>
      <c r="P25" s="338"/>
      <c r="Q25" s="312"/>
      <c r="R25" s="338"/>
      <c r="S25" s="634"/>
      <c r="T25" s="338"/>
      <c r="U25" s="634"/>
      <c r="V25" s="488"/>
      <c r="W25" s="488"/>
      <c r="X25" s="338"/>
      <c r="Y25" s="634"/>
      <c r="Z25" s="50"/>
      <c r="AA25" s="25" t="str">
        <f>IF(Z25&lt;3," ",(LARGE(D25:U25,1)+LARGE(D25:U25,2)+LARGE(D25:U25,3))/3)</f>
        <v xml:space="preserve"> </v>
      </c>
      <c r="AB25" s="17"/>
      <c r="AC25" s="17"/>
      <c r="AD25" s="17"/>
      <c r="AE25" s="26"/>
      <c r="AF25" s="97"/>
      <c r="AG25" s="97"/>
      <c r="AH25" s="19"/>
      <c r="AI25" s="19"/>
      <c r="AJ25" s="19"/>
      <c r="AK25" s="19"/>
      <c r="AL25" s="2"/>
    </row>
    <row r="26" spans="1:38" x14ac:dyDescent="0.2">
      <c r="A26" s="2"/>
      <c r="B26" s="468"/>
      <c r="C26" s="24" t="s">
        <v>61</v>
      </c>
      <c r="D26" s="364"/>
      <c r="E26" s="364"/>
      <c r="F26" s="364"/>
      <c r="G26" s="364"/>
      <c r="H26" s="465"/>
      <c r="I26" s="465"/>
      <c r="J26" s="338"/>
      <c r="K26" s="800"/>
      <c r="L26" s="338"/>
      <c r="M26" s="634"/>
      <c r="N26" s="338"/>
      <c r="O26" s="634"/>
      <c r="P26" s="338"/>
      <c r="Q26" s="634"/>
      <c r="R26" s="338"/>
      <c r="S26" s="634"/>
      <c r="T26" s="338"/>
      <c r="U26" s="634"/>
      <c r="V26" s="488"/>
      <c r="W26" s="488"/>
      <c r="X26" s="338"/>
      <c r="Y26" s="634"/>
      <c r="Z26" s="50"/>
      <c r="AA26" s="25" t="str">
        <f>IF(Z26&lt;3," ",(LARGE(D26:U26,1)+LARGE(D26:U26,2)+LARGE(D26:U26,3))/3)</f>
        <v xml:space="preserve"> </v>
      </c>
      <c r="AB26" s="17"/>
      <c r="AC26" s="17"/>
      <c r="AD26" s="17"/>
      <c r="AE26" s="26"/>
      <c r="AF26" s="5">
        <v>140</v>
      </c>
      <c r="AG26" s="5">
        <v>230</v>
      </c>
      <c r="AH26" s="5">
        <v>325</v>
      </c>
      <c r="AI26" s="5">
        <v>410</v>
      </c>
      <c r="AJ26" s="5">
        <v>470</v>
      </c>
      <c r="AK26" s="135">
        <v>585</v>
      </c>
      <c r="AL26" s="2"/>
    </row>
    <row r="27" spans="1:38" x14ac:dyDescent="0.2">
      <c r="A27" s="2"/>
      <c r="B27" s="469"/>
      <c r="C27" s="38" t="s">
        <v>24</v>
      </c>
      <c r="D27" s="335"/>
      <c r="E27" s="375"/>
      <c r="F27" s="368"/>
      <c r="G27" s="424"/>
      <c r="H27" s="368"/>
      <c r="I27" s="424"/>
      <c r="J27" s="333"/>
      <c r="K27" s="307"/>
      <c r="L27" s="335"/>
      <c r="M27" s="440"/>
      <c r="N27" s="341"/>
      <c r="O27" s="302"/>
      <c r="P27" s="341"/>
      <c r="Q27" s="302"/>
      <c r="R27" s="341"/>
      <c r="S27" s="302"/>
      <c r="T27" s="341"/>
      <c r="U27" s="302"/>
      <c r="V27" s="493"/>
      <c r="W27" s="424"/>
      <c r="X27" s="341"/>
      <c r="Y27" s="302"/>
      <c r="Z27" s="50">
        <f>COUNT(D27:Y27)</f>
        <v>0</v>
      </c>
      <c r="AA27" s="25" t="str">
        <f>IF(Z27&lt;3," ",(LARGE(D27:Y27,1)+LARGE(D27:Y27,2)+LARGE(D27:Y27,3))/3)</f>
        <v xml:space="preserve"> </v>
      </c>
      <c r="AB27" s="20">
        <f>COUNTIF(D27:Y27,"(1)")</f>
        <v>0</v>
      </c>
      <c r="AC27" s="20">
        <f>COUNTIF(D27:Y27,"(2)")</f>
        <v>0</v>
      </c>
      <c r="AD27" s="20">
        <f>COUNTIF(F27:Y27,"(3)")</f>
        <v>0</v>
      </c>
      <c r="AE27" s="14">
        <f>SUM(AB27:AD27)</f>
        <v>0</v>
      </c>
      <c r="AF27" s="136" t="s">
        <v>19</v>
      </c>
      <c r="AG27" s="35" t="s">
        <v>19</v>
      </c>
      <c r="AH27" s="35" t="s">
        <v>19</v>
      </c>
      <c r="AI27" s="35" t="s">
        <v>18</v>
      </c>
      <c r="AJ27" s="35" t="s">
        <v>14</v>
      </c>
      <c r="AK27" s="108" t="s">
        <v>230</v>
      </c>
      <c r="AL27" s="2"/>
    </row>
    <row r="28" spans="1:38" s="603" customFormat="1" x14ac:dyDescent="0.2">
      <c r="A28" s="599"/>
      <c r="B28" s="604">
        <v>1</v>
      </c>
      <c r="C28" s="605" t="s">
        <v>430</v>
      </c>
      <c r="D28" s="337"/>
      <c r="E28" s="338"/>
      <c r="F28" s="337">
        <v>224</v>
      </c>
      <c r="G28" s="473" t="s">
        <v>376</v>
      </c>
      <c r="H28" s="337"/>
      <c r="I28" s="473"/>
      <c r="J28" s="334"/>
      <c r="K28" s="312"/>
      <c r="L28" s="337"/>
      <c r="M28" s="310"/>
      <c r="N28" s="338"/>
      <c r="O28" s="310"/>
      <c r="P28" s="338"/>
      <c r="Q28" s="310"/>
      <c r="R28" s="338"/>
      <c r="S28" s="635"/>
      <c r="T28" s="338"/>
      <c r="U28" s="635"/>
      <c r="V28" s="494"/>
      <c r="W28" s="473"/>
      <c r="X28" s="338"/>
      <c r="Y28" s="635"/>
      <c r="Z28" s="50">
        <f>COUNT(D28:Y28)</f>
        <v>1</v>
      </c>
      <c r="AA28" s="25" t="str">
        <f>IF(Z28&lt;3," ",(LARGE(D28:Y28,1)+LARGE(D28:Y28,2)+LARGE(D28:Y28,3))/3)</f>
        <v xml:space="preserve"> </v>
      </c>
      <c r="AB28" s="20">
        <f>COUNTIF(D28:Y28,"(1)")</f>
        <v>0</v>
      </c>
      <c r="AC28" s="20">
        <f>COUNTIF(D28:Y28,"(2)")</f>
        <v>0</v>
      </c>
      <c r="AD28" s="20">
        <f>COUNTIF(F28:Y28,"(3)")</f>
        <v>0</v>
      </c>
      <c r="AE28" s="14">
        <f>SUM(AB28:AD28)</f>
        <v>0</v>
      </c>
      <c r="AF28" s="946" t="str">
        <f>IF((LARGE($D28:$U28,1))&gt;=140,"14"," ")</f>
        <v>14</v>
      </c>
      <c r="AG28" s="31" t="str">
        <f>IF((LARGE($D28:$U28,1))&gt;=230,"14"," ")</f>
        <v xml:space="preserve"> </v>
      </c>
      <c r="AH28" s="31" t="str">
        <f>IF((LARGE($D28:$U28,1))&gt;=325,"14"," ")</f>
        <v xml:space="preserve"> </v>
      </c>
      <c r="AI28" s="31" t="str">
        <f>IF((LARGE($D28:$U28,1))&gt;=410,"14"," ")</f>
        <v xml:space="preserve"> </v>
      </c>
      <c r="AJ28" s="31" t="str">
        <f>IF((LARGE($D28:$U28,1))&gt;=470,"14"," ")</f>
        <v xml:space="preserve"> </v>
      </c>
      <c r="AK28" s="31" t="str">
        <f>IF((LARGE($D28:$U28,1))&gt;=585,"14"," ")</f>
        <v xml:space="preserve"> </v>
      </c>
      <c r="AL28" s="599"/>
    </row>
    <row r="29" spans="1:38" x14ac:dyDescent="0.2">
      <c r="A29" s="2"/>
      <c r="C29" s="37"/>
      <c r="D29" s="341"/>
      <c r="E29" s="341"/>
      <c r="F29" s="341"/>
      <c r="G29" s="341"/>
      <c r="H29" s="341"/>
      <c r="I29" s="341"/>
      <c r="J29" s="330"/>
      <c r="K29" s="835"/>
      <c r="L29" s="341"/>
      <c r="M29" s="637"/>
      <c r="N29" s="341"/>
      <c r="O29" s="637"/>
      <c r="P29" s="341"/>
      <c r="Q29" s="637"/>
      <c r="R29" s="341"/>
      <c r="S29" s="637"/>
      <c r="T29" s="341"/>
      <c r="U29" s="637"/>
      <c r="V29" s="492"/>
      <c r="W29" s="492"/>
      <c r="X29" s="341"/>
      <c r="Y29" s="637"/>
      <c r="Z29" s="50"/>
      <c r="AA29" s="25" t="str">
        <f>IF(Z29&lt;3," ",(LARGE(D29:U29,1)+LARGE(D29:U29,2)+LARGE(D29:U29,3))/3)</f>
        <v xml:space="preserve"> </v>
      </c>
      <c r="AB29" s="5"/>
      <c r="AC29" s="5"/>
      <c r="AD29" s="5"/>
      <c r="AE29" s="22"/>
      <c r="AF29" s="19"/>
      <c r="AG29" s="19"/>
      <c r="AH29" s="19"/>
      <c r="AI29" s="19"/>
      <c r="AJ29" s="19"/>
      <c r="AL29" s="2"/>
    </row>
    <row r="30" spans="1:38" x14ac:dyDescent="0.2">
      <c r="A30" s="2"/>
      <c r="B30" s="468"/>
      <c r="C30" s="24" t="s">
        <v>62</v>
      </c>
      <c r="D30" s="364"/>
      <c r="E30" s="364"/>
      <c r="F30" s="364"/>
      <c r="G30" s="364"/>
      <c r="H30" s="465"/>
      <c r="I30" s="465"/>
      <c r="J30" s="338"/>
      <c r="K30" s="800"/>
      <c r="L30" s="338"/>
      <c r="M30" s="634"/>
      <c r="N30" s="338"/>
      <c r="O30" s="634"/>
      <c r="P30" s="338"/>
      <c r="Q30" s="634"/>
      <c r="R30" s="338"/>
      <c r="S30" s="634"/>
      <c r="T30" s="338"/>
      <c r="U30" s="634"/>
      <c r="V30" s="488"/>
      <c r="W30" s="488"/>
      <c r="X30" s="338"/>
      <c r="Y30" s="634"/>
      <c r="Z30" s="50"/>
      <c r="AA30" s="25" t="str">
        <f>IF(Z30&lt;3," ",(LARGE(D30:U30,1)+LARGE(D30:U30,2)+LARGE(D30:U30,3))/3)</f>
        <v xml:space="preserve"> </v>
      </c>
      <c r="AB30" s="17"/>
      <c r="AC30" s="17"/>
      <c r="AD30" s="17"/>
      <c r="AE30" s="26"/>
      <c r="AF30" s="17">
        <v>120</v>
      </c>
      <c r="AG30" s="17">
        <v>210</v>
      </c>
      <c r="AH30" s="17">
        <v>305</v>
      </c>
      <c r="AI30" s="17">
        <v>390</v>
      </c>
      <c r="AJ30" s="17">
        <v>450</v>
      </c>
      <c r="AK30" s="135">
        <v>560</v>
      </c>
      <c r="AL30" s="2"/>
    </row>
    <row r="31" spans="1:38" x14ac:dyDescent="0.2">
      <c r="A31" s="2"/>
      <c r="B31" s="469"/>
      <c r="C31" s="426"/>
      <c r="D31" s="335"/>
      <c r="E31" s="340"/>
      <c r="F31" s="368"/>
      <c r="G31" s="369"/>
      <c r="H31" s="368"/>
      <c r="I31" s="424"/>
      <c r="J31" s="333"/>
      <c r="K31" s="307"/>
      <c r="L31" s="335"/>
      <c r="M31" s="637"/>
      <c r="N31" s="335"/>
      <c r="O31" s="637"/>
      <c r="P31" s="368"/>
      <c r="Q31" s="631"/>
      <c r="R31" s="341"/>
      <c r="S31" s="632"/>
      <c r="T31" s="341"/>
      <c r="U31" s="302"/>
      <c r="V31" s="493"/>
      <c r="W31" s="424"/>
      <c r="X31" s="341"/>
      <c r="Y31" s="302"/>
      <c r="Z31" s="50">
        <f>COUNT(D31:Y31)</f>
        <v>0</v>
      </c>
      <c r="AA31" s="25" t="str">
        <f>IF(Z31&lt;3," ",(LARGE(D31:Y31,1)+LARGE(D31:Y31,2)+LARGE(D31:Y31,3))/3)</f>
        <v xml:space="preserve"> </v>
      </c>
      <c r="AB31" s="20">
        <f>COUNTIF(D31:Y31,"(1)")</f>
        <v>0</v>
      </c>
      <c r="AC31" s="20">
        <f>COUNTIF(D31:Z31,"(2)")</f>
        <v>0</v>
      </c>
      <c r="AD31" s="20">
        <f>COUNTIF(F31:Y31,"(3)")</f>
        <v>0</v>
      </c>
      <c r="AE31" s="14">
        <f>SUM(AB31:AD31)</f>
        <v>0</v>
      </c>
      <c r="AF31" s="31" t="e">
        <f>IF((LARGE($D31:$U31,1))&gt;=120,"14"," ")</f>
        <v>#NUM!</v>
      </c>
      <c r="AG31" s="31" t="e">
        <f>IF((LARGE($D31:$U31,1))&gt;=210,"14"," ")</f>
        <v>#NUM!</v>
      </c>
      <c r="AH31" s="31" t="e">
        <f>IF((LARGE($D31:$U31,1))&gt;=305,"14"," ")</f>
        <v>#NUM!</v>
      </c>
      <c r="AI31" s="18" t="e">
        <f>IF((LARGE($D31:$U31,1))&gt;=390,"14"," ")</f>
        <v>#NUM!</v>
      </c>
      <c r="AJ31" s="18" t="e">
        <f>IF((LARGE($D31:$U31,1))&gt;=450,"14"," ")</f>
        <v>#NUM!</v>
      </c>
      <c r="AK31" s="31" t="e">
        <f>IF((LARGE($D31:$U31,1))&gt;=560,"14"," ")</f>
        <v>#NUM!</v>
      </c>
      <c r="AL31" s="2"/>
    </row>
    <row r="32" spans="1:38" x14ac:dyDescent="0.2">
      <c r="A32" s="2"/>
      <c r="B32" s="470"/>
      <c r="C32" s="96" t="s">
        <v>24</v>
      </c>
      <c r="D32" s="337"/>
      <c r="E32" s="338"/>
      <c r="F32" s="337"/>
      <c r="G32" s="370"/>
      <c r="H32" s="337"/>
      <c r="I32" s="473"/>
      <c r="J32" s="334"/>
      <c r="K32" s="312"/>
      <c r="L32" s="337"/>
      <c r="M32" s="634"/>
      <c r="N32" s="337"/>
      <c r="O32" s="634"/>
      <c r="P32" s="337"/>
      <c r="Q32" s="635"/>
      <c r="R32" s="338"/>
      <c r="S32" s="635"/>
      <c r="T32" s="338"/>
      <c r="U32" s="310"/>
      <c r="V32" s="499"/>
      <c r="W32" s="473"/>
      <c r="X32" s="338"/>
      <c r="Y32" s="310"/>
      <c r="Z32" s="50">
        <f>COUNT(D32:Y32)</f>
        <v>0</v>
      </c>
      <c r="AA32" s="25"/>
      <c r="AB32" s="20">
        <f>COUNTIF(D32:Y32,"(1)")</f>
        <v>0</v>
      </c>
      <c r="AC32" s="20">
        <f>COUNTIF(D32:Z32,"(2)")</f>
        <v>0</v>
      </c>
      <c r="AD32" s="20">
        <f>COUNTIF(F32:Y32,"(3)")</f>
        <v>0</v>
      </c>
      <c r="AE32" s="14">
        <f>SUM(AB32:AD32)</f>
        <v>0</v>
      </c>
      <c r="AF32" s="548">
        <v>11</v>
      </c>
      <c r="AG32" s="548">
        <v>11</v>
      </c>
      <c r="AH32" s="548">
        <v>11</v>
      </c>
      <c r="AI32" s="18" t="e">
        <f>IF((LARGE($D32:$U32,1))&gt;=390,"14"," ")</f>
        <v>#NUM!</v>
      </c>
      <c r="AJ32" s="18" t="e">
        <f>IF((LARGE($D32:$U32,1))&gt;=450,"14"," ")</f>
        <v>#NUM!</v>
      </c>
      <c r="AK32" s="31" t="e">
        <f>IF((LARGE($D32:$U32,1))&gt;=560,"14"," ")</f>
        <v>#NUM!</v>
      </c>
      <c r="AL32" s="2"/>
    </row>
    <row r="33" spans="1:38" x14ac:dyDescent="0.2">
      <c r="A33" s="2"/>
      <c r="B33" s="29"/>
      <c r="C33" s="37"/>
      <c r="D33" s="340"/>
      <c r="E33" s="340"/>
      <c r="F33" s="340"/>
      <c r="G33" s="340"/>
      <c r="H33" s="340"/>
      <c r="I33" s="340"/>
      <c r="J33" s="339"/>
      <c r="K33" s="835"/>
      <c r="L33" s="340"/>
      <c r="M33" s="637"/>
      <c r="N33" s="340"/>
      <c r="O33" s="637"/>
      <c r="P33" s="340"/>
      <c r="Q33" s="637"/>
      <c r="R33" s="341"/>
      <c r="S33" s="633"/>
      <c r="T33" s="341"/>
      <c r="U33" s="633"/>
      <c r="V33" s="598"/>
      <c r="W33" s="598"/>
      <c r="X33" s="341"/>
      <c r="Y33" s="633"/>
      <c r="Z33" s="50"/>
      <c r="AA33" s="25"/>
      <c r="AB33" s="19"/>
      <c r="AC33" s="19"/>
      <c r="AD33" s="19"/>
      <c r="AE33" s="97"/>
      <c r="AF33" s="19"/>
      <c r="AG33" s="100"/>
      <c r="AH33" s="100"/>
      <c r="AI33" s="19"/>
      <c r="AJ33" s="19"/>
      <c r="AK33" s="19"/>
      <c r="AL33" s="2"/>
    </row>
    <row r="34" spans="1:38" x14ac:dyDescent="0.2">
      <c r="A34" s="2"/>
      <c r="B34" s="468"/>
      <c r="C34" s="95" t="s">
        <v>358</v>
      </c>
      <c r="D34" s="800"/>
      <c r="E34" s="800"/>
      <c r="F34" s="800"/>
      <c r="G34" s="800"/>
      <c r="H34" s="800"/>
      <c r="I34" s="800"/>
      <c r="J34" s="338"/>
      <c r="K34" s="800"/>
      <c r="L34" s="338"/>
      <c r="M34" s="634"/>
      <c r="N34" s="338"/>
      <c r="O34" s="634"/>
      <c r="P34" s="338"/>
      <c r="Q34" s="634"/>
      <c r="R34" s="338"/>
      <c r="S34" s="634"/>
      <c r="T34" s="338"/>
      <c r="U34" s="634"/>
      <c r="V34" s="488"/>
      <c r="W34" s="488"/>
      <c r="X34" s="338"/>
      <c r="Y34" s="634"/>
      <c r="Z34" s="50"/>
      <c r="AA34" s="25" t="str">
        <f>IF(Z34&lt;3," ",(LARGE(D34:U34,1)+LARGE(D34:U34,2)+LARGE(D34:U34,3))/3)</f>
        <v xml:space="preserve"> </v>
      </c>
      <c r="AB34" s="17"/>
      <c r="AC34" s="17"/>
      <c r="AD34" s="17"/>
      <c r="AE34" s="26"/>
      <c r="AF34" s="5">
        <v>180</v>
      </c>
      <c r="AG34" s="5">
        <v>270</v>
      </c>
      <c r="AH34" s="5">
        <v>365</v>
      </c>
      <c r="AI34" s="5">
        <v>450</v>
      </c>
      <c r="AJ34" s="5">
        <v>510</v>
      </c>
      <c r="AK34" s="135">
        <v>610</v>
      </c>
      <c r="AL34" s="2"/>
    </row>
    <row r="35" spans="1:38" x14ac:dyDescent="0.2">
      <c r="A35" s="2"/>
      <c r="B35" s="540"/>
      <c r="C35" s="541"/>
      <c r="D35" s="371"/>
      <c r="E35" s="369"/>
      <c r="F35" s="371"/>
      <c r="G35" s="371"/>
      <c r="H35" s="368"/>
      <c r="I35" s="369"/>
      <c r="J35" s="333"/>
      <c r="K35" s="835"/>
      <c r="L35" s="335"/>
      <c r="M35" s="307"/>
      <c r="N35" s="335"/>
      <c r="O35" s="637"/>
      <c r="P35" s="368"/>
      <c r="Q35" s="631"/>
      <c r="R35" s="341"/>
      <c r="S35" s="632"/>
      <c r="T35" s="341"/>
      <c r="U35" s="632"/>
      <c r="V35" s="496"/>
      <c r="W35" s="497"/>
      <c r="X35" s="341"/>
      <c r="Y35" s="632"/>
      <c r="Z35" s="50">
        <f>COUNT(D35:Y35)</f>
        <v>0</v>
      </c>
      <c r="AA35" s="25" t="str">
        <f>IF(Z35&lt;3," ",(LARGE(D35:Y35,1)+LARGE(D35:Y35,2)+LARGE(D35:Y35,3))/3)</f>
        <v xml:space="preserve"> </v>
      </c>
      <c r="AB35" s="20">
        <f>COUNTIF(D35:Y35,"(1)")</f>
        <v>0</v>
      </c>
      <c r="AC35" s="20">
        <f>COUNTIF(D35:Y35,"(2)")</f>
        <v>0</v>
      </c>
      <c r="AD35" s="20">
        <f>COUNTIF(F35:Y35,"(3)")</f>
        <v>0</v>
      </c>
      <c r="AE35" s="14">
        <f>SUM(AB35:AD35)</f>
        <v>0</v>
      </c>
      <c r="AF35" s="30" t="e">
        <f>IF((LARGE($D35:$U35,1))&gt;=180,"14"," ")</f>
        <v>#NUM!</v>
      </c>
      <c r="AG35" s="30" t="e">
        <f>IF((LARGE($D35:$U35,1))&gt;=270,"14"," ")</f>
        <v>#NUM!</v>
      </c>
      <c r="AH35" s="30" t="e">
        <f>IF((LARGE($D35:$U35,1))&gt;=365,"14"," ")</f>
        <v>#NUM!</v>
      </c>
      <c r="AI35" s="30" t="e">
        <f>IF((LARGE($D35:$U35,1))&gt;=450,"14"," ")</f>
        <v>#NUM!</v>
      </c>
      <c r="AJ35" s="30" t="e">
        <f>IF((LARGE($D35:$U35,1))&gt;=510,"14"," ")</f>
        <v>#NUM!</v>
      </c>
      <c r="AK35" s="30" t="e">
        <f>IF((LARGE($D35:$U35,1))&gt;=610,"14"," ")</f>
        <v>#NUM!</v>
      </c>
      <c r="AL35" s="2"/>
    </row>
    <row r="36" spans="1:38" x14ac:dyDescent="0.2">
      <c r="A36" s="2"/>
      <c r="B36" s="540"/>
      <c r="C36" s="542"/>
      <c r="D36" s="338"/>
      <c r="E36" s="370"/>
      <c r="F36" s="338"/>
      <c r="G36" s="338"/>
      <c r="H36" s="337"/>
      <c r="I36" s="370"/>
      <c r="J36" s="333"/>
      <c r="K36" s="835"/>
      <c r="L36" s="337"/>
      <c r="M36" s="637"/>
      <c r="N36" s="337"/>
      <c r="O36" s="637"/>
      <c r="P36" s="337"/>
      <c r="Q36" s="635"/>
      <c r="R36" s="341"/>
      <c r="S36" s="635"/>
      <c r="T36" s="341"/>
      <c r="U36" s="635"/>
      <c r="V36" s="494"/>
      <c r="W36" s="495"/>
      <c r="X36" s="341"/>
      <c r="Y36" s="635"/>
      <c r="Z36" s="50">
        <f>COUNT(D36:Y36)</f>
        <v>0</v>
      </c>
      <c r="AA36" s="25" t="str">
        <f>IF(Z36&lt;3," ",(LARGE(D36:Y36,1)+LARGE(D36:Y36,2)+LARGE(D36:Y36,3))/3)</f>
        <v xml:space="preserve"> </v>
      </c>
      <c r="AB36" s="20">
        <f>COUNTIF(D36:Y36,"(1)")</f>
        <v>0</v>
      </c>
      <c r="AC36" s="20">
        <f>COUNTIF(D36:Y36,"(2)")</f>
        <v>0</v>
      </c>
      <c r="AD36" s="20">
        <f>COUNTIF(F36:Y36,"(3)")</f>
        <v>0</v>
      </c>
      <c r="AE36" s="14">
        <f>SUM(AB36:AD36)</f>
        <v>0</v>
      </c>
      <c r="AF36" s="30" t="e">
        <f>IF((LARGE($D36:$U36,1))&gt;=180,"14"," ")</f>
        <v>#NUM!</v>
      </c>
      <c r="AG36" s="30" t="e">
        <f>IF((LARGE($D36:$U36,1))&gt;=270,"14"," ")</f>
        <v>#NUM!</v>
      </c>
      <c r="AH36" s="30" t="e">
        <f>IF((LARGE($D36:$U36,1))&gt;=365,"14"," ")</f>
        <v>#NUM!</v>
      </c>
      <c r="AI36" s="30" t="e">
        <f>IF((LARGE($D36:$U36,1))&gt;=450,"14"," ")</f>
        <v>#NUM!</v>
      </c>
      <c r="AJ36" s="30" t="e">
        <f>IF((LARGE($D36:$U36,1))&gt;=510,"14"," ")</f>
        <v>#NUM!</v>
      </c>
      <c r="AK36" s="30" t="e">
        <f>IF((LARGE($D36:$U36,1))&gt;=610,"14"," ")</f>
        <v>#NUM!</v>
      </c>
      <c r="AL36" s="2"/>
    </row>
    <row r="37" spans="1:38" x14ac:dyDescent="0.2">
      <c r="A37" s="2"/>
      <c r="B37" s="476"/>
      <c r="C37" s="42"/>
      <c r="D37" s="341"/>
      <c r="E37" s="341"/>
      <c r="F37" s="341"/>
      <c r="G37" s="341"/>
      <c r="H37" s="341"/>
      <c r="I37" s="341"/>
      <c r="J37" s="371"/>
      <c r="K37" s="827"/>
      <c r="L37" s="341"/>
      <c r="M37" s="636"/>
      <c r="N37" s="341"/>
      <c r="O37" s="636"/>
      <c r="P37" s="341"/>
      <c r="Q37" s="636"/>
      <c r="R37" s="371"/>
      <c r="S37" s="637"/>
      <c r="T37" s="371"/>
      <c r="U37" s="637"/>
      <c r="V37" s="492"/>
      <c r="W37" s="492"/>
      <c r="X37" s="371"/>
      <c r="Y37" s="637"/>
      <c r="Z37" s="50"/>
      <c r="AA37" s="25" t="str">
        <f>IF(Z37&lt;3," ",(LARGE(D37:U37,1)+LARGE(D37:U37,2)+LARGE(D37:U37,3))/3)</f>
        <v xml:space="preserve"> </v>
      </c>
      <c r="AB37" s="19"/>
      <c r="AC37" s="19"/>
      <c r="AD37" s="19"/>
      <c r="AE37" s="22"/>
      <c r="AF37" s="19"/>
      <c r="AG37" s="19"/>
      <c r="AH37" s="19"/>
      <c r="AI37" s="19"/>
      <c r="AJ37" s="19"/>
      <c r="AL37" s="2"/>
    </row>
    <row r="38" spans="1:38" x14ac:dyDescent="0.2">
      <c r="A38" s="2"/>
      <c r="B38" s="468"/>
      <c r="C38" s="24" t="s">
        <v>359</v>
      </c>
      <c r="D38" s="800"/>
      <c r="E38" s="800"/>
      <c r="F38" s="800"/>
      <c r="G38" s="800"/>
      <c r="H38" s="800"/>
      <c r="I38" s="800"/>
      <c r="J38" s="338"/>
      <c r="K38" s="800"/>
      <c r="L38" s="338"/>
      <c r="M38" s="634"/>
      <c r="N38" s="338"/>
      <c r="O38" s="634"/>
      <c r="P38" s="338"/>
      <c r="Q38" s="634"/>
      <c r="R38" s="338"/>
      <c r="S38" s="634"/>
      <c r="T38" s="338"/>
      <c r="U38" s="634"/>
      <c r="V38" s="488"/>
      <c r="W38" s="488"/>
      <c r="X38" s="338"/>
      <c r="Y38" s="634"/>
      <c r="Z38" s="50"/>
      <c r="AA38" s="25" t="str">
        <f>IF(Z38&lt;3," ",(LARGE(D38:U38,1)+LARGE(D38:U38,2)+LARGE(D38:U38,3))/3)</f>
        <v xml:space="preserve"> </v>
      </c>
      <c r="AB38" s="17"/>
      <c r="AC38" s="17"/>
      <c r="AD38" s="17"/>
      <c r="AE38" s="26"/>
      <c r="AF38" s="5">
        <v>180</v>
      </c>
      <c r="AG38" s="5">
        <v>270</v>
      </c>
      <c r="AH38" s="5">
        <v>365</v>
      </c>
      <c r="AI38" s="5">
        <v>450</v>
      </c>
      <c r="AJ38" s="5">
        <v>510</v>
      </c>
      <c r="AK38" s="135">
        <v>610</v>
      </c>
      <c r="AL38" s="2"/>
    </row>
    <row r="39" spans="1:38" x14ac:dyDescent="0.2">
      <c r="A39" s="2"/>
      <c r="B39" s="469"/>
      <c r="C39" s="38"/>
      <c r="D39" s="335"/>
      <c r="E39" s="373"/>
      <c r="F39" s="340"/>
      <c r="G39" s="425"/>
      <c r="H39" s="335"/>
      <c r="I39" s="374"/>
      <c r="J39" s="333"/>
      <c r="K39" s="835"/>
      <c r="L39" s="335"/>
      <c r="M39" s="307"/>
      <c r="N39" s="335"/>
      <c r="O39" s="307"/>
      <c r="P39" s="335"/>
      <c r="Q39" s="302"/>
      <c r="R39" s="341"/>
      <c r="S39" s="302"/>
      <c r="T39" s="341"/>
      <c r="U39" s="302"/>
      <c r="V39" s="498"/>
      <c r="W39" s="427"/>
      <c r="X39" s="341"/>
      <c r="Y39" s="302"/>
      <c r="Z39" s="50"/>
      <c r="AA39" s="25" t="str">
        <f>IF(Z39&lt;3," ",(LARGE(D39:Y39,1)+LARGE(D39:Y39,2)+LARGE(D39:Y39,3))/3)</f>
        <v xml:space="preserve"> </v>
      </c>
      <c r="AB39" s="20">
        <v>0</v>
      </c>
      <c r="AC39" s="18">
        <f>COUNTIF(D39:Y39,"(2)")</f>
        <v>0</v>
      </c>
      <c r="AD39" s="18">
        <f>COUNTIF(D39:Y39,"(3)")</f>
        <v>0</v>
      </c>
      <c r="AE39" s="14">
        <f>SUM(AB39:AD39)</f>
        <v>0</v>
      </c>
      <c r="AF39" s="30" t="e">
        <f>IF((LARGE($D39:$U39,1))&gt;=180,"14"," ")</f>
        <v>#NUM!</v>
      </c>
      <c r="AG39" s="30" t="e">
        <f>IF((LARGE($D39:$U39,1))&gt;=270,"14"," ")</f>
        <v>#NUM!</v>
      </c>
      <c r="AH39" s="30" t="e">
        <f>IF((LARGE($D39:$U39,1))&gt;=365,"14"," ")</f>
        <v>#NUM!</v>
      </c>
      <c r="AI39" s="30" t="e">
        <f>IF((LARGE($D39:$U39,1))&gt;=450,"14"," ")</f>
        <v>#NUM!</v>
      </c>
      <c r="AJ39" s="30" t="e">
        <f>IF((LARGE($D39:$U39,1))&gt;=510,"14"," ")</f>
        <v>#NUM!</v>
      </c>
      <c r="AK39" s="30" t="e">
        <f>IF((LARGE($D39:$U39,1))&gt;=610,"14"," ")</f>
        <v>#NUM!</v>
      </c>
      <c r="AL39" s="2"/>
    </row>
    <row r="40" spans="1:38" x14ac:dyDescent="0.2">
      <c r="A40" s="2"/>
      <c r="B40" s="470"/>
      <c r="C40" s="36" t="s">
        <v>44</v>
      </c>
      <c r="D40" s="337"/>
      <c r="E40" s="370"/>
      <c r="F40" s="338"/>
      <c r="G40" s="338"/>
      <c r="H40" s="337"/>
      <c r="I40" s="372"/>
      <c r="J40" s="334"/>
      <c r="K40" s="800"/>
      <c r="L40" s="337"/>
      <c r="M40" s="634"/>
      <c r="N40" s="337"/>
      <c r="O40" s="634"/>
      <c r="P40" s="337"/>
      <c r="Q40" s="635"/>
      <c r="R40" s="338"/>
      <c r="S40" s="635"/>
      <c r="T40" s="338"/>
      <c r="U40" s="635"/>
      <c r="V40" s="494"/>
      <c r="W40" s="495"/>
      <c r="X40" s="338"/>
      <c r="Y40" s="635"/>
      <c r="Z40" s="50">
        <f>COUNT(D40:Y40)</f>
        <v>0</v>
      </c>
      <c r="AA40" s="25" t="str">
        <f>IF(Z40&lt;3," ",(LARGE(D40:Y40,1)+LARGE(D40:Y40,2)+LARGE(D40:Y40,3))/3)</f>
        <v xml:space="preserve"> </v>
      </c>
      <c r="AB40" s="20">
        <f>COUNTIF(D40:Y40,"(1)")</f>
        <v>0</v>
      </c>
      <c r="AC40" s="18">
        <f>COUNTIF(D40:Y40,"(2)")</f>
        <v>0</v>
      </c>
      <c r="AD40" s="18">
        <f>COUNTIF(D40:Y40,"(3)")</f>
        <v>0</v>
      </c>
      <c r="AE40" s="14">
        <f>SUM(AB40:AD40)</f>
        <v>0</v>
      </c>
      <c r="AF40" s="107" t="s">
        <v>172</v>
      </c>
      <c r="AG40" s="107" t="s">
        <v>172</v>
      </c>
      <c r="AH40" s="107" t="s">
        <v>172</v>
      </c>
      <c r="AI40" s="107" t="s">
        <v>172</v>
      </c>
      <c r="AJ40" s="107" t="s">
        <v>172</v>
      </c>
      <c r="AK40" s="30" t="e">
        <f>IF((LARGE($D40:$U40,1))&gt;=610,"14"," ")</f>
        <v>#NUM!</v>
      </c>
      <c r="AL40" s="2"/>
    </row>
    <row r="41" spans="1:38" x14ac:dyDescent="0.2">
      <c r="A41" s="2"/>
      <c r="B41" s="29"/>
      <c r="C41" s="37"/>
      <c r="D41" s="340"/>
      <c r="E41" s="340"/>
      <c r="F41" s="340"/>
      <c r="G41" s="340"/>
      <c r="H41" s="340"/>
      <c r="I41" s="425"/>
      <c r="J41" s="339"/>
      <c r="K41" s="831"/>
      <c r="L41" s="340"/>
      <c r="M41" s="633"/>
      <c r="N41" s="340"/>
      <c r="O41" s="633"/>
      <c r="P41" s="340"/>
      <c r="Q41" s="633"/>
      <c r="R41" s="340"/>
      <c r="S41" s="633"/>
      <c r="T41" s="340"/>
      <c r="U41" s="633"/>
      <c r="V41" s="598"/>
      <c r="W41" s="598"/>
      <c r="X41" s="340"/>
      <c r="Y41" s="633"/>
      <c r="Z41" s="63"/>
      <c r="AA41" s="610"/>
      <c r="AB41" s="19"/>
      <c r="AC41" s="287"/>
      <c r="AD41" s="287"/>
      <c r="AE41" s="609"/>
      <c r="AF41" s="584"/>
      <c r="AG41" s="584"/>
      <c r="AH41" s="584"/>
      <c r="AI41" s="584"/>
      <c r="AJ41" s="584"/>
      <c r="AK41" s="19"/>
      <c r="AL41" s="2"/>
    </row>
    <row r="42" spans="1:38" x14ac:dyDescent="0.2">
      <c r="A42" s="2"/>
      <c r="B42" s="468"/>
      <c r="C42" s="24" t="s">
        <v>286</v>
      </c>
      <c r="D42" s="364"/>
      <c r="E42" s="364"/>
      <c r="F42" s="364"/>
      <c r="G42" s="364"/>
      <c r="H42" s="465"/>
      <c r="I42" s="465"/>
      <c r="J42" s="338"/>
      <c r="K42" s="800"/>
      <c r="L42" s="338"/>
      <c r="M42" s="634"/>
      <c r="N42" s="338"/>
      <c r="O42" s="634"/>
      <c r="P42" s="338"/>
      <c r="Q42" s="634"/>
      <c r="R42" s="338"/>
      <c r="S42" s="634"/>
      <c r="T42" s="338"/>
      <c r="U42" s="634"/>
      <c r="V42" s="488"/>
      <c r="W42" s="488"/>
      <c r="X42" s="338"/>
      <c r="Y42" s="634"/>
      <c r="Z42" s="50"/>
      <c r="AA42" s="25" t="str">
        <f>IF(Z42&lt;3," ",(LARGE(D42:U42,1)+LARGE(D42:U42,2)+LARGE(D42:U42,3))/3)</f>
        <v xml:space="preserve"> </v>
      </c>
      <c r="AB42" s="17"/>
      <c r="AC42" s="17"/>
      <c r="AD42" s="17"/>
      <c r="AE42" s="26"/>
      <c r="AF42" s="5">
        <v>140</v>
      </c>
      <c r="AG42" s="5">
        <v>230</v>
      </c>
      <c r="AH42" s="5">
        <v>325</v>
      </c>
      <c r="AI42" s="5">
        <v>410</v>
      </c>
      <c r="AJ42" s="5">
        <v>470</v>
      </c>
      <c r="AK42" s="135">
        <v>585</v>
      </c>
      <c r="AL42" s="2"/>
    </row>
    <row r="43" spans="1:38" s="603" customFormat="1" x14ac:dyDescent="0.2">
      <c r="A43" s="599"/>
      <c r="B43" s="600"/>
      <c r="C43" s="601"/>
      <c r="D43" s="335"/>
      <c r="E43" s="375"/>
      <c r="F43" s="368"/>
      <c r="G43" s="424"/>
      <c r="H43" s="368"/>
      <c r="I43" s="424"/>
      <c r="J43" s="333"/>
      <c r="K43" s="307"/>
      <c r="L43" s="335"/>
      <c r="M43" s="440"/>
      <c r="N43" s="341"/>
      <c r="O43" s="302"/>
      <c r="P43" s="341"/>
      <c r="Q43" s="302"/>
      <c r="R43" s="341"/>
      <c r="S43" s="302"/>
      <c r="T43" s="341"/>
      <c r="U43" s="302"/>
      <c r="V43" s="493"/>
      <c r="W43" s="424"/>
      <c r="X43" s="341"/>
      <c r="Y43" s="302"/>
      <c r="Z43" s="596"/>
      <c r="AA43" s="602"/>
      <c r="AB43" s="20">
        <f>COUNTIF(D43:Y43,"(1)")</f>
        <v>0</v>
      </c>
      <c r="AC43" s="18">
        <f>COUNTIF(D43:Y43,"(2)")</f>
        <v>0</v>
      </c>
      <c r="AD43" s="18">
        <f>COUNTIF(D43:Y43,"(3)")</f>
        <v>0</v>
      </c>
      <c r="AE43" s="14">
        <f>SUM(AB43:AD43)</f>
        <v>0</v>
      </c>
      <c r="AF43" s="31" t="e">
        <f>IF((LARGE($D43:$U43,1))&gt;=140,"14"," ")</f>
        <v>#NUM!</v>
      </c>
      <c r="AG43" s="31" t="e">
        <f>IF((LARGE($D43:$U43,1))&gt;=230,"14"," ")</f>
        <v>#NUM!</v>
      </c>
      <c r="AH43" s="31" t="e">
        <f>IF((LARGE($D43:$U43,1))&gt;=325,"14"," ")</f>
        <v>#NUM!</v>
      </c>
      <c r="AI43" s="31" t="e">
        <f>IF((LARGE($D43:$U43,1))&gt;=410,"14"," ")</f>
        <v>#NUM!</v>
      </c>
      <c r="AJ43" s="31" t="e">
        <f>IF((LARGE($D43:$U43,1))&gt;=470,"14"," ")</f>
        <v>#NUM!</v>
      </c>
      <c r="AK43" s="31" t="e">
        <f>IF((LARGE($D43:$U43,1))&gt;=585,"14"," ")</f>
        <v>#NUM!</v>
      </c>
      <c r="AL43" s="599"/>
    </row>
    <row r="44" spans="1:38" x14ac:dyDescent="0.2">
      <c r="A44" s="2"/>
      <c r="B44" s="470">
        <v>1</v>
      </c>
      <c r="C44" s="477" t="s">
        <v>260</v>
      </c>
      <c r="D44" s="337"/>
      <c r="E44" s="775"/>
      <c r="F44" s="337">
        <v>434</v>
      </c>
      <c r="G44" s="473" t="s">
        <v>310</v>
      </c>
      <c r="H44" s="337">
        <v>381</v>
      </c>
      <c r="I44" s="473" t="s">
        <v>382</v>
      </c>
      <c r="J44" s="334"/>
      <c r="K44" s="312"/>
      <c r="L44" s="337">
        <v>385</v>
      </c>
      <c r="M44" s="310" t="s">
        <v>345</v>
      </c>
      <c r="N44" s="338">
        <v>408</v>
      </c>
      <c r="O44" s="1120" t="s">
        <v>242</v>
      </c>
      <c r="P44" s="338">
        <v>354</v>
      </c>
      <c r="Q44" s="310" t="s">
        <v>345</v>
      </c>
      <c r="R44" s="338">
        <v>384</v>
      </c>
      <c r="S44" s="310" t="s">
        <v>353</v>
      </c>
      <c r="T44" s="338"/>
      <c r="U44" s="310"/>
      <c r="V44" s="494"/>
      <c r="W44" s="473"/>
      <c r="X44" s="338"/>
      <c r="Y44" s="635"/>
      <c r="Z44" s="50">
        <f>COUNT(D44:Y44)</f>
        <v>6</v>
      </c>
      <c r="AA44" s="25">
        <f>IF(Z44&lt;3," ",(LARGE(D44:Y44,1)+LARGE(D44:Y44,2)+LARGE(D44:Y44,3))/3)</f>
        <v>409</v>
      </c>
      <c r="AB44" s="20">
        <f>COUNTIF(D44:Y44,"(1)")</f>
        <v>1</v>
      </c>
      <c r="AC44" s="20">
        <f>COUNTIF(D44:Y44,"(2)")</f>
        <v>0</v>
      </c>
      <c r="AD44" s="20">
        <f>COUNTIF(F44:Y44,"(3)")</f>
        <v>0</v>
      </c>
      <c r="AE44" s="14">
        <f>SUM(AB44:AD44)</f>
        <v>1</v>
      </c>
      <c r="AF44" s="136">
        <v>11</v>
      </c>
      <c r="AG44" s="35">
        <v>11</v>
      </c>
      <c r="AH44" s="35">
        <v>11</v>
      </c>
      <c r="AI44" s="35">
        <v>13</v>
      </c>
      <c r="AJ44" s="31" t="str">
        <f>IF((LARGE($D44:$U44,1))&gt;=470,"14"," ")</f>
        <v xml:space="preserve"> </v>
      </c>
      <c r="AK44" s="31" t="str">
        <f>IF((LARGE($D44:$U44,1))&gt;=585,"14"," ")</f>
        <v xml:space="preserve"> </v>
      </c>
      <c r="AL44" s="2"/>
    </row>
    <row r="45" spans="1:38" x14ac:dyDescent="0.2">
      <c r="A45" s="2"/>
      <c r="B45" s="476"/>
      <c r="C45" s="606"/>
      <c r="D45" s="371"/>
      <c r="E45" s="371"/>
      <c r="F45" s="371"/>
      <c r="G45" s="371"/>
      <c r="H45" s="371"/>
      <c r="I45" s="607"/>
      <c r="J45" s="608"/>
      <c r="K45" s="326"/>
      <c r="L45" s="371"/>
      <c r="M45" s="326"/>
      <c r="N45" s="371"/>
      <c r="O45" s="326"/>
      <c r="P45" s="371"/>
      <c r="Q45" s="326"/>
      <c r="R45" s="371"/>
      <c r="S45" s="636"/>
      <c r="T45" s="371"/>
      <c r="U45" s="636"/>
      <c r="V45" s="597"/>
      <c r="W45" s="607"/>
      <c r="X45" s="371"/>
      <c r="Y45" s="636"/>
      <c r="Z45" s="50"/>
      <c r="AA45" s="25"/>
      <c r="AB45" s="287"/>
      <c r="AC45" s="287"/>
      <c r="AD45" s="287"/>
      <c r="AE45" s="609"/>
      <c r="AF45" s="609"/>
      <c r="AG45" s="609"/>
      <c r="AH45" s="609"/>
      <c r="AI45" s="287"/>
      <c r="AJ45" s="287"/>
      <c r="AK45" s="19"/>
      <c r="AL45" s="2"/>
    </row>
    <row r="46" spans="1:38" x14ac:dyDescent="0.2">
      <c r="A46" s="2"/>
      <c r="B46" s="468"/>
      <c r="C46" s="24" t="s">
        <v>287</v>
      </c>
      <c r="D46" s="364"/>
      <c r="E46" s="364"/>
      <c r="F46" s="364"/>
      <c r="G46" s="364"/>
      <c r="H46" s="465"/>
      <c r="I46" s="465"/>
      <c r="J46" s="338"/>
      <c r="K46" s="800"/>
      <c r="L46" s="338"/>
      <c r="M46" s="634"/>
      <c r="N46" s="338"/>
      <c r="O46" s="634"/>
      <c r="P46" s="338"/>
      <c r="Q46" s="634"/>
      <c r="R46" s="338"/>
      <c r="S46" s="634"/>
      <c r="T46" s="338"/>
      <c r="U46" s="634"/>
      <c r="V46" s="488"/>
      <c r="W46" s="488"/>
      <c r="X46" s="338"/>
      <c r="Y46" s="634"/>
      <c r="Z46" s="50"/>
      <c r="AA46" s="25" t="str">
        <f>IF(Z46&lt;3," ",(LARGE(D46:U46,1)+LARGE(D46:U46,2)+LARGE(D46:U46,3))/3)</f>
        <v xml:space="preserve"> </v>
      </c>
      <c r="AB46" s="17"/>
      <c r="AC46" s="17"/>
      <c r="AD46" s="17"/>
      <c r="AE46" s="26"/>
      <c r="AF46" s="17">
        <v>120</v>
      </c>
      <c r="AG46" s="17">
        <v>210</v>
      </c>
      <c r="AH46" s="17">
        <v>305</v>
      </c>
      <c r="AI46" s="17">
        <v>390</v>
      </c>
      <c r="AJ46" s="17">
        <v>450</v>
      </c>
      <c r="AK46" s="135">
        <v>560</v>
      </c>
      <c r="AL46" s="2"/>
    </row>
    <row r="47" spans="1:38" x14ac:dyDescent="0.2">
      <c r="A47" s="2"/>
      <c r="B47" s="469">
        <v>1</v>
      </c>
      <c r="C47" s="426" t="s">
        <v>27</v>
      </c>
      <c r="D47" s="335"/>
      <c r="E47" s="375"/>
      <c r="F47" s="368">
        <v>307</v>
      </c>
      <c r="G47" s="424" t="s">
        <v>367</v>
      </c>
      <c r="H47" s="368"/>
      <c r="I47" s="424"/>
      <c r="J47" s="333"/>
      <c r="K47" s="307"/>
      <c r="L47" s="335"/>
      <c r="M47" s="1132"/>
      <c r="N47" s="335"/>
      <c r="O47" s="637"/>
      <c r="P47" s="368"/>
      <c r="Q47" s="631"/>
      <c r="R47" s="341"/>
      <c r="S47" s="632"/>
      <c r="T47" s="341"/>
      <c r="U47" s="302"/>
      <c r="V47" s="493"/>
      <c r="W47" s="424"/>
      <c r="X47" s="341"/>
      <c r="Y47" s="302"/>
      <c r="Z47" s="50">
        <f>COUNT(D47:Y47)</f>
        <v>1</v>
      </c>
      <c r="AA47" s="25" t="str">
        <f>IF(Z47&lt;3," ",(LARGE(D47:Y47,1)+LARGE(D47:Y47,2)+LARGE(D47:Y47,3))/3)</f>
        <v xml:space="preserve"> </v>
      </c>
      <c r="AB47" s="20">
        <f>COUNTIF(D47:Y47,"(1)")</f>
        <v>0</v>
      </c>
      <c r="AC47" s="20">
        <f>COUNTIF(D47:Z47,"(2)")</f>
        <v>0</v>
      </c>
      <c r="AD47" s="20">
        <f>COUNTIF(F47:Y47,"(3)")</f>
        <v>0</v>
      </c>
      <c r="AE47" s="14">
        <f>SUM(AB47:AD47)</f>
        <v>0</v>
      </c>
      <c r="AF47" s="946" t="str">
        <f>IF((LARGE($D47:$U47,1))&gt;=120,"14"," ")</f>
        <v>14</v>
      </c>
      <c r="AG47" s="946" t="str">
        <f>IF((LARGE($D47:$U47,1))&gt;=210,"14"," ")</f>
        <v>14</v>
      </c>
      <c r="AH47" s="946" t="str">
        <f>IF((LARGE($D47:$U47,1))&gt;=305,"14"," ")</f>
        <v>14</v>
      </c>
      <c r="AI47" s="18" t="str">
        <f>IF((LARGE($D47:$U47,1))&gt;=390,"14"," ")</f>
        <v xml:space="preserve"> </v>
      </c>
      <c r="AJ47" s="18" t="str">
        <f>IF((LARGE($D47:$U47,1))&gt;=450,"14"," ")</f>
        <v xml:space="preserve"> </v>
      </c>
      <c r="AK47" s="31" t="str">
        <f>IF((LARGE($D47:$U47,1))&gt;=560,"14"," ")</f>
        <v xml:space="preserve"> </v>
      </c>
      <c r="AL47" s="2"/>
    </row>
    <row r="48" spans="1:38" x14ac:dyDescent="0.2">
      <c r="A48" s="2"/>
      <c r="B48" s="470">
        <v>2</v>
      </c>
      <c r="C48" s="477" t="s">
        <v>28</v>
      </c>
      <c r="D48" s="337"/>
      <c r="E48" s="338"/>
      <c r="F48" s="337"/>
      <c r="G48" s="473"/>
      <c r="H48" s="337"/>
      <c r="I48" s="473"/>
      <c r="J48" s="334"/>
      <c r="K48" s="312"/>
      <c r="L48" s="337"/>
      <c r="M48" s="312"/>
      <c r="N48" s="337"/>
      <c r="O48" s="312"/>
      <c r="P48" s="337"/>
      <c r="Q48" s="310"/>
      <c r="R48" s="338">
        <v>222</v>
      </c>
      <c r="S48" s="310" t="s">
        <v>367</v>
      </c>
      <c r="T48" s="338">
        <v>308</v>
      </c>
      <c r="U48" s="310" t="s">
        <v>378</v>
      </c>
      <c r="V48" s="494"/>
      <c r="W48" s="473"/>
      <c r="X48" s="338"/>
      <c r="Y48" s="635"/>
      <c r="Z48" s="50">
        <f>COUNT(D48:Y48)</f>
        <v>2</v>
      </c>
      <c r="AA48" s="25" t="str">
        <f>IF(Z48&lt;3," ",(LARGE(D48:Y48,1)+LARGE(D48:Y48,2)+LARGE(D48:Y48,3))/3)</f>
        <v xml:space="preserve"> </v>
      </c>
      <c r="AB48" s="20">
        <f>COUNTIF(D48:Y48,"(1)")</f>
        <v>0</v>
      </c>
      <c r="AC48" s="20">
        <f>COUNTIF(D48:Y48,"(2)")</f>
        <v>0</v>
      </c>
      <c r="AD48" s="20">
        <f>COUNTIF(F48:Y48,"(3)")</f>
        <v>0</v>
      </c>
      <c r="AE48" s="14">
        <f>SUM(AB48:AD48)</f>
        <v>0</v>
      </c>
      <c r="AF48" s="136">
        <v>10</v>
      </c>
      <c r="AG48" s="548">
        <v>11</v>
      </c>
      <c r="AH48" s="548">
        <v>11</v>
      </c>
      <c r="AI48" s="18" t="str">
        <f>IF((LARGE($D48:$U48,1))&gt;=390,"14"," ")</f>
        <v xml:space="preserve"> </v>
      </c>
      <c r="AJ48" s="18" t="str">
        <f>IF((LARGE($D48:$U48,1))&gt;=450,"14"," ")</f>
        <v xml:space="preserve"> </v>
      </c>
      <c r="AK48" s="31" t="str">
        <f>IF((LARGE($D48:$U48,1))&gt;=560,"14"," ")</f>
        <v xml:space="preserve"> </v>
      </c>
      <c r="AL48" s="2"/>
    </row>
    <row r="49" spans="1:38" x14ac:dyDescent="0.2">
      <c r="A49" s="2"/>
      <c r="B49" s="476"/>
      <c r="C49" s="42"/>
      <c r="D49" s="341"/>
      <c r="E49" s="341"/>
      <c r="F49" s="341"/>
      <c r="G49" s="341"/>
      <c r="H49" s="341"/>
      <c r="I49" s="341"/>
      <c r="J49" s="371"/>
      <c r="K49" s="827"/>
      <c r="L49" s="341"/>
      <c r="M49" s="636"/>
      <c r="N49" s="341"/>
      <c r="O49" s="636"/>
      <c r="P49" s="341"/>
      <c r="Q49" s="636"/>
      <c r="R49" s="371"/>
      <c r="S49" s="637"/>
      <c r="T49" s="371"/>
      <c r="U49" s="637"/>
      <c r="V49" s="492"/>
      <c r="W49" s="492"/>
      <c r="X49" s="371"/>
      <c r="Y49" s="637"/>
      <c r="Z49" s="50"/>
      <c r="AA49" s="25" t="str">
        <f>IF(Z49&lt;3," ",(LARGE(D49:U49,1)+LARGE(D49:U49,2)+LARGE(D49:U49,3))/3)</f>
        <v xml:space="preserve"> </v>
      </c>
      <c r="AB49" s="19"/>
      <c r="AC49" s="19"/>
      <c r="AD49" s="19"/>
      <c r="AE49" s="22"/>
      <c r="AF49" s="19"/>
      <c r="AG49" s="19"/>
      <c r="AH49" s="19"/>
      <c r="AI49" s="19"/>
      <c r="AJ49" s="19"/>
      <c r="AL49" s="2"/>
    </row>
    <row r="50" spans="1:38" x14ac:dyDescent="0.2">
      <c r="A50" s="2"/>
      <c r="B50" s="468"/>
      <c r="C50" s="24" t="s">
        <v>360</v>
      </c>
      <c r="D50" s="800"/>
      <c r="E50" s="800"/>
      <c r="F50" s="800"/>
      <c r="G50" s="800"/>
      <c r="H50" s="800"/>
      <c r="I50" s="800"/>
      <c r="J50" s="338"/>
      <c r="K50" s="800"/>
      <c r="L50" s="338"/>
      <c r="M50" s="634"/>
      <c r="N50" s="338"/>
      <c r="O50" s="634"/>
      <c r="P50" s="338"/>
      <c r="Q50" s="634"/>
      <c r="R50" s="338"/>
      <c r="S50" s="634"/>
      <c r="T50" s="338"/>
      <c r="U50" s="634"/>
      <c r="V50" s="488"/>
      <c r="W50" s="488"/>
      <c r="X50" s="338"/>
      <c r="Y50" s="634"/>
      <c r="Z50" s="50"/>
      <c r="AA50" s="25" t="str">
        <f>IF(Z50&lt;3," ",(LARGE(D50:U50,1)+LARGE(D50:U50,2)+LARGE(D50:U50,3))/3)</f>
        <v xml:space="preserve"> </v>
      </c>
      <c r="AB50" s="17"/>
      <c r="AC50" s="17"/>
      <c r="AD50" s="17"/>
      <c r="AE50" s="26"/>
      <c r="AF50" s="5">
        <v>180</v>
      </c>
      <c r="AG50" s="5">
        <v>270</v>
      </c>
      <c r="AH50" s="5">
        <v>365</v>
      </c>
      <c r="AI50" s="5">
        <v>450</v>
      </c>
      <c r="AJ50" s="5">
        <v>510</v>
      </c>
      <c r="AK50" s="135">
        <v>610</v>
      </c>
      <c r="AL50" s="2"/>
    </row>
    <row r="51" spans="1:38" x14ac:dyDescent="0.2">
      <c r="A51" s="2"/>
      <c r="B51" s="469">
        <v>1</v>
      </c>
      <c r="C51" s="426" t="s">
        <v>27</v>
      </c>
      <c r="D51" s="335"/>
      <c r="E51" s="427"/>
      <c r="F51" s="340"/>
      <c r="G51" s="375"/>
      <c r="H51" s="335">
        <v>503</v>
      </c>
      <c r="I51" s="427" t="s">
        <v>310</v>
      </c>
      <c r="J51" s="333"/>
      <c r="K51" s="307"/>
      <c r="L51" s="335">
        <v>482</v>
      </c>
      <c r="M51" s="1133" t="s">
        <v>269</v>
      </c>
      <c r="N51" s="335"/>
      <c r="O51" s="307"/>
      <c r="P51" s="368"/>
      <c r="Q51" s="151"/>
      <c r="R51" s="341">
        <v>487</v>
      </c>
      <c r="S51" s="302" t="s">
        <v>376</v>
      </c>
      <c r="T51" s="341">
        <v>495</v>
      </c>
      <c r="U51" s="302" t="s">
        <v>382</v>
      </c>
      <c r="V51" s="493"/>
      <c r="W51" s="424"/>
      <c r="X51" s="341"/>
      <c r="Y51" s="302"/>
      <c r="Z51" s="50">
        <f>COUNT(D51:Y51)</f>
        <v>4</v>
      </c>
      <c r="AA51" s="25">
        <f>IF(Z51&lt;3," ",(LARGE(D51:Y51,1)+LARGE(D51:Y51,2)+LARGE(D51:Y51,3))/3)</f>
        <v>495</v>
      </c>
      <c r="AB51" s="20">
        <f>COUNTIF(D50:Y50,"(1)")</f>
        <v>0</v>
      </c>
      <c r="AC51" s="18">
        <f>COUNTIF(D51:Y51,"(2)")</f>
        <v>0</v>
      </c>
      <c r="AD51" s="18">
        <f>COUNTIF(D51:Y51,"(3)")</f>
        <v>1</v>
      </c>
      <c r="AE51" s="14">
        <f>SUM(AB51:AD51)</f>
        <v>1</v>
      </c>
      <c r="AF51" s="107" t="s">
        <v>230</v>
      </c>
      <c r="AG51" s="107" t="s">
        <v>230</v>
      </c>
      <c r="AH51" s="107" t="s">
        <v>230</v>
      </c>
      <c r="AI51" s="136">
        <v>10</v>
      </c>
      <c r="AJ51" s="136">
        <v>11</v>
      </c>
      <c r="AK51" s="30" t="str">
        <f>IF((LARGE($D51:$U51,1))&gt;=610,"14"," ")</f>
        <v xml:space="preserve"> </v>
      </c>
      <c r="AL51" s="2"/>
    </row>
    <row r="52" spans="1:38" x14ac:dyDescent="0.2">
      <c r="A52" s="2"/>
      <c r="B52" s="470"/>
      <c r="C52" s="36"/>
      <c r="D52" s="337"/>
      <c r="E52" s="370"/>
      <c r="F52" s="338"/>
      <c r="G52" s="431"/>
      <c r="H52" s="337"/>
      <c r="I52" s="372"/>
      <c r="J52" s="334"/>
      <c r="K52" s="800"/>
      <c r="L52" s="337"/>
      <c r="M52" s="312"/>
      <c r="N52" s="337"/>
      <c r="O52" s="312"/>
      <c r="P52" s="337"/>
      <c r="Q52" s="310"/>
      <c r="R52" s="338"/>
      <c r="S52" s="310"/>
      <c r="T52" s="338"/>
      <c r="U52" s="310"/>
      <c r="V52" s="499"/>
      <c r="W52" s="473"/>
      <c r="X52" s="338"/>
      <c r="Y52" s="310"/>
      <c r="Z52" s="50">
        <f>COUNT(D52:Y52)</f>
        <v>0</v>
      </c>
      <c r="AA52" s="25" t="str">
        <f>IF(Z52&lt;3," ",(LARGE(D52:Y52,1)+LARGE(D52:Y52,2)+LARGE(D52:Y52,3))/3)</f>
        <v xml:space="preserve"> </v>
      </c>
      <c r="AB52" s="20">
        <f>COUNTIF(D51:Y51,"(1)")</f>
        <v>0</v>
      </c>
      <c r="AC52" s="18">
        <f>COUNTIF(D52:U52,"(2)")</f>
        <v>0</v>
      </c>
      <c r="AD52" s="18">
        <f>COUNTIF(D52:Y52,"(3)")</f>
        <v>0</v>
      </c>
      <c r="AE52" s="14">
        <f>SUM(AB52:AD52)</f>
        <v>0</v>
      </c>
      <c r="AF52" s="30" t="e">
        <f>IF((LARGE($D52:$U52,1))&gt;=180,"14"," ")</f>
        <v>#NUM!</v>
      </c>
      <c r="AG52" s="30" t="e">
        <f>IF((LARGE($D52:$U52,1))&gt;=270,"14"," ")</f>
        <v>#NUM!</v>
      </c>
      <c r="AH52" s="30" t="e">
        <f>IF((LARGE($D52:$U52,1))&gt;=365,"14"," ")</f>
        <v>#NUM!</v>
      </c>
      <c r="AI52" s="30" t="e">
        <f>IF((LARGE($D52:$U52,1))&gt;=450,"14"," ")</f>
        <v>#NUM!</v>
      </c>
      <c r="AJ52" s="30" t="e">
        <f>IF((LARGE($D52:$U52,1))&gt;=510,"14"," ")</f>
        <v>#NUM!</v>
      </c>
      <c r="AK52" s="30" t="e">
        <f>IF((LARGE($D52:$U52,1))&gt;=610,"14"," ")</f>
        <v>#NUM!</v>
      </c>
      <c r="AL52" s="2"/>
    </row>
    <row r="53" spans="1:38" x14ac:dyDescent="0.2">
      <c r="A53" s="2"/>
      <c r="C53" s="37"/>
      <c r="D53" s="341"/>
      <c r="E53" s="341"/>
      <c r="F53" s="341"/>
      <c r="G53" s="341"/>
      <c r="H53" s="341"/>
      <c r="I53" s="341"/>
      <c r="J53" s="330"/>
      <c r="K53" s="835"/>
      <c r="L53" s="341"/>
      <c r="M53" s="637"/>
      <c r="N53" s="341"/>
      <c r="O53" s="637"/>
      <c r="P53" s="341"/>
      <c r="Q53" s="637"/>
      <c r="R53" s="341"/>
      <c r="S53" s="637"/>
      <c r="T53" s="341"/>
      <c r="U53" s="637"/>
      <c r="V53" s="492"/>
      <c r="W53" s="492"/>
      <c r="X53" s="341"/>
      <c r="Y53" s="637"/>
      <c r="Z53" s="50"/>
      <c r="AA53" s="25"/>
      <c r="AB53" s="19"/>
      <c r="AC53" s="19"/>
      <c r="AD53" s="19"/>
      <c r="AE53" s="22"/>
      <c r="AF53" s="19"/>
      <c r="AG53" s="19"/>
      <c r="AH53" s="19"/>
      <c r="AI53" s="19"/>
      <c r="AJ53" s="19"/>
      <c r="AK53" s="19"/>
      <c r="AL53" s="2"/>
    </row>
    <row r="54" spans="1:38" x14ac:dyDescent="0.2">
      <c r="A54" s="2"/>
      <c r="B54" s="468"/>
      <c r="C54" s="24" t="s">
        <v>64</v>
      </c>
      <c r="D54" s="364"/>
      <c r="E54" s="364"/>
      <c r="F54" s="364"/>
      <c r="G54" s="364"/>
      <c r="H54" s="465"/>
      <c r="I54" s="465"/>
      <c r="J54" s="338"/>
      <c r="K54" s="800"/>
      <c r="L54" s="338"/>
      <c r="M54" s="634"/>
      <c r="N54" s="338"/>
      <c r="O54" s="634"/>
      <c r="P54" s="338"/>
      <c r="Q54" s="634"/>
      <c r="R54" s="338"/>
      <c r="S54" s="634"/>
      <c r="T54" s="338"/>
      <c r="U54" s="634"/>
      <c r="V54" s="488"/>
      <c r="W54" s="488"/>
      <c r="X54" s="338"/>
      <c r="Y54" s="634"/>
      <c r="Z54" s="50"/>
      <c r="AA54" s="25"/>
      <c r="AB54" s="17"/>
      <c r="AC54" s="17"/>
      <c r="AD54" s="17"/>
      <c r="AE54" s="26"/>
      <c r="AF54" s="17">
        <v>310</v>
      </c>
      <c r="AG54" s="17">
        <v>430</v>
      </c>
      <c r="AH54" s="17">
        <v>545</v>
      </c>
      <c r="AI54" s="17">
        <v>630</v>
      </c>
      <c r="AJ54" s="17">
        <v>700</v>
      </c>
      <c r="AK54" s="135">
        <v>740</v>
      </c>
      <c r="AL54" s="2"/>
    </row>
    <row r="55" spans="1:38" x14ac:dyDescent="0.2">
      <c r="A55" s="2"/>
      <c r="B55" s="470">
        <v>1</v>
      </c>
      <c r="C55" s="477" t="s">
        <v>429</v>
      </c>
      <c r="D55" s="338"/>
      <c r="E55" s="338"/>
      <c r="F55" s="337">
        <v>462</v>
      </c>
      <c r="G55" s="1017" t="s">
        <v>350</v>
      </c>
      <c r="H55" s="337"/>
      <c r="I55" s="370"/>
      <c r="J55" s="334"/>
      <c r="K55" s="800"/>
      <c r="L55" s="337">
        <v>549</v>
      </c>
      <c r="M55" s="1117" t="s">
        <v>242</v>
      </c>
      <c r="N55" s="337"/>
      <c r="O55" s="634"/>
      <c r="P55" s="337"/>
      <c r="Q55" s="635"/>
      <c r="R55" s="338"/>
      <c r="S55" s="635"/>
      <c r="T55" s="338"/>
      <c r="U55" s="635"/>
      <c r="V55" s="494"/>
      <c r="W55" s="495"/>
      <c r="X55" s="338"/>
      <c r="Y55" s="635"/>
      <c r="Z55" s="50">
        <f>COUNT(D55:Y55)</f>
        <v>2</v>
      </c>
      <c r="AA55" s="25" t="str">
        <f>IF(Z55&lt;3," ",(LARGE(D55:Y55,1)+LARGE(D55:Y55,2)+LARGE(D55:Y55,3))/3)</f>
        <v xml:space="preserve"> </v>
      </c>
      <c r="AB55" s="20">
        <f>COUNTIF(D55:Y55,"(1)")</f>
        <v>1</v>
      </c>
      <c r="AC55" s="18">
        <f>COUNTIF(D55:Y55,"(2)")</f>
        <v>1</v>
      </c>
      <c r="AD55" s="18">
        <f>COUNTIF(D55:Y55,"(3)")</f>
        <v>0</v>
      </c>
      <c r="AE55" s="14">
        <f>SUM(AB55:AD55)</f>
        <v>2</v>
      </c>
      <c r="AF55" s="799" t="str">
        <f>IF((LARGE($D55:$U55,1))&gt;=310,"14"," ")</f>
        <v>14</v>
      </c>
      <c r="AG55" s="799" t="str">
        <f>IF((LARGE($D55:$U55,1))&gt;=430,"14"," ")</f>
        <v>14</v>
      </c>
      <c r="AH55" s="946" t="str">
        <f>IF((LARGE($D55:$U55,1))&gt;=545,"14"," ")</f>
        <v>14</v>
      </c>
      <c r="AI55" s="31" t="str">
        <f>IF((LARGE($D55:$U55,1))&gt;=630,"14"," ")</f>
        <v xml:space="preserve"> </v>
      </c>
      <c r="AJ55" s="31" t="str">
        <f>IF((LARGE($D55:$U55,1))&gt;=700,"14"," ")</f>
        <v xml:space="preserve"> </v>
      </c>
      <c r="AK55" s="18" t="str">
        <f>IF((LARGE($D55:$U55,1))&gt;=740,"14"," ")</f>
        <v xml:space="preserve"> </v>
      </c>
      <c r="AL55" s="2"/>
    </row>
    <row r="56" spans="1:38" x14ac:dyDescent="0.2">
      <c r="A56" s="2"/>
      <c r="C56" s="37"/>
      <c r="D56" s="341"/>
      <c r="E56" s="341"/>
      <c r="F56" s="341"/>
      <c r="G56" s="341"/>
      <c r="H56" s="341"/>
      <c r="I56" s="341"/>
      <c r="J56" s="330"/>
      <c r="K56" s="835"/>
      <c r="L56" s="341"/>
      <c r="M56" s="637"/>
      <c r="N56" s="341"/>
      <c r="O56" s="637"/>
      <c r="P56" s="341"/>
      <c r="Q56" s="637"/>
      <c r="R56" s="341"/>
      <c r="S56" s="637"/>
      <c r="T56" s="341"/>
      <c r="U56" s="637"/>
      <c r="V56" s="492"/>
      <c r="W56" s="492"/>
      <c r="X56" s="341"/>
      <c r="Y56" s="637"/>
      <c r="Z56" s="50"/>
      <c r="AA56" s="25"/>
      <c r="AB56" s="19"/>
      <c r="AC56" s="19"/>
      <c r="AD56" s="19"/>
      <c r="AE56" s="22"/>
      <c r="AF56" s="19"/>
      <c r="AG56" s="19"/>
      <c r="AH56" s="19"/>
      <c r="AI56" s="19"/>
      <c r="AJ56" s="19"/>
      <c r="AK56" s="19"/>
      <c r="AL56" s="2"/>
    </row>
    <row r="57" spans="1:38" x14ac:dyDescent="0.2">
      <c r="A57" s="2"/>
      <c r="B57" s="468"/>
      <c r="C57" s="24" t="s">
        <v>65</v>
      </c>
      <c r="D57" s="364"/>
      <c r="E57" s="364"/>
      <c r="F57" s="364"/>
      <c r="G57" s="364"/>
      <c r="H57" s="465"/>
      <c r="I57" s="465"/>
      <c r="J57" s="338"/>
      <c r="K57" s="800"/>
      <c r="L57" s="338"/>
      <c r="M57" s="634"/>
      <c r="N57" s="338"/>
      <c r="O57" s="634"/>
      <c r="P57" s="338"/>
      <c r="Q57" s="634"/>
      <c r="R57" s="338"/>
      <c r="S57" s="634"/>
      <c r="T57" s="338"/>
      <c r="U57" s="634"/>
      <c r="V57" s="488"/>
      <c r="W57" s="488"/>
      <c r="X57" s="338"/>
      <c r="Y57" s="634"/>
      <c r="Z57" s="50"/>
      <c r="AA57" s="25"/>
      <c r="AB57" s="17"/>
      <c r="AC57" s="17"/>
      <c r="AD57" s="17"/>
      <c r="AE57" s="26"/>
      <c r="AF57" s="17">
        <v>310</v>
      </c>
      <c r="AG57" s="17">
        <v>430</v>
      </c>
      <c r="AH57" s="17">
        <v>545</v>
      </c>
      <c r="AI57" s="17">
        <v>630</v>
      </c>
      <c r="AJ57" s="17">
        <v>700</v>
      </c>
      <c r="AK57" s="135">
        <v>740</v>
      </c>
      <c r="AL57" s="2"/>
    </row>
    <row r="58" spans="1:38" x14ac:dyDescent="0.2">
      <c r="A58" s="2"/>
      <c r="B58" s="469"/>
      <c r="C58" s="28" t="s">
        <v>23</v>
      </c>
      <c r="D58" s="341"/>
      <c r="E58" s="515"/>
      <c r="F58" s="335"/>
      <c r="G58" s="427"/>
      <c r="H58" s="335"/>
      <c r="I58" s="427"/>
      <c r="J58" s="333"/>
      <c r="K58" s="307"/>
      <c r="L58" s="335"/>
      <c r="M58" s="307"/>
      <c r="N58" s="335"/>
      <c r="O58" s="307"/>
      <c r="P58" s="335"/>
      <c r="Q58" s="302"/>
      <c r="R58" s="341"/>
      <c r="S58" s="302"/>
      <c r="T58" s="341"/>
      <c r="U58" s="302"/>
      <c r="V58" s="498"/>
      <c r="W58" s="427"/>
      <c r="X58" s="341"/>
      <c r="Y58" s="302"/>
      <c r="Z58" s="50">
        <f>COUNT(D58:Y58)</f>
        <v>0</v>
      </c>
      <c r="AA58" s="25" t="str">
        <f>IF(Z58&lt;3," ",(LARGE(D58:Y58,1)+LARGE(D58:Y58,2)+LARGE(D58:Y58,3))/3)</f>
        <v xml:space="preserve"> </v>
      </c>
      <c r="AB58" s="20">
        <f>COUNTIF(D58:Y58,"(1)")</f>
        <v>0</v>
      </c>
      <c r="AC58" s="18">
        <f>COUNTIF(D58:Y58,"(2)")</f>
        <v>0</v>
      </c>
      <c r="AD58" s="18">
        <f>COUNTIF(D58:Y58,"(3)")</f>
        <v>0</v>
      </c>
      <c r="AE58" s="14">
        <f>SUM(AB58:AD58)</f>
        <v>0</v>
      </c>
      <c r="AF58" s="111" t="s">
        <v>14</v>
      </c>
      <c r="AG58" s="103" t="s">
        <v>57</v>
      </c>
      <c r="AH58" s="103" t="s">
        <v>57</v>
      </c>
      <c r="AI58" s="103" t="s">
        <v>57</v>
      </c>
      <c r="AJ58" s="108" t="s">
        <v>172</v>
      </c>
      <c r="AK58" s="107" t="s">
        <v>204</v>
      </c>
      <c r="AL58" s="2"/>
    </row>
    <row r="59" spans="1:38" x14ac:dyDescent="0.2">
      <c r="A59" s="2"/>
      <c r="B59" s="469"/>
      <c r="C59" s="38" t="s">
        <v>24</v>
      </c>
      <c r="D59" s="340"/>
      <c r="E59" s="340"/>
      <c r="F59" s="335"/>
      <c r="G59" s="373"/>
      <c r="H59" s="335"/>
      <c r="I59" s="373"/>
      <c r="J59" s="333"/>
      <c r="K59" s="933"/>
      <c r="L59" s="335"/>
      <c r="M59" s="933"/>
      <c r="N59" s="335"/>
      <c r="O59" s="933"/>
      <c r="P59" s="335"/>
      <c r="Q59" s="302"/>
      <c r="R59" s="340"/>
      <c r="S59" s="302"/>
      <c r="T59" s="340"/>
      <c r="U59" s="302"/>
      <c r="V59" s="498"/>
      <c r="W59" s="427"/>
      <c r="X59" s="340"/>
      <c r="Y59" s="302"/>
      <c r="Z59" s="50">
        <f>COUNT(D59:Y59)</f>
        <v>0</v>
      </c>
      <c r="AA59" s="25" t="str">
        <f>IF(Z59&lt;3," ",(LARGE(D59:Y59,1)+LARGE(D59:Y59,2)+LARGE(D59:Y59,3))/3)</f>
        <v xml:space="preserve"> </v>
      </c>
      <c r="AB59" s="295">
        <f>COUNTIF(D59:Y59,"(1)")</f>
        <v>0</v>
      </c>
      <c r="AC59" s="6">
        <f>COUNTIF(D59:Y59,"(2)")</f>
        <v>0</v>
      </c>
      <c r="AD59" s="6">
        <f>COUNTIF(D59:Y59,"(3)")</f>
        <v>0</v>
      </c>
      <c r="AE59" s="776">
        <f>SUM(AB59:AD59)</f>
        <v>0</v>
      </c>
      <c r="AF59" s="777" t="s">
        <v>19</v>
      </c>
      <c r="AG59" s="777" t="s">
        <v>19</v>
      </c>
      <c r="AH59" s="777" t="s">
        <v>19</v>
      </c>
      <c r="AI59" s="777" t="s">
        <v>18</v>
      </c>
      <c r="AJ59" s="778" t="s">
        <v>14</v>
      </c>
      <c r="AK59" s="779" t="s">
        <v>149</v>
      </c>
      <c r="AL59" s="2"/>
    </row>
    <row r="60" spans="1:38" x14ac:dyDescent="0.2">
      <c r="A60" s="2"/>
      <c r="B60" s="476"/>
      <c r="C60" s="42"/>
      <c r="D60" s="371"/>
      <c r="E60" s="371"/>
      <c r="F60" s="371"/>
      <c r="G60" s="371"/>
      <c r="H60" s="371"/>
      <c r="I60" s="371"/>
      <c r="J60" s="608"/>
      <c r="K60" s="326"/>
      <c r="L60" s="371"/>
      <c r="M60" s="326"/>
      <c r="N60" s="371"/>
      <c r="O60" s="326"/>
      <c r="P60" s="371"/>
      <c r="Q60" s="326"/>
      <c r="R60" s="371"/>
      <c r="S60" s="326"/>
      <c r="T60" s="371"/>
      <c r="U60" s="326"/>
      <c r="V60" s="607"/>
      <c r="W60" s="607"/>
      <c r="X60" s="371"/>
      <c r="Y60" s="326"/>
      <c r="Z60" s="50"/>
      <c r="AA60" s="25"/>
      <c r="AB60" s="287"/>
      <c r="AC60" s="287"/>
      <c r="AD60" s="287"/>
      <c r="AE60" s="609"/>
      <c r="AF60" s="780"/>
      <c r="AG60" s="780"/>
      <c r="AH60" s="780"/>
      <c r="AI60" s="780"/>
      <c r="AJ60" s="780"/>
      <c r="AK60" s="780"/>
      <c r="AL60" s="2"/>
    </row>
    <row r="61" spans="1:38" x14ac:dyDescent="0.2">
      <c r="A61" s="2"/>
      <c r="B61" s="468"/>
      <c r="C61" s="24" t="s">
        <v>361</v>
      </c>
      <c r="D61" s="364"/>
      <c r="E61" s="364"/>
      <c r="F61" s="364"/>
      <c r="G61" s="364"/>
      <c r="H61" s="465"/>
      <c r="I61" s="465"/>
      <c r="J61" s="338"/>
      <c r="K61" s="800"/>
      <c r="L61" s="338"/>
      <c r="M61" s="800"/>
      <c r="N61" s="338"/>
      <c r="O61" s="800"/>
      <c r="P61" s="338"/>
      <c r="Q61" s="800"/>
      <c r="R61" s="338"/>
      <c r="S61" s="800"/>
      <c r="T61" s="338"/>
      <c r="U61" s="800"/>
      <c r="V61" s="488"/>
      <c r="W61" s="488"/>
      <c r="X61" s="338"/>
      <c r="Y61" s="800"/>
      <c r="Z61" s="50"/>
      <c r="AA61" s="25"/>
      <c r="AB61" s="17"/>
      <c r="AC61" s="17"/>
      <c r="AD61" s="17"/>
      <c r="AE61" s="26"/>
      <c r="AF61" s="17">
        <v>310</v>
      </c>
      <c r="AG61" s="17">
        <v>430</v>
      </c>
      <c r="AH61" s="17">
        <v>545</v>
      </c>
      <c r="AI61" s="17">
        <v>630</v>
      </c>
      <c r="AJ61" s="17">
        <v>700</v>
      </c>
      <c r="AK61" s="135">
        <v>740</v>
      </c>
      <c r="AL61" s="2"/>
    </row>
    <row r="62" spans="1:38" x14ac:dyDescent="0.2">
      <c r="A62" s="2"/>
      <c r="B62" s="469">
        <v>1</v>
      </c>
      <c r="C62" s="426" t="s">
        <v>356</v>
      </c>
      <c r="D62" s="340">
        <v>670</v>
      </c>
      <c r="E62" s="375" t="s">
        <v>353</v>
      </c>
      <c r="F62" s="335">
        <v>767</v>
      </c>
      <c r="G62" s="1018" t="s">
        <v>242</v>
      </c>
      <c r="H62" s="335"/>
      <c r="I62" s="373"/>
      <c r="J62" s="333">
        <v>780</v>
      </c>
      <c r="K62" s="1116" t="s">
        <v>242</v>
      </c>
      <c r="L62" s="335">
        <v>736</v>
      </c>
      <c r="M62" s="1116" t="s">
        <v>242</v>
      </c>
      <c r="N62" s="335">
        <v>761</v>
      </c>
      <c r="O62" s="1116" t="s">
        <v>242</v>
      </c>
      <c r="P62" s="335"/>
      <c r="Q62" s="934"/>
      <c r="R62" s="340"/>
      <c r="S62" s="934"/>
      <c r="T62" s="340"/>
      <c r="U62" s="934"/>
      <c r="V62" s="937"/>
      <c r="W62" s="938"/>
      <c r="X62" s="340"/>
      <c r="Y62" s="934"/>
      <c r="Z62" s="50">
        <f>COUNT(D62:Y62)</f>
        <v>5</v>
      </c>
      <c r="AA62" s="25">
        <f>IF(Z62&lt;3," ",(LARGE(D62:Y62,1)+LARGE(D62:Y62,2)+LARGE(D62:Y62,3))/3)</f>
        <v>769.33333333333337</v>
      </c>
      <c r="AB62" s="20">
        <f>COUNTIF(D62:Y62,"(1)")</f>
        <v>4</v>
      </c>
      <c r="AC62" s="18">
        <f>COUNTIF(D62:Y62,"(2)")</f>
        <v>0</v>
      </c>
      <c r="AD62" s="18">
        <f>COUNTIF(D62:Y62,"(3)")</f>
        <v>0</v>
      </c>
      <c r="AE62" s="14">
        <f>SUM(AB62:AD62)</f>
        <v>4</v>
      </c>
      <c r="AF62" s="799" t="str">
        <f>IF((LARGE($D62:$U62,1))&gt;=310,"14"," ")</f>
        <v>14</v>
      </c>
      <c r="AG62" s="799" t="str">
        <f>IF((LARGE($D62:$U62,1))&gt;=430,"14"," ")</f>
        <v>14</v>
      </c>
      <c r="AH62" s="946" t="str">
        <f>IF((LARGE($D62:$U62,1))&gt;=545,"14"," ")</f>
        <v>14</v>
      </c>
      <c r="AI62" s="946" t="str">
        <f>IF((LARGE($D62:$U62,1))&gt;=630,"14"," ")</f>
        <v>14</v>
      </c>
      <c r="AJ62" s="946" t="str">
        <f>IF((LARGE($D62:$U62,1))&gt;=700,"14"," ")</f>
        <v>14</v>
      </c>
      <c r="AK62" s="799" t="str">
        <f>IF((LARGE($D62:$U62,1))&gt;=740,"14"," ")</f>
        <v>14</v>
      </c>
      <c r="AL62" s="2"/>
    </row>
    <row r="63" spans="1:38" x14ac:dyDescent="0.2">
      <c r="A63" s="2"/>
      <c r="B63" s="470"/>
      <c r="C63" s="27"/>
      <c r="D63" s="338"/>
      <c r="E63" s="338"/>
      <c r="F63" s="337"/>
      <c r="G63" s="370"/>
      <c r="H63" s="337"/>
      <c r="I63" s="370"/>
      <c r="J63" s="334"/>
      <c r="K63" s="800"/>
      <c r="L63" s="337"/>
      <c r="M63" s="800"/>
      <c r="N63" s="337"/>
      <c r="O63" s="800"/>
      <c r="P63" s="337"/>
      <c r="Q63" s="935"/>
      <c r="R63" s="338"/>
      <c r="S63" s="935"/>
      <c r="T63" s="338"/>
      <c r="U63" s="935"/>
      <c r="V63" s="494"/>
      <c r="W63" s="939"/>
      <c r="X63" s="338"/>
      <c r="Y63" s="935"/>
      <c r="Z63" s="50">
        <f>COUNT(D63:Y63)</f>
        <v>0</v>
      </c>
      <c r="AA63" s="25" t="str">
        <f>IF(Z63&lt;3," ",(LARGE(D63:Y63,1)+LARGE(D63:Y63,2)+LARGE(D63:Y63,3))/3)</f>
        <v xml:space="preserve"> </v>
      </c>
      <c r="AB63" s="20">
        <f>COUNTIF(D63:Y63,"(1)")</f>
        <v>0</v>
      </c>
      <c r="AC63" s="18">
        <f>COUNTIF(D63:Y63,"(2)")</f>
        <v>0</v>
      </c>
      <c r="AD63" s="18">
        <f>COUNTIF(D63:Y63,"(3)")</f>
        <v>0</v>
      </c>
      <c r="AE63" s="14">
        <f>SUM(AB63:AD63)</f>
        <v>0</v>
      </c>
      <c r="AF63" s="30" t="e">
        <f>IF((LARGE($D63:$U63,1))&gt;=310,"14"," ")</f>
        <v>#NUM!</v>
      </c>
      <c r="AG63" s="30" t="e">
        <f>IF((LARGE($D63:$U63,1))&gt;=430,"14"," ")</f>
        <v>#NUM!</v>
      </c>
      <c r="AH63" s="31" t="e">
        <f>IF((LARGE($D63:$U63,1))&gt;=545,"14"," ")</f>
        <v>#NUM!</v>
      </c>
      <c r="AI63" s="31" t="e">
        <f>IF((LARGE($D63:$U63,1))&gt;=630,"14"," ")</f>
        <v>#NUM!</v>
      </c>
      <c r="AJ63" s="31" t="e">
        <f>IF((LARGE($D63:$U63,1))&gt;=700,"14"," ")</f>
        <v>#NUM!</v>
      </c>
      <c r="AK63" s="18" t="e">
        <f>IF((LARGE($D63:$U63,1))&gt;=740,"14"," ")</f>
        <v>#NUM!</v>
      </c>
      <c r="AL63" s="2"/>
    </row>
    <row r="64" spans="1:38" x14ac:dyDescent="0.2">
      <c r="A64" s="2"/>
      <c r="B64" s="29"/>
      <c r="C64" s="37"/>
      <c r="D64" s="340"/>
      <c r="E64" s="340"/>
      <c r="F64" s="340"/>
      <c r="G64" s="340"/>
      <c r="H64" s="340"/>
      <c r="I64" s="340"/>
      <c r="J64" s="339"/>
      <c r="K64" s="936"/>
      <c r="L64" s="340"/>
      <c r="M64" s="936"/>
      <c r="N64" s="340"/>
      <c r="O64" s="936"/>
      <c r="P64" s="340"/>
      <c r="Q64" s="936"/>
      <c r="R64" s="340"/>
      <c r="S64" s="936"/>
      <c r="T64" s="340"/>
      <c r="U64" s="936"/>
      <c r="V64" s="375"/>
      <c r="W64" s="375"/>
      <c r="X64" s="340"/>
      <c r="Y64" s="936"/>
      <c r="Z64" s="50"/>
      <c r="AA64" s="25"/>
      <c r="AB64" s="19"/>
      <c r="AC64" s="19"/>
      <c r="AD64" s="19"/>
      <c r="AE64" s="97"/>
      <c r="AF64" s="612"/>
      <c r="AG64" s="612"/>
      <c r="AH64" s="612"/>
      <c r="AI64" s="612"/>
      <c r="AJ64" s="612"/>
      <c r="AK64" s="612"/>
      <c r="AL64" s="2"/>
    </row>
    <row r="65" spans="1:38" x14ac:dyDescent="0.2">
      <c r="A65" s="2"/>
      <c r="B65" s="468"/>
      <c r="C65" s="24" t="s">
        <v>175</v>
      </c>
      <c r="D65" s="338"/>
      <c r="E65" s="338"/>
      <c r="F65" s="338"/>
      <c r="G65" s="338"/>
      <c r="H65" s="338"/>
      <c r="I65" s="338"/>
      <c r="J65" s="332"/>
      <c r="K65" s="312"/>
      <c r="L65" s="338"/>
      <c r="M65" s="312"/>
      <c r="N65" s="338"/>
      <c r="O65" s="312"/>
      <c r="P65" s="338"/>
      <c r="Q65" s="312"/>
      <c r="R65" s="338"/>
      <c r="S65" s="312"/>
      <c r="T65" s="338"/>
      <c r="U65" s="312"/>
      <c r="V65" s="775"/>
      <c r="W65" s="775"/>
      <c r="X65" s="338"/>
      <c r="Y65" s="312"/>
      <c r="Z65" s="50"/>
      <c r="AA65" s="25"/>
      <c r="AB65" s="17"/>
      <c r="AC65" s="17"/>
      <c r="AD65" s="17"/>
      <c r="AE65" s="26"/>
      <c r="AF65" s="771"/>
      <c r="AG65" s="771"/>
      <c r="AH65" s="771"/>
      <c r="AI65" s="771"/>
      <c r="AJ65" s="771"/>
      <c r="AK65" s="771"/>
      <c r="AL65" s="2"/>
    </row>
    <row r="66" spans="1:38" x14ac:dyDescent="0.2">
      <c r="A66" s="2"/>
      <c r="B66" s="772"/>
      <c r="C66" s="945"/>
      <c r="D66" s="371"/>
      <c r="E66" s="607"/>
      <c r="F66" s="368"/>
      <c r="G66" s="424"/>
      <c r="H66" s="368"/>
      <c r="I66" s="424"/>
      <c r="J66" s="774"/>
      <c r="K66" s="326"/>
      <c r="L66" s="368"/>
      <c r="M66" s="326"/>
      <c r="N66" s="368"/>
      <c r="O66" s="326"/>
      <c r="P66" s="368"/>
      <c r="Q66" s="151"/>
      <c r="R66" s="371"/>
      <c r="S66" s="151"/>
      <c r="T66" s="371"/>
      <c r="U66" s="151"/>
      <c r="V66" s="493"/>
      <c r="W66" s="424"/>
      <c r="X66" s="371"/>
      <c r="Y66" s="151"/>
      <c r="Z66" s="50"/>
      <c r="AA66" s="25"/>
      <c r="AB66" s="20"/>
      <c r="AC66" s="18"/>
      <c r="AD66" s="18"/>
      <c r="AE66" s="14"/>
      <c r="AF66" s="111"/>
      <c r="AG66" s="102"/>
      <c r="AH66" s="102"/>
      <c r="AI66" s="102"/>
      <c r="AJ66" s="105"/>
      <c r="AK66" s="104"/>
      <c r="AL66" s="2"/>
    </row>
    <row r="67" spans="1:38" x14ac:dyDescent="0.2">
      <c r="A67" s="2"/>
      <c r="B67" s="470"/>
      <c r="C67" s="36" t="s">
        <v>24</v>
      </c>
      <c r="D67" s="338"/>
      <c r="E67" s="775"/>
      <c r="F67" s="337"/>
      <c r="G67" s="473"/>
      <c r="H67" s="337"/>
      <c r="I67" s="370"/>
      <c r="J67" s="334"/>
      <c r="K67" s="312"/>
      <c r="L67" s="337"/>
      <c r="M67" s="312"/>
      <c r="N67" s="337"/>
      <c r="O67" s="312"/>
      <c r="P67" s="337"/>
      <c r="Q67" s="310"/>
      <c r="R67" s="338"/>
      <c r="S67" s="310"/>
      <c r="T67" s="338"/>
      <c r="U67" s="310"/>
      <c r="V67" s="499"/>
      <c r="W67" s="473"/>
      <c r="X67" s="338"/>
      <c r="Y67" s="310"/>
      <c r="Z67" s="50">
        <f>COUNT(D67:Y67)</f>
        <v>0</v>
      </c>
      <c r="AA67" s="25" t="str">
        <f>IF(Z67&lt;3," ",(LARGE(D67:Y67,1)+LARGE(D67:Y67,2)+LARGE(D67:Y67,3))/3)</f>
        <v xml:space="preserve"> </v>
      </c>
      <c r="AB67" s="20">
        <f>COUNTIF(D67:Y67,"(1)")</f>
        <v>0</v>
      </c>
      <c r="AC67" s="18">
        <f>COUNTIF(D67:Y67,"(2)")</f>
        <v>0</v>
      </c>
      <c r="AD67" s="18">
        <f>COUNTIF(D67:Y67,"(3)")</f>
        <v>0</v>
      </c>
      <c r="AE67" s="14">
        <f>SUM(AB67:AD67)</f>
        <v>0</v>
      </c>
      <c r="AF67" s="102" t="s">
        <v>19</v>
      </c>
      <c r="AG67" s="102" t="s">
        <v>19</v>
      </c>
      <c r="AH67" s="102" t="s">
        <v>19</v>
      </c>
      <c r="AI67" s="102" t="s">
        <v>18</v>
      </c>
      <c r="AJ67" s="137" t="s">
        <v>14</v>
      </c>
      <c r="AK67" s="113" t="s">
        <v>149</v>
      </c>
      <c r="AL67" s="2"/>
    </row>
    <row r="68" spans="1:38" x14ac:dyDescent="0.2">
      <c r="A68" s="4"/>
      <c r="B68" s="29"/>
      <c r="C68" s="4"/>
      <c r="D68" s="330"/>
      <c r="E68" s="330"/>
      <c r="F68" s="330"/>
      <c r="G68" s="330"/>
      <c r="H68" s="330"/>
      <c r="I68" s="330"/>
      <c r="J68" s="330"/>
      <c r="K68" s="435"/>
      <c r="L68" s="330"/>
      <c r="M68" s="435"/>
      <c r="N68" s="330"/>
      <c r="O68" s="434"/>
      <c r="P68" s="330"/>
      <c r="Q68" s="434"/>
      <c r="R68" s="434"/>
      <c r="S68" s="434"/>
      <c r="T68" s="434"/>
      <c r="U68" s="434"/>
      <c r="V68" s="502"/>
      <c r="W68" s="502"/>
      <c r="X68" s="434"/>
      <c r="Y68" s="434"/>
      <c r="Z68" s="2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L68" s="2"/>
    </row>
    <row r="69" spans="1:38" ht="15.75" x14ac:dyDescent="0.25">
      <c r="A69" s="4"/>
      <c r="B69" s="29"/>
      <c r="C69" s="4" t="s">
        <v>36</v>
      </c>
      <c r="D69" s="441"/>
      <c r="E69" s="441"/>
      <c r="F69" s="441"/>
      <c r="G69" s="441"/>
      <c r="H69" s="434"/>
      <c r="I69" s="434"/>
      <c r="J69" s="441"/>
      <c r="K69" s="441"/>
      <c r="L69" s="442"/>
      <c r="M69" s="435"/>
      <c r="N69" s="1456">
        <f>COUNT(B8:B67)</f>
        <v>7</v>
      </c>
      <c r="O69" s="1457"/>
      <c r="P69" s="1461"/>
      <c r="Q69" s="1461"/>
      <c r="R69" s="434"/>
      <c r="S69" s="434"/>
      <c r="T69" s="434"/>
      <c r="U69" s="434"/>
      <c r="V69" s="502"/>
      <c r="W69" s="502"/>
      <c r="X69" s="434"/>
      <c r="Y69" s="434"/>
      <c r="Z69" s="29">
        <f>SUM(Z8:Z59)</f>
        <v>16</v>
      </c>
      <c r="AA69" s="5"/>
      <c r="AB69" s="32">
        <f>SUM(AB8:AB67)</f>
        <v>6</v>
      </c>
      <c r="AC69" s="33">
        <f>SUM(AC8:AC67)</f>
        <v>1</v>
      </c>
      <c r="AD69" s="34" t="e">
        <f ca="1">SOMMD(AD15:AD59)</f>
        <v>#NAME?</v>
      </c>
      <c r="AE69" s="35">
        <f>SUM(AE8:AE67)</f>
        <v>8</v>
      </c>
      <c r="AF69" s="328">
        <f ca="1">TODAY()</f>
        <v>42078</v>
      </c>
      <c r="AG69" s="328"/>
      <c r="AH69" s="328"/>
      <c r="AI69" s="328"/>
      <c r="AJ69" s="328"/>
      <c r="AL69" s="2"/>
    </row>
    <row r="70" spans="1:38" x14ac:dyDescent="0.2">
      <c r="A70" s="4"/>
      <c r="B70" s="29"/>
      <c r="C70" s="4"/>
      <c r="D70" s="330"/>
      <c r="E70" s="330"/>
      <c r="F70" s="330"/>
      <c r="G70" s="330"/>
      <c r="H70" s="330"/>
      <c r="I70" s="330"/>
      <c r="J70" s="434"/>
      <c r="K70" s="434"/>
      <c r="L70" s="330"/>
      <c r="M70" s="435"/>
      <c r="N70" s="330"/>
      <c r="O70" s="434"/>
      <c r="P70" s="330"/>
      <c r="Q70" s="434"/>
      <c r="R70" s="434"/>
      <c r="S70" s="434"/>
      <c r="T70" s="434"/>
      <c r="U70" s="434"/>
      <c r="V70" s="502"/>
      <c r="W70" s="502"/>
      <c r="X70" s="434"/>
      <c r="Y70" s="434"/>
      <c r="Z70" s="29"/>
      <c r="AA70" s="4"/>
      <c r="AB70" s="4"/>
      <c r="AC70" s="4"/>
      <c r="AD70" s="4"/>
      <c r="AE70" s="4"/>
      <c r="AF70" s="327"/>
      <c r="AG70" s="327"/>
      <c r="AH70" s="327"/>
      <c r="AI70" s="327"/>
      <c r="AJ70" s="327"/>
      <c r="AL70" s="2"/>
    </row>
    <row r="71" spans="1:38" x14ac:dyDescent="0.2">
      <c r="A71" s="4"/>
      <c r="B71" s="29"/>
      <c r="C71" s="4"/>
      <c r="D71" s="330"/>
      <c r="E71" s="330"/>
      <c r="F71" s="330"/>
      <c r="G71" s="330"/>
      <c r="H71" s="330"/>
      <c r="I71" s="330"/>
      <c r="J71" s="434"/>
      <c r="K71" s="434"/>
      <c r="L71" s="330"/>
      <c r="M71" s="435"/>
      <c r="N71" s="330"/>
      <c r="O71" s="434"/>
      <c r="P71" s="330"/>
      <c r="Q71" s="434"/>
      <c r="R71" s="434"/>
      <c r="S71" s="434"/>
      <c r="T71" s="434"/>
      <c r="U71" s="434"/>
      <c r="V71" s="502"/>
      <c r="W71" s="502"/>
      <c r="X71" s="434"/>
      <c r="Y71" s="434"/>
      <c r="Z71" s="29"/>
      <c r="AA71" s="4"/>
      <c r="AB71" s="4"/>
      <c r="AC71" s="4"/>
      <c r="AD71" s="4"/>
      <c r="AE71" s="4"/>
      <c r="AF71" s="327"/>
      <c r="AG71" s="327"/>
      <c r="AH71" s="327"/>
      <c r="AI71" s="327"/>
      <c r="AJ71" s="327"/>
      <c r="AL71" s="2"/>
    </row>
    <row r="72" spans="1:38" x14ac:dyDescent="0.2">
      <c r="A72" s="4"/>
      <c r="B72" s="29"/>
      <c r="C72" s="4"/>
      <c r="D72" s="330"/>
      <c r="E72" s="330"/>
      <c r="F72" s="330"/>
      <c r="G72" s="330"/>
      <c r="H72" s="330"/>
      <c r="I72" s="330"/>
      <c r="J72" s="434"/>
      <c r="K72" s="434"/>
      <c r="L72" s="330"/>
      <c r="M72" s="435"/>
      <c r="N72" s="330"/>
      <c r="O72" s="434"/>
      <c r="P72" s="330"/>
      <c r="Q72" s="434"/>
      <c r="R72" s="434"/>
      <c r="S72" s="434"/>
      <c r="T72" s="434"/>
      <c r="U72" s="434"/>
      <c r="V72" s="502"/>
      <c r="W72" s="502"/>
      <c r="X72" s="434"/>
      <c r="Y72" s="434"/>
      <c r="Z72" s="29"/>
      <c r="AA72" s="4"/>
      <c r="AB72" s="4"/>
      <c r="AC72" s="4"/>
      <c r="AD72" s="4"/>
      <c r="AE72" s="4"/>
      <c r="AF72" s="327"/>
      <c r="AG72" s="327"/>
      <c r="AH72" s="327"/>
      <c r="AI72" s="327"/>
      <c r="AJ72" s="327"/>
      <c r="AL72" s="2"/>
    </row>
    <row r="73" spans="1:38" x14ac:dyDescent="0.2">
      <c r="A73" s="4"/>
      <c r="B73" s="29"/>
      <c r="C73" s="4"/>
      <c r="D73" s="330"/>
      <c r="E73" s="330"/>
      <c r="F73" s="330"/>
      <c r="G73" s="330"/>
      <c r="H73" s="330"/>
      <c r="I73" s="330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502"/>
      <c r="W73" s="502"/>
      <c r="X73" s="434"/>
      <c r="Y73" s="434"/>
      <c r="Z73" s="29"/>
      <c r="AA73" s="41"/>
      <c r="AB73" s="4"/>
      <c r="AC73" s="4"/>
      <c r="AD73" s="4"/>
      <c r="AE73" s="4"/>
      <c r="AF73" s="327"/>
      <c r="AG73" s="327"/>
      <c r="AH73" s="327"/>
      <c r="AI73" s="327"/>
      <c r="AJ73" s="327"/>
      <c r="AL73" s="2"/>
    </row>
    <row r="74" spans="1:38" x14ac:dyDescent="0.2">
      <c r="A74" s="4"/>
      <c r="B74" s="29"/>
      <c r="C74" s="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4"/>
      <c r="U74" s="434"/>
      <c r="V74" s="502"/>
      <c r="W74" s="502"/>
      <c r="X74" s="434"/>
      <c r="Y74" s="434"/>
      <c r="Z74" s="29"/>
      <c r="AA74" s="4"/>
      <c r="AB74" s="4"/>
      <c r="AC74" s="39"/>
      <c r="AD74" s="39"/>
      <c r="AE74" s="39"/>
      <c r="AF74" s="327"/>
      <c r="AG74" s="327"/>
      <c r="AH74" s="327"/>
      <c r="AI74" s="327"/>
      <c r="AJ74" s="327"/>
      <c r="AL74" s="2"/>
    </row>
    <row r="75" spans="1:38" x14ac:dyDescent="0.2">
      <c r="A75" s="4"/>
      <c r="B75" s="29"/>
      <c r="C75" s="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502"/>
      <c r="W75" s="502"/>
      <c r="X75" s="434"/>
      <c r="Y75" s="434"/>
      <c r="Z75" s="29"/>
      <c r="AA75" s="4"/>
      <c r="AB75" s="4"/>
      <c r="AC75" s="4"/>
      <c r="AD75" s="4"/>
      <c r="AE75" s="4"/>
      <c r="AF75" s="327"/>
      <c r="AG75" s="327"/>
      <c r="AH75" s="327"/>
      <c r="AI75" s="327"/>
      <c r="AJ75" s="327"/>
      <c r="AL75" s="2"/>
    </row>
    <row r="76" spans="1:38" x14ac:dyDescent="0.2">
      <c r="A76" s="4"/>
      <c r="B76" s="29"/>
      <c r="C76" s="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502"/>
      <c r="W76" s="502"/>
      <c r="X76" s="434"/>
      <c r="Y76" s="434"/>
      <c r="Z76" s="29"/>
      <c r="AA76" s="4"/>
      <c r="AB76" s="4"/>
      <c r="AC76" s="4"/>
      <c r="AD76" s="4"/>
      <c r="AE76" s="4"/>
      <c r="AF76" s="327"/>
      <c r="AG76" s="327"/>
      <c r="AH76" s="327"/>
      <c r="AI76" s="327"/>
      <c r="AJ76" s="327"/>
      <c r="AL76" s="2"/>
    </row>
    <row r="77" spans="1:38" x14ac:dyDescent="0.2">
      <c r="A77" s="4"/>
      <c r="B77" s="29"/>
      <c r="C77" s="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502"/>
      <c r="W77" s="502"/>
      <c r="X77" s="434"/>
      <c r="Y77" s="434"/>
      <c r="Z77" s="29"/>
      <c r="AA77" s="4"/>
      <c r="AB77" s="4"/>
      <c r="AC77" s="4"/>
      <c r="AD77" s="4"/>
      <c r="AE77" s="4"/>
      <c r="AF77" s="327"/>
      <c r="AG77" s="327"/>
      <c r="AH77" s="327"/>
      <c r="AI77" s="327"/>
      <c r="AJ77" s="327"/>
      <c r="AL77" s="2"/>
    </row>
    <row r="78" spans="1:38" x14ac:dyDescent="0.2">
      <c r="A78" s="4"/>
      <c r="B78" s="29"/>
      <c r="C78" s="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502"/>
      <c r="W78" s="502"/>
      <c r="X78" s="434"/>
      <c r="Y78" s="434"/>
      <c r="Z78" s="29"/>
      <c r="AA78" s="4"/>
      <c r="AB78" s="4"/>
      <c r="AC78" s="4"/>
      <c r="AD78" s="4"/>
      <c r="AE78" s="4"/>
      <c r="AF78" s="327"/>
      <c r="AG78" s="327"/>
      <c r="AH78" s="327"/>
      <c r="AI78" s="327"/>
      <c r="AJ78" s="327"/>
      <c r="AL78" s="2"/>
    </row>
    <row r="79" spans="1:38" x14ac:dyDescent="0.2">
      <c r="A79" s="4"/>
      <c r="B79" s="29"/>
      <c r="C79" s="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502"/>
      <c r="W79" s="502"/>
      <c r="X79" s="434"/>
      <c r="Y79" s="434"/>
      <c r="Z79" s="29"/>
      <c r="AA79" s="4"/>
      <c r="AB79" s="4"/>
      <c r="AC79" s="4"/>
      <c r="AD79" s="4"/>
      <c r="AE79" s="4"/>
      <c r="AF79" s="327"/>
      <c r="AG79" s="327"/>
      <c r="AH79" s="327"/>
      <c r="AI79" s="327"/>
      <c r="AJ79" s="327"/>
      <c r="AL79" s="2"/>
    </row>
    <row r="80" spans="1:38" x14ac:dyDescent="0.2">
      <c r="A80" s="4"/>
      <c r="B80" s="29"/>
      <c r="C80" s="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502"/>
      <c r="W80" s="502"/>
      <c r="X80" s="434"/>
      <c r="Y80" s="434"/>
      <c r="Z80" s="29"/>
      <c r="AA80" s="4"/>
      <c r="AB80" s="4"/>
      <c r="AC80" s="4"/>
      <c r="AD80" s="4"/>
      <c r="AE80" s="4"/>
      <c r="AF80" s="327"/>
      <c r="AG80" s="327"/>
      <c r="AH80" s="327"/>
      <c r="AI80" s="327"/>
      <c r="AJ80" s="327"/>
      <c r="AL80" s="2"/>
    </row>
    <row r="81" spans="1:38" x14ac:dyDescent="0.2">
      <c r="A81" s="4"/>
      <c r="B81" s="29"/>
      <c r="C81" s="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502"/>
      <c r="W81" s="502"/>
      <c r="X81" s="434"/>
      <c r="Y81" s="434"/>
      <c r="Z81" s="29"/>
      <c r="AA81" s="4"/>
      <c r="AB81" s="4"/>
      <c r="AC81" s="4"/>
      <c r="AD81" s="4"/>
      <c r="AE81" s="4"/>
      <c r="AF81" s="327"/>
      <c r="AG81" s="327"/>
      <c r="AH81" s="327"/>
      <c r="AI81" s="327"/>
      <c r="AJ81" s="327"/>
      <c r="AL81" s="2"/>
    </row>
    <row r="82" spans="1:38" x14ac:dyDescent="0.2">
      <c r="A82" s="4"/>
      <c r="B82" s="29"/>
      <c r="C82" s="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502"/>
      <c r="W82" s="502"/>
      <c r="X82" s="434"/>
      <c r="Y82" s="434"/>
      <c r="Z82" s="29"/>
      <c r="AA82" s="4"/>
      <c r="AB82" s="4"/>
      <c r="AC82" s="4"/>
      <c r="AD82" s="4"/>
      <c r="AE82" s="4"/>
      <c r="AF82" s="327"/>
      <c r="AG82" s="327"/>
      <c r="AH82" s="327"/>
      <c r="AI82" s="327"/>
      <c r="AJ82" s="327"/>
      <c r="AL82" s="2"/>
    </row>
    <row r="83" spans="1:38" x14ac:dyDescent="0.2">
      <c r="A83" s="4"/>
      <c r="B83" s="29"/>
      <c r="C83" s="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502"/>
      <c r="W83" s="502"/>
      <c r="X83" s="434"/>
      <c r="Y83" s="434"/>
      <c r="Z83" s="29"/>
      <c r="AA83" s="4"/>
      <c r="AB83" s="4"/>
      <c r="AC83" s="4"/>
      <c r="AD83" s="4"/>
      <c r="AE83" s="4"/>
      <c r="AF83" s="327"/>
      <c r="AG83" s="327"/>
      <c r="AH83" s="327"/>
      <c r="AI83" s="327"/>
      <c r="AJ83" s="327"/>
      <c r="AL83" s="2"/>
    </row>
    <row r="84" spans="1:38" x14ac:dyDescent="0.2">
      <c r="A84" s="4"/>
      <c r="B84" s="29"/>
      <c r="C84" s="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502"/>
      <c r="W84" s="502"/>
      <c r="X84" s="434"/>
      <c r="Y84" s="434"/>
      <c r="Z84" s="29"/>
      <c r="AA84" s="4"/>
      <c r="AB84" s="4"/>
      <c r="AC84" s="4"/>
      <c r="AD84" s="4"/>
      <c r="AE84" s="4"/>
      <c r="AF84" s="327"/>
      <c r="AG84" s="327"/>
      <c r="AH84" s="327"/>
      <c r="AI84" s="327"/>
      <c r="AJ84" s="327"/>
      <c r="AL84" s="2"/>
    </row>
    <row r="85" spans="1:38" x14ac:dyDescent="0.2">
      <c r="A85" s="4"/>
      <c r="B85" s="29"/>
      <c r="C85" s="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502"/>
      <c r="W85" s="502"/>
      <c r="X85" s="434"/>
      <c r="Y85" s="434"/>
      <c r="Z85" s="29"/>
      <c r="AA85" s="4"/>
      <c r="AB85" s="4"/>
      <c r="AC85" s="4"/>
      <c r="AD85" s="4"/>
      <c r="AE85" s="4"/>
      <c r="AF85" s="327"/>
      <c r="AG85" s="327"/>
      <c r="AH85" s="327"/>
      <c r="AI85" s="327"/>
      <c r="AJ85" s="327"/>
      <c r="AL85" s="2"/>
    </row>
    <row r="86" spans="1:38" x14ac:dyDescent="0.2">
      <c r="A86" s="4"/>
      <c r="B86" s="29"/>
      <c r="C86" s="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502"/>
      <c r="W86" s="502"/>
      <c r="X86" s="434"/>
      <c r="Y86" s="434"/>
      <c r="Z86" s="29"/>
      <c r="AA86" s="4"/>
      <c r="AB86" s="4"/>
      <c r="AC86" s="4"/>
      <c r="AD86" s="4"/>
      <c r="AE86" s="4"/>
      <c r="AF86" s="327"/>
      <c r="AG86" s="327"/>
      <c r="AH86" s="327"/>
      <c r="AI86" s="327"/>
      <c r="AJ86" s="327"/>
      <c r="AL86" s="2"/>
    </row>
    <row r="87" spans="1:38" x14ac:dyDescent="0.2">
      <c r="A87" s="4"/>
      <c r="B87" s="29"/>
      <c r="C87" s="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502"/>
      <c r="W87" s="502"/>
      <c r="X87" s="434"/>
      <c r="Y87" s="434"/>
      <c r="Z87" s="29"/>
      <c r="AA87" s="4"/>
      <c r="AB87" s="4"/>
      <c r="AC87" s="4"/>
      <c r="AD87" s="4"/>
      <c r="AE87" s="4"/>
      <c r="AF87" s="327"/>
      <c r="AG87" s="327"/>
      <c r="AH87" s="327"/>
      <c r="AI87" s="327"/>
      <c r="AJ87" s="327"/>
      <c r="AL87" s="2"/>
    </row>
    <row r="88" spans="1:38" x14ac:dyDescent="0.2">
      <c r="A88" s="4"/>
      <c r="B88" s="29"/>
      <c r="C88" s="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502"/>
      <c r="W88" s="502"/>
      <c r="X88" s="434"/>
      <c r="Y88" s="434"/>
      <c r="Z88" s="29"/>
      <c r="AA88" s="4"/>
      <c r="AB88" s="4"/>
      <c r="AC88" s="4"/>
      <c r="AD88" s="4"/>
      <c r="AE88" s="4"/>
      <c r="AF88" s="327"/>
      <c r="AG88" s="327"/>
      <c r="AH88" s="327"/>
      <c r="AI88" s="327"/>
      <c r="AJ88" s="327"/>
      <c r="AL88" s="2"/>
    </row>
    <row r="89" spans="1:38" x14ac:dyDescent="0.2">
      <c r="A89" s="4"/>
      <c r="B89" s="29"/>
      <c r="C89" s="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502"/>
      <c r="W89" s="502"/>
      <c r="X89" s="434"/>
      <c r="Y89" s="434"/>
      <c r="Z89" s="29"/>
      <c r="AA89" s="4"/>
      <c r="AB89" s="4"/>
      <c r="AC89" s="4"/>
      <c r="AD89" s="4"/>
      <c r="AE89" s="4"/>
      <c r="AF89" s="327"/>
      <c r="AG89" s="327"/>
      <c r="AH89" s="327"/>
      <c r="AI89" s="327"/>
      <c r="AJ89" s="327"/>
      <c r="AL89" s="2"/>
    </row>
    <row r="90" spans="1:38" x14ac:dyDescent="0.2">
      <c r="A90" s="4"/>
      <c r="B90" s="29"/>
      <c r="C90" s="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502"/>
      <c r="W90" s="502"/>
      <c r="X90" s="434"/>
      <c r="Y90" s="434"/>
      <c r="Z90" s="29"/>
      <c r="AA90" s="4"/>
      <c r="AB90" s="4"/>
      <c r="AC90" s="4"/>
      <c r="AD90" s="4"/>
      <c r="AE90" s="4"/>
      <c r="AF90" s="327"/>
      <c r="AG90" s="327"/>
      <c r="AH90" s="327"/>
      <c r="AI90" s="327"/>
      <c r="AJ90" s="327"/>
      <c r="AL90" s="2"/>
    </row>
    <row r="91" spans="1:38" x14ac:dyDescent="0.2">
      <c r="A91" s="4"/>
      <c r="B91" s="29"/>
      <c r="C91" s="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502"/>
      <c r="W91" s="502"/>
      <c r="X91" s="434"/>
      <c r="Y91" s="434"/>
      <c r="Z91" s="29"/>
      <c r="AA91" s="4"/>
      <c r="AB91" s="4"/>
      <c r="AC91" s="4"/>
      <c r="AD91" s="4"/>
      <c r="AE91" s="4"/>
      <c r="AF91" s="327"/>
      <c r="AG91" s="327"/>
      <c r="AH91" s="327"/>
      <c r="AI91" s="327"/>
      <c r="AJ91" s="327"/>
      <c r="AL91" s="2"/>
    </row>
    <row r="92" spans="1:38" x14ac:dyDescent="0.2">
      <c r="A92" s="4"/>
      <c r="B92" s="29"/>
      <c r="C92" s="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502"/>
      <c r="W92" s="502"/>
      <c r="X92" s="434"/>
      <c r="Y92" s="434"/>
      <c r="Z92" s="29"/>
      <c r="AA92" s="4"/>
      <c r="AB92" s="4"/>
      <c r="AC92" s="4"/>
      <c r="AD92" s="4"/>
      <c r="AE92" s="4"/>
      <c r="AF92" s="327"/>
      <c r="AG92" s="327"/>
      <c r="AH92" s="327"/>
      <c r="AI92" s="327"/>
      <c r="AJ92" s="327"/>
      <c r="AL92" s="2"/>
    </row>
    <row r="93" spans="1:38" x14ac:dyDescent="0.2">
      <c r="A93" s="4"/>
      <c r="B93" s="29"/>
      <c r="C93" s="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502"/>
      <c r="W93" s="502"/>
      <c r="X93" s="434"/>
      <c r="Y93" s="434"/>
      <c r="Z93" s="29"/>
      <c r="AA93" s="4"/>
      <c r="AB93" s="4"/>
      <c r="AC93" s="4"/>
      <c r="AD93" s="4"/>
      <c r="AE93" s="4"/>
      <c r="AF93" s="327"/>
      <c r="AG93" s="327"/>
      <c r="AH93" s="327"/>
      <c r="AI93" s="327"/>
      <c r="AJ93" s="327"/>
      <c r="AL93" s="2"/>
    </row>
    <row r="94" spans="1:38" x14ac:dyDescent="0.2">
      <c r="A94" s="4"/>
      <c r="B94" s="29"/>
      <c r="C94" s="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502"/>
      <c r="W94" s="502"/>
      <c r="X94" s="434"/>
      <c r="Y94" s="434"/>
      <c r="Z94" s="29"/>
      <c r="AA94" s="4"/>
      <c r="AB94" s="4"/>
      <c r="AC94" s="4"/>
      <c r="AD94" s="4"/>
      <c r="AE94" s="4"/>
      <c r="AF94" s="327"/>
      <c r="AG94" s="327"/>
      <c r="AH94" s="327"/>
      <c r="AI94" s="327"/>
      <c r="AJ94" s="327"/>
      <c r="AL94" s="2"/>
    </row>
    <row r="95" spans="1:38" x14ac:dyDescent="0.2">
      <c r="A95" s="4"/>
      <c r="B95" s="29"/>
      <c r="C95" s="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502"/>
      <c r="W95" s="502"/>
      <c r="X95" s="434"/>
      <c r="Y95" s="434"/>
      <c r="Z95" s="29"/>
      <c r="AA95" s="4"/>
      <c r="AB95" s="4"/>
      <c r="AC95" s="4"/>
      <c r="AD95" s="4"/>
      <c r="AE95" s="4"/>
      <c r="AF95" s="327"/>
      <c r="AG95" s="327"/>
      <c r="AH95" s="327"/>
      <c r="AI95" s="327"/>
      <c r="AJ95" s="327"/>
      <c r="AL95" s="2"/>
    </row>
    <row r="96" spans="1:38" x14ac:dyDescent="0.2">
      <c r="A96" s="4"/>
      <c r="B96" s="29"/>
      <c r="C96" s="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502"/>
      <c r="W96" s="502"/>
      <c r="X96" s="434"/>
      <c r="Y96" s="434"/>
      <c r="Z96" s="29"/>
      <c r="AA96" s="4"/>
      <c r="AB96" s="4"/>
      <c r="AC96" s="4"/>
      <c r="AD96" s="4"/>
      <c r="AE96" s="4"/>
      <c r="AF96" s="327"/>
      <c r="AG96" s="327"/>
      <c r="AH96" s="327"/>
      <c r="AI96" s="327"/>
      <c r="AJ96" s="327"/>
      <c r="AL96" s="2"/>
    </row>
    <row r="97" spans="1:38" x14ac:dyDescent="0.2">
      <c r="A97" s="4"/>
      <c r="B97" s="29"/>
      <c r="C97" s="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502"/>
      <c r="W97" s="502"/>
      <c r="X97" s="434"/>
      <c r="Y97" s="434"/>
      <c r="Z97" s="29"/>
      <c r="AA97" s="4"/>
      <c r="AB97" s="4"/>
      <c r="AC97" s="4"/>
      <c r="AD97" s="4"/>
      <c r="AE97" s="4"/>
      <c r="AF97" s="327"/>
      <c r="AG97" s="327"/>
      <c r="AH97" s="327"/>
      <c r="AI97" s="327"/>
      <c r="AJ97" s="327"/>
      <c r="AL97" s="2"/>
    </row>
    <row r="98" spans="1:38" x14ac:dyDescent="0.2">
      <c r="A98" s="4"/>
      <c r="B98" s="29"/>
      <c r="C98" s="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502"/>
      <c r="W98" s="502"/>
      <c r="X98" s="434"/>
      <c r="Y98" s="434"/>
      <c r="Z98" s="29"/>
      <c r="AA98" s="4"/>
      <c r="AB98" s="4"/>
      <c r="AC98" s="4"/>
      <c r="AD98" s="4"/>
      <c r="AE98" s="4"/>
      <c r="AF98" s="327"/>
      <c r="AG98" s="327"/>
      <c r="AH98" s="327"/>
      <c r="AI98" s="327"/>
      <c r="AJ98" s="327"/>
      <c r="AL98" s="2"/>
    </row>
    <row r="99" spans="1:38" x14ac:dyDescent="0.2">
      <c r="A99" s="4"/>
      <c r="B99" s="29"/>
      <c r="C99" s="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502"/>
      <c r="W99" s="502"/>
      <c r="X99" s="434"/>
      <c r="Y99" s="434"/>
      <c r="Z99" s="29"/>
      <c r="AA99" s="4"/>
      <c r="AB99" s="4"/>
      <c r="AC99" s="4"/>
      <c r="AD99" s="4"/>
      <c r="AE99" s="4"/>
      <c r="AF99" s="327"/>
      <c r="AG99" s="327"/>
      <c r="AH99" s="327"/>
      <c r="AI99" s="327"/>
      <c r="AJ99" s="327"/>
      <c r="AL99" s="2"/>
    </row>
    <row r="100" spans="1:38" x14ac:dyDescent="0.2">
      <c r="A100" s="4"/>
      <c r="B100" s="29"/>
      <c r="C100" s="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4"/>
      <c r="T100" s="434"/>
      <c r="U100" s="434"/>
      <c r="V100" s="502"/>
      <c r="W100" s="502"/>
      <c r="X100" s="434"/>
      <c r="Y100" s="434"/>
      <c r="Z100" s="29"/>
      <c r="AA100" s="4"/>
      <c r="AB100" s="4"/>
      <c r="AC100" s="4"/>
      <c r="AD100" s="4"/>
      <c r="AE100" s="4"/>
      <c r="AF100" s="327"/>
      <c r="AG100" s="327"/>
      <c r="AH100" s="327"/>
      <c r="AI100" s="327"/>
      <c r="AJ100" s="327"/>
      <c r="AL100" s="2"/>
    </row>
    <row r="101" spans="1:38" x14ac:dyDescent="0.2">
      <c r="A101" s="4"/>
      <c r="B101" s="29"/>
      <c r="C101" s="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  <c r="R101" s="434"/>
      <c r="S101" s="434"/>
      <c r="T101" s="434"/>
      <c r="U101" s="434"/>
      <c r="V101" s="502"/>
      <c r="W101" s="502"/>
      <c r="X101" s="434"/>
      <c r="Y101" s="434"/>
      <c r="Z101" s="29"/>
      <c r="AA101" s="4"/>
      <c r="AB101" s="4"/>
      <c r="AC101" s="4"/>
      <c r="AD101" s="4"/>
      <c r="AE101" s="4"/>
      <c r="AF101" s="327"/>
      <c r="AG101" s="327"/>
      <c r="AH101" s="327"/>
      <c r="AI101" s="327"/>
      <c r="AJ101" s="327"/>
      <c r="AL101" s="2"/>
    </row>
    <row r="102" spans="1:38" x14ac:dyDescent="0.2">
      <c r="A102" s="4"/>
      <c r="B102" s="29"/>
      <c r="C102" s="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434"/>
      <c r="S102" s="434"/>
      <c r="T102" s="434"/>
      <c r="U102" s="434"/>
      <c r="V102" s="502"/>
      <c r="W102" s="502"/>
      <c r="X102" s="434"/>
      <c r="Y102" s="434"/>
      <c r="Z102" s="29"/>
      <c r="AA102" s="4"/>
      <c r="AB102" s="4"/>
      <c r="AC102" s="4"/>
      <c r="AD102" s="4"/>
      <c r="AE102" s="4"/>
      <c r="AF102" s="327"/>
      <c r="AG102" s="327"/>
      <c r="AH102" s="327"/>
      <c r="AI102" s="327"/>
      <c r="AJ102" s="327"/>
      <c r="AL102" s="2"/>
    </row>
    <row r="103" spans="1:38" x14ac:dyDescent="0.2">
      <c r="A103" s="4"/>
      <c r="B103" s="29"/>
      <c r="C103" s="4"/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434"/>
      <c r="V103" s="502"/>
      <c r="W103" s="502"/>
      <c r="X103" s="434"/>
      <c r="Y103" s="434"/>
      <c r="Z103" s="29"/>
      <c r="AA103" s="4"/>
      <c r="AB103" s="4"/>
      <c r="AC103" s="4"/>
      <c r="AD103" s="4"/>
      <c r="AE103" s="4"/>
      <c r="AF103" s="327"/>
      <c r="AG103" s="327"/>
      <c r="AH103" s="327"/>
      <c r="AI103" s="327"/>
      <c r="AJ103" s="327"/>
      <c r="AL103" s="2"/>
    </row>
    <row r="104" spans="1:38" x14ac:dyDescent="0.2">
      <c r="A104" s="4"/>
      <c r="B104" s="29"/>
      <c r="C104" s="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4"/>
      <c r="U104" s="434"/>
      <c r="V104" s="502"/>
      <c r="W104" s="502"/>
      <c r="X104" s="434"/>
      <c r="Y104" s="434"/>
      <c r="Z104" s="29"/>
      <c r="AA104" s="4"/>
      <c r="AB104" s="4"/>
      <c r="AC104" s="4"/>
      <c r="AD104" s="4"/>
      <c r="AE104" s="4"/>
      <c r="AF104" s="327"/>
      <c r="AG104" s="327"/>
      <c r="AH104" s="327"/>
      <c r="AI104" s="327"/>
      <c r="AJ104" s="327"/>
      <c r="AL104" s="2"/>
    </row>
    <row r="105" spans="1:38" x14ac:dyDescent="0.2">
      <c r="A105" s="4"/>
      <c r="B105" s="29"/>
      <c r="C105" s="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  <c r="V105" s="502"/>
      <c r="W105" s="502"/>
      <c r="X105" s="434"/>
      <c r="Y105" s="434"/>
      <c r="Z105" s="29"/>
      <c r="AA105" s="4"/>
      <c r="AB105" s="4"/>
      <c r="AC105" s="4"/>
      <c r="AD105" s="4"/>
      <c r="AE105" s="4"/>
      <c r="AF105" s="327"/>
      <c r="AG105" s="327"/>
      <c r="AH105" s="327"/>
      <c r="AI105" s="327"/>
      <c r="AJ105" s="327"/>
      <c r="AL105" s="2"/>
    </row>
    <row r="106" spans="1:38" x14ac:dyDescent="0.2">
      <c r="A106" s="4"/>
      <c r="B106" s="29"/>
      <c r="C106" s="4"/>
      <c r="D106" s="434"/>
      <c r="E106" s="434"/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502"/>
      <c r="W106" s="502"/>
      <c r="X106" s="434"/>
      <c r="Y106" s="434"/>
      <c r="Z106" s="29"/>
      <c r="AA106" s="4"/>
      <c r="AB106" s="4"/>
      <c r="AC106" s="4"/>
      <c r="AD106" s="4"/>
      <c r="AE106" s="4"/>
      <c r="AF106" s="327"/>
      <c r="AG106" s="327"/>
      <c r="AH106" s="327"/>
      <c r="AI106" s="327"/>
      <c r="AJ106" s="327"/>
      <c r="AL106" s="2"/>
    </row>
    <row r="107" spans="1:38" x14ac:dyDescent="0.2">
      <c r="A107" s="4"/>
      <c r="B107" s="29"/>
      <c r="C107" s="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502"/>
      <c r="W107" s="502"/>
      <c r="X107" s="434"/>
      <c r="Y107" s="434"/>
      <c r="Z107" s="29"/>
      <c r="AA107" s="4"/>
      <c r="AB107" s="4"/>
      <c r="AC107" s="4"/>
      <c r="AD107" s="4"/>
      <c r="AE107" s="4"/>
      <c r="AF107" s="327"/>
      <c r="AG107" s="327"/>
      <c r="AH107" s="327"/>
      <c r="AI107" s="327"/>
      <c r="AJ107" s="327"/>
      <c r="AL107" s="2"/>
    </row>
    <row r="108" spans="1:38" x14ac:dyDescent="0.2">
      <c r="A108" s="4"/>
      <c r="B108" s="29"/>
      <c r="C108" s="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  <c r="R108" s="434"/>
      <c r="S108" s="434"/>
      <c r="T108" s="434"/>
      <c r="U108" s="434"/>
      <c r="V108" s="502"/>
      <c r="W108" s="502"/>
      <c r="X108" s="434"/>
      <c r="Y108" s="434"/>
      <c r="Z108" s="29"/>
      <c r="AA108" s="4"/>
      <c r="AB108" s="4"/>
      <c r="AC108" s="4"/>
      <c r="AD108" s="4"/>
      <c r="AE108" s="4"/>
      <c r="AF108" s="327"/>
      <c r="AG108" s="327"/>
      <c r="AH108" s="327"/>
      <c r="AI108" s="327"/>
      <c r="AJ108" s="327"/>
      <c r="AL108" s="2"/>
    </row>
    <row r="109" spans="1:38" x14ac:dyDescent="0.2">
      <c r="A109" s="4"/>
      <c r="B109" s="29"/>
      <c r="C109" s="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  <c r="R109" s="434"/>
      <c r="S109" s="434"/>
      <c r="T109" s="434"/>
      <c r="U109" s="434"/>
      <c r="V109" s="502"/>
      <c r="W109" s="502"/>
      <c r="X109" s="434"/>
      <c r="Y109" s="434"/>
      <c r="Z109" s="29"/>
      <c r="AA109" s="4"/>
      <c r="AB109" s="4"/>
      <c r="AC109" s="4"/>
      <c r="AD109" s="4"/>
      <c r="AE109" s="4"/>
      <c r="AF109" s="327"/>
      <c r="AG109" s="327"/>
      <c r="AH109" s="327"/>
      <c r="AI109" s="327"/>
      <c r="AJ109" s="327"/>
      <c r="AL109" s="2"/>
    </row>
    <row r="110" spans="1:38" x14ac:dyDescent="0.2">
      <c r="A110" s="4"/>
      <c r="B110" s="29"/>
      <c r="C110" s="4"/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434"/>
      <c r="O110" s="434"/>
      <c r="P110" s="434"/>
      <c r="Q110" s="434"/>
      <c r="R110" s="434"/>
      <c r="S110" s="434"/>
      <c r="T110" s="434"/>
      <c r="U110" s="434"/>
      <c r="V110" s="502"/>
      <c r="W110" s="502"/>
      <c r="X110" s="434"/>
      <c r="Y110" s="434"/>
      <c r="Z110" s="29"/>
      <c r="AA110" s="4"/>
      <c r="AB110" s="4"/>
      <c r="AC110" s="4"/>
      <c r="AD110" s="4"/>
      <c r="AE110" s="4"/>
      <c r="AF110" s="327"/>
      <c r="AG110" s="327"/>
      <c r="AH110" s="327"/>
      <c r="AI110" s="327"/>
      <c r="AJ110" s="327"/>
      <c r="AL110" s="2"/>
    </row>
    <row r="111" spans="1:38" x14ac:dyDescent="0.2">
      <c r="A111" s="4"/>
      <c r="B111" s="29"/>
      <c r="C111" s="4"/>
      <c r="D111" s="434"/>
      <c r="E111" s="434"/>
      <c r="F111" s="434"/>
      <c r="G111" s="434"/>
      <c r="H111" s="434"/>
      <c r="I111" s="434"/>
      <c r="J111" s="434"/>
      <c r="K111" s="434"/>
      <c r="L111" s="434"/>
      <c r="M111" s="434"/>
      <c r="N111" s="434"/>
      <c r="O111" s="434"/>
      <c r="P111" s="434"/>
      <c r="Q111" s="434"/>
      <c r="R111" s="434"/>
      <c r="S111" s="434"/>
      <c r="T111" s="434"/>
      <c r="U111" s="434"/>
      <c r="V111" s="502"/>
      <c r="W111" s="502"/>
      <c r="X111" s="434"/>
      <c r="Y111" s="434"/>
      <c r="Z111" s="29"/>
      <c r="AA111" s="4"/>
      <c r="AB111" s="4"/>
      <c r="AC111" s="4"/>
      <c r="AD111" s="4"/>
      <c r="AE111" s="4"/>
      <c r="AF111" s="327"/>
      <c r="AG111" s="327"/>
      <c r="AH111" s="327"/>
      <c r="AI111" s="327"/>
      <c r="AJ111" s="327"/>
      <c r="AL111" s="2"/>
    </row>
    <row r="112" spans="1:38" x14ac:dyDescent="0.2">
      <c r="A112" s="4"/>
      <c r="B112" s="29"/>
      <c r="C112" s="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  <c r="R112" s="434"/>
      <c r="S112" s="434"/>
      <c r="T112" s="434"/>
      <c r="U112" s="434"/>
      <c r="V112" s="502"/>
      <c r="W112" s="502"/>
      <c r="X112" s="434"/>
      <c r="Y112" s="434"/>
      <c r="Z112" s="29"/>
      <c r="AA112" s="4"/>
      <c r="AB112" s="4"/>
      <c r="AC112" s="4"/>
      <c r="AD112" s="4"/>
      <c r="AE112" s="4"/>
      <c r="AF112" s="327"/>
      <c r="AG112" s="327"/>
      <c r="AH112" s="327"/>
      <c r="AI112" s="327"/>
      <c r="AJ112" s="327"/>
      <c r="AL112" s="2"/>
    </row>
    <row r="113" spans="1:38" x14ac:dyDescent="0.2">
      <c r="A113" s="4"/>
      <c r="B113" s="29"/>
      <c r="C113" s="4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  <c r="S113" s="434"/>
      <c r="T113" s="434"/>
      <c r="U113" s="434"/>
      <c r="V113" s="502"/>
      <c r="W113" s="502"/>
      <c r="X113" s="434"/>
      <c r="Y113" s="434"/>
      <c r="Z113" s="29"/>
      <c r="AA113" s="4"/>
      <c r="AB113" s="4"/>
      <c r="AC113" s="4"/>
      <c r="AD113" s="4"/>
      <c r="AE113" s="4"/>
      <c r="AF113" s="327"/>
      <c r="AG113" s="327"/>
      <c r="AH113" s="327"/>
      <c r="AI113" s="327"/>
      <c r="AJ113" s="327"/>
      <c r="AL113" s="2"/>
    </row>
    <row r="114" spans="1:38" x14ac:dyDescent="0.2">
      <c r="A114" s="4"/>
      <c r="B114" s="29"/>
      <c r="C114" s="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502"/>
      <c r="W114" s="502"/>
      <c r="X114" s="434"/>
      <c r="Y114" s="434"/>
      <c r="Z114" s="29"/>
      <c r="AA114" s="4"/>
      <c r="AB114" s="4"/>
      <c r="AC114" s="4"/>
      <c r="AD114" s="4"/>
      <c r="AE114" s="4"/>
      <c r="AF114" s="327"/>
      <c r="AG114" s="327"/>
      <c r="AH114" s="327"/>
      <c r="AI114" s="327"/>
      <c r="AJ114" s="327"/>
      <c r="AL114" s="2"/>
    </row>
    <row r="115" spans="1:38" x14ac:dyDescent="0.2">
      <c r="A115" s="4"/>
      <c r="B115" s="29"/>
      <c r="C115" s="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434"/>
      <c r="R115" s="434"/>
      <c r="S115" s="434"/>
      <c r="T115" s="434"/>
      <c r="U115" s="434"/>
      <c r="V115" s="502"/>
      <c r="W115" s="502"/>
      <c r="X115" s="434"/>
      <c r="Y115" s="434"/>
      <c r="Z115" s="29"/>
      <c r="AA115" s="4"/>
      <c r="AB115" s="4"/>
      <c r="AC115" s="4"/>
      <c r="AD115" s="4"/>
      <c r="AE115" s="4"/>
      <c r="AF115" s="327"/>
      <c r="AG115" s="327"/>
      <c r="AH115" s="327"/>
      <c r="AI115" s="327"/>
      <c r="AJ115" s="327"/>
      <c r="AL115" s="2"/>
    </row>
    <row r="116" spans="1:38" x14ac:dyDescent="0.2">
      <c r="A116" s="4"/>
      <c r="B116" s="29"/>
      <c r="C116" s="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  <c r="Q116" s="434"/>
      <c r="R116" s="434"/>
      <c r="S116" s="434"/>
      <c r="T116" s="434"/>
      <c r="U116" s="434"/>
      <c r="V116" s="502"/>
      <c r="W116" s="502"/>
      <c r="X116" s="434"/>
      <c r="Y116" s="434"/>
      <c r="Z116" s="29"/>
      <c r="AA116" s="4"/>
      <c r="AB116" s="4"/>
      <c r="AC116" s="4"/>
      <c r="AD116" s="4"/>
      <c r="AE116" s="4"/>
      <c r="AF116" s="327"/>
      <c r="AG116" s="327"/>
      <c r="AH116" s="327"/>
      <c r="AI116" s="327"/>
      <c r="AJ116" s="327"/>
      <c r="AL116" s="2"/>
    </row>
    <row r="117" spans="1:38" x14ac:dyDescent="0.2">
      <c r="A117" s="4"/>
      <c r="B117" s="29"/>
      <c r="C117" s="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4"/>
      <c r="P117" s="434"/>
      <c r="Q117" s="434"/>
      <c r="R117" s="434"/>
      <c r="S117" s="434"/>
      <c r="T117" s="434"/>
      <c r="U117" s="434"/>
      <c r="V117" s="502"/>
      <c r="W117" s="502"/>
      <c r="X117" s="434"/>
      <c r="Y117" s="434"/>
      <c r="Z117" s="29"/>
      <c r="AA117" s="4"/>
      <c r="AB117" s="4"/>
      <c r="AC117" s="4"/>
      <c r="AD117" s="4"/>
      <c r="AE117" s="4"/>
      <c r="AF117" s="327"/>
      <c r="AG117" s="327"/>
      <c r="AH117" s="327"/>
      <c r="AI117" s="327"/>
      <c r="AJ117" s="327"/>
      <c r="AL117" s="2"/>
    </row>
    <row r="118" spans="1:38" x14ac:dyDescent="0.2">
      <c r="A118" s="4"/>
      <c r="B118" s="29"/>
      <c r="C118" s="4"/>
      <c r="D118" s="434"/>
      <c r="E118" s="434"/>
      <c r="F118" s="434"/>
      <c r="G118" s="434"/>
      <c r="H118" s="434"/>
      <c r="I118" s="434"/>
      <c r="J118" s="434"/>
      <c r="K118" s="434"/>
      <c r="L118" s="434"/>
      <c r="M118" s="434"/>
      <c r="N118" s="434"/>
      <c r="O118" s="434"/>
      <c r="P118" s="434"/>
      <c r="Q118" s="434"/>
      <c r="R118" s="434"/>
      <c r="S118" s="434"/>
      <c r="T118" s="434"/>
      <c r="U118" s="434"/>
      <c r="V118" s="502"/>
      <c r="W118" s="502"/>
      <c r="X118" s="434"/>
      <c r="Y118" s="434"/>
      <c r="Z118" s="29"/>
      <c r="AA118" s="4"/>
      <c r="AB118" s="4"/>
      <c r="AC118" s="4"/>
      <c r="AD118" s="4"/>
      <c r="AE118" s="4"/>
      <c r="AF118" s="327"/>
      <c r="AG118" s="327"/>
      <c r="AH118" s="327"/>
      <c r="AI118" s="327"/>
      <c r="AJ118" s="327"/>
      <c r="AL118" s="2"/>
    </row>
    <row r="119" spans="1:38" x14ac:dyDescent="0.2">
      <c r="A119" s="4"/>
      <c r="B119" s="29"/>
      <c r="C119" s="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4"/>
      <c r="R119" s="434"/>
      <c r="S119" s="434"/>
      <c r="T119" s="434"/>
      <c r="U119" s="434"/>
      <c r="V119" s="502"/>
      <c r="W119" s="502"/>
      <c r="X119" s="434"/>
      <c r="Y119" s="434"/>
      <c r="Z119" s="29"/>
      <c r="AA119" s="4"/>
      <c r="AB119" s="4"/>
      <c r="AC119" s="4"/>
      <c r="AD119" s="4"/>
      <c r="AE119" s="4"/>
      <c r="AF119" s="327"/>
      <c r="AG119" s="327"/>
      <c r="AH119" s="327"/>
      <c r="AI119" s="327"/>
      <c r="AJ119" s="327"/>
      <c r="AL119" s="2"/>
    </row>
    <row r="120" spans="1:38" x14ac:dyDescent="0.2">
      <c r="A120" s="4"/>
      <c r="B120" s="29"/>
      <c r="C120" s="4"/>
      <c r="D120" s="434"/>
      <c r="E120" s="434"/>
      <c r="F120" s="434"/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  <c r="Q120" s="434"/>
      <c r="R120" s="434"/>
      <c r="S120" s="434"/>
      <c r="T120" s="434"/>
      <c r="U120" s="434"/>
      <c r="V120" s="502"/>
      <c r="W120" s="502"/>
      <c r="X120" s="434"/>
      <c r="Y120" s="434"/>
      <c r="Z120" s="29"/>
      <c r="AA120" s="4"/>
      <c r="AB120" s="4"/>
      <c r="AC120" s="4"/>
      <c r="AD120" s="4"/>
      <c r="AE120" s="4"/>
      <c r="AF120" s="327"/>
      <c r="AG120" s="327"/>
      <c r="AH120" s="327"/>
      <c r="AI120" s="327"/>
      <c r="AJ120" s="327"/>
      <c r="AL120" s="2"/>
    </row>
    <row r="121" spans="1:38" x14ac:dyDescent="0.2">
      <c r="A121" s="4"/>
      <c r="B121" s="29"/>
      <c r="C121" s="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4"/>
      <c r="P121" s="434"/>
      <c r="Q121" s="434"/>
      <c r="R121" s="434"/>
      <c r="S121" s="434"/>
      <c r="T121" s="434"/>
      <c r="U121" s="434"/>
      <c r="V121" s="502"/>
      <c r="W121" s="502"/>
      <c r="X121" s="434"/>
      <c r="Y121" s="434"/>
      <c r="Z121" s="29"/>
      <c r="AA121" s="4"/>
      <c r="AB121" s="4"/>
      <c r="AC121" s="4"/>
      <c r="AD121" s="4"/>
      <c r="AE121" s="4"/>
      <c r="AF121" s="327"/>
      <c r="AG121" s="327"/>
      <c r="AH121" s="327"/>
      <c r="AI121" s="327"/>
      <c r="AJ121" s="327"/>
      <c r="AL121" s="2"/>
    </row>
    <row r="122" spans="1:38" x14ac:dyDescent="0.2">
      <c r="A122" s="4"/>
      <c r="B122" s="29"/>
      <c r="C122" s="4"/>
      <c r="D122" s="434"/>
      <c r="E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4"/>
      <c r="P122" s="434"/>
      <c r="Q122" s="434"/>
      <c r="R122" s="434"/>
      <c r="S122" s="434"/>
      <c r="T122" s="434"/>
      <c r="U122" s="434"/>
      <c r="V122" s="502"/>
      <c r="W122" s="502"/>
      <c r="X122" s="434"/>
      <c r="Y122" s="434"/>
      <c r="Z122" s="29"/>
      <c r="AA122" s="4"/>
      <c r="AB122" s="4"/>
      <c r="AC122" s="4"/>
      <c r="AD122" s="4"/>
      <c r="AE122" s="4"/>
      <c r="AF122" s="327"/>
      <c r="AG122" s="327"/>
      <c r="AH122" s="327"/>
      <c r="AI122" s="327"/>
      <c r="AJ122" s="327"/>
      <c r="AL122" s="2"/>
    </row>
    <row r="123" spans="1:38" x14ac:dyDescent="0.2">
      <c r="A123" s="4"/>
      <c r="B123" s="29"/>
      <c r="C123" s="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502"/>
      <c r="W123" s="502"/>
      <c r="X123" s="434"/>
      <c r="Y123" s="434"/>
      <c r="Z123" s="29"/>
      <c r="AA123" s="4"/>
      <c r="AB123" s="4"/>
      <c r="AC123" s="4"/>
      <c r="AD123" s="4"/>
      <c r="AE123" s="4"/>
      <c r="AF123" s="327"/>
      <c r="AG123" s="327"/>
      <c r="AH123" s="327"/>
      <c r="AI123" s="327"/>
      <c r="AJ123" s="327"/>
      <c r="AL123" s="2"/>
    </row>
    <row r="124" spans="1:38" x14ac:dyDescent="0.2">
      <c r="A124" s="4"/>
      <c r="B124" s="29"/>
      <c r="C124" s="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  <c r="Q124" s="434"/>
      <c r="R124" s="434"/>
      <c r="S124" s="434"/>
      <c r="T124" s="434"/>
      <c r="U124" s="434"/>
      <c r="V124" s="502"/>
      <c r="W124" s="502"/>
      <c r="X124" s="434"/>
      <c r="Y124" s="434"/>
      <c r="Z124" s="29"/>
      <c r="AA124" s="4"/>
      <c r="AB124" s="4"/>
      <c r="AC124" s="4"/>
      <c r="AD124" s="4"/>
      <c r="AE124" s="4"/>
      <c r="AF124" s="327"/>
      <c r="AG124" s="327"/>
      <c r="AH124" s="327"/>
      <c r="AI124" s="327"/>
      <c r="AJ124" s="327"/>
      <c r="AL124" s="2"/>
    </row>
    <row r="125" spans="1:38" x14ac:dyDescent="0.2">
      <c r="A125" s="4"/>
      <c r="B125" s="29"/>
      <c r="C125" s="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  <c r="R125" s="434"/>
      <c r="S125" s="434"/>
      <c r="T125" s="434"/>
      <c r="U125" s="434"/>
      <c r="V125" s="502"/>
      <c r="W125" s="502"/>
      <c r="X125" s="434"/>
      <c r="Y125" s="434"/>
      <c r="Z125" s="29"/>
      <c r="AA125" s="4"/>
      <c r="AB125" s="4"/>
      <c r="AC125" s="4"/>
      <c r="AD125" s="4"/>
      <c r="AE125" s="4"/>
      <c r="AF125" s="327"/>
      <c r="AG125" s="327"/>
      <c r="AH125" s="327"/>
      <c r="AI125" s="327"/>
      <c r="AJ125" s="327"/>
      <c r="AL125" s="2"/>
    </row>
    <row r="126" spans="1:38" x14ac:dyDescent="0.2">
      <c r="A126" s="4"/>
      <c r="B126" s="29"/>
      <c r="C126" s="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434"/>
      <c r="T126" s="434"/>
      <c r="U126" s="434"/>
      <c r="V126" s="502"/>
      <c r="W126" s="502"/>
      <c r="X126" s="434"/>
      <c r="Y126" s="434"/>
      <c r="Z126" s="29"/>
      <c r="AA126" s="4"/>
      <c r="AB126" s="4"/>
      <c r="AC126" s="4"/>
      <c r="AD126" s="4"/>
      <c r="AE126" s="4"/>
      <c r="AF126" s="327"/>
      <c r="AG126" s="327"/>
      <c r="AH126" s="327"/>
      <c r="AI126" s="327"/>
      <c r="AJ126" s="327"/>
      <c r="AL126" s="2"/>
    </row>
    <row r="127" spans="1:38" x14ac:dyDescent="0.2">
      <c r="A127" s="4"/>
      <c r="B127" s="29"/>
      <c r="C127" s="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  <c r="P127" s="434"/>
      <c r="Q127" s="434"/>
      <c r="R127" s="434"/>
      <c r="S127" s="434"/>
      <c r="T127" s="434"/>
      <c r="U127" s="434"/>
      <c r="V127" s="502"/>
      <c r="W127" s="502"/>
      <c r="X127" s="434"/>
      <c r="Y127" s="434"/>
      <c r="Z127" s="29"/>
      <c r="AA127" s="4"/>
      <c r="AB127" s="4"/>
      <c r="AC127" s="4"/>
      <c r="AD127" s="4"/>
      <c r="AE127" s="4"/>
      <c r="AF127" s="327"/>
      <c r="AG127" s="327"/>
      <c r="AH127" s="327"/>
      <c r="AI127" s="327"/>
      <c r="AJ127" s="327"/>
      <c r="AL127" s="2"/>
    </row>
    <row r="128" spans="1:38" x14ac:dyDescent="0.2">
      <c r="A128" s="4"/>
      <c r="B128" s="29"/>
      <c r="C128" s="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  <c r="Q128" s="434"/>
      <c r="R128" s="434"/>
      <c r="S128" s="434"/>
      <c r="T128" s="434"/>
      <c r="U128" s="434"/>
      <c r="V128" s="502"/>
      <c r="W128" s="502"/>
      <c r="X128" s="434"/>
      <c r="Y128" s="434"/>
      <c r="Z128" s="29"/>
      <c r="AA128" s="4"/>
      <c r="AB128" s="4"/>
      <c r="AC128" s="4"/>
      <c r="AD128" s="4"/>
      <c r="AE128" s="4"/>
      <c r="AF128" s="327"/>
      <c r="AG128" s="327"/>
      <c r="AH128" s="327"/>
      <c r="AI128" s="327"/>
      <c r="AJ128" s="327"/>
      <c r="AL128" s="2"/>
    </row>
    <row r="129" spans="1:38" x14ac:dyDescent="0.2">
      <c r="A129" s="4"/>
      <c r="B129" s="29"/>
      <c r="C129" s="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  <c r="O129" s="434"/>
      <c r="P129" s="434"/>
      <c r="Q129" s="434"/>
      <c r="R129" s="434"/>
      <c r="S129" s="434"/>
      <c r="T129" s="434"/>
      <c r="U129" s="434"/>
      <c r="V129" s="502"/>
      <c r="W129" s="502"/>
      <c r="X129" s="434"/>
      <c r="Y129" s="434"/>
      <c r="Z129" s="29"/>
      <c r="AA129" s="4"/>
      <c r="AB129" s="4"/>
      <c r="AC129" s="4"/>
      <c r="AD129" s="4"/>
      <c r="AE129" s="4"/>
      <c r="AF129" s="327"/>
      <c r="AG129" s="327"/>
      <c r="AH129" s="327"/>
      <c r="AI129" s="327"/>
      <c r="AJ129" s="327"/>
      <c r="AL129" s="2"/>
    </row>
    <row r="130" spans="1:38" x14ac:dyDescent="0.2">
      <c r="A130" s="4"/>
      <c r="B130" s="29"/>
      <c r="C130" s="4"/>
      <c r="D130" s="434"/>
      <c r="E130" s="434"/>
      <c r="F130" s="434"/>
      <c r="G130" s="434"/>
      <c r="H130" s="434"/>
      <c r="I130" s="434"/>
      <c r="J130" s="434"/>
      <c r="K130" s="434"/>
      <c r="L130" s="434"/>
      <c r="M130" s="434"/>
      <c r="N130" s="434"/>
      <c r="O130" s="434"/>
      <c r="P130" s="434"/>
      <c r="Q130" s="434"/>
      <c r="R130" s="434"/>
      <c r="S130" s="434"/>
      <c r="T130" s="434"/>
      <c r="U130" s="434"/>
      <c r="V130" s="502"/>
      <c r="W130" s="502"/>
      <c r="X130" s="434"/>
      <c r="Y130" s="434"/>
      <c r="Z130" s="29"/>
      <c r="AA130" s="4"/>
      <c r="AB130" s="4"/>
      <c r="AC130" s="4"/>
      <c r="AD130" s="4"/>
      <c r="AE130" s="4"/>
      <c r="AF130" s="327"/>
      <c r="AG130" s="327"/>
      <c r="AH130" s="327"/>
      <c r="AI130" s="327"/>
      <c r="AJ130" s="327"/>
      <c r="AL130" s="2"/>
    </row>
    <row r="131" spans="1:38" x14ac:dyDescent="0.2">
      <c r="A131" s="4"/>
      <c r="B131" s="29"/>
      <c r="C131" s="4"/>
      <c r="D131" s="434"/>
      <c r="E131" s="434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  <c r="R131" s="434"/>
      <c r="S131" s="434"/>
      <c r="T131" s="434"/>
      <c r="U131" s="434"/>
      <c r="V131" s="502"/>
      <c r="W131" s="502"/>
      <c r="X131" s="434"/>
      <c r="Y131" s="434"/>
      <c r="Z131" s="29"/>
      <c r="AA131" s="4"/>
      <c r="AB131" s="4"/>
      <c r="AC131" s="4"/>
      <c r="AD131" s="4"/>
      <c r="AE131" s="4"/>
      <c r="AF131" s="327"/>
      <c r="AG131" s="327"/>
      <c r="AH131" s="327"/>
      <c r="AI131" s="327"/>
      <c r="AJ131" s="327"/>
      <c r="AL131" s="2"/>
    </row>
    <row r="132" spans="1:38" x14ac:dyDescent="0.2">
      <c r="A132" s="4"/>
      <c r="B132" s="29"/>
      <c r="C132" s="4"/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4"/>
      <c r="R132" s="434"/>
      <c r="S132" s="434"/>
      <c r="T132" s="434"/>
      <c r="U132" s="434"/>
      <c r="V132" s="502"/>
      <c r="W132" s="502"/>
      <c r="X132" s="434"/>
      <c r="Y132" s="434"/>
      <c r="Z132" s="29"/>
      <c r="AA132" s="4"/>
      <c r="AB132" s="4"/>
      <c r="AC132" s="4"/>
      <c r="AD132" s="4"/>
      <c r="AE132" s="4"/>
      <c r="AF132" s="327"/>
      <c r="AG132" s="327"/>
      <c r="AH132" s="327"/>
      <c r="AI132" s="327"/>
      <c r="AJ132" s="327"/>
      <c r="AL132" s="2"/>
    </row>
    <row r="133" spans="1:38" x14ac:dyDescent="0.2">
      <c r="A133" s="4"/>
      <c r="B133" s="29"/>
      <c r="C133" s="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  <c r="U133" s="434"/>
      <c r="V133" s="502"/>
      <c r="W133" s="502"/>
      <c r="X133" s="434"/>
      <c r="Y133" s="434"/>
      <c r="Z133" s="29"/>
      <c r="AA133" s="4"/>
      <c r="AB133" s="4"/>
      <c r="AC133" s="4"/>
      <c r="AD133" s="4"/>
      <c r="AE133" s="4"/>
      <c r="AF133" s="327"/>
      <c r="AG133" s="327"/>
      <c r="AH133" s="327"/>
      <c r="AI133" s="327"/>
      <c r="AJ133" s="327"/>
      <c r="AL133" s="2"/>
    </row>
    <row r="134" spans="1:38" x14ac:dyDescent="0.2">
      <c r="A134" s="4"/>
      <c r="B134" s="29"/>
      <c r="C134" s="4"/>
      <c r="D134" s="434"/>
      <c r="E134" s="434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  <c r="Q134" s="434"/>
      <c r="R134" s="434"/>
      <c r="S134" s="434"/>
      <c r="T134" s="434"/>
      <c r="U134" s="434"/>
      <c r="V134" s="502"/>
      <c r="W134" s="502"/>
      <c r="X134" s="434"/>
      <c r="Y134" s="434"/>
      <c r="Z134" s="29"/>
      <c r="AA134" s="4"/>
      <c r="AB134" s="4"/>
      <c r="AC134" s="4"/>
      <c r="AD134" s="4"/>
      <c r="AE134" s="4"/>
      <c r="AF134" s="327"/>
      <c r="AG134" s="327"/>
      <c r="AH134" s="327"/>
      <c r="AI134" s="327"/>
      <c r="AJ134" s="327"/>
      <c r="AL134" s="2"/>
    </row>
    <row r="135" spans="1:38" x14ac:dyDescent="0.2">
      <c r="A135" s="4"/>
      <c r="B135" s="29"/>
      <c r="C135" s="4"/>
      <c r="D135" s="434"/>
      <c r="E135" s="434"/>
      <c r="F135" s="434"/>
      <c r="G135" s="434"/>
      <c r="H135" s="434"/>
      <c r="I135" s="434"/>
      <c r="J135" s="434"/>
      <c r="K135" s="434"/>
      <c r="L135" s="434"/>
      <c r="M135" s="434"/>
      <c r="N135" s="434"/>
      <c r="O135" s="434"/>
      <c r="P135" s="434"/>
      <c r="Q135" s="434"/>
      <c r="R135" s="434"/>
      <c r="S135" s="434"/>
      <c r="T135" s="434"/>
      <c r="U135" s="434"/>
      <c r="V135" s="502"/>
      <c r="W135" s="502"/>
      <c r="X135" s="434"/>
      <c r="Y135" s="434"/>
      <c r="Z135" s="29"/>
      <c r="AA135" s="4"/>
      <c r="AB135" s="4"/>
      <c r="AC135" s="4"/>
      <c r="AD135" s="4"/>
      <c r="AE135" s="4"/>
      <c r="AF135" s="327"/>
      <c r="AG135" s="327"/>
      <c r="AH135" s="327"/>
      <c r="AI135" s="327"/>
      <c r="AJ135" s="327"/>
      <c r="AL135" s="2"/>
    </row>
    <row r="136" spans="1:38" x14ac:dyDescent="0.2">
      <c r="A136" s="4"/>
      <c r="B136" s="29"/>
      <c r="C136" s="4"/>
      <c r="D136" s="434"/>
      <c r="E136" s="434"/>
      <c r="F136" s="434"/>
      <c r="G136" s="434"/>
      <c r="H136" s="434"/>
      <c r="I136" s="434"/>
      <c r="J136" s="434"/>
      <c r="K136" s="434"/>
      <c r="L136" s="434"/>
      <c r="M136" s="434"/>
      <c r="N136" s="434"/>
      <c r="O136" s="434"/>
      <c r="P136" s="434"/>
      <c r="Q136" s="434"/>
      <c r="R136" s="434"/>
      <c r="S136" s="434"/>
      <c r="T136" s="434"/>
      <c r="U136" s="434"/>
      <c r="V136" s="502"/>
      <c r="W136" s="502"/>
      <c r="X136" s="434"/>
      <c r="Y136" s="434"/>
      <c r="Z136" s="29"/>
      <c r="AA136" s="4"/>
      <c r="AB136" s="4"/>
      <c r="AC136" s="4"/>
      <c r="AD136" s="4"/>
      <c r="AE136" s="4"/>
      <c r="AF136" s="327"/>
      <c r="AG136" s="327"/>
      <c r="AH136" s="327"/>
      <c r="AI136" s="327"/>
      <c r="AJ136" s="327"/>
      <c r="AL136" s="2"/>
    </row>
    <row r="137" spans="1:38" x14ac:dyDescent="0.2">
      <c r="A137" s="4"/>
      <c r="B137" s="29"/>
      <c r="C137" s="4"/>
      <c r="D137" s="434"/>
      <c r="E137" s="434"/>
      <c r="F137" s="434"/>
      <c r="G137" s="434"/>
      <c r="H137" s="434"/>
      <c r="I137" s="434"/>
      <c r="J137" s="434"/>
      <c r="K137" s="434"/>
      <c r="L137" s="434"/>
      <c r="M137" s="434"/>
      <c r="N137" s="434"/>
      <c r="O137" s="434"/>
      <c r="P137" s="434"/>
      <c r="Q137" s="434"/>
      <c r="R137" s="434"/>
      <c r="S137" s="434"/>
      <c r="T137" s="434"/>
      <c r="U137" s="434"/>
      <c r="V137" s="502"/>
      <c r="W137" s="502"/>
      <c r="X137" s="434"/>
      <c r="Y137" s="434"/>
      <c r="Z137" s="29"/>
      <c r="AA137" s="4"/>
      <c r="AB137" s="4"/>
      <c r="AC137" s="4"/>
      <c r="AD137" s="4"/>
      <c r="AE137" s="4"/>
      <c r="AF137" s="327"/>
      <c r="AG137" s="327"/>
      <c r="AH137" s="327"/>
      <c r="AI137" s="327"/>
      <c r="AJ137" s="327"/>
      <c r="AL137" s="2"/>
    </row>
    <row r="138" spans="1:38" x14ac:dyDescent="0.2">
      <c r="A138" s="4"/>
      <c r="B138" s="29"/>
      <c r="C138" s="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  <c r="Q138" s="434"/>
      <c r="R138" s="434"/>
      <c r="S138" s="434"/>
      <c r="T138" s="434"/>
      <c r="U138" s="434"/>
      <c r="V138" s="502"/>
      <c r="W138" s="502"/>
      <c r="X138" s="434"/>
      <c r="Y138" s="434"/>
      <c r="Z138" s="29"/>
      <c r="AA138" s="4"/>
      <c r="AB138" s="4"/>
      <c r="AC138" s="4"/>
      <c r="AD138" s="4"/>
      <c r="AE138" s="4"/>
      <c r="AF138" s="327"/>
      <c r="AG138" s="327"/>
      <c r="AH138" s="327"/>
      <c r="AI138" s="327"/>
      <c r="AJ138" s="327"/>
      <c r="AL138" s="2"/>
    </row>
    <row r="139" spans="1:38" x14ac:dyDescent="0.2">
      <c r="A139" s="4"/>
      <c r="B139" s="29"/>
      <c r="C139" s="4"/>
      <c r="D139" s="434"/>
      <c r="E139" s="434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  <c r="Q139" s="434"/>
      <c r="R139" s="434"/>
      <c r="S139" s="434"/>
      <c r="T139" s="434"/>
      <c r="U139" s="434"/>
      <c r="V139" s="502"/>
      <c r="W139" s="502"/>
      <c r="X139" s="434"/>
      <c r="Y139" s="434"/>
      <c r="Z139" s="29"/>
      <c r="AA139" s="4"/>
      <c r="AB139" s="4"/>
      <c r="AC139" s="4"/>
      <c r="AD139" s="4"/>
      <c r="AE139" s="4"/>
      <c r="AF139" s="327"/>
      <c r="AG139" s="327"/>
      <c r="AH139" s="327"/>
      <c r="AI139" s="327"/>
      <c r="AJ139" s="327"/>
      <c r="AL139" s="2"/>
    </row>
    <row r="140" spans="1:38" x14ac:dyDescent="0.2">
      <c r="A140" s="4"/>
      <c r="B140" s="29"/>
      <c r="C140" s="4"/>
      <c r="D140" s="434"/>
      <c r="E140" s="434"/>
      <c r="F140" s="434"/>
      <c r="G140" s="434"/>
      <c r="H140" s="434"/>
      <c r="I140" s="434"/>
      <c r="J140" s="434"/>
      <c r="K140" s="434"/>
      <c r="L140" s="434"/>
      <c r="M140" s="434"/>
      <c r="N140" s="434"/>
      <c r="O140" s="434"/>
      <c r="P140" s="434"/>
      <c r="Q140" s="434"/>
      <c r="R140" s="434"/>
      <c r="S140" s="434"/>
      <c r="T140" s="434"/>
      <c r="U140" s="434"/>
      <c r="V140" s="502"/>
      <c r="W140" s="502"/>
      <c r="X140" s="434"/>
      <c r="Y140" s="434"/>
      <c r="Z140" s="29"/>
      <c r="AA140" s="4"/>
      <c r="AB140" s="4"/>
      <c r="AC140" s="4"/>
      <c r="AD140" s="4"/>
      <c r="AE140" s="4"/>
      <c r="AF140" s="327"/>
      <c r="AG140" s="327"/>
      <c r="AH140" s="327"/>
      <c r="AI140" s="327"/>
      <c r="AJ140" s="327"/>
      <c r="AL140" s="2"/>
    </row>
    <row r="141" spans="1:38" x14ac:dyDescent="0.2">
      <c r="A141" s="4"/>
      <c r="B141" s="29"/>
      <c r="C141" s="4"/>
      <c r="D141" s="434"/>
      <c r="E141" s="434"/>
      <c r="F141" s="434"/>
      <c r="G141" s="434"/>
      <c r="H141" s="434"/>
      <c r="I141" s="434"/>
      <c r="J141" s="434"/>
      <c r="K141" s="434"/>
      <c r="L141" s="434"/>
      <c r="M141" s="434"/>
      <c r="N141" s="434"/>
      <c r="O141" s="434"/>
      <c r="P141" s="434"/>
      <c r="Q141" s="434"/>
      <c r="R141" s="434"/>
      <c r="S141" s="434"/>
      <c r="T141" s="434"/>
      <c r="U141" s="434"/>
      <c r="V141" s="502"/>
      <c r="W141" s="502"/>
      <c r="X141" s="434"/>
      <c r="Y141" s="434"/>
      <c r="Z141" s="29"/>
      <c r="AA141" s="4"/>
      <c r="AB141" s="4"/>
      <c r="AC141" s="4"/>
      <c r="AD141" s="4"/>
      <c r="AE141" s="4"/>
      <c r="AF141" s="327"/>
      <c r="AG141" s="327"/>
      <c r="AH141" s="327"/>
      <c r="AI141" s="327"/>
      <c r="AJ141" s="327"/>
      <c r="AL141" s="2"/>
    </row>
    <row r="142" spans="1:38" x14ac:dyDescent="0.2">
      <c r="A142" s="4"/>
      <c r="B142" s="29"/>
      <c r="C142" s="4"/>
      <c r="D142" s="434"/>
      <c r="E142" s="434"/>
      <c r="F142" s="434"/>
      <c r="G142" s="434"/>
      <c r="H142" s="434"/>
      <c r="I142" s="434"/>
      <c r="J142" s="434"/>
      <c r="K142" s="434"/>
      <c r="L142" s="434"/>
      <c r="M142" s="434"/>
      <c r="N142" s="434"/>
      <c r="O142" s="434"/>
      <c r="P142" s="434"/>
      <c r="Q142" s="434"/>
      <c r="R142" s="434"/>
      <c r="S142" s="434"/>
      <c r="T142" s="434"/>
      <c r="U142" s="434"/>
      <c r="V142" s="502"/>
      <c r="W142" s="502"/>
      <c r="X142" s="434"/>
      <c r="Y142" s="434"/>
      <c r="Z142" s="29"/>
      <c r="AA142" s="4"/>
      <c r="AB142" s="4"/>
      <c r="AC142" s="4"/>
      <c r="AD142" s="4"/>
      <c r="AE142" s="4"/>
      <c r="AF142" s="327"/>
      <c r="AG142" s="327"/>
      <c r="AH142" s="327"/>
      <c r="AI142" s="327"/>
      <c r="AJ142" s="327"/>
      <c r="AL142" s="2"/>
    </row>
    <row r="143" spans="1:38" x14ac:dyDescent="0.2">
      <c r="A143" s="4"/>
      <c r="B143" s="29"/>
      <c r="C143" s="4"/>
      <c r="D143" s="434"/>
      <c r="E143" s="434"/>
      <c r="F143" s="434"/>
      <c r="G143" s="434"/>
      <c r="H143" s="434"/>
      <c r="I143" s="434"/>
      <c r="J143" s="434"/>
      <c r="K143" s="434"/>
      <c r="L143" s="434"/>
      <c r="M143" s="434"/>
      <c r="N143" s="434"/>
      <c r="O143" s="434"/>
      <c r="P143" s="434"/>
      <c r="Q143" s="434"/>
      <c r="R143" s="434"/>
      <c r="S143" s="434"/>
      <c r="T143" s="434"/>
      <c r="U143" s="434"/>
      <c r="V143" s="502"/>
      <c r="W143" s="502"/>
      <c r="X143" s="434"/>
      <c r="Y143" s="434"/>
      <c r="Z143" s="29"/>
      <c r="AA143" s="4"/>
      <c r="AB143" s="4"/>
      <c r="AC143" s="4"/>
      <c r="AD143" s="4"/>
      <c r="AE143" s="4"/>
      <c r="AF143" s="327"/>
      <c r="AG143" s="327"/>
      <c r="AH143" s="327"/>
      <c r="AI143" s="327"/>
      <c r="AJ143" s="327"/>
      <c r="AL143" s="2"/>
    </row>
    <row r="144" spans="1:38" x14ac:dyDescent="0.2">
      <c r="A144" s="4"/>
      <c r="B144" s="29"/>
      <c r="C144" s="4"/>
      <c r="D144" s="434"/>
      <c r="E144" s="434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  <c r="Q144" s="434"/>
      <c r="R144" s="434"/>
      <c r="S144" s="434"/>
      <c r="T144" s="434"/>
      <c r="U144" s="434"/>
      <c r="V144" s="502"/>
      <c r="W144" s="502"/>
      <c r="X144" s="434"/>
      <c r="Y144" s="434"/>
      <c r="Z144" s="29"/>
      <c r="AA144" s="4"/>
      <c r="AB144" s="4"/>
      <c r="AC144" s="4"/>
      <c r="AD144" s="4"/>
      <c r="AE144" s="4"/>
      <c r="AF144" s="327"/>
      <c r="AG144" s="327"/>
      <c r="AH144" s="327"/>
      <c r="AI144" s="327"/>
      <c r="AJ144" s="327"/>
      <c r="AL144" s="2"/>
    </row>
    <row r="145" spans="1:38" x14ac:dyDescent="0.2">
      <c r="A145" s="4"/>
      <c r="B145" s="29"/>
      <c r="C145" s="4"/>
      <c r="D145" s="434"/>
      <c r="E145" s="434"/>
      <c r="F145" s="434"/>
      <c r="G145" s="434"/>
      <c r="H145" s="434"/>
      <c r="I145" s="434"/>
      <c r="J145" s="434"/>
      <c r="K145" s="434"/>
      <c r="L145" s="434"/>
      <c r="M145" s="434"/>
      <c r="N145" s="434"/>
      <c r="O145" s="434"/>
      <c r="P145" s="434"/>
      <c r="Q145" s="434"/>
      <c r="R145" s="434"/>
      <c r="S145" s="434"/>
      <c r="T145" s="434"/>
      <c r="U145" s="434"/>
      <c r="V145" s="502"/>
      <c r="W145" s="502"/>
      <c r="X145" s="434"/>
      <c r="Y145" s="434"/>
      <c r="Z145" s="29"/>
      <c r="AA145" s="4"/>
      <c r="AB145" s="4"/>
      <c r="AC145" s="4"/>
      <c r="AD145" s="4"/>
      <c r="AE145" s="4"/>
      <c r="AF145" s="327"/>
      <c r="AG145" s="327"/>
      <c r="AH145" s="327"/>
      <c r="AI145" s="327"/>
      <c r="AJ145" s="327"/>
      <c r="AL145" s="2"/>
    </row>
    <row r="146" spans="1:38" x14ac:dyDescent="0.2">
      <c r="A146" s="4"/>
      <c r="B146" s="29"/>
      <c r="C146" s="4"/>
      <c r="D146" s="434"/>
      <c r="E146" s="434"/>
      <c r="F146" s="434"/>
      <c r="G146" s="434"/>
      <c r="H146" s="434"/>
      <c r="I146" s="434"/>
      <c r="J146" s="434"/>
      <c r="K146" s="434"/>
      <c r="L146" s="434"/>
      <c r="M146" s="434"/>
      <c r="N146" s="434"/>
      <c r="O146" s="434"/>
      <c r="P146" s="434"/>
      <c r="Q146" s="434"/>
      <c r="R146" s="434"/>
      <c r="S146" s="434"/>
      <c r="T146" s="434"/>
      <c r="U146" s="434"/>
      <c r="V146" s="502"/>
      <c r="W146" s="502"/>
      <c r="X146" s="434"/>
      <c r="Y146" s="434"/>
      <c r="Z146" s="29"/>
      <c r="AA146" s="4"/>
      <c r="AB146" s="4"/>
      <c r="AC146" s="4"/>
      <c r="AD146" s="4"/>
      <c r="AE146" s="4"/>
      <c r="AF146" s="327"/>
      <c r="AG146" s="327"/>
      <c r="AH146" s="327"/>
      <c r="AI146" s="327"/>
      <c r="AJ146" s="327"/>
      <c r="AL146" s="2"/>
    </row>
    <row r="147" spans="1:38" x14ac:dyDescent="0.2">
      <c r="A147" s="4"/>
      <c r="B147" s="29"/>
      <c r="C147" s="4"/>
      <c r="D147" s="434"/>
      <c r="E147" s="434"/>
      <c r="F147" s="434"/>
      <c r="G147" s="434"/>
      <c r="H147" s="434"/>
      <c r="I147" s="434"/>
      <c r="J147" s="434"/>
      <c r="K147" s="434"/>
      <c r="L147" s="434"/>
      <c r="M147" s="434"/>
      <c r="N147" s="434"/>
      <c r="O147" s="434"/>
      <c r="P147" s="434"/>
      <c r="Q147" s="434"/>
      <c r="R147" s="434"/>
      <c r="S147" s="434"/>
      <c r="T147" s="434"/>
      <c r="U147" s="434"/>
      <c r="V147" s="502"/>
      <c r="W147" s="502"/>
      <c r="X147" s="434"/>
      <c r="Y147" s="434"/>
      <c r="Z147" s="29"/>
      <c r="AA147" s="4"/>
      <c r="AB147" s="4"/>
      <c r="AC147" s="4"/>
      <c r="AD147" s="4"/>
      <c r="AE147" s="4"/>
      <c r="AF147" s="327"/>
      <c r="AG147" s="327"/>
      <c r="AH147" s="327"/>
      <c r="AI147" s="327"/>
      <c r="AJ147" s="327"/>
      <c r="AL147" s="2"/>
    </row>
    <row r="148" spans="1:38" x14ac:dyDescent="0.2">
      <c r="A148" s="4"/>
      <c r="B148" s="29"/>
      <c r="C148" s="4"/>
      <c r="D148" s="434"/>
      <c r="E148" s="434"/>
      <c r="F148" s="434"/>
      <c r="G148" s="434"/>
      <c r="H148" s="434"/>
      <c r="I148" s="434"/>
      <c r="J148" s="434"/>
      <c r="K148" s="434"/>
      <c r="L148" s="434"/>
      <c r="M148" s="434"/>
      <c r="N148" s="434"/>
      <c r="O148" s="434"/>
      <c r="P148" s="434"/>
      <c r="Q148" s="434"/>
      <c r="R148" s="434"/>
      <c r="S148" s="434"/>
      <c r="T148" s="434"/>
      <c r="U148" s="434"/>
      <c r="V148" s="502"/>
      <c r="W148" s="502"/>
      <c r="X148" s="434"/>
      <c r="Y148" s="434"/>
      <c r="Z148" s="29"/>
      <c r="AA148" s="4"/>
      <c r="AB148" s="4"/>
      <c r="AC148" s="4"/>
      <c r="AD148" s="4"/>
      <c r="AE148" s="4"/>
      <c r="AF148" s="327"/>
      <c r="AG148" s="327"/>
      <c r="AH148" s="327"/>
      <c r="AI148" s="327"/>
      <c r="AJ148" s="327"/>
      <c r="AL148" s="2"/>
    </row>
    <row r="149" spans="1:38" x14ac:dyDescent="0.2">
      <c r="A149" s="4"/>
      <c r="B149" s="29"/>
      <c r="C149" s="4"/>
      <c r="D149" s="434"/>
      <c r="E149" s="434"/>
      <c r="F149" s="434"/>
      <c r="G149" s="434"/>
      <c r="H149" s="434"/>
      <c r="I149" s="434"/>
      <c r="J149" s="434"/>
      <c r="K149" s="434"/>
      <c r="L149" s="434"/>
      <c r="M149" s="434"/>
      <c r="N149" s="434"/>
      <c r="O149" s="434"/>
      <c r="P149" s="434"/>
      <c r="Q149" s="434"/>
      <c r="R149" s="434"/>
      <c r="S149" s="434"/>
      <c r="T149" s="434"/>
      <c r="U149" s="434"/>
      <c r="V149" s="502"/>
      <c r="W149" s="502"/>
      <c r="X149" s="434"/>
      <c r="Y149" s="434"/>
      <c r="Z149" s="29"/>
      <c r="AA149" s="4"/>
      <c r="AB149" s="4"/>
      <c r="AC149" s="4"/>
      <c r="AD149" s="4"/>
      <c r="AE149" s="4"/>
      <c r="AF149" s="327"/>
      <c r="AG149" s="327"/>
      <c r="AH149" s="327"/>
      <c r="AI149" s="327"/>
      <c r="AJ149" s="327"/>
      <c r="AL149" s="2"/>
    </row>
    <row r="150" spans="1:38" x14ac:dyDescent="0.2">
      <c r="A150" s="4"/>
      <c r="B150" s="29"/>
      <c r="C150" s="4"/>
      <c r="D150" s="434"/>
      <c r="E150" s="434"/>
      <c r="F150" s="434"/>
      <c r="G150" s="434"/>
      <c r="H150" s="434"/>
      <c r="I150" s="434"/>
      <c r="J150" s="434"/>
      <c r="K150" s="434"/>
      <c r="L150" s="434"/>
      <c r="M150" s="434"/>
      <c r="N150" s="434"/>
      <c r="O150" s="434"/>
      <c r="P150" s="434"/>
      <c r="Q150" s="434"/>
      <c r="R150" s="434"/>
      <c r="S150" s="434"/>
      <c r="T150" s="434"/>
      <c r="U150" s="434"/>
      <c r="V150" s="502"/>
      <c r="W150" s="502"/>
      <c r="X150" s="434"/>
      <c r="Y150" s="434"/>
      <c r="Z150" s="29"/>
      <c r="AA150" s="4"/>
      <c r="AB150" s="4"/>
      <c r="AC150" s="4"/>
      <c r="AD150" s="4"/>
      <c r="AE150" s="4"/>
      <c r="AF150" s="327"/>
      <c r="AG150" s="327"/>
      <c r="AH150" s="327"/>
      <c r="AI150" s="327"/>
      <c r="AJ150" s="327"/>
      <c r="AL150" s="2"/>
    </row>
    <row r="151" spans="1:38" ht="12.75" customHeight="1" x14ac:dyDescent="0.2">
      <c r="A151" s="4"/>
      <c r="B151" s="29"/>
      <c r="C151" s="4"/>
      <c r="D151" s="434"/>
      <c r="E151" s="434"/>
      <c r="F151" s="434"/>
      <c r="G151" s="434"/>
      <c r="H151" s="434"/>
      <c r="I151" s="434"/>
      <c r="J151" s="434"/>
      <c r="K151" s="434"/>
      <c r="L151" s="434"/>
      <c r="M151" s="434"/>
      <c r="N151" s="434"/>
      <c r="O151" s="434"/>
      <c r="P151" s="434"/>
      <c r="Q151" s="434"/>
      <c r="R151" s="434"/>
      <c r="S151" s="434"/>
      <c r="T151" s="434"/>
      <c r="U151" s="434"/>
      <c r="V151" s="502"/>
      <c r="W151" s="502"/>
      <c r="X151" s="434"/>
      <c r="Y151" s="434"/>
      <c r="Z151" s="29"/>
      <c r="AA151" s="4"/>
      <c r="AB151" s="4"/>
      <c r="AC151" s="4"/>
      <c r="AD151" s="4"/>
      <c r="AE151" s="4"/>
      <c r="AF151" s="327"/>
      <c r="AG151" s="327"/>
      <c r="AH151" s="327"/>
      <c r="AI151" s="327"/>
      <c r="AJ151" s="327"/>
      <c r="AL151" s="2"/>
    </row>
    <row r="152" spans="1:38" x14ac:dyDescent="0.2">
      <c r="A152" s="4"/>
      <c r="B152" s="29"/>
      <c r="C152" s="4"/>
      <c r="D152" s="434"/>
      <c r="E152" s="434"/>
      <c r="F152" s="434"/>
      <c r="G152" s="434"/>
      <c r="H152" s="434"/>
      <c r="I152" s="434"/>
      <c r="J152" s="434"/>
      <c r="K152" s="434"/>
      <c r="L152" s="434"/>
      <c r="M152" s="434"/>
      <c r="N152" s="434"/>
      <c r="O152" s="434"/>
      <c r="P152" s="434"/>
      <c r="Q152" s="434"/>
      <c r="R152" s="434"/>
      <c r="S152" s="434"/>
      <c r="T152" s="434"/>
      <c r="U152" s="434"/>
      <c r="V152" s="502"/>
      <c r="W152" s="502"/>
      <c r="X152" s="434"/>
      <c r="Y152" s="434"/>
      <c r="Z152" s="29"/>
      <c r="AA152" s="4"/>
      <c r="AB152" s="4"/>
      <c r="AC152" s="4"/>
      <c r="AD152" s="4"/>
      <c r="AE152" s="4"/>
      <c r="AF152" s="327"/>
      <c r="AG152" s="327"/>
      <c r="AH152" s="327"/>
      <c r="AI152" s="327"/>
      <c r="AJ152" s="327"/>
      <c r="AL152" s="2"/>
    </row>
    <row r="153" spans="1:38" x14ac:dyDescent="0.2">
      <c r="A153" s="4"/>
      <c r="B153" s="29"/>
      <c r="C153" s="4"/>
      <c r="D153" s="434"/>
      <c r="E153" s="434"/>
      <c r="F153" s="434"/>
      <c r="G153" s="434"/>
      <c r="H153" s="434"/>
      <c r="I153" s="434"/>
      <c r="J153" s="434"/>
      <c r="K153" s="434"/>
      <c r="L153" s="434"/>
      <c r="M153" s="434"/>
      <c r="N153" s="434"/>
      <c r="O153" s="434"/>
      <c r="P153" s="434"/>
      <c r="Q153" s="434"/>
      <c r="R153" s="434"/>
      <c r="S153" s="434"/>
      <c r="T153" s="434"/>
      <c r="U153" s="434"/>
      <c r="V153" s="502"/>
      <c r="W153" s="502"/>
      <c r="X153" s="434"/>
      <c r="Y153" s="434"/>
      <c r="Z153" s="29"/>
      <c r="AA153" s="4"/>
      <c r="AB153" s="4"/>
      <c r="AC153" s="4"/>
      <c r="AD153" s="4"/>
      <c r="AE153" s="4"/>
      <c r="AF153" s="327"/>
      <c r="AG153" s="327"/>
      <c r="AH153" s="327"/>
      <c r="AI153" s="327"/>
      <c r="AJ153" s="327"/>
      <c r="AL153" s="2"/>
    </row>
    <row r="154" spans="1:38" x14ac:dyDescent="0.2">
      <c r="A154" s="4"/>
      <c r="B154" s="29"/>
      <c r="C154" s="4"/>
      <c r="D154" s="434"/>
      <c r="E154" s="434"/>
      <c r="F154" s="434"/>
      <c r="G154" s="434"/>
      <c r="H154" s="434"/>
      <c r="I154" s="434"/>
      <c r="J154" s="434"/>
      <c r="K154" s="434"/>
      <c r="L154" s="434"/>
      <c r="M154" s="434"/>
      <c r="N154" s="434"/>
      <c r="O154" s="434"/>
      <c r="P154" s="434"/>
      <c r="Q154" s="434"/>
      <c r="R154" s="434"/>
      <c r="S154" s="434"/>
      <c r="T154" s="434"/>
      <c r="U154" s="434"/>
      <c r="V154" s="502"/>
      <c r="W154" s="502"/>
      <c r="X154" s="434"/>
      <c r="Y154" s="434"/>
      <c r="Z154" s="29"/>
      <c r="AA154" s="4"/>
      <c r="AB154" s="4"/>
      <c r="AC154" s="4"/>
      <c r="AD154" s="4"/>
      <c r="AE154" s="4"/>
      <c r="AF154" s="327"/>
      <c r="AG154" s="327"/>
      <c r="AH154" s="327"/>
      <c r="AI154" s="327"/>
      <c r="AJ154" s="327"/>
      <c r="AL154" s="2"/>
    </row>
    <row r="155" spans="1:38" ht="12.75" customHeight="1" x14ac:dyDescent="0.2">
      <c r="A155" s="4"/>
      <c r="B155" s="29"/>
      <c r="C155" s="4"/>
      <c r="D155" s="434"/>
      <c r="E155" s="434"/>
      <c r="F155" s="434"/>
      <c r="G155" s="434"/>
      <c r="H155" s="434"/>
      <c r="I155" s="434"/>
      <c r="J155" s="434"/>
      <c r="K155" s="434"/>
      <c r="L155" s="434"/>
      <c r="M155" s="434"/>
      <c r="N155" s="434"/>
      <c r="O155" s="434"/>
      <c r="P155" s="434"/>
      <c r="Q155" s="434"/>
      <c r="R155" s="434"/>
      <c r="S155" s="434"/>
      <c r="T155" s="434"/>
      <c r="U155" s="434"/>
      <c r="V155" s="502"/>
      <c r="W155" s="502"/>
      <c r="X155" s="434"/>
      <c r="Y155" s="434"/>
      <c r="Z155" s="29"/>
      <c r="AA155" s="4"/>
      <c r="AB155" s="4"/>
      <c r="AC155" s="4"/>
      <c r="AD155" s="4"/>
      <c r="AE155" s="4"/>
      <c r="AF155" s="327"/>
      <c r="AG155" s="327"/>
      <c r="AH155" s="327"/>
      <c r="AI155" s="327"/>
      <c r="AJ155" s="327"/>
      <c r="AL155" s="2"/>
    </row>
    <row r="156" spans="1:38" x14ac:dyDescent="0.2">
      <c r="A156" s="4"/>
      <c r="B156" s="29"/>
      <c r="C156" s="4"/>
      <c r="D156" s="434"/>
      <c r="E156" s="434"/>
      <c r="F156" s="434"/>
      <c r="G156" s="434"/>
      <c r="H156" s="434"/>
      <c r="I156" s="434"/>
      <c r="J156" s="434"/>
      <c r="K156" s="434"/>
      <c r="L156" s="434"/>
      <c r="M156" s="434"/>
      <c r="N156" s="434"/>
      <c r="O156" s="434"/>
      <c r="P156" s="434"/>
      <c r="Q156" s="434"/>
      <c r="R156" s="434"/>
      <c r="S156" s="434"/>
      <c r="T156" s="434"/>
      <c r="U156" s="434"/>
      <c r="V156" s="502"/>
      <c r="W156" s="502"/>
      <c r="X156" s="434"/>
      <c r="Y156" s="434"/>
      <c r="Z156" s="29"/>
      <c r="AA156" s="4"/>
      <c r="AB156" s="4"/>
      <c r="AC156" s="4"/>
      <c r="AD156" s="4"/>
      <c r="AE156" s="4"/>
      <c r="AF156" s="327"/>
      <c r="AG156" s="327"/>
      <c r="AH156" s="327"/>
      <c r="AI156" s="327"/>
      <c r="AJ156" s="327"/>
      <c r="AL156" s="2"/>
    </row>
    <row r="157" spans="1:38" x14ac:dyDescent="0.2">
      <c r="A157" s="4"/>
      <c r="B157" s="29"/>
      <c r="C157" s="4"/>
      <c r="D157" s="434"/>
      <c r="E157" s="434"/>
      <c r="F157" s="434"/>
      <c r="G157" s="434"/>
      <c r="H157" s="434"/>
      <c r="I157" s="434"/>
      <c r="J157" s="434"/>
      <c r="K157" s="434"/>
      <c r="L157" s="434"/>
      <c r="M157" s="434"/>
      <c r="N157" s="434"/>
      <c r="O157" s="434"/>
      <c r="P157" s="434"/>
      <c r="Q157" s="434"/>
      <c r="R157" s="434"/>
      <c r="S157" s="434"/>
      <c r="T157" s="434"/>
      <c r="U157" s="434"/>
      <c r="V157" s="502"/>
      <c r="W157" s="502"/>
      <c r="X157" s="434"/>
      <c r="Y157" s="434"/>
      <c r="Z157" s="29"/>
      <c r="AA157" s="4"/>
      <c r="AB157" s="4"/>
      <c r="AC157" s="4"/>
      <c r="AD157" s="4"/>
      <c r="AE157" s="4"/>
      <c r="AF157" s="327"/>
      <c r="AG157" s="327"/>
      <c r="AH157" s="327"/>
      <c r="AI157" s="327"/>
      <c r="AJ157" s="327"/>
      <c r="AL157" s="2"/>
    </row>
    <row r="158" spans="1:38" x14ac:dyDescent="0.2">
      <c r="A158" s="4"/>
      <c r="B158" s="29"/>
      <c r="C158" s="4"/>
      <c r="D158" s="434"/>
      <c r="E158" s="434"/>
      <c r="F158" s="434"/>
      <c r="G158" s="434"/>
      <c r="H158" s="434"/>
      <c r="I158" s="434"/>
      <c r="J158" s="434"/>
      <c r="K158" s="434"/>
      <c r="L158" s="434"/>
      <c r="M158" s="434"/>
      <c r="N158" s="434"/>
      <c r="O158" s="434"/>
      <c r="P158" s="434"/>
      <c r="Q158" s="434"/>
      <c r="R158" s="434"/>
      <c r="S158" s="434"/>
      <c r="T158" s="434"/>
      <c r="U158" s="434"/>
      <c r="V158" s="502"/>
      <c r="W158" s="502"/>
      <c r="X158" s="434"/>
      <c r="Y158" s="434"/>
      <c r="Z158" s="29"/>
      <c r="AA158" s="4"/>
      <c r="AB158" s="4"/>
      <c r="AC158" s="4"/>
      <c r="AD158" s="4"/>
      <c r="AE158" s="4"/>
      <c r="AF158" s="327"/>
      <c r="AG158" s="327"/>
      <c r="AH158" s="327"/>
      <c r="AI158" s="327"/>
      <c r="AJ158" s="327"/>
      <c r="AL158" s="2"/>
    </row>
    <row r="159" spans="1:38" x14ac:dyDescent="0.2">
      <c r="A159" s="4"/>
      <c r="B159" s="29"/>
      <c r="C159" s="4"/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34"/>
      <c r="P159" s="434"/>
      <c r="Q159" s="434"/>
      <c r="R159" s="434"/>
      <c r="S159" s="434"/>
      <c r="T159" s="434"/>
      <c r="U159" s="434"/>
      <c r="V159" s="502"/>
      <c r="W159" s="502"/>
      <c r="X159" s="434"/>
      <c r="Y159" s="434"/>
      <c r="Z159" s="29"/>
      <c r="AA159" s="4"/>
      <c r="AB159" s="4"/>
      <c r="AC159" s="4"/>
      <c r="AD159" s="4"/>
      <c r="AE159" s="4"/>
      <c r="AF159" s="327"/>
      <c r="AG159" s="327"/>
      <c r="AH159" s="327"/>
      <c r="AI159" s="327"/>
      <c r="AJ159" s="327"/>
      <c r="AL159" s="2"/>
    </row>
    <row r="160" spans="1:38" x14ac:dyDescent="0.2">
      <c r="A160" s="4"/>
      <c r="B160" s="29"/>
      <c r="C160" s="4"/>
      <c r="D160" s="434"/>
      <c r="E160" s="434"/>
      <c r="F160" s="434"/>
      <c r="G160" s="434"/>
      <c r="H160" s="434"/>
      <c r="I160" s="434"/>
      <c r="J160" s="434"/>
      <c r="K160" s="434"/>
      <c r="L160" s="434"/>
      <c r="M160" s="434"/>
      <c r="N160" s="434"/>
      <c r="O160" s="434"/>
      <c r="P160" s="434"/>
      <c r="Q160" s="434"/>
      <c r="R160" s="434"/>
      <c r="S160" s="434"/>
      <c r="T160" s="434"/>
      <c r="U160" s="434"/>
      <c r="V160" s="502"/>
      <c r="W160" s="502"/>
      <c r="X160" s="434"/>
      <c r="Y160" s="434"/>
      <c r="Z160" s="29"/>
      <c r="AA160" s="4"/>
      <c r="AB160" s="4"/>
      <c r="AC160" s="4"/>
      <c r="AD160" s="4"/>
      <c r="AE160" s="4"/>
      <c r="AF160" s="327"/>
      <c r="AG160" s="327"/>
      <c r="AH160" s="327"/>
      <c r="AI160" s="327"/>
      <c r="AJ160" s="327"/>
      <c r="AL160" s="2"/>
    </row>
    <row r="161" spans="1:38" x14ac:dyDescent="0.2">
      <c r="A161" s="4"/>
      <c r="B161" s="29"/>
      <c r="C161" s="4"/>
      <c r="D161" s="434"/>
      <c r="E161" s="434"/>
      <c r="F161" s="434"/>
      <c r="G161" s="434"/>
      <c r="H161" s="434"/>
      <c r="I161" s="434"/>
      <c r="J161" s="434"/>
      <c r="K161" s="434"/>
      <c r="L161" s="434"/>
      <c r="M161" s="434"/>
      <c r="N161" s="434"/>
      <c r="O161" s="434"/>
      <c r="P161" s="434"/>
      <c r="Q161" s="434"/>
      <c r="R161" s="434"/>
      <c r="S161" s="434"/>
      <c r="T161" s="434"/>
      <c r="U161" s="434"/>
      <c r="V161" s="502"/>
      <c r="W161" s="502"/>
      <c r="X161" s="434"/>
      <c r="Y161" s="434"/>
      <c r="Z161" s="29"/>
      <c r="AA161" s="4"/>
      <c r="AB161" s="4"/>
      <c r="AC161" s="4"/>
      <c r="AD161" s="4"/>
      <c r="AE161" s="4"/>
      <c r="AF161" s="327"/>
      <c r="AG161" s="327"/>
      <c r="AH161" s="327"/>
      <c r="AI161" s="327"/>
      <c r="AJ161" s="327"/>
      <c r="AL161" s="2"/>
    </row>
    <row r="162" spans="1:38" x14ac:dyDescent="0.2">
      <c r="A162" s="4"/>
      <c r="B162" s="29"/>
      <c r="C162" s="4"/>
      <c r="D162" s="434"/>
      <c r="E162" s="434"/>
      <c r="F162" s="434"/>
      <c r="G162" s="434"/>
      <c r="H162" s="434"/>
      <c r="I162" s="434"/>
      <c r="J162" s="434"/>
      <c r="K162" s="434"/>
      <c r="L162" s="434"/>
      <c r="M162" s="434"/>
      <c r="N162" s="434"/>
      <c r="O162" s="434"/>
      <c r="P162" s="434"/>
      <c r="Q162" s="434"/>
      <c r="R162" s="434"/>
      <c r="S162" s="434"/>
      <c r="T162" s="434"/>
      <c r="U162" s="434"/>
      <c r="V162" s="502"/>
      <c r="W162" s="502"/>
      <c r="X162" s="434"/>
      <c r="Y162" s="434"/>
      <c r="Z162" s="29"/>
      <c r="AA162" s="4"/>
      <c r="AB162" s="4"/>
      <c r="AC162" s="4"/>
      <c r="AD162" s="4"/>
      <c r="AE162" s="4"/>
      <c r="AF162" s="327"/>
      <c r="AG162" s="327"/>
      <c r="AH162" s="327"/>
      <c r="AI162" s="327"/>
      <c r="AJ162" s="327"/>
      <c r="AL162" s="2"/>
    </row>
    <row r="163" spans="1:38" x14ac:dyDescent="0.2">
      <c r="A163" s="4"/>
      <c r="B163" s="29"/>
      <c r="C163" s="4"/>
      <c r="D163" s="434"/>
      <c r="E163" s="434"/>
      <c r="F163" s="434"/>
      <c r="G163" s="434"/>
      <c r="H163" s="434"/>
      <c r="I163" s="434"/>
      <c r="J163" s="434"/>
      <c r="K163" s="434"/>
      <c r="L163" s="434"/>
      <c r="M163" s="434"/>
      <c r="N163" s="434"/>
      <c r="O163" s="434"/>
      <c r="P163" s="434"/>
      <c r="Q163" s="434"/>
      <c r="R163" s="434"/>
      <c r="S163" s="434"/>
      <c r="T163" s="434"/>
      <c r="U163" s="434"/>
      <c r="V163" s="502"/>
      <c r="W163" s="502"/>
      <c r="X163" s="434"/>
      <c r="Y163" s="434"/>
      <c r="Z163" s="29"/>
      <c r="AA163" s="4"/>
      <c r="AB163" s="4"/>
      <c r="AC163" s="4"/>
      <c r="AD163" s="4"/>
      <c r="AE163" s="4"/>
      <c r="AF163" s="327"/>
      <c r="AG163" s="327"/>
      <c r="AH163" s="327"/>
      <c r="AI163" s="327"/>
      <c r="AJ163" s="327"/>
      <c r="AL163" s="2"/>
    </row>
    <row r="164" spans="1:38" x14ac:dyDescent="0.2">
      <c r="A164" s="4"/>
      <c r="B164" s="29"/>
      <c r="C164" s="4"/>
      <c r="D164" s="434"/>
      <c r="E164" s="434"/>
      <c r="F164" s="434"/>
      <c r="G164" s="434"/>
      <c r="H164" s="434"/>
      <c r="I164" s="434"/>
      <c r="J164" s="434"/>
      <c r="K164" s="434"/>
      <c r="L164" s="434"/>
      <c r="M164" s="434"/>
      <c r="N164" s="434"/>
      <c r="O164" s="434"/>
      <c r="P164" s="434"/>
      <c r="Q164" s="434"/>
      <c r="R164" s="434"/>
      <c r="S164" s="434"/>
      <c r="T164" s="434"/>
      <c r="U164" s="434"/>
      <c r="V164" s="502"/>
      <c r="W164" s="502"/>
      <c r="X164" s="434"/>
      <c r="Y164" s="434"/>
      <c r="Z164" s="29"/>
      <c r="AA164" s="4"/>
      <c r="AB164" s="4"/>
      <c r="AC164" s="4"/>
      <c r="AD164" s="4"/>
      <c r="AE164" s="4"/>
      <c r="AF164" s="327"/>
      <c r="AG164" s="327"/>
      <c r="AH164" s="327"/>
      <c r="AI164" s="327"/>
      <c r="AJ164" s="327"/>
      <c r="AL164" s="2"/>
    </row>
    <row r="165" spans="1:38" x14ac:dyDescent="0.2">
      <c r="A165" s="4"/>
      <c r="B165" s="29"/>
      <c r="C165" s="4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4"/>
      <c r="O165" s="434"/>
      <c r="P165" s="434"/>
      <c r="Q165" s="434"/>
      <c r="R165" s="434"/>
      <c r="S165" s="434"/>
      <c r="T165" s="434"/>
      <c r="U165" s="434"/>
      <c r="V165" s="502"/>
      <c r="W165" s="502"/>
      <c r="X165" s="434"/>
      <c r="Y165" s="434"/>
      <c r="Z165" s="29"/>
      <c r="AA165" s="4"/>
      <c r="AB165" s="4"/>
      <c r="AC165" s="4"/>
      <c r="AD165" s="4"/>
      <c r="AE165" s="4"/>
      <c r="AF165" s="327"/>
      <c r="AG165" s="327"/>
      <c r="AH165" s="327"/>
      <c r="AI165" s="327"/>
      <c r="AJ165" s="327"/>
      <c r="AL165" s="2"/>
    </row>
    <row r="166" spans="1:38" x14ac:dyDescent="0.2">
      <c r="A166" s="4"/>
      <c r="B166" s="29"/>
      <c r="C166" s="4"/>
      <c r="D166" s="434"/>
      <c r="E166" s="434"/>
      <c r="F166" s="434"/>
      <c r="G166" s="434"/>
      <c r="H166" s="434"/>
      <c r="I166" s="434"/>
      <c r="J166" s="434"/>
      <c r="K166" s="434"/>
      <c r="L166" s="434"/>
      <c r="M166" s="434"/>
      <c r="N166" s="434"/>
      <c r="O166" s="434"/>
      <c r="P166" s="434"/>
      <c r="Q166" s="434"/>
      <c r="R166" s="434"/>
      <c r="S166" s="434"/>
      <c r="T166" s="434"/>
      <c r="U166" s="434"/>
      <c r="V166" s="502"/>
      <c r="W166" s="502"/>
      <c r="X166" s="434"/>
      <c r="Y166" s="434"/>
      <c r="Z166" s="29"/>
      <c r="AA166" s="4"/>
      <c r="AB166" s="4"/>
      <c r="AC166" s="4"/>
      <c r="AD166" s="4"/>
      <c r="AE166" s="4"/>
      <c r="AF166" s="327"/>
      <c r="AG166" s="327"/>
      <c r="AH166" s="327"/>
      <c r="AI166" s="327"/>
      <c r="AJ166" s="327"/>
      <c r="AL166" s="2"/>
    </row>
    <row r="167" spans="1:38" x14ac:dyDescent="0.2">
      <c r="A167" s="4"/>
      <c r="B167" s="29"/>
      <c r="C167" s="4"/>
      <c r="D167" s="434"/>
      <c r="E167" s="434"/>
      <c r="F167" s="434"/>
      <c r="G167" s="434"/>
      <c r="H167" s="434"/>
      <c r="I167" s="434"/>
      <c r="J167" s="434"/>
      <c r="K167" s="434"/>
      <c r="L167" s="434"/>
      <c r="M167" s="434"/>
      <c r="N167" s="434"/>
      <c r="O167" s="434"/>
      <c r="P167" s="434"/>
      <c r="Q167" s="434"/>
      <c r="R167" s="434"/>
      <c r="S167" s="434"/>
      <c r="T167" s="434"/>
      <c r="U167" s="434"/>
      <c r="V167" s="502"/>
      <c r="W167" s="502"/>
      <c r="X167" s="434"/>
      <c r="Y167" s="434"/>
      <c r="Z167" s="29"/>
      <c r="AA167" s="4"/>
      <c r="AB167" s="4"/>
      <c r="AC167" s="4"/>
      <c r="AD167" s="4"/>
      <c r="AE167" s="4"/>
      <c r="AF167" s="327"/>
      <c r="AG167" s="327"/>
      <c r="AH167" s="327"/>
      <c r="AI167" s="327"/>
      <c r="AJ167" s="327"/>
      <c r="AL167" s="2"/>
    </row>
    <row r="168" spans="1:38" x14ac:dyDescent="0.2">
      <c r="A168" s="4"/>
      <c r="B168" s="29"/>
      <c r="C168" s="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4"/>
      <c r="O168" s="434"/>
      <c r="P168" s="434"/>
      <c r="Q168" s="434"/>
      <c r="R168" s="434"/>
      <c r="S168" s="434"/>
      <c r="T168" s="434"/>
      <c r="U168" s="434"/>
      <c r="V168" s="502"/>
      <c r="W168" s="502"/>
      <c r="X168" s="434"/>
      <c r="Y168" s="434"/>
      <c r="Z168" s="29"/>
      <c r="AA168" s="4"/>
      <c r="AB168" s="4"/>
      <c r="AC168" s="4"/>
      <c r="AD168" s="4"/>
      <c r="AE168" s="4"/>
      <c r="AF168" s="327"/>
      <c r="AG168" s="327"/>
      <c r="AH168" s="327"/>
      <c r="AI168" s="327"/>
      <c r="AJ168" s="327"/>
      <c r="AL168" s="2"/>
    </row>
    <row r="169" spans="1:38" x14ac:dyDescent="0.2">
      <c r="A169" s="4"/>
      <c r="B169" s="29"/>
      <c r="C169" s="4"/>
      <c r="D169" s="434"/>
      <c r="E169" s="434"/>
      <c r="F169" s="434"/>
      <c r="G169" s="434"/>
      <c r="H169" s="434"/>
      <c r="I169" s="434"/>
      <c r="J169" s="434"/>
      <c r="K169" s="434"/>
      <c r="L169" s="434"/>
      <c r="M169" s="434"/>
      <c r="N169" s="434"/>
      <c r="O169" s="434"/>
      <c r="P169" s="434"/>
      <c r="Q169" s="434"/>
      <c r="R169" s="434"/>
      <c r="S169" s="434"/>
      <c r="T169" s="434"/>
      <c r="U169" s="434"/>
      <c r="V169" s="502"/>
      <c r="W169" s="502"/>
      <c r="X169" s="434"/>
      <c r="Y169" s="434"/>
      <c r="Z169" s="29"/>
      <c r="AA169" s="4"/>
      <c r="AB169" s="4"/>
      <c r="AC169" s="4"/>
      <c r="AD169" s="4"/>
      <c r="AE169" s="4"/>
      <c r="AF169" s="327"/>
      <c r="AG169" s="327"/>
      <c r="AH169" s="327"/>
      <c r="AI169" s="327"/>
      <c r="AJ169" s="327"/>
      <c r="AL169" s="2"/>
    </row>
    <row r="170" spans="1:38" x14ac:dyDescent="0.2">
      <c r="A170" s="4"/>
      <c r="B170" s="29"/>
      <c r="C170" s="4"/>
      <c r="D170" s="434"/>
      <c r="E170" s="434"/>
      <c r="F170" s="434"/>
      <c r="G170" s="434"/>
      <c r="H170" s="434"/>
      <c r="I170" s="434"/>
      <c r="J170" s="434"/>
      <c r="K170" s="434"/>
      <c r="L170" s="434"/>
      <c r="M170" s="434"/>
      <c r="N170" s="434"/>
      <c r="O170" s="434"/>
      <c r="P170" s="434"/>
      <c r="Q170" s="434"/>
      <c r="R170" s="434"/>
      <c r="S170" s="434"/>
      <c r="T170" s="434"/>
      <c r="U170" s="434"/>
      <c r="V170" s="502"/>
      <c r="W170" s="502"/>
      <c r="X170" s="434"/>
      <c r="Y170" s="434"/>
      <c r="Z170" s="29"/>
      <c r="AA170" s="4"/>
      <c r="AB170" s="4"/>
      <c r="AC170" s="4"/>
      <c r="AD170" s="4"/>
      <c r="AE170" s="4"/>
      <c r="AF170" s="327"/>
      <c r="AG170" s="327"/>
      <c r="AH170" s="327"/>
      <c r="AI170" s="327"/>
      <c r="AJ170" s="327"/>
      <c r="AL170" s="2"/>
    </row>
    <row r="171" spans="1:38" x14ac:dyDescent="0.2">
      <c r="A171" s="4"/>
      <c r="B171" s="29"/>
      <c r="C171" s="4"/>
      <c r="D171" s="434"/>
      <c r="E171" s="434"/>
      <c r="F171" s="434"/>
      <c r="G171" s="434"/>
      <c r="H171" s="434"/>
      <c r="I171" s="434"/>
      <c r="J171" s="434"/>
      <c r="K171" s="434"/>
      <c r="L171" s="434"/>
      <c r="M171" s="434"/>
      <c r="N171" s="434"/>
      <c r="O171" s="434"/>
      <c r="P171" s="434"/>
      <c r="Q171" s="434"/>
      <c r="R171" s="434"/>
      <c r="S171" s="434"/>
      <c r="T171" s="434"/>
      <c r="U171" s="434"/>
      <c r="V171" s="502"/>
      <c r="W171" s="502"/>
      <c r="X171" s="434"/>
      <c r="Y171" s="434"/>
      <c r="Z171" s="29"/>
      <c r="AA171" s="4"/>
      <c r="AB171" s="4"/>
      <c r="AC171" s="4"/>
      <c r="AD171" s="4"/>
      <c r="AE171" s="4"/>
      <c r="AF171" s="327"/>
      <c r="AG171" s="327"/>
      <c r="AH171" s="327"/>
      <c r="AI171" s="327"/>
      <c r="AJ171" s="327"/>
      <c r="AL171" s="2"/>
    </row>
    <row r="172" spans="1:38" x14ac:dyDescent="0.2">
      <c r="A172" s="4"/>
      <c r="B172" s="29"/>
      <c r="C172" s="4"/>
      <c r="D172" s="434"/>
      <c r="E172" s="434"/>
      <c r="F172" s="434"/>
      <c r="G172" s="434"/>
      <c r="H172" s="434"/>
      <c r="I172" s="434"/>
      <c r="J172" s="434"/>
      <c r="K172" s="434"/>
      <c r="L172" s="434"/>
      <c r="M172" s="434"/>
      <c r="N172" s="434"/>
      <c r="O172" s="434"/>
      <c r="P172" s="434"/>
      <c r="Q172" s="434"/>
      <c r="R172" s="434"/>
      <c r="S172" s="434"/>
      <c r="T172" s="434"/>
      <c r="U172" s="434"/>
      <c r="V172" s="502"/>
      <c r="W172" s="502"/>
      <c r="X172" s="434"/>
      <c r="Y172" s="434"/>
      <c r="Z172" s="29"/>
      <c r="AA172" s="4"/>
      <c r="AB172" s="4"/>
      <c r="AC172" s="4"/>
      <c r="AD172" s="4"/>
      <c r="AE172" s="4"/>
      <c r="AF172" s="327"/>
      <c r="AG172" s="327"/>
      <c r="AH172" s="327"/>
      <c r="AI172" s="327"/>
      <c r="AJ172" s="327"/>
      <c r="AL172" s="2"/>
    </row>
    <row r="173" spans="1:38" x14ac:dyDescent="0.2">
      <c r="A173" s="4"/>
      <c r="B173" s="29"/>
      <c r="C173" s="4"/>
      <c r="D173" s="434"/>
      <c r="E173" s="434"/>
      <c r="F173" s="434"/>
      <c r="G173" s="434"/>
      <c r="H173" s="434"/>
      <c r="I173" s="434"/>
      <c r="J173" s="434"/>
      <c r="K173" s="434"/>
      <c r="L173" s="434"/>
      <c r="M173" s="434"/>
      <c r="N173" s="434"/>
      <c r="O173" s="434"/>
      <c r="P173" s="434"/>
      <c r="Q173" s="434"/>
      <c r="R173" s="434"/>
      <c r="S173" s="434"/>
      <c r="T173" s="434"/>
      <c r="U173" s="434"/>
      <c r="V173" s="502"/>
      <c r="W173" s="502"/>
      <c r="X173" s="434"/>
      <c r="Y173" s="434"/>
      <c r="Z173" s="29"/>
      <c r="AA173" s="4"/>
      <c r="AB173" s="4"/>
      <c r="AC173" s="4"/>
      <c r="AD173" s="4"/>
      <c r="AE173" s="4"/>
      <c r="AF173" s="327"/>
      <c r="AG173" s="327"/>
      <c r="AH173" s="327"/>
      <c r="AI173" s="327"/>
      <c r="AJ173" s="327"/>
      <c r="AL173" s="2"/>
    </row>
    <row r="174" spans="1:38" x14ac:dyDescent="0.2">
      <c r="A174" s="4"/>
      <c r="B174" s="29"/>
      <c r="C174" s="4"/>
      <c r="D174" s="434"/>
      <c r="E174" s="434"/>
      <c r="F174" s="434"/>
      <c r="G174" s="434"/>
      <c r="H174" s="434"/>
      <c r="I174" s="434"/>
      <c r="J174" s="434"/>
      <c r="K174" s="434"/>
      <c r="L174" s="434"/>
      <c r="M174" s="434"/>
      <c r="N174" s="434"/>
      <c r="O174" s="434"/>
      <c r="P174" s="434"/>
      <c r="Q174" s="434"/>
      <c r="R174" s="434"/>
      <c r="S174" s="434"/>
      <c r="T174" s="434"/>
      <c r="U174" s="434"/>
      <c r="V174" s="502"/>
      <c r="W174" s="502"/>
      <c r="X174" s="434"/>
      <c r="Y174" s="434"/>
      <c r="Z174" s="29"/>
      <c r="AA174" s="4"/>
      <c r="AB174" s="4"/>
      <c r="AC174" s="4"/>
      <c r="AD174" s="4"/>
      <c r="AE174" s="4"/>
      <c r="AF174" s="327"/>
      <c r="AG174" s="327"/>
      <c r="AH174" s="327"/>
      <c r="AI174" s="327"/>
      <c r="AJ174" s="327"/>
      <c r="AL174" s="2"/>
    </row>
    <row r="175" spans="1:38" x14ac:dyDescent="0.2">
      <c r="A175" s="4"/>
      <c r="B175" s="29"/>
      <c r="C175" s="4"/>
      <c r="D175" s="434"/>
      <c r="E175" s="434"/>
      <c r="F175" s="434"/>
      <c r="G175" s="434"/>
      <c r="H175" s="434"/>
      <c r="I175" s="434"/>
      <c r="J175" s="434"/>
      <c r="K175" s="434"/>
      <c r="L175" s="434"/>
      <c r="M175" s="434"/>
      <c r="N175" s="434"/>
      <c r="O175" s="434"/>
      <c r="P175" s="434"/>
      <c r="Q175" s="434"/>
      <c r="R175" s="434"/>
      <c r="S175" s="434"/>
      <c r="T175" s="434"/>
      <c r="U175" s="434"/>
      <c r="V175" s="502"/>
      <c r="W175" s="502"/>
      <c r="X175" s="434"/>
      <c r="Y175" s="434"/>
      <c r="Z175" s="29"/>
      <c r="AA175" s="4"/>
      <c r="AB175" s="4"/>
      <c r="AC175" s="4"/>
      <c r="AD175" s="4"/>
      <c r="AE175" s="4"/>
      <c r="AF175" s="327"/>
      <c r="AG175" s="327"/>
      <c r="AH175" s="327"/>
      <c r="AI175" s="327"/>
      <c r="AJ175" s="327"/>
      <c r="AL175" s="2"/>
    </row>
    <row r="176" spans="1:38" x14ac:dyDescent="0.2">
      <c r="A176" s="4"/>
      <c r="B176" s="29"/>
      <c r="C176" s="4"/>
      <c r="D176" s="434"/>
      <c r="E176" s="434"/>
      <c r="F176" s="434"/>
      <c r="G176" s="434"/>
      <c r="H176" s="434"/>
      <c r="I176" s="434"/>
      <c r="J176" s="434"/>
      <c r="K176" s="434"/>
      <c r="L176" s="434"/>
      <c r="M176" s="434"/>
      <c r="N176" s="434"/>
      <c r="O176" s="434"/>
      <c r="P176" s="434"/>
      <c r="Q176" s="434"/>
      <c r="R176" s="434"/>
      <c r="S176" s="434"/>
      <c r="T176" s="434"/>
      <c r="U176" s="434"/>
      <c r="V176" s="502"/>
      <c r="W176" s="502"/>
      <c r="X176" s="434"/>
      <c r="Y176" s="434"/>
      <c r="Z176" s="29"/>
      <c r="AA176" s="4"/>
      <c r="AB176" s="4"/>
      <c r="AC176" s="4"/>
      <c r="AD176" s="4"/>
      <c r="AE176" s="4"/>
      <c r="AF176" s="327"/>
      <c r="AG176" s="327"/>
      <c r="AH176" s="327"/>
      <c r="AI176" s="327"/>
      <c r="AJ176" s="327"/>
      <c r="AL176" s="2"/>
    </row>
    <row r="177" spans="1:38" x14ac:dyDescent="0.2">
      <c r="A177" s="4"/>
      <c r="B177" s="29"/>
      <c r="C177" s="4"/>
      <c r="D177" s="434"/>
      <c r="E177" s="434"/>
      <c r="F177" s="434"/>
      <c r="G177" s="434"/>
      <c r="H177" s="434"/>
      <c r="I177" s="434"/>
      <c r="J177" s="434"/>
      <c r="K177" s="434"/>
      <c r="L177" s="434"/>
      <c r="M177" s="434"/>
      <c r="N177" s="434"/>
      <c r="O177" s="434"/>
      <c r="P177" s="434"/>
      <c r="Q177" s="434"/>
      <c r="R177" s="434"/>
      <c r="S177" s="434"/>
      <c r="T177" s="434"/>
      <c r="U177" s="434"/>
      <c r="V177" s="502"/>
      <c r="W177" s="502"/>
      <c r="X177" s="434"/>
      <c r="Y177" s="434"/>
      <c r="Z177" s="29"/>
      <c r="AA177" s="4"/>
      <c r="AB177" s="4"/>
      <c r="AC177" s="4"/>
      <c r="AD177" s="4"/>
      <c r="AE177" s="4"/>
      <c r="AF177" s="327"/>
      <c r="AG177" s="327"/>
      <c r="AH177" s="327"/>
      <c r="AI177" s="327"/>
      <c r="AJ177" s="327"/>
      <c r="AL177" s="2"/>
    </row>
    <row r="178" spans="1:38" x14ac:dyDescent="0.2">
      <c r="A178" s="4"/>
      <c r="B178" s="29"/>
      <c r="C178" s="4"/>
      <c r="D178" s="434"/>
      <c r="E178" s="434"/>
      <c r="F178" s="434"/>
      <c r="G178" s="434"/>
      <c r="H178" s="434"/>
      <c r="I178" s="434"/>
      <c r="J178" s="434"/>
      <c r="K178" s="434"/>
      <c r="L178" s="434"/>
      <c r="M178" s="434"/>
      <c r="N178" s="434"/>
      <c r="O178" s="434"/>
      <c r="P178" s="434"/>
      <c r="Q178" s="434"/>
      <c r="R178" s="434"/>
      <c r="S178" s="434"/>
      <c r="T178" s="434"/>
      <c r="U178" s="434"/>
      <c r="V178" s="502"/>
      <c r="W178" s="502"/>
      <c r="X178" s="434"/>
      <c r="Y178" s="434"/>
      <c r="Z178" s="29"/>
      <c r="AA178" s="4"/>
      <c r="AB178" s="4"/>
      <c r="AC178" s="4"/>
      <c r="AD178" s="4"/>
      <c r="AE178" s="4"/>
      <c r="AF178" s="327"/>
      <c r="AG178" s="327"/>
      <c r="AH178" s="327"/>
      <c r="AI178" s="327"/>
      <c r="AJ178" s="327"/>
      <c r="AL178" s="2"/>
    </row>
    <row r="179" spans="1:38" x14ac:dyDescent="0.2">
      <c r="A179" s="4"/>
      <c r="B179" s="29"/>
      <c r="C179" s="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434"/>
      <c r="R179" s="434"/>
      <c r="S179" s="434"/>
      <c r="T179" s="434"/>
      <c r="U179" s="434"/>
      <c r="V179" s="502"/>
      <c r="W179" s="502"/>
      <c r="X179" s="434"/>
      <c r="Y179" s="434"/>
      <c r="Z179" s="29"/>
      <c r="AA179" s="4"/>
      <c r="AB179" s="4"/>
      <c r="AC179" s="4"/>
      <c r="AD179" s="4"/>
      <c r="AE179" s="4"/>
      <c r="AF179" s="327"/>
      <c r="AG179" s="327"/>
      <c r="AH179" s="327"/>
      <c r="AI179" s="327"/>
      <c r="AJ179" s="327"/>
      <c r="AL179" s="2"/>
    </row>
    <row r="180" spans="1:38" x14ac:dyDescent="0.2">
      <c r="A180" s="4"/>
      <c r="B180" s="29"/>
      <c r="C180" s="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434"/>
      <c r="R180" s="434"/>
      <c r="S180" s="434"/>
      <c r="T180" s="434"/>
      <c r="U180" s="434"/>
      <c r="V180" s="502"/>
      <c r="W180" s="502"/>
      <c r="X180" s="434"/>
      <c r="Y180" s="434"/>
      <c r="Z180" s="29"/>
      <c r="AA180" s="4"/>
      <c r="AB180" s="4"/>
      <c r="AC180" s="4"/>
      <c r="AD180" s="4"/>
      <c r="AE180" s="4"/>
      <c r="AF180" s="327"/>
      <c r="AG180" s="327"/>
      <c r="AH180" s="327"/>
      <c r="AI180" s="327"/>
      <c r="AJ180" s="327"/>
      <c r="AL180" s="2"/>
    </row>
    <row r="181" spans="1:38" x14ac:dyDescent="0.2">
      <c r="A181" s="4"/>
      <c r="B181" s="29"/>
      <c r="C181" s="4"/>
      <c r="D181" s="434"/>
      <c r="E181" s="434"/>
      <c r="F181" s="434"/>
      <c r="G181" s="434"/>
      <c r="H181" s="434"/>
      <c r="I181" s="434"/>
      <c r="J181" s="434"/>
      <c r="K181" s="434"/>
      <c r="L181" s="434"/>
      <c r="M181" s="434"/>
      <c r="N181" s="434"/>
      <c r="O181" s="434"/>
      <c r="P181" s="434"/>
      <c r="Q181" s="434"/>
      <c r="R181" s="434"/>
      <c r="S181" s="434"/>
      <c r="T181" s="434"/>
      <c r="U181" s="434"/>
      <c r="V181" s="502"/>
      <c r="W181" s="502"/>
      <c r="X181" s="434"/>
      <c r="Y181" s="434"/>
      <c r="Z181" s="29"/>
      <c r="AA181" s="4"/>
      <c r="AB181" s="4"/>
      <c r="AC181" s="4"/>
      <c r="AD181" s="4"/>
      <c r="AE181" s="4"/>
      <c r="AF181" s="327"/>
      <c r="AG181" s="327"/>
      <c r="AH181" s="327"/>
      <c r="AI181" s="327"/>
      <c r="AJ181" s="327"/>
      <c r="AL181" s="2"/>
    </row>
    <row r="182" spans="1:38" x14ac:dyDescent="0.2">
      <c r="A182" s="4"/>
      <c r="B182" s="29"/>
      <c r="C182" s="4"/>
      <c r="D182" s="434"/>
      <c r="E182" s="434"/>
      <c r="F182" s="434"/>
      <c r="G182" s="434"/>
      <c r="H182" s="434"/>
      <c r="I182" s="434"/>
      <c r="J182" s="434"/>
      <c r="K182" s="434"/>
      <c r="L182" s="434"/>
      <c r="M182" s="434"/>
      <c r="N182" s="434"/>
      <c r="O182" s="434"/>
      <c r="P182" s="434"/>
      <c r="Q182" s="434"/>
      <c r="R182" s="434"/>
      <c r="S182" s="434"/>
      <c r="T182" s="434"/>
      <c r="U182" s="434"/>
      <c r="V182" s="502"/>
      <c r="W182" s="502"/>
      <c r="X182" s="434"/>
      <c r="Y182" s="434"/>
      <c r="Z182" s="29"/>
      <c r="AA182" s="4"/>
      <c r="AB182" s="4"/>
      <c r="AC182" s="4"/>
      <c r="AD182" s="4"/>
      <c r="AE182" s="4"/>
      <c r="AF182" s="327"/>
      <c r="AG182" s="327"/>
      <c r="AH182" s="327"/>
      <c r="AI182" s="327"/>
      <c r="AJ182" s="327"/>
      <c r="AL182" s="2"/>
    </row>
    <row r="183" spans="1:38" x14ac:dyDescent="0.2">
      <c r="A183" s="4"/>
      <c r="B183" s="29"/>
      <c r="C183" s="4"/>
      <c r="D183" s="434"/>
      <c r="E183" s="434"/>
      <c r="F183" s="434"/>
      <c r="G183" s="434"/>
      <c r="H183" s="434"/>
      <c r="I183" s="434"/>
      <c r="J183" s="434"/>
      <c r="K183" s="434"/>
      <c r="L183" s="434"/>
      <c r="M183" s="434"/>
      <c r="N183" s="434"/>
      <c r="O183" s="434"/>
      <c r="P183" s="434"/>
      <c r="Q183" s="434"/>
      <c r="R183" s="434"/>
      <c r="S183" s="434"/>
      <c r="T183" s="434"/>
      <c r="U183" s="434"/>
      <c r="V183" s="502"/>
      <c r="W183" s="502"/>
      <c r="X183" s="434"/>
      <c r="Y183" s="434"/>
      <c r="Z183" s="29"/>
      <c r="AA183" s="4"/>
      <c r="AB183" s="4"/>
      <c r="AC183" s="4"/>
      <c r="AD183" s="4"/>
      <c r="AE183" s="4"/>
      <c r="AF183" s="327"/>
      <c r="AG183" s="327"/>
      <c r="AH183" s="327"/>
      <c r="AI183" s="327"/>
      <c r="AJ183" s="327"/>
      <c r="AL183" s="2"/>
    </row>
    <row r="184" spans="1:38" x14ac:dyDescent="0.2">
      <c r="A184" s="4"/>
      <c r="B184" s="29"/>
      <c r="C184" s="4"/>
      <c r="D184" s="434"/>
      <c r="E184" s="434"/>
      <c r="F184" s="434"/>
      <c r="G184" s="434"/>
      <c r="H184" s="434"/>
      <c r="I184" s="434"/>
      <c r="J184" s="434"/>
      <c r="K184" s="434"/>
      <c r="L184" s="434"/>
      <c r="M184" s="434"/>
      <c r="N184" s="434"/>
      <c r="O184" s="434"/>
      <c r="P184" s="434"/>
      <c r="Q184" s="434"/>
      <c r="R184" s="434"/>
      <c r="S184" s="434"/>
      <c r="T184" s="434"/>
      <c r="U184" s="434"/>
      <c r="V184" s="502"/>
      <c r="W184" s="502"/>
      <c r="X184" s="434"/>
      <c r="Y184" s="434"/>
      <c r="Z184" s="29"/>
      <c r="AA184" s="4"/>
      <c r="AB184" s="4"/>
      <c r="AC184" s="4"/>
      <c r="AD184" s="4"/>
      <c r="AE184" s="4"/>
      <c r="AF184" s="327"/>
      <c r="AG184" s="327"/>
      <c r="AH184" s="327"/>
      <c r="AI184" s="327"/>
      <c r="AJ184" s="327"/>
      <c r="AL184" s="2"/>
    </row>
    <row r="185" spans="1:38" x14ac:dyDescent="0.2">
      <c r="A185" s="4"/>
      <c r="B185" s="29"/>
      <c r="C185" s="4"/>
      <c r="D185" s="434"/>
      <c r="E185" s="434"/>
      <c r="F185" s="434"/>
      <c r="G185" s="434"/>
      <c r="H185" s="434"/>
      <c r="I185" s="434"/>
      <c r="J185" s="434"/>
      <c r="K185" s="434"/>
      <c r="L185" s="434"/>
      <c r="M185" s="434"/>
      <c r="N185" s="434"/>
      <c r="O185" s="434"/>
      <c r="P185" s="434"/>
      <c r="Q185" s="434"/>
      <c r="R185" s="434"/>
      <c r="S185" s="434"/>
      <c r="T185" s="434"/>
      <c r="U185" s="434"/>
      <c r="V185" s="502"/>
      <c r="W185" s="502"/>
      <c r="X185" s="434"/>
      <c r="Y185" s="434"/>
      <c r="Z185" s="29"/>
      <c r="AA185" s="4"/>
      <c r="AB185" s="4"/>
      <c r="AC185" s="4"/>
      <c r="AD185" s="4"/>
      <c r="AE185" s="4"/>
      <c r="AF185" s="327"/>
      <c r="AG185" s="327"/>
      <c r="AH185" s="327"/>
      <c r="AI185" s="327"/>
      <c r="AJ185" s="327"/>
      <c r="AL185" s="2"/>
    </row>
    <row r="186" spans="1:38" x14ac:dyDescent="0.2">
      <c r="A186" s="4"/>
      <c r="B186" s="29"/>
      <c r="C186" s="4"/>
      <c r="D186" s="434"/>
      <c r="E186" s="434"/>
      <c r="F186" s="434"/>
      <c r="G186" s="434"/>
      <c r="H186" s="434"/>
      <c r="I186" s="434"/>
      <c r="J186" s="434"/>
      <c r="K186" s="434"/>
      <c r="L186" s="434"/>
      <c r="M186" s="434"/>
      <c r="N186" s="434"/>
      <c r="O186" s="434"/>
      <c r="P186" s="434"/>
      <c r="Q186" s="434"/>
      <c r="R186" s="434"/>
      <c r="S186" s="434"/>
      <c r="T186" s="434"/>
      <c r="U186" s="434"/>
      <c r="V186" s="502"/>
      <c r="W186" s="502"/>
      <c r="X186" s="434"/>
      <c r="Y186" s="434"/>
      <c r="Z186" s="29"/>
      <c r="AA186" s="4"/>
      <c r="AB186" s="4"/>
      <c r="AC186" s="4"/>
      <c r="AD186" s="4"/>
      <c r="AE186" s="4"/>
      <c r="AF186" s="327"/>
      <c r="AG186" s="327"/>
      <c r="AH186" s="327"/>
      <c r="AI186" s="327"/>
      <c r="AJ186" s="327"/>
      <c r="AL186" s="2"/>
    </row>
    <row r="187" spans="1:38" x14ac:dyDescent="0.2">
      <c r="A187" s="4"/>
      <c r="B187" s="29"/>
      <c r="C187" s="4"/>
      <c r="D187" s="434"/>
      <c r="E187" s="434"/>
      <c r="F187" s="434"/>
      <c r="G187" s="434"/>
      <c r="H187" s="434"/>
      <c r="I187" s="434"/>
      <c r="J187" s="434"/>
      <c r="K187" s="434"/>
      <c r="L187" s="434"/>
      <c r="M187" s="434"/>
      <c r="N187" s="434"/>
      <c r="O187" s="434"/>
      <c r="P187" s="434"/>
      <c r="Q187" s="434"/>
      <c r="R187" s="434"/>
      <c r="S187" s="434"/>
      <c r="T187" s="434"/>
      <c r="U187" s="434"/>
      <c r="V187" s="502"/>
      <c r="W187" s="502"/>
      <c r="X187" s="434"/>
      <c r="Y187" s="434"/>
      <c r="Z187" s="29"/>
      <c r="AA187" s="4"/>
      <c r="AB187" s="4"/>
      <c r="AC187" s="4"/>
      <c r="AD187" s="4"/>
      <c r="AE187" s="4"/>
      <c r="AF187" s="327"/>
      <c r="AG187" s="327"/>
      <c r="AH187" s="327"/>
      <c r="AI187" s="327"/>
      <c r="AJ187" s="327"/>
      <c r="AL187" s="2"/>
    </row>
    <row r="188" spans="1:38" x14ac:dyDescent="0.2">
      <c r="A188" s="4"/>
      <c r="B188" s="29"/>
      <c r="C188" s="4"/>
      <c r="D188" s="434"/>
      <c r="E188" s="434"/>
      <c r="F188" s="434"/>
      <c r="G188" s="434"/>
      <c r="H188" s="434"/>
      <c r="I188" s="434"/>
      <c r="J188" s="434"/>
      <c r="K188" s="434"/>
      <c r="L188" s="434"/>
      <c r="M188" s="434"/>
      <c r="N188" s="434"/>
      <c r="O188" s="434"/>
      <c r="P188" s="434"/>
      <c r="Q188" s="434"/>
      <c r="R188" s="434"/>
      <c r="S188" s="434"/>
      <c r="T188" s="434"/>
      <c r="U188" s="434"/>
      <c r="V188" s="502"/>
      <c r="W188" s="502"/>
      <c r="X188" s="434"/>
      <c r="Y188" s="434"/>
      <c r="Z188" s="29"/>
      <c r="AA188" s="4"/>
      <c r="AB188" s="4"/>
      <c r="AC188" s="4"/>
      <c r="AD188" s="4"/>
      <c r="AE188" s="4"/>
      <c r="AF188" s="327"/>
      <c r="AG188" s="327"/>
      <c r="AH188" s="327"/>
      <c r="AI188" s="327"/>
      <c r="AJ188" s="327"/>
      <c r="AL188" s="2"/>
    </row>
    <row r="189" spans="1:38" x14ac:dyDescent="0.2">
      <c r="A189" s="4"/>
      <c r="B189" s="29"/>
      <c r="C189" s="4"/>
      <c r="D189" s="434"/>
      <c r="E189" s="434"/>
      <c r="F189" s="434"/>
      <c r="G189" s="434"/>
      <c r="H189" s="434"/>
      <c r="I189" s="434"/>
      <c r="J189" s="434"/>
      <c r="K189" s="434"/>
      <c r="L189" s="434"/>
      <c r="M189" s="434"/>
      <c r="N189" s="434"/>
      <c r="O189" s="434"/>
      <c r="P189" s="434"/>
      <c r="Q189" s="434"/>
      <c r="R189" s="434"/>
      <c r="S189" s="434"/>
      <c r="T189" s="434"/>
      <c r="U189" s="434"/>
      <c r="V189" s="502"/>
      <c r="W189" s="502"/>
      <c r="X189" s="434"/>
      <c r="Y189" s="434"/>
      <c r="Z189" s="29"/>
      <c r="AA189" s="4"/>
      <c r="AB189" s="4"/>
      <c r="AC189" s="4"/>
      <c r="AD189" s="4"/>
      <c r="AE189" s="4"/>
      <c r="AF189" s="327"/>
      <c r="AG189" s="327"/>
      <c r="AH189" s="327"/>
      <c r="AI189" s="327"/>
      <c r="AJ189" s="327"/>
      <c r="AL189" s="2"/>
    </row>
    <row r="190" spans="1:38" x14ac:dyDescent="0.2">
      <c r="A190" s="4"/>
      <c r="B190" s="29"/>
      <c r="C190" s="4"/>
      <c r="D190" s="434"/>
      <c r="E190" s="434"/>
      <c r="F190" s="434"/>
      <c r="G190" s="434"/>
      <c r="H190" s="434"/>
      <c r="I190" s="434"/>
      <c r="J190" s="434"/>
      <c r="K190" s="434"/>
      <c r="L190" s="434"/>
      <c r="M190" s="434"/>
      <c r="N190" s="434"/>
      <c r="O190" s="434"/>
      <c r="P190" s="434"/>
      <c r="Q190" s="434"/>
      <c r="R190" s="434"/>
      <c r="S190" s="434"/>
      <c r="T190" s="434"/>
      <c r="U190" s="434"/>
      <c r="V190" s="502"/>
      <c r="W190" s="502"/>
      <c r="X190" s="434"/>
      <c r="Y190" s="434"/>
      <c r="Z190" s="29"/>
      <c r="AA190" s="4"/>
      <c r="AB190" s="4"/>
      <c r="AC190" s="4"/>
      <c r="AD190" s="4"/>
      <c r="AE190" s="4"/>
      <c r="AF190" s="327"/>
      <c r="AG190" s="327"/>
      <c r="AH190" s="327"/>
      <c r="AI190" s="327"/>
      <c r="AJ190" s="327"/>
      <c r="AL190" s="2"/>
    </row>
    <row r="191" spans="1:38" x14ac:dyDescent="0.2">
      <c r="A191" s="4"/>
      <c r="B191" s="29"/>
      <c r="C191" s="4"/>
      <c r="D191" s="434"/>
      <c r="E191" s="434"/>
      <c r="F191" s="434"/>
      <c r="G191" s="434"/>
      <c r="H191" s="434"/>
      <c r="I191" s="434"/>
      <c r="J191" s="434"/>
      <c r="K191" s="434"/>
      <c r="L191" s="434"/>
      <c r="M191" s="434"/>
      <c r="N191" s="434"/>
      <c r="O191" s="434"/>
      <c r="P191" s="434"/>
      <c r="Q191" s="434"/>
      <c r="R191" s="434"/>
      <c r="S191" s="434"/>
      <c r="T191" s="434"/>
      <c r="U191" s="434"/>
      <c r="V191" s="502"/>
      <c r="W191" s="502"/>
      <c r="X191" s="434"/>
      <c r="Y191" s="434"/>
      <c r="Z191" s="29"/>
      <c r="AA191" s="4"/>
      <c r="AB191" s="4"/>
      <c r="AC191" s="4"/>
      <c r="AD191" s="4"/>
      <c r="AE191" s="4"/>
      <c r="AF191" s="327"/>
      <c r="AG191" s="327"/>
      <c r="AH191" s="327"/>
      <c r="AI191" s="327"/>
      <c r="AJ191" s="327"/>
      <c r="AL191" s="2"/>
    </row>
    <row r="192" spans="1:38" x14ac:dyDescent="0.2">
      <c r="A192" s="4"/>
      <c r="B192" s="29"/>
      <c r="C192" s="4"/>
      <c r="D192" s="434"/>
      <c r="E192" s="434"/>
      <c r="F192" s="434"/>
      <c r="G192" s="434"/>
      <c r="H192" s="434"/>
      <c r="I192" s="434"/>
      <c r="J192" s="434"/>
      <c r="K192" s="434"/>
      <c r="L192" s="434"/>
      <c r="M192" s="434"/>
      <c r="N192" s="434"/>
      <c r="O192" s="434"/>
      <c r="P192" s="434"/>
      <c r="Q192" s="434"/>
      <c r="R192" s="434"/>
      <c r="S192" s="434"/>
      <c r="T192" s="434"/>
      <c r="U192" s="434"/>
      <c r="V192" s="502"/>
      <c r="W192" s="502"/>
      <c r="X192" s="434"/>
      <c r="Y192" s="434"/>
      <c r="Z192" s="29"/>
      <c r="AA192" s="4"/>
      <c r="AB192" s="4"/>
      <c r="AC192" s="4"/>
      <c r="AD192" s="4"/>
      <c r="AE192" s="4"/>
      <c r="AF192" s="327"/>
      <c r="AG192" s="327"/>
      <c r="AH192" s="327"/>
      <c r="AI192" s="327"/>
      <c r="AJ192" s="327"/>
      <c r="AL192" s="2"/>
    </row>
    <row r="193" spans="1:38" x14ac:dyDescent="0.2">
      <c r="A193" s="4"/>
      <c r="B193" s="29"/>
      <c r="C193" s="4"/>
      <c r="D193" s="434"/>
      <c r="E193" s="434"/>
      <c r="F193" s="434"/>
      <c r="G193" s="434"/>
      <c r="H193" s="434"/>
      <c r="I193" s="434"/>
      <c r="J193" s="434"/>
      <c r="K193" s="434"/>
      <c r="L193" s="434"/>
      <c r="M193" s="434"/>
      <c r="N193" s="434"/>
      <c r="O193" s="434"/>
      <c r="P193" s="434"/>
      <c r="Q193" s="434"/>
      <c r="R193" s="434"/>
      <c r="S193" s="434"/>
      <c r="T193" s="434"/>
      <c r="U193" s="434"/>
      <c r="V193" s="502"/>
      <c r="W193" s="502"/>
      <c r="X193" s="434"/>
      <c r="Y193" s="434"/>
      <c r="Z193" s="29"/>
      <c r="AA193" s="4"/>
      <c r="AB193" s="4"/>
      <c r="AC193" s="4"/>
      <c r="AD193" s="4"/>
      <c r="AE193" s="4"/>
      <c r="AF193" s="327"/>
      <c r="AG193" s="327"/>
      <c r="AH193" s="327"/>
      <c r="AI193" s="327"/>
      <c r="AJ193" s="327"/>
      <c r="AL193" s="2"/>
    </row>
    <row r="194" spans="1:38" x14ac:dyDescent="0.2">
      <c r="A194" s="4"/>
      <c r="B194" s="29"/>
      <c r="C194" s="4"/>
      <c r="D194" s="434"/>
      <c r="E194" s="434"/>
      <c r="F194" s="434"/>
      <c r="G194" s="434"/>
      <c r="H194" s="434"/>
      <c r="I194" s="434"/>
      <c r="J194" s="434"/>
      <c r="K194" s="434"/>
      <c r="L194" s="434"/>
      <c r="M194" s="434"/>
      <c r="N194" s="434"/>
      <c r="O194" s="434"/>
      <c r="P194" s="434"/>
      <c r="Q194" s="434"/>
      <c r="R194" s="434"/>
      <c r="S194" s="434"/>
      <c r="T194" s="434"/>
      <c r="U194" s="434"/>
      <c r="V194" s="502"/>
      <c r="W194" s="502"/>
      <c r="X194" s="434"/>
      <c r="Y194" s="434"/>
      <c r="Z194" s="29"/>
      <c r="AA194" s="4"/>
      <c r="AB194" s="4"/>
      <c r="AC194" s="4"/>
      <c r="AD194" s="4"/>
      <c r="AE194" s="4"/>
      <c r="AF194" s="327"/>
      <c r="AG194" s="327"/>
      <c r="AH194" s="327"/>
      <c r="AI194" s="327"/>
      <c r="AJ194" s="327"/>
      <c r="AL194" s="2"/>
    </row>
    <row r="195" spans="1:38" x14ac:dyDescent="0.2">
      <c r="A195" s="4"/>
      <c r="B195" s="29"/>
      <c r="C195" s="4"/>
      <c r="D195" s="434"/>
      <c r="E195" s="434"/>
      <c r="F195" s="434"/>
      <c r="G195" s="434"/>
      <c r="H195" s="434"/>
      <c r="I195" s="434"/>
      <c r="J195" s="434"/>
      <c r="K195" s="434"/>
      <c r="L195" s="434"/>
      <c r="M195" s="434"/>
      <c r="N195" s="434"/>
      <c r="O195" s="434"/>
      <c r="P195" s="434"/>
      <c r="Q195" s="434"/>
      <c r="R195" s="434"/>
      <c r="S195" s="434"/>
      <c r="T195" s="434"/>
      <c r="U195" s="434"/>
      <c r="V195" s="502"/>
      <c r="W195" s="502"/>
      <c r="X195" s="434"/>
      <c r="Y195" s="434"/>
      <c r="Z195" s="29"/>
      <c r="AA195" s="4"/>
      <c r="AB195" s="4"/>
      <c r="AC195" s="4"/>
      <c r="AD195" s="4"/>
      <c r="AE195" s="4"/>
      <c r="AF195" s="327"/>
      <c r="AG195" s="327"/>
      <c r="AH195" s="327"/>
      <c r="AI195" s="327"/>
      <c r="AJ195" s="327"/>
      <c r="AL195" s="2"/>
    </row>
    <row r="196" spans="1:38" x14ac:dyDescent="0.2">
      <c r="A196" s="4"/>
      <c r="B196" s="29"/>
      <c r="C196" s="4"/>
      <c r="D196" s="434"/>
      <c r="E196" s="434"/>
      <c r="F196" s="434"/>
      <c r="G196" s="434"/>
      <c r="H196" s="434"/>
      <c r="I196" s="434"/>
      <c r="J196" s="434"/>
      <c r="K196" s="434"/>
      <c r="L196" s="434"/>
      <c r="M196" s="434"/>
      <c r="N196" s="434"/>
      <c r="O196" s="434"/>
      <c r="P196" s="434"/>
      <c r="Q196" s="434"/>
      <c r="R196" s="434"/>
      <c r="S196" s="434"/>
      <c r="T196" s="434"/>
      <c r="U196" s="434"/>
      <c r="V196" s="502"/>
      <c r="W196" s="502"/>
      <c r="X196" s="434"/>
      <c r="Y196" s="434"/>
      <c r="Z196" s="29"/>
      <c r="AA196" s="4"/>
      <c r="AB196" s="4"/>
      <c r="AC196" s="4"/>
      <c r="AD196" s="4"/>
      <c r="AE196" s="4"/>
      <c r="AF196" s="327"/>
      <c r="AG196" s="327"/>
      <c r="AH196" s="327"/>
      <c r="AI196" s="327"/>
      <c r="AJ196" s="327"/>
      <c r="AL196" s="2"/>
    </row>
    <row r="197" spans="1:38" x14ac:dyDescent="0.2">
      <c r="A197" s="4"/>
      <c r="B197" s="29"/>
      <c r="C197" s="4"/>
      <c r="D197" s="434"/>
      <c r="E197" s="434"/>
      <c r="F197" s="434"/>
      <c r="G197" s="434"/>
      <c r="H197" s="434"/>
      <c r="I197" s="434"/>
      <c r="J197" s="434"/>
      <c r="K197" s="434"/>
      <c r="L197" s="434"/>
      <c r="M197" s="434"/>
      <c r="N197" s="434"/>
      <c r="O197" s="434"/>
      <c r="P197" s="434"/>
      <c r="Q197" s="434"/>
      <c r="R197" s="434"/>
      <c r="S197" s="434"/>
      <c r="T197" s="434"/>
      <c r="U197" s="434"/>
      <c r="V197" s="502"/>
      <c r="W197" s="502"/>
      <c r="X197" s="434"/>
      <c r="Y197" s="434"/>
      <c r="Z197" s="29"/>
      <c r="AA197" s="4"/>
      <c r="AB197" s="4"/>
      <c r="AC197" s="4"/>
      <c r="AD197" s="4"/>
      <c r="AE197" s="4"/>
      <c r="AF197" s="327"/>
      <c r="AG197" s="327"/>
      <c r="AH197" s="327"/>
      <c r="AI197" s="327"/>
      <c r="AJ197" s="327"/>
      <c r="AL197" s="2"/>
    </row>
    <row r="198" spans="1:38" x14ac:dyDescent="0.2">
      <c r="A198" s="4"/>
      <c r="B198" s="29"/>
      <c r="C198" s="4"/>
      <c r="D198" s="434"/>
      <c r="E198" s="434"/>
      <c r="F198" s="434"/>
      <c r="G198" s="434"/>
      <c r="H198" s="434"/>
      <c r="I198" s="434"/>
      <c r="J198" s="434"/>
      <c r="K198" s="434"/>
      <c r="L198" s="434"/>
      <c r="M198" s="434"/>
      <c r="N198" s="434"/>
      <c r="O198" s="434"/>
      <c r="P198" s="434"/>
      <c r="Q198" s="434"/>
      <c r="R198" s="434"/>
      <c r="S198" s="434"/>
      <c r="T198" s="434"/>
      <c r="U198" s="434"/>
      <c r="V198" s="502"/>
      <c r="W198" s="502"/>
      <c r="X198" s="434"/>
      <c r="Y198" s="434"/>
      <c r="Z198" s="29"/>
      <c r="AA198" s="4"/>
      <c r="AB198" s="4"/>
      <c r="AC198" s="4"/>
      <c r="AD198" s="4"/>
      <c r="AE198" s="4"/>
      <c r="AF198" s="327"/>
      <c r="AG198" s="327"/>
      <c r="AH198" s="327"/>
      <c r="AI198" s="327"/>
      <c r="AJ198" s="327"/>
      <c r="AL198" s="2"/>
    </row>
    <row r="199" spans="1:38" x14ac:dyDescent="0.2">
      <c r="A199" s="4"/>
      <c r="B199" s="29"/>
      <c r="C199" s="4"/>
      <c r="D199" s="434"/>
      <c r="E199" s="434"/>
      <c r="F199" s="434"/>
      <c r="G199" s="434"/>
      <c r="H199" s="434"/>
      <c r="I199" s="434"/>
      <c r="J199" s="434"/>
      <c r="K199" s="434"/>
      <c r="L199" s="434"/>
      <c r="M199" s="434"/>
      <c r="N199" s="434"/>
      <c r="O199" s="434"/>
      <c r="P199" s="434"/>
      <c r="Q199" s="434"/>
      <c r="R199" s="434"/>
      <c r="S199" s="434"/>
      <c r="T199" s="434"/>
      <c r="U199" s="434"/>
      <c r="V199" s="502"/>
      <c r="W199" s="502"/>
      <c r="X199" s="434"/>
      <c r="Y199" s="434"/>
      <c r="Z199" s="29"/>
      <c r="AA199" s="4"/>
      <c r="AB199" s="4"/>
      <c r="AC199" s="4"/>
      <c r="AD199" s="4"/>
      <c r="AE199" s="4"/>
      <c r="AF199" s="327"/>
      <c r="AG199" s="327"/>
      <c r="AH199" s="327"/>
      <c r="AI199" s="327"/>
      <c r="AJ199" s="327"/>
      <c r="AL199" s="2"/>
    </row>
    <row r="200" spans="1:38" x14ac:dyDescent="0.2">
      <c r="A200" s="4"/>
      <c r="B200" s="29"/>
      <c r="C200" s="4"/>
      <c r="D200" s="434"/>
      <c r="E200" s="434"/>
      <c r="F200" s="434"/>
      <c r="G200" s="434"/>
      <c r="H200" s="434"/>
      <c r="I200" s="434"/>
      <c r="J200" s="434"/>
      <c r="K200" s="434"/>
      <c r="L200" s="434"/>
      <c r="M200" s="434"/>
      <c r="N200" s="434"/>
      <c r="O200" s="434"/>
      <c r="P200" s="434"/>
      <c r="Q200" s="434"/>
      <c r="R200" s="434"/>
      <c r="S200" s="434"/>
      <c r="T200" s="434"/>
      <c r="U200" s="434"/>
      <c r="V200" s="502"/>
      <c r="W200" s="502"/>
      <c r="X200" s="434"/>
      <c r="Y200" s="434"/>
      <c r="Z200" s="29"/>
      <c r="AA200" s="4"/>
      <c r="AB200" s="4"/>
      <c r="AC200" s="4"/>
      <c r="AD200" s="4"/>
      <c r="AE200" s="4"/>
      <c r="AF200" s="327"/>
      <c r="AG200" s="327"/>
      <c r="AH200" s="327"/>
      <c r="AI200" s="327"/>
      <c r="AJ200" s="327"/>
      <c r="AL200" s="2"/>
    </row>
    <row r="201" spans="1:38" x14ac:dyDescent="0.2">
      <c r="A201" s="4"/>
      <c r="B201" s="29"/>
      <c r="C201" s="4"/>
      <c r="D201" s="434"/>
      <c r="E201" s="434"/>
      <c r="F201" s="434"/>
      <c r="G201" s="434"/>
      <c r="H201" s="434"/>
      <c r="I201" s="434"/>
      <c r="J201" s="434"/>
      <c r="K201" s="434"/>
      <c r="L201" s="434"/>
      <c r="M201" s="434"/>
      <c r="N201" s="434"/>
      <c r="O201" s="434"/>
      <c r="P201" s="434"/>
      <c r="Q201" s="434"/>
      <c r="R201" s="434"/>
      <c r="S201" s="434"/>
      <c r="T201" s="434"/>
      <c r="U201" s="434"/>
      <c r="V201" s="502"/>
      <c r="W201" s="502"/>
      <c r="X201" s="434"/>
      <c r="Y201" s="434"/>
      <c r="Z201" s="29"/>
      <c r="AA201" s="4"/>
      <c r="AB201" s="4"/>
      <c r="AC201" s="4"/>
      <c r="AD201" s="4"/>
      <c r="AE201" s="4"/>
      <c r="AF201" s="327"/>
      <c r="AG201" s="327"/>
      <c r="AH201" s="327"/>
      <c r="AI201" s="327"/>
      <c r="AJ201" s="327"/>
      <c r="AL201" s="2"/>
    </row>
    <row r="202" spans="1:38" x14ac:dyDescent="0.2">
      <c r="A202" s="4"/>
      <c r="B202" s="29"/>
      <c r="C202" s="4"/>
      <c r="D202" s="434"/>
      <c r="E202" s="434"/>
      <c r="F202" s="434"/>
      <c r="G202" s="434"/>
      <c r="H202" s="434"/>
      <c r="I202" s="434"/>
      <c r="J202" s="434"/>
      <c r="K202" s="434"/>
      <c r="L202" s="434"/>
      <c r="M202" s="434"/>
      <c r="N202" s="434"/>
      <c r="O202" s="434"/>
      <c r="P202" s="434"/>
      <c r="Q202" s="434"/>
      <c r="R202" s="434"/>
      <c r="S202" s="434"/>
      <c r="T202" s="434"/>
      <c r="U202" s="434"/>
      <c r="V202" s="502"/>
      <c r="W202" s="502"/>
      <c r="X202" s="434"/>
      <c r="Y202" s="434"/>
      <c r="Z202" s="29"/>
      <c r="AA202" s="4"/>
      <c r="AB202" s="4"/>
      <c r="AC202" s="4"/>
      <c r="AD202" s="4"/>
      <c r="AE202" s="4"/>
      <c r="AF202" s="327"/>
      <c r="AG202" s="327"/>
      <c r="AH202" s="327"/>
      <c r="AI202" s="327"/>
      <c r="AJ202" s="327"/>
      <c r="AL202" s="2"/>
    </row>
    <row r="203" spans="1:38" x14ac:dyDescent="0.2">
      <c r="A203" s="4"/>
      <c r="B203" s="29"/>
      <c r="C203" s="4"/>
      <c r="D203" s="434"/>
      <c r="E203" s="434"/>
      <c r="F203" s="434"/>
      <c r="G203" s="434"/>
      <c r="H203" s="434"/>
      <c r="I203" s="434"/>
      <c r="J203" s="434"/>
      <c r="K203" s="434"/>
      <c r="L203" s="434"/>
      <c r="M203" s="434"/>
      <c r="N203" s="434"/>
      <c r="O203" s="434"/>
      <c r="P203" s="434"/>
      <c r="Q203" s="434"/>
      <c r="R203" s="434"/>
      <c r="S203" s="434"/>
      <c r="T203" s="434"/>
      <c r="U203" s="434"/>
      <c r="V203" s="502"/>
      <c r="W203" s="502"/>
      <c r="X203" s="434"/>
      <c r="Y203" s="434"/>
      <c r="Z203" s="29"/>
      <c r="AA203" s="4"/>
      <c r="AB203" s="4"/>
      <c r="AC203" s="4"/>
      <c r="AD203" s="4"/>
      <c r="AE203" s="4"/>
      <c r="AF203" s="327"/>
      <c r="AG203" s="327"/>
      <c r="AH203" s="327"/>
      <c r="AI203" s="327"/>
      <c r="AJ203" s="327"/>
      <c r="AL203" s="2"/>
    </row>
    <row r="204" spans="1:38" x14ac:dyDescent="0.2">
      <c r="A204" s="4"/>
      <c r="B204" s="29"/>
      <c r="C204" s="4"/>
      <c r="D204" s="434"/>
      <c r="E204" s="434"/>
      <c r="F204" s="434"/>
      <c r="G204" s="434"/>
      <c r="H204" s="434"/>
      <c r="I204" s="434"/>
      <c r="J204" s="434"/>
      <c r="K204" s="434"/>
      <c r="L204" s="434"/>
      <c r="M204" s="434"/>
      <c r="N204" s="434"/>
      <c r="O204" s="434"/>
      <c r="P204" s="434"/>
      <c r="Q204" s="434"/>
      <c r="R204" s="434"/>
      <c r="S204" s="434"/>
      <c r="T204" s="434"/>
      <c r="U204" s="434"/>
      <c r="V204" s="502"/>
      <c r="W204" s="502"/>
      <c r="X204" s="434"/>
      <c r="Y204" s="434"/>
      <c r="Z204" s="29"/>
      <c r="AA204" s="4"/>
      <c r="AB204" s="4"/>
      <c r="AC204" s="4"/>
      <c r="AD204" s="4"/>
      <c r="AE204" s="4"/>
      <c r="AF204" s="327"/>
      <c r="AG204" s="327"/>
      <c r="AH204" s="327"/>
      <c r="AI204" s="327"/>
      <c r="AJ204" s="327"/>
      <c r="AL204" s="2"/>
    </row>
    <row r="205" spans="1:38" x14ac:dyDescent="0.2">
      <c r="A205" s="4"/>
      <c r="B205" s="29"/>
      <c r="C205" s="4"/>
      <c r="D205" s="434"/>
      <c r="E205" s="434"/>
      <c r="F205" s="434"/>
      <c r="G205" s="434"/>
      <c r="H205" s="434"/>
      <c r="I205" s="434"/>
      <c r="J205" s="434"/>
      <c r="K205" s="434"/>
      <c r="L205" s="434"/>
      <c r="M205" s="434"/>
      <c r="N205" s="434"/>
      <c r="O205" s="434"/>
      <c r="P205" s="434"/>
      <c r="Q205" s="434"/>
      <c r="R205" s="434"/>
      <c r="S205" s="434"/>
      <c r="T205" s="434"/>
      <c r="U205" s="434"/>
      <c r="V205" s="502"/>
      <c r="W205" s="502"/>
      <c r="X205" s="434"/>
      <c r="Y205" s="434"/>
      <c r="Z205" s="29"/>
      <c r="AA205" s="4"/>
      <c r="AB205" s="4"/>
      <c r="AC205" s="4"/>
      <c r="AD205" s="4"/>
      <c r="AE205" s="4"/>
      <c r="AF205" s="327"/>
      <c r="AG205" s="327"/>
      <c r="AH205" s="327"/>
      <c r="AI205" s="327"/>
      <c r="AJ205" s="327"/>
      <c r="AL205" s="2"/>
    </row>
    <row r="206" spans="1:38" x14ac:dyDescent="0.2">
      <c r="A206" s="4"/>
      <c r="B206" s="29"/>
      <c r="C206" s="4"/>
      <c r="D206" s="434"/>
      <c r="E206" s="434"/>
      <c r="F206" s="434"/>
      <c r="G206" s="434"/>
      <c r="H206" s="434"/>
      <c r="I206" s="434"/>
      <c r="J206" s="434"/>
      <c r="K206" s="434"/>
      <c r="L206" s="434"/>
      <c r="M206" s="434"/>
      <c r="N206" s="434"/>
      <c r="O206" s="434"/>
      <c r="P206" s="434"/>
      <c r="Q206" s="434"/>
      <c r="R206" s="434"/>
      <c r="S206" s="434"/>
      <c r="T206" s="434"/>
      <c r="U206" s="434"/>
      <c r="V206" s="502"/>
      <c r="W206" s="502"/>
      <c r="X206" s="434"/>
      <c r="Y206" s="434"/>
      <c r="Z206" s="29"/>
      <c r="AA206" s="4"/>
      <c r="AB206" s="4"/>
      <c r="AC206" s="4"/>
      <c r="AD206" s="4"/>
      <c r="AE206" s="4"/>
      <c r="AF206" s="327"/>
      <c r="AG206" s="327"/>
      <c r="AH206" s="327"/>
      <c r="AI206" s="327"/>
      <c r="AJ206" s="327"/>
      <c r="AL206" s="2"/>
    </row>
    <row r="207" spans="1:38" x14ac:dyDescent="0.2">
      <c r="A207" s="4"/>
      <c r="B207" s="29"/>
      <c r="C207" s="4"/>
      <c r="D207" s="434"/>
      <c r="E207" s="434"/>
      <c r="F207" s="434"/>
      <c r="G207" s="434"/>
      <c r="H207" s="434"/>
      <c r="I207" s="434"/>
      <c r="J207" s="434"/>
      <c r="K207" s="434"/>
      <c r="L207" s="434"/>
      <c r="M207" s="434"/>
      <c r="N207" s="434"/>
      <c r="O207" s="434"/>
      <c r="P207" s="434"/>
      <c r="Q207" s="434"/>
      <c r="R207" s="434"/>
      <c r="S207" s="434"/>
      <c r="T207" s="434"/>
      <c r="U207" s="434"/>
      <c r="V207" s="502"/>
      <c r="W207" s="502"/>
      <c r="X207" s="434"/>
      <c r="Y207" s="434"/>
      <c r="Z207" s="29"/>
      <c r="AA207" s="4"/>
      <c r="AB207" s="4"/>
      <c r="AC207" s="4"/>
      <c r="AD207" s="4"/>
      <c r="AE207" s="4"/>
      <c r="AF207" s="327"/>
      <c r="AG207" s="327"/>
      <c r="AH207" s="327"/>
      <c r="AI207" s="327"/>
      <c r="AJ207" s="327"/>
      <c r="AL207" s="2"/>
    </row>
    <row r="208" spans="1:38" x14ac:dyDescent="0.2">
      <c r="A208" s="4"/>
      <c r="B208" s="29"/>
      <c r="C208" s="4"/>
      <c r="D208" s="434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4"/>
      <c r="P208" s="434"/>
      <c r="Q208" s="434"/>
      <c r="R208" s="434"/>
      <c r="S208" s="434"/>
      <c r="T208" s="434"/>
      <c r="U208" s="434"/>
      <c r="V208" s="502"/>
      <c r="W208" s="502"/>
      <c r="X208" s="434"/>
      <c r="Y208" s="434"/>
      <c r="Z208" s="29"/>
      <c r="AA208" s="4"/>
      <c r="AB208" s="4"/>
      <c r="AC208" s="4"/>
      <c r="AD208" s="4"/>
      <c r="AE208" s="4"/>
      <c r="AF208" s="327"/>
      <c r="AG208" s="327"/>
      <c r="AH208" s="327"/>
      <c r="AI208" s="327"/>
      <c r="AJ208" s="327"/>
      <c r="AL208" s="2"/>
    </row>
    <row r="209" spans="1:38" x14ac:dyDescent="0.2">
      <c r="A209" s="4"/>
      <c r="B209" s="29"/>
      <c r="C209" s="4"/>
      <c r="D209" s="434"/>
      <c r="E209" s="434"/>
      <c r="F209" s="434"/>
      <c r="G209" s="434"/>
      <c r="H209" s="434"/>
      <c r="I209" s="434"/>
      <c r="J209" s="434"/>
      <c r="K209" s="434"/>
      <c r="L209" s="434"/>
      <c r="M209" s="434"/>
      <c r="N209" s="434"/>
      <c r="O209" s="434"/>
      <c r="P209" s="434"/>
      <c r="Q209" s="434"/>
      <c r="R209" s="434"/>
      <c r="S209" s="434"/>
      <c r="T209" s="434"/>
      <c r="U209" s="434"/>
      <c r="V209" s="502"/>
      <c r="W209" s="502"/>
      <c r="X209" s="434"/>
      <c r="Y209" s="434"/>
      <c r="Z209" s="29"/>
      <c r="AA209" s="4"/>
      <c r="AB209" s="4"/>
      <c r="AC209" s="4"/>
      <c r="AD209" s="4"/>
      <c r="AE209" s="4"/>
      <c r="AF209" s="327"/>
      <c r="AG209" s="327"/>
      <c r="AH209" s="327"/>
      <c r="AI209" s="327"/>
      <c r="AJ209" s="327"/>
      <c r="AL209" s="2"/>
    </row>
    <row r="210" spans="1:38" x14ac:dyDescent="0.2">
      <c r="A210" s="4"/>
      <c r="B210" s="29"/>
      <c r="C210" s="4"/>
      <c r="D210" s="434"/>
      <c r="E210" s="434"/>
      <c r="F210" s="434"/>
      <c r="G210" s="434"/>
      <c r="H210" s="434"/>
      <c r="I210" s="434"/>
      <c r="J210" s="434"/>
      <c r="K210" s="434"/>
      <c r="L210" s="434"/>
      <c r="M210" s="434"/>
      <c r="N210" s="434"/>
      <c r="O210" s="434"/>
      <c r="P210" s="434"/>
      <c r="Q210" s="434"/>
      <c r="R210" s="434"/>
      <c r="S210" s="434"/>
      <c r="T210" s="434"/>
      <c r="U210" s="434"/>
      <c r="V210" s="502"/>
      <c r="W210" s="502"/>
      <c r="X210" s="434"/>
      <c r="Y210" s="434"/>
      <c r="Z210" s="29"/>
      <c r="AA210" s="4"/>
      <c r="AB210" s="4"/>
      <c r="AC210" s="4"/>
      <c r="AD210" s="4"/>
      <c r="AE210" s="4"/>
      <c r="AF210" s="327"/>
      <c r="AG210" s="327"/>
      <c r="AH210" s="327"/>
      <c r="AI210" s="327"/>
      <c r="AJ210" s="327"/>
      <c r="AL210" s="2"/>
    </row>
    <row r="211" spans="1:38" x14ac:dyDescent="0.2">
      <c r="A211" s="4"/>
      <c r="B211" s="29"/>
      <c r="C211" s="4"/>
      <c r="D211" s="434"/>
      <c r="E211" s="434"/>
      <c r="F211" s="434"/>
      <c r="G211" s="434"/>
      <c r="H211" s="434"/>
      <c r="I211" s="434"/>
      <c r="J211" s="434"/>
      <c r="K211" s="434"/>
      <c r="L211" s="434"/>
      <c r="M211" s="434"/>
      <c r="N211" s="434"/>
      <c r="O211" s="434"/>
      <c r="P211" s="434"/>
      <c r="Q211" s="434"/>
      <c r="R211" s="434"/>
      <c r="S211" s="434"/>
      <c r="T211" s="434"/>
      <c r="U211" s="434"/>
      <c r="V211" s="502"/>
      <c r="W211" s="502"/>
      <c r="X211" s="434"/>
      <c r="Y211" s="434"/>
      <c r="Z211" s="29"/>
      <c r="AA211" s="4"/>
      <c r="AB211" s="4"/>
      <c r="AC211" s="4"/>
      <c r="AD211" s="4"/>
      <c r="AE211" s="4"/>
      <c r="AF211" s="327"/>
      <c r="AG211" s="327"/>
      <c r="AH211" s="327"/>
      <c r="AI211" s="327"/>
      <c r="AJ211" s="327"/>
      <c r="AL211" s="2"/>
    </row>
    <row r="212" spans="1:38" x14ac:dyDescent="0.2">
      <c r="A212" s="4"/>
      <c r="B212" s="29"/>
      <c r="C212" s="4"/>
      <c r="D212" s="434"/>
      <c r="E212" s="434"/>
      <c r="F212" s="434"/>
      <c r="G212" s="434"/>
      <c r="H212" s="434"/>
      <c r="I212" s="434"/>
      <c r="J212" s="434"/>
      <c r="K212" s="434"/>
      <c r="L212" s="434"/>
      <c r="M212" s="434"/>
      <c r="N212" s="434"/>
      <c r="O212" s="434"/>
      <c r="P212" s="434"/>
      <c r="Q212" s="434"/>
      <c r="R212" s="434"/>
      <c r="S212" s="434"/>
      <c r="T212" s="434"/>
      <c r="U212" s="434"/>
      <c r="V212" s="502"/>
      <c r="W212" s="502"/>
      <c r="X212" s="434"/>
      <c r="Y212" s="434"/>
      <c r="Z212" s="29"/>
      <c r="AA212" s="4"/>
      <c r="AB212" s="4"/>
      <c r="AC212" s="4"/>
      <c r="AD212" s="4"/>
      <c r="AE212" s="4"/>
      <c r="AF212" s="327"/>
      <c r="AG212" s="327"/>
      <c r="AH212" s="327"/>
      <c r="AI212" s="327"/>
      <c r="AJ212" s="327"/>
      <c r="AL212" s="2"/>
    </row>
    <row r="213" spans="1:38" x14ac:dyDescent="0.2">
      <c r="A213" s="4"/>
      <c r="B213" s="29"/>
      <c r="C213" s="4"/>
      <c r="D213" s="434"/>
      <c r="E213" s="434"/>
      <c r="F213" s="434"/>
      <c r="G213" s="434"/>
      <c r="H213" s="434"/>
      <c r="I213" s="434"/>
      <c r="J213" s="434"/>
      <c r="K213" s="434"/>
      <c r="L213" s="434"/>
      <c r="M213" s="434"/>
      <c r="N213" s="434"/>
      <c r="O213" s="434"/>
      <c r="P213" s="434"/>
      <c r="Q213" s="434"/>
      <c r="R213" s="434"/>
      <c r="S213" s="434"/>
      <c r="T213" s="434"/>
      <c r="U213" s="434"/>
      <c r="V213" s="502"/>
      <c r="W213" s="502"/>
      <c r="X213" s="434"/>
      <c r="Y213" s="434"/>
      <c r="Z213" s="29"/>
      <c r="AA213" s="4"/>
      <c r="AB213" s="4"/>
      <c r="AC213" s="4"/>
      <c r="AD213" s="4"/>
      <c r="AE213" s="4"/>
      <c r="AF213" s="327"/>
      <c r="AG213" s="327"/>
      <c r="AH213" s="327"/>
      <c r="AI213" s="327"/>
      <c r="AJ213" s="327"/>
      <c r="AL213" s="2"/>
    </row>
    <row r="214" spans="1:38" x14ac:dyDescent="0.2">
      <c r="A214" s="4"/>
      <c r="B214" s="29"/>
      <c r="C214" s="4"/>
      <c r="D214" s="434"/>
      <c r="E214" s="434"/>
      <c r="F214" s="434"/>
      <c r="G214" s="434"/>
      <c r="H214" s="434"/>
      <c r="I214" s="434"/>
      <c r="J214" s="434"/>
      <c r="K214" s="434"/>
      <c r="L214" s="434"/>
      <c r="M214" s="434"/>
      <c r="N214" s="434"/>
      <c r="O214" s="434"/>
      <c r="P214" s="434"/>
      <c r="Q214" s="434"/>
      <c r="R214" s="434"/>
      <c r="S214" s="434"/>
      <c r="T214" s="434"/>
      <c r="U214" s="434"/>
      <c r="V214" s="502"/>
      <c r="W214" s="502"/>
      <c r="X214" s="434"/>
      <c r="Y214" s="434"/>
      <c r="Z214" s="29"/>
      <c r="AA214" s="4"/>
      <c r="AB214" s="4"/>
      <c r="AC214" s="4"/>
      <c r="AD214" s="4"/>
      <c r="AE214" s="4"/>
      <c r="AF214" s="327"/>
      <c r="AG214" s="327"/>
      <c r="AH214" s="327"/>
      <c r="AI214" s="327"/>
      <c r="AJ214" s="327"/>
      <c r="AL214" s="2"/>
    </row>
    <row r="215" spans="1:38" x14ac:dyDescent="0.2">
      <c r="A215" s="4"/>
      <c r="B215" s="29"/>
      <c r="C215" s="4"/>
      <c r="D215" s="434"/>
      <c r="E215" s="434"/>
      <c r="F215" s="434"/>
      <c r="G215" s="434"/>
      <c r="H215" s="434"/>
      <c r="I215" s="434"/>
      <c r="J215" s="434"/>
      <c r="K215" s="434"/>
      <c r="L215" s="434"/>
      <c r="M215" s="434"/>
      <c r="N215" s="434"/>
      <c r="O215" s="434"/>
      <c r="P215" s="434"/>
      <c r="Q215" s="434"/>
      <c r="R215" s="434"/>
      <c r="S215" s="434"/>
      <c r="T215" s="434"/>
      <c r="U215" s="434"/>
      <c r="V215" s="502"/>
      <c r="W215" s="502"/>
      <c r="X215" s="434"/>
      <c r="Y215" s="434"/>
      <c r="Z215" s="29"/>
      <c r="AA215" s="4"/>
      <c r="AB215" s="4"/>
      <c r="AC215" s="4"/>
      <c r="AD215" s="4"/>
      <c r="AE215" s="4"/>
      <c r="AF215" s="327"/>
      <c r="AG215" s="327"/>
      <c r="AH215" s="327"/>
      <c r="AI215" s="327"/>
      <c r="AJ215" s="327"/>
      <c r="AL215" s="2"/>
    </row>
    <row r="216" spans="1:38" x14ac:dyDescent="0.2">
      <c r="A216" s="4"/>
      <c r="B216" s="29"/>
      <c r="C216" s="4"/>
      <c r="D216" s="434"/>
      <c r="E216" s="434"/>
      <c r="F216" s="434"/>
      <c r="G216" s="434"/>
      <c r="H216" s="434"/>
      <c r="I216" s="434"/>
      <c r="J216" s="434"/>
      <c r="K216" s="434"/>
      <c r="L216" s="434"/>
      <c r="M216" s="434"/>
      <c r="N216" s="434"/>
      <c r="O216" s="434"/>
      <c r="P216" s="434"/>
      <c r="Q216" s="434"/>
      <c r="R216" s="434"/>
      <c r="S216" s="434"/>
      <c r="T216" s="434"/>
      <c r="U216" s="434"/>
      <c r="V216" s="502"/>
      <c r="W216" s="502"/>
      <c r="X216" s="434"/>
      <c r="Y216" s="434"/>
      <c r="Z216" s="29"/>
      <c r="AA216" s="4"/>
      <c r="AB216" s="4"/>
      <c r="AC216" s="4"/>
      <c r="AD216" s="4"/>
      <c r="AE216" s="4"/>
      <c r="AF216" s="327"/>
      <c r="AG216" s="327"/>
      <c r="AH216" s="327"/>
      <c r="AI216" s="327"/>
      <c r="AJ216" s="327"/>
      <c r="AL216" s="2"/>
    </row>
    <row r="217" spans="1:38" x14ac:dyDescent="0.2">
      <c r="A217" s="4"/>
      <c r="B217" s="29"/>
      <c r="C217" s="4"/>
      <c r="D217" s="434"/>
      <c r="E217" s="434"/>
      <c r="F217" s="434"/>
      <c r="G217" s="434"/>
      <c r="H217" s="434"/>
      <c r="I217" s="434"/>
      <c r="J217" s="434"/>
      <c r="K217" s="434"/>
      <c r="L217" s="434"/>
      <c r="M217" s="434"/>
      <c r="N217" s="434"/>
      <c r="O217" s="434"/>
      <c r="P217" s="434"/>
      <c r="Q217" s="434"/>
      <c r="R217" s="434"/>
      <c r="S217" s="434"/>
      <c r="T217" s="434"/>
      <c r="U217" s="434"/>
      <c r="V217" s="502"/>
      <c r="W217" s="502"/>
      <c r="X217" s="434"/>
      <c r="Y217" s="434"/>
      <c r="Z217" s="29"/>
      <c r="AA217" s="4"/>
      <c r="AB217" s="4"/>
      <c r="AC217" s="4"/>
      <c r="AD217" s="4"/>
      <c r="AE217" s="4"/>
      <c r="AF217" s="327"/>
      <c r="AG217" s="327"/>
      <c r="AH217" s="327"/>
      <c r="AI217" s="327"/>
      <c r="AJ217" s="327"/>
      <c r="AL217" s="2"/>
    </row>
    <row r="218" spans="1:38" x14ac:dyDescent="0.2">
      <c r="A218" s="4"/>
      <c r="B218" s="29"/>
      <c r="C218" s="4"/>
      <c r="D218" s="434"/>
      <c r="E218" s="434"/>
      <c r="F218" s="434"/>
      <c r="G218" s="434"/>
      <c r="H218" s="434"/>
      <c r="I218" s="434"/>
      <c r="J218" s="434"/>
      <c r="K218" s="434"/>
      <c r="L218" s="434"/>
      <c r="M218" s="434"/>
      <c r="N218" s="434"/>
      <c r="O218" s="434"/>
      <c r="P218" s="434"/>
      <c r="Q218" s="434"/>
      <c r="R218" s="434"/>
      <c r="S218" s="434"/>
      <c r="T218" s="434"/>
      <c r="U218" s="434"/>
      <c r="V218" s="502"/>
      <c r="W218" s="502"/>
      <c r="X218" s="434"/>
      <c r="Y218" s="434"/>
      <c r="Z218" s="29"/>
      <c r="AA218" s="4"/>
      <c r="AB218" s="4"/>
      <c r="AC218" s="4"/>
      <c r="AD218" s="4"/>
      <c r="AE218" s="4"/>
      <c r="AF218" s="327"/>
      <c r="AG218" s="327"/>
      <c r="AH218" s="327"/>
      <c r="AI218" s="327"/>
      <c r="AJ218" s="327"/>
      <c r="AL218" s="2"/>
    </row>
    <row r="219" spans="1:38" x14ac:dyDescent="0.2">
      <c r="A219" s="4"/>
      <c r="B219" s="29"/>
      <c r="C219" s="4"/>
      <c r="D219" s="434"/>
      <c r="E219" s="434"/>
      <c r="F219" s="434"/>
      <c r="G219" s="434"/>
      <c r="H219" s="434"/>
      <c r="I219" s="434"/>
      <c r="J219" s="434"/>
      <c r="K219" s="434"/>
      <c r="L219" s="434"/>
      <c r="M219" s="434"/>
      <c r="N219" s="434"/>
      <c r="O219" s="434"/>
      <c r="P219" s="434"/>
      <c r="Q219" s="434"/>
      <c r="R219" s="434"/>
      <c r="S219" s="434"/>
      <c r="T219" s="434"/>
      <c r="U219" s="434"/>
      <c r="V219" s="502"/>
      <c r="W219" s="502"/>
      <c r="X219" s="434"/>
      <c r="Y219" s="434"/>
      <c r="Z219" s="29"/>
      <c r="AA219" s="4"/>
      <c r="AB219" s="4"/>
      <c r="AC219" s="4"/>
      <c r="AD219" s="4"/>
      <c r="AE219" s="4"/>
      <c r="AF219" s="327"/>
      <c r="AG219" s="327"/>
      <c r="AH219" s="327"/>
      <c r="AI219" s="327"/>
      <c r="AJ219" s="327"/>
      <c r="AL219" s="2"/>
    </row>
    <row r="220" spans="1:38" x14ac:dyDescent="0.2">
      <c r="A220" s="4"/>
      <c r="B220" s="29"/>
      <c r="C220" s="4"/>
      <c r="D220" s="434"/>
      <c r="E220" s="434"/>
      <c r="F220" s="434"/>
      <c r="G220" s="434"/>
      <c r="H220" s="434"/>
      <c r="I220" s="434"/>
      <c r="J220" s="434"/>
      <c r="K220" s="434"/>
      <c r="L220" s="434"/>
      <c r="M220" s="434"/>
      <c r="N220" s="434"/>
      <c r="O220" s="434"/>
      <c r="P220" s="434"/>
      <c r="Q220" s="434"/>
      <c r="R220" s="434"/>
      <c r="S220" s="434"/>
      <c r="T220" s="434"/>
      <c r="U220" s="434"/>
      <c r="V220" s="502"/>
      <c r="W220" s="502"/>
      <c r="X220" s="434"/>
      <c r="Y220" s="434"/>
      <c r="Z220" s="29"/>
      <c r="AA220" s="4"/>
      <c r="AB220" s="4"/>
      <c r="AC220" s="4"/>
      <c r="AD220" s="4"/>
      <c r="AE220" s="4"/>
      <c r="AF220" s="327"/>
      <c r="AG220" s="327"/>
      <c r="AH220" s="327"/>
      <c r="AI220" s="327"/>
      <c r="AJ220" s="327"/>
      <c r="AL220" s="2"/>
    </row>
    <row r="221" spans="1:38" x14ac:dyDescent="0.2">
      <c r="A221" s="4"/>
      <c r="B221" s="29"/>
      <c r="C221" s="4"/>
      <c r="D221" s="434"/>
      <c r="E221" s="434"/>
      <c r="F221" s="434"/>
      <c r="G221" s="434"/>
      <c r="H221" s="434"/>
      <c r="I221" s="434"/>
      <c r="J221" s="434"/>
      <c r="K221" s="434"/>
      <c r="L221" s="434"/>
      <c r="M221" s="434"/>
      <c r="N221" s="434"/>
      <c r="O221" s="434"/>
      <c r="P221" s="434"/>
      <c r="Q221" s="434"/>
      <c r="R221" s="434"/>
      <c r="S221" s="434"/>
      <c r="T221" s="434"/>
      <c r="U221" s="434"/>
      <c r="V221" s="502"/>
      <c r="W221" s="502"/>
      <c r="X221" s="434"/>
      <c r="Y221" s="434"/>
      <c r="Z221" s="29"/>
      <c r="AA221" s="4"/>
      <c r="AB221" s="4"/>
      <c r="AC221" s="4"/>
      <c r="AD221" s="4"/>
      <c r="AE221" s="4"/>
      <c r="AF221" s="327"/>
      <c r="AG221" s="327"/>
      <c r="AH221" s="327"/>
      <c r="AI221" s="327"/>
      <c r="AJ221" s="327"/>
      <c r="AL221" s="2"/>
    </row>
    <row r="222" spans="1:38" x14ac:dyDescent="0.2">
      <c r="A222" s="4"/>
      <c r="B222" s="29"/>
      <c r="C222" s="4"/>
      <c r="D222" s="434"/>
      <c r="E222" s="434"/>
      <c r="F222" s="434"/>
      <c r="G222" s="434"/>
      <c r="H222" s="434"/>
      <c r="I222" s="434"/>
      <c r="J222" s="434"/>
      <c r="K222" s="434"/>
      <c r="L222" s="434"/>
      <c r="M222" s="434"/>
      <c r="N222" s="434"/>
      <c r="O222" s="434"/>
      <c r="P222" s="434"/>
      <c r="Q222" s="434"/>
      <c r="R222" s="434"/>
      <c r="S222" s="434"/>
      <c r="T222" s="434"/>
      <c r="U222" s="434"/>
      <c r="V222" s="502"/>
      <c r="W222" s="502"/>
      <c r="X222" s="434"/>
      <c r="Y222" s="434"/>
      <c r="Z222" s="29"/>
      <c r="AA222" s="4"/>
      <c r="AB222" s="4"/>
      <c r="AC222" s="4"/>
      <c r="AD222" s="4"/>
      <c r="AE222" s="4"/>
      <c r="AF222" s="327"/>
      <c r="AG222" s="327"/>
      <c r="AH222" s="327"/>
      <c r="AI222" s="327"/>
      <c r="AJ222" s="327"/>
      <c r="AL222" s="2"/>
    </row>
    <row r="223" spans="1:38" x14ac:dyDescent="0.2">
      <c r="A223" s="4"/>
      <c r="B223" s="29"/>
      <c r="C223" s="4"/>
      <c r="D223" s="434"/>
      <c r="E223" s="434"/>
      <c r="F223" s="434"/>
      <c r="G223" s="434"/>
      <c r="H223" s="434"/>
      <c r="I223" s="434"/>
      <c r="J223" s="434"/>
      <c r="K223" s="434"/>
      <c r="L223" s="434"/>
      <c r="M223" s="434"/>
      <c r="N223" s="434"/>
      <c r="O223" s="434"/>
      <c r="P223" s="434"/>
      <c r="Q223" s="434"/>
      <c r="R223" s="434"/>
      <c r="S223" s="434"/>
      <c r="T223" s="434"/>
      <c r="U223" s="434"/>
      <c r="V223" s="502"/>
      <c r="W223" s="502"/>
      <c r="X223" s="434"/>
      <c r="Y223" s="434"/>
      <c r="Z223" s="29"/>
      <c r="AA223" s="4"/>
      <c r="AB223" s="4"/>
      <c r="AC223" s="4"/>
      <c r="AD223" s="4"/>
      <c r="AE223" s="4"/>
      <c r="AF223" s="327"/>
      <c r="AG223" s="327"/>
      <c r="AH223" s="327"/>
      <c r="AI223" s="327"/>
      <c r="AJ223" s="327"/>
      <c r="AL223" s="2"/>
    </row>
    <row r="224" spans="1:38" x14ac:dyDescent="0.2">
      <c r="A224" s="4"/>
      <c r="B224" s="29"/>
      <c r="C224" s="4"/>
      <c r="D224" s="434"/>
      <c r="E224" s="434"/>
      <c r="F224" s="434"/>
      <c r="G224" s="434"/>
      <c r="H224" s="434"/>
      <c r="I224" s="434"/>
      <c r="J224" s="434"/>
      <c r="K224" s="434"/>
      <c r="L224" s="434"/>
      <c r="M224" s="434"/>
      <c r="N224" s="434"/>
      <c r="O224" s="434"/>
      <c r="P224" s="434"/>
      <c r="Q224" s="434"/>
      <c r="R224" s="434"/>
      <c r="S224" s="434"/>
      <c r="T224" s="434"/>
      <c r="U224" s="434"/>
      <c r="V224" s="502"/>
      <c r="W224" s="502"/>
      <c r="X224" s="434"/>
      <c r="Y224" s="434"/>
      <c r="Z224" s="29"/>
      <c r="AA224" s="4"/>
      <c r="AB224" s="4"/>
      <c r="AC224" s="4"/>
      <c r="AD224" s="4"/>
      <c r="AE224" s="4"/>
      <c r="AF224" s="327"/>
      <c r="AG224" s="327"/>
      <c r="AH224" s="327"/>
      <c r="AI224" s="327"/>
      <c r="AJ224" s="327"/>
      <c r="AL224" s="2"/>
    </row>
    <row r="225" spans="1:38" x14ac:dyDescent="0.2">
      <c r="A225" s="4"/>
      <c r="B225" s="29"/>
      <c r="C225" s="4"/>
      <c r="D225" s="434"/>
      <c r="E225" s="434"/>
      <c r="F225" s="434"/>
      <c r="G225" s="434"/>
      <c r="H225" s="434"/>
      <c r="I225" s="434"/>
      <c r="J225" s="434"/>
      <c r="K225" s="434"/>
      <c r="L225" s="434"/>
      <c r="M225" s="434"/>
      <c r="N225" s="434"/>
      <c r="O225" s="434"/>
      <c r="P225" s="434"/>
      <c r="Q225" s="434"/>
      <c r="R225" s="434"/>
      <c r="S225" s="434"/>
      <c r="T225" s="434"/>
      <c r="U225" s="434"/>
      <c r="V225" s="502"/>
      <c r="W225" s="502"/>
      <c r="X225" s="434"/>
      <c r="Y225" s="434"/>
      <c r="Z225" s="29"/>
      <c r="AA225" s="4"/>
      <c r="AB225" s="4"/>
      <c r="AC225" s="4"/>
      <c r="AD225" s="4"/>
      <c r="AE225" s="4"/>
      <c r="AF225" s="327"/>
      <c r="AG225" s="327"/>
      <c r="AH225" s="327"/>
      <c r="AI225" s="327"/>
      <c r="AJ225" s="327"/>
      <c r="AL225" s="2"/>
    </row>
    <row r="226" spans="1:38" x14ac:dyDescent="0.2">
      <c r="A226" s="4"/>
      <c r="B226" s="29"/>
      <c r="C226" s="4"/>
      <c r="D226" s="434"/>
      <c r="E226" s="434"/>
      <c r="F226" s="434"/>
      <c r="G226" s="434"/>
      <c r="H226" s="434"/>
      <c r="I226" s="434"/>
      <c r="J226" s="434"/>
      <c r="K226" s="434"/>
      <c r="L226" s="434"/>
      <c r="M226" s="434"/>
      <c r="N226" s="434"/>
      <c r="O226" s="434"/>
      <c r="P226" s="434"/>
      <c r="Q226" s="434"/>
      <c r="R226" s="434"/>
      <c r="S226" s="434"/>
      <c r="T226" s="434"/>
      <c r="U226" s="434"/>
      <c r="V226" s="502"/>
      <c r="W226" s="502"/>
      <c r="X226" s="434"/>
      <c r="Y226" s="434"/>
      <c r="Z226" s="29"/>
      <c r="AA226" s="4"/>
      <c r="AB226" s="4"/>
      <c r="AC226" s="4"/>
      <c r="AD226" s="4"/>
      <c r="AE226" s="4"/>
      <c r="AF226" s="327"/>
      <c r="AG226" s="327"/>
      <c r="AH226" s="327"/>
      <c r="AI226" s="327"/>
      <c r="AJ226" s="327"/>
      <c r="AL226" s="2"/>
    </row>
    <row r="227" spans="1:38" x14ac:dyDescent="0.2">
      <c r="A227" s="4"/>
      <c r="B227" s="29"/>
      <c r="C227" s="4"/>
      <c r="D227" s="434"/>
      <c r="E227" s="434"/>
      <c r="F227" s="434"/>
      <c r="G227" s="434"/>
      <c r="H227" s="434"/>
      <c r="I227" s="434"/>
      <c r="J227" s="434"/>
      <c r="K227" s="434"/>
      <c r="L227" s="434"/>
      <c r="M227" s="434"/>
      <c r="N227" s="434"/>
      <c r="O227" s="434"/>
      <c r="P227" s="434"/>
      <c r="Q227" s="434"/>
      <c r="R227" s="434"/>
      <c r="S227" s="434"/>
      <c r="T227" s="434"/>
      <c r="U227" s="434"/>
      <c r="V227" s="502"/>
      <c r="W227" s="502"/>
      <c r="X227" s="434"/>
      <c r="Y227" s="434"/>
      <c r="Z227" s="29"/>
      <c r="AA227" s="4"/>
      <c r="AB227" s="4"/>
      <c r="AC227" s="4"/>
      <c r="AD227" s="4"/>
      <c r="AE227" s="4"/>
      <c r="AF227" s="327"/>
      <c r="AG227" s="327"/>
      <c r="AH227" s="327"/>
      <c r="AI227" s="327"/>
      <c r="AJ227" s="327"/>
      <c r="AL227" s="2"/>
    </row>
  </sheetData>
  <mergeCells count="57">
    <mergeCell ref="X5:Y5"/>
    <mergeCell ref="X6:Y6"/>
    <mergeCell ref="V2:W2"/>
    <mergeCell ref="V3:W3"/>
    <mergeCell ref="V4:W4"/>
    <mergeCell ref="V5:W5"/>
    <mergeCell ref="V6:W6"/>
    <mergeCell ref="X2:Y2"/>
    <mergeCell ref="X3:Y3"/>
    <mergeCell ref="X4:Y4"/>
    <mergeCell ref="N2:O2"/>
    <mergeCell ref="T4:U4"/>
    <mergeCell ref="P2:Q2"/>
    <mergeCell ref="R2:S2"/>
    <mergeCell ref="L2:M2"/>
    <mergeCell ref="T2:U2"/>
    <mergeCell ref="R4:S4"/>
    <mergeCell ref="R3:S3"/>
    <mergeCell ref="T3:U3"/>
    <mergeCell ref="H3:I3"/>
    <mergeCell ref="B2:C6"/>
    <mergeCell ref="D2:E2"/>
    <mergeCell ref="J2:K2"/>
    <mergeCell ref="D4:E4"/>
    <mergeCell ref="F2:G2"/>
    <mergeCell ref="J5:K5"/>
    <mergeCell ref="H4:I4"/>
    <mergeCell ref="J4:K4"/>
    <mergeCell ref="J6:K6"/>
    <mergeCell ref="D3:E3"/>
    <mergeCell ref="J3:K3"/>
    <mergeCell ref="D5:E5"/>
    <mergeCell ref="F3:G3"/>
    <mergeCell ref="H2:I2"/>
    <mergeCell ref="F4:G4"/>
    <mergeCell ref="F5:G5"/>
    <mergeCell ref="D6:E6"/>
    <mergeCell ref="R6:S6"/>
    <mergeCell ref="H5:I5"/>
    <mergeCell ref="P6:Q6"/>
    <mergeCell ref="H6:I6"/>
    <mergeCell ref="T6:U6"/>
    <mergeCell ref="L6:M6"/>
    <mergeCell ref="T5:U5"/>
    <mergeCell ref="N6:O6"/>
    <mergeCell ref="L5:M5"/>
    <mergeCell ref="R5:S5"/>
    <mergeCell ref="N69:O69"/>
    <mergeCell ref="L3:M3"/>
    <mergeCell ref="N4:O4"/>
    <mergeCell ref="L4:M4"/>
    <mergeCell ref="P4:Q4"/>
    <mergeCell ref="P69:Q69"/>
    <mergeCell ref="N5:O5"/>
    <mergeCell ref="P5:Q5"/>
    <mergeCell ref="N3:O3"/>
    <mergeCell ref="P3:Q3"/>
  </mergeCells>
  <phoneticPr fontId="0" type="noConversion"/>
  <conditionalFormatting sqref="AF61:AK61 AF56:AK57 AF49:AK54 AF37:AK38 AF29:AK30 AF26:AK26 AF14:AK14 AF34:AK34 AF7:AK7 AF42:AK42 AF46:AK46">
    <cfRule type="cellIs" dxfId="5" priority="24" stopIfTrue="1" operator="equal">
      <formula>"03"</formula>
    </cfRule>
  </conditionalFormatting>
  <conditionalFormatting sqref="AG59:AJ67 AF62:AK63 AJ58 AF55:AK55 AF51:AK52 AF35:AK36 AF18:AK25 AF39:AK41 AF8:AK13 AF15:AK15 AI31:AK33 AF33 AF58:AF67 AK58:AK67 AF27:AK28 AF43:AK45 AI47:AK48 AF31:AH31 AF47:AF48">
    <cfRule type="cellIs" dxfId="4" priority="25" stopIfTrue="1" operator="equal">
      <formula>"04"</formula>
    </cfRule>
  </conditionalFormatting>
  <conditionalFormatting sqref="AG47">
    <cfRule type="cellIs" dxfId="3" priority="2" stopIfTrue="1" operator="equal">
      <formula>"04"</formula>
    </cfRule>
  </conditionalFormatting>
  <conditionalFormatting sqref="AH47">
    <cfRule type="cellIs" dxfId="2" priority="1" stopIfTrue="1" operator="equal">
      <formula>"04"</formula>
    </cfRule>
  </conditionalFormatting>
  <printOptions horizontalCentered="1" verticalCentered="1"/>
  <pageMargins left="0.39" right="0.39" top="0.39" bottom="0.39" header="0.39" footer="0.39"/>
  <pageSetup paperSize="9" scale="60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zoomScale="70" zoomScaleNormal="70" workbookViewId="0">
      <selection activeCell="AP38" sqref="AP38"/>
    </sheetView>
  </sheetViews>
  <sheetFormatPr baseColWidth="10" defaultRowHeight="12.75" x14ac:dyDescent="0.2"/>
  <cols>
    <col min="1" max="1" width="1.140625" customWidth="1"/>
    <col min="2" max="2" width="3" customWidth="1"/>
    <col min="3" max="3" width="25.28515625" customWidth="1"/>
    <col min="4" max="4" width="6.85546875" customWidth="1"/>
    <col min="5" max="5" width="4" customWidth="1"/>
    <col min="6" max="6" width="6.85546875" customWidth="1"/>
    <col min="7" max="7" width="4.140625" customWidth="1"/>
    <col min="8" max="8" width="6.85546875" customWidth="1"/>
    <col min="9" max="9" width="4" customWidth="1"/>
    <col min="10" max="10" width="6.85546875" customWidth="1"/>
    <col min="11" max="11" width="3.42578125" customWidth="1"/>
    <col min="12" max="12" width="6.85546875" customWidth="1"/>
    <col min="13" max="13" width="4.7109375" customWidth="1"/>
    <col min="14" max="14" width="6.85546875" customWidth="1"/>
    <col min="15" max="15" width="4.5703125" customWidth="1"/>
    <col min="16" max="16" width="6.85546875" customWidth="1"/>
    <col min="17" max="17" width="4" customWidth="1"/>
    <col min="18" max="18" width="6.85546875" customWidth="1"/>
    <col min="19" max="19" width="3" customWidth="1"/>
    <col min="20" max="20" width="6.85546875" customWidth="1"/>
    <col min="21" max="21" width="3.85546875" customWidth="1"/>
    <col min="22" max="22" width="6.85546875" customWidth="1"/>
    <col min="23" max="23" width="4.5703125" customWidth="1"/>
    <col min="24" max="24" width="6.85546875" customWidth="1"/>
    <col min="25" max="25" width="3.85546875" customWidth="1"/>
    <col min="26" max="31" width="4" style="329" customWidth="1"/>
    <col min="32" max="37" width="6.140625" style="329" customWidth="1"/>
    <col min="38" max="40" width="4" customWidth="1"/>
  </cols>
  <sheetData>
    <row r="1" spans="1:39" x14ac:dyDescent="0.2">
      <c r="A1" s="2"/>
      <c r="B1" s="3"/>
      <c r="C1" s="2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87"/>
      <c r="W1" s="487"/>
      <c r="X1" s="435"/>
      <c r="Y1" s="435"/>
      <c r="Z1" s="789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</row>
    <row r="2" spans="1:39" x14ac:dyDescent="0.2">
      <c r="A2" s="2"/>
      <c r="B2" s="1473"/>
      <c r="C2" s="1474"/>
      <c r="D2" s="1330" t="s">
        <v>343</v>
      </c>
      <c r="E2" s="1332"/>
      <c r="F2" s="1330" t="s">
        <v>423</v>
      </c>
      <c r="G2" s="1331"/>
      <c r="H2" s="1330" t="s">
        <v>424</v>
      </c>
      <c r="I2" s="1331"/>
      <c r="J2" s="1332"/>
      <c r="K2" s="1506"/>
      <c r="L2" s="1346"/>
      <c r="M2" s="1506"/>
      <c r="N2" s="1346"/>
      <c r="O2" s="1506"/>
      <c r="P2" s="1346"/>
      <c r="Q2" s="1506"/>
      <c r="R2" s="1346"/>
      <c r="S2" s="1506"/>
      <c r="T2" s="1346"/>
      <c r="U2" s="1506"/>
      <c r="V2" s="1484"/>
      <c r="W2" s="1485"/>
      <c r="X2" s="1505"/>
      <c r="Y2" s="1491"/>
      <c r="Z2" s="865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122"/>
    </row>
    <row r="3" spans="1:39" ht="13.5" thickBot="1" x14ac:dyDescent="0.25">
      <c r="A3" s="2"/>
      <c r="B3" s="1473"/>
      <c r="C3" s="1474"/>
      <c r="D3" s="1321">
        <v>8</v>
      </c>
      <c r="E3" s="1314"/>
      <c r="F3" s="1321">
        <v>23</v>
      </c>
      <c r="G3" s="1322"/>
      <c r="H3" s="1321">
        <v>6</v>
      </c>
      <c r="I3" s="1322"/>
      <c r="J3" s="1507"/>
      <c r="K3" s="1498"/>
      <c r="L3" s="1313"/>
      <c r="M3" s="1498"/>
      <c r="N3" s="1313"/>
      <c r="O3" s="1498"/>
      <c r="P3" s="1313"/>
      <c r="Q3" s="1498"/>
      <c r="R3" s="1313"/>
      <c r="S3" s="1498"/>
      <c r="T3" s="1313"/>
      <c r="U3" s="1498"/>
      <c r="V3" s="1486"/>
      <c r="W3" s="1487"/>
      <c r="X3" s="1497"/>
      <c r="Y3" s="1483"/>
      <c r="Z3" s="865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122"/>
    </row>
    <row r="4" spans="1:39" x14ac:dyDescent="0.2">
      <c r="A4" s="2"/>
      <c r="B4" s="1473"/>
      <c r="C4" s="1474"/>
      <c r="D4" s="1321" t="s">
        <v>323</v>
      </c>
      <c r="E4" s="1314"/>
      <c r="F4" s="1321" t="s">
        <v>252</v>
      </c>
      <c r="G4" s="1322"/>
      <c r="H4" s="1321" t="s">
        <v>425</v>
      </c>
      <c r="I4" s="1322"/>
      <c r="J4" s="1314"/>
      <c r="K4" s="1498"/>
      <c r="L4" s="1313"/>
      <c r="M4" s="1498"/>
      <c r="N4" s="1313"/>
      <c r="O4" s="1498"/>
      <c r="P4" s="1313"/>
      <c r="Q4" s="1498"/>
      <c r="R4" s="1313"/>
      <c r="S4" s="1498"/>
      <c r="T4" s="1313"/>
      <c r="U4" s="1498"/>
      <c r="V4" s="1486"/>
      <c r="W4" s="1487"/>
      <c r="X4" s="1497"/>
      <c r="Y4" s="1483"/>
      <c r="Z4" s="865" t="s">
        <v>0</v>
      </c>
      <c r="AA4" s="792" t="s">
        <v>1</v>
      </c>
      <c r="AB4" s="866" t="s">
        <v>2</v>
      </c>
      <c r="AC4" s="867"/>
      <c r="AD4" s="867"/>
      <c r="AE4" s="868"/>
      <c r="AF4" s="869"/>
      <c r="AG4" s="357"/>
      <c r="AH4" s="357"/>
      <c r="AI4" s="357"/>
      <c r="AJ4" s="357"/>
      <c r="AK4" s="870"/>
    </row>
    <row r="5" spans="1:39" x14ac:dyDescent="0.2">
      <c r="A5" s="2"/>
      <c r="B5" s="1473"/>
      <c r="C5" s="1474"/>
      <c r="D5" s="1321">
        <v>2013</v>
      </c>
      <c r="E5" s="1314"/>
      <c r="F5" s="1321">
        <v>2014</v>
      </c>
      <c r="G5" s="1322"/>
      <c r="H5" s="1321">
        <v>2014</v>
      </c>
      <c r="I5" s="1322"/>
      <c r="J5" s="1314"/>
      <c r="K5" s="1498"/>
      <c r="L5" s="1313"/>
      <c r="M5" s="1498"/>
      <c r="N5" s="1313"/>
      <c r="O5" s="1498"/>
      <c r="P5" s="1313"/>
      <c r="Q5" s="1498"/>
      <c r="R5" s="1313"/>
      <c r="S5" s="1498"/>
      <c r="T5" s="1313"/>
      <c r="U5" s="1498"/>
      <c r="V5" s="1486"/>
      <c r="W5" s="1487"/>
      <c r="X5" s="1497"/>
      <c r="Y5" s="1483"/>
      <c r="Z5" s="865"/>
      <c r="AA5" s="871" t="s">
        <v>4</v>
      </c>
      <c r="AB5" s="872" t="s">
        <v>5</v>
      </c>
      <c r="AC5" s="873" t="s">
        <v>6</v>
      </c>
      <c r="AD5" s="874" t="s">
        <v>7</v>
      </c>
      <c r="AE5" s="875" t="s">
        <v>8</v>
      </c>
      <c r="AF5" s="876" t="s">
        <v>3</v>
      </c>
      <c r="AG5" s="877"/>
      <c r="AH5" s="877"/>
      <c r="AI5" s="877"/>
      <c r="AJ5" s="878"/>
      <c r="AK5" s="879"/>
    </row>
    <row r="6" spans="1:39" ht="13.5" thickBot="1" x14ac:dyDescent="0.25">
      <c r="A6" s="2"/>
      <c r="B6" s="1473"/>
      <c r="C6" s="1474"/>
      <c r="D6" s="1493"/>
      <c r="E6" s="1336"/>
      <c r="F6" s="494"/>
      <c r="G6" s="495"/>
      <c r="H6" s="1311"/>
      <c r="I6" s="1496"/>
      <c r="J6" s="1492"/>
      <c r="K6" s="1471"/>
      <c r="L6" s="1492"/>
      <c r="M6" s="1471"/>
      <c r="N6" s="1492"/>
      <c r="O6" s="1471"/>
      <c r="P6" s="1492"/>
      <c r="Q6" s="1471"/>
      <c r="R6" s="1493"/>
      <c r="S6" s="1469"/>
      <c r="T6" s="1494"/>
      <c r="U6" s="1495"/>
      <c r="V6" s="1488"/>
      <c r="W6" s="1489"/>
      <c r="X6" s="1493"/>
      <c r="Y6" s="1469"/>
      <c r="Z6" s="865"/>
      <c r="AA6" s="865"/>
      <c r="AB6" s="880"/>
      <c r="AC6" s="881"/>
      <c r="AD6" s="881"/>
      <c r="AE6" s="875"/>
      <c r="AF6" s="882"/>
      <c r="AG6" s="883"/>
      <c r="AH6" s="883"/>
      <c r="AI6" s="883"/>
      <c r="AJ6" s="883"/>
      <c r="AK6" s="884"/>
    </row>
    <row r="7" spans="1:39" x14ac:dyDescent="0.2">
      <c r="A7" s="2"/>
      <c r="B7" s="474"/>
      <c r="C7" s="24" t="s">
        <v>59</v>
      </c>
      <c r="D7" s="364"/>
      <c r="E7" s="364"/>
      <c r="F7" s="364"/>
      <c r="G7" s="364"/>
      <c r="H7" s="465"/>
      <c r="I7" s="465"/>
      <c r="J7" s="338"/>
      <c r="K7" s="800"/>
      <c r="L7" s="338"/>
      <c r="M7" s="800"/>
      <c r="N7" s="338"/>
      <c r="O7" s="800"/>
      <c r="P7" s="338"/>
      <c r="Q7" s="800"/>
      <c r="R7" s="338"/>
      <c r="S7" s="800"/>
      <c r="T7" s="338"/>
      <c r="U7" s="800"/>
      <c r="V7" s="488"/>
      <c r="W7" s="488"/>
      <c r="X7" s="338"/>
      <c r="Y7" s="800"/>
      <c r="Z7" s="865"/>
      <c r="AA7" s="793"/>
      <c r="AB7" s="885"/>
      <c r="AC7" s="885"/>
      <c r="AD7" s="885"/>
      <c r="AE7" s="886"/>
      <c r="AF7" s="792">
        <v>325</v>
      </c>
      <c r="AG7" s="792">
        <v>550</v>
      </c>
      <c r="AH7" s="792">
        <v>775</v>
      </c>
      <c r="AI7" s="865"/>
      <c r="AJ7" s="865"/>
      <c r="AK7" s="327"/>
      <c r="AL7" s="4"/>
    </row>
    <row r="8" spans="1:39" x14ac:dyDescent="0.2">
      <c r="A8" s="2"/>
      <c r="B8" s="471"/>
      <c r="C8" s="477"/>
      <c r="D8" s="345"/>
      <c r="E8" s="365"/>
      <c r="F8" s="338"/>
      <c r="G8" s="338"/>
      <c r="H8" s="345"/>
      <c r="I8" s="365"/>
      <c r="J8" s="334"/>
      <c r="K8" s="312"/>
      <c r="L8" s="337"/>
      <c r="M8" s="312"/>
      <c r="N8" s="337"/>
      <c r="O8" s="800"/>
      <c r="P8" s="345"/>
      <c r="Q8" s="342"/>
      <c r="R8" s="338"/>
      <c r="S8" s="859"/>
      <c r="T8" s="338"/>
      <c r="U8" s="859"/>
      <c r="V8" s="489"/>
      <c r="W8" s="490"/>
      <c r="X8" s="338"/>
      <c r="Y8" s="859"/>
      <c r="Z8" s="792">
        <f>COUNT(D8:Y8)</f>
        <v>0</v>
      </c>
      <c r="AA8" s="793" t="str">
        <f>IF(Z8&lt;3," ",(LARGE(D8:Y8,1)+LARGE(D8:Y8,2)+LARGE(D8:Y8,3))/3)</f>
        <v xml:space="preserve"> </v>
      </c>
      <c r="AB8" s="880">
        <f>COUNTIF(D8:U8,"(1)")</f>
        <v>0</v>
      </c>
      <c r="AC8" s="881">
        <f>COUNTIF(D8:U8,"(2)")</f>
        <v>0</v>
      </c>
      <c r="AD8" s="881">
        <f>COUNTIF(D8:U8,"(3)")</f>
        <v>0</v>
      </c>
      <c r="AE8" s="875">
        <f>SUM(AB8:AD8)</f>
        <v>0</v>
      </c>
      <c r="AF8" s="798" t="e">
        <f>IF((LARGE($D8:$U8,1))&gt;=325,"14"," ")</f>
        <v>#NUM!</v>
      </c>
      <c r="AG8" s="798" t="e">
        <f>IF((LARGE($D8:$U8,1))&gt;=550,"14"," ")</f>
        <v>#NUM!</v>
      </c>
      <c r="AH8" s="798" t="e">
        <f>IF((LARGE($D8:$U8,1))&gt;=775,"14"," ")</f>
        <v>#NUM!</v>
      </c>
      <c r="AI8" s="865"/>
      <c r="AJ8" s="865"/>
      <c r="AK8" s="865"/>
      <c r="AL8" s="4"/>
    </row>
    <row r="9" spans="1:39" x14ac:dyDescent="0.2">
      <c r="A9" s="2"/>
      <c r="B9" s="29"/>
      <c r="C9" s="24" t="s">
        <v>205</v>
      </c>
      <c r="D9" s="340"/>
      <c r="E9" s="340"/>
      <c r="F9" s="340"/>
      <c r="G9" s="340"/>
      <c r="H9" s="340"/>
      <c r="I9" s="340"/>
      <c r="J9" s="339"/>
      <c r="K9" s="858"/>
      <c r="L9" s="340"/>
      <c r="M9" s="861"/>
      <c r="N9" s="340"/>
      <c r="O9" s="858"/>
      <c r="P9" s="340"/>
      <c r="Q9" s="858"/>
      <c r="R9" s="340"/>
      <c r="S9" s="858"/>
      <c r="T9" s="340"/>
      <c r="U9" s="858"/>
      <c r="V9" s="598"/>
      <c r="W9" s="598"/>
      <c r="X9" s="340"/>
      <c r="Y9" s="858"/>
      <c r="Z9" s="792"/>
      <c r="AA9" s="793"/>
      <c r="AB9" s="865"/>
      <c r="AC9" s="865"/>
      <c r="AD9" s="865"/>
      <c r="AE9" s="887"/>
      <c r="AF9" s="865"/>
      <c r="AG9" s="865"/>
      <c r="AH9" s="865"/>
      <c r="AI9" s="865"/>
      <c r="AJ9" s="865"/>
      <c r="AK9" s="865"/>
      <c r="AL9" s="4"/>
    </row>
    <row r="10" spans="1:39" x14ac:dyDescent="0.2">
      <c r="A10" s="2"/>
      <c r="B10" s="471"/>
      <c r="C10" s="36"/>
      <c r="D10" s="345"/>
      <c r="E10" s="365"/>
      <c r="F10" s="343"/>
      <c r="G10" s="343"/>
      <c r="H10" s="345"/>
      <c r="I10" s="366"/>
      <c r="J10" s="367"/>
      <c r="K10" s="344"/>
      <c r="L10" s="345"/>
      <c r="M10" s="324"/>
      <c r="N10" s="345"/>
      <c r="O10" s="344"/>
      <c r="P10" s="345"/>
      <c r="Q10" s="342"/>
      <c r="R10" s="343"/>
      <c r="S10" s="342"/>
      <c r="T10" s="343"/>
      <c r="U10" s="342"/>
      <c r="V10" s="489"/>
      <c r="W10" s="490"/>
      <c r="X10" s="343"/>
      <c r="Y10" s="342"/>
      <c r="Z10" s="792">
        <f>COUNT(D10:Y10)</f>
        <v>0</v>
      </c>
      <c r="AA10" s="793" t="str">
        <f>IF(Z10&lt;3," ",(LARGE(D10:Y10,1)+LARGE(D10:Y10,2)+LARGE(D10:Y10,3))/3)</f>
        <v xml:space="preserve"> </v>
      </c>
      <c r="AB10" s="880">
        <f>COUNTIF(D10:U10,"(1)")</f>
        <v>0</v>
      </c>
      <c r="AC10" s="881">
        <f>COUNTIF(D10:U10,"(2)")</f>
        <v>0</v>
      </c>
      <c r="AD10" s="881">
        <f>COUNTIF(D10:U10,"(3)")</f>
        <v>0</v>
      </c>
      <c r="AE10" s="875">
        <f>SUM(AB10:AD10)</f>
        <v>0</v>
      </c>
      <c r="AF10" s="798" t="e">
        <f>IF((LARGE($D10:$U10,1))&gt;=325,"14"," ")</f>
        <v>#NUM!</v>
      </c>
      <c r="AG10" s="798" t="e">
        <f>IF((LARGE($D10:$U10,1))&gt;=550,"14"," ")</f>
        <v>#NUM!</v>
      </c>
      <c r="AH10" s="798" t="e">
        <f>IF((LARGE($D10:$U10,1))&gt;=775,"14"," ")</f>
        <v>#NUM!</v>
      </c>
      <c r="AI10" s="865"/>
      <c r="AJ10" s="865"/>
      <c r="AK10" s="865"/>
      <c r="AL10" s="4"/>
    </row>
    <row r="11" spans="1:39" x14ac:dyDescent="0.2">
      <c r="A11" s="2"/>
      <c r="B11" s="29"/>
      <c r="C11" s="24" t="s">
        <v>206</v>
      </c>
      <c r="D11" s="340"/>
      <c r="E11" s="340"/>
      <c r="F11" s="340"/>
      <c r="G11" s="340"/>
      <c r="H11" s="340"/>
      <c r="I11" s="340"/>
      <c r="J11" s="339"/>
      <c r="K11" s="858"/>
      <c r="L11" s="340"/>
      <c r="M11" s="861"/>
      <c r="N11" s="340"/>
      <c r="O11" s="858"/>
      <c r="P11" s="340"/>
      <c r="Q11" s="858"/>
      <c r="R11" s="340"/>
      <c r="S11" s="858"/>
      <c r="T11" s="340"/>
      <c r="U11" s="858"/>
      <c r="V11" s="598"/>
      <c r="W11" s="598"/>
      <c r="X11" s="340"/>
      <c r="Y11" s="858"/>
      <c r="Z11" s="792"/>
      <c r="AA11" s="793"/>
      <c r="AB11" s="865"/>
      <c r="AC11" s="865"/>
      <c r="AD11" s="865"/>
      <c r="AE11" s="887"/>
      <c r="AF11" s="865"/>
      <c r="AG11" s="865"/>
      <c r="AH11" s="865"/>
      <c r="AI11" s="865"/>
      <c r="AJ11" s="865"/>
      <c r="AK11" s="865"/>
      <c r="AL11" s="4"/>
    </row>
    <row r="12" spans="1:39" x14ac:dyDescent="0.2">
      <c r="A12" s="2"/>
      <c r="B12" s="471"/>
      <c r="C12" s="36"/>
      <c r="D12" s="345"/>
      <c r="E12" s="365"/>
      <c r="F12" s="343"/>
      <c r="G12" s="343"/>
      <c r="H12" s="345"/>
      <c r="I12" s="366"/>
      <c r="J12" s="367"/>
      <c r="K12" s="344"/>
      <c r="L12" s="345"/>
      <c r="M12" s="324"/>
      <c r="N12" s="345"/>
      <c r="O12" s="344"/>
      <c r="P12" s="345"/>
      <c r="Q12" s="342"/>
      <c r="R12" s="343"/>
      <c r="S12" s="342"/>
      <c r="T12" s="343"/>
      <c r="U12" s="342"/>
      <c r="V12" s="489"/>
      <c r="W12" s="490"/>
      <c r="X12" s="343"/>
      <c r="Y12" s="342"/>
      <c r="Z12" s="792">
        <f>COUNT(D12:Y12)</f>
        <v>0</v>
      </c>
      <c r="AA12" s="793" t="str">
        <f>IF(Z12&lt;3," ",(LARGE(D12:Y12,1)+LARGE(D12:Y12,2)+LARGE(D12:Y12,3))/3)</f>
        <v xml:space="preserve"> </v>
      </c>
      <c r="AB12" s="880">
        <f>COUNTIF(D12:U12,"(1)")</f>
        <v>0</v>
      </c>
      <c r="AC12" s="881">
        <f>COUNTIF(D12:U12,"(2)")</f>
        <v>0</v>
      </c>
      <c r="AD12" s="881">
        <f>COUNTIF(D12:U12,"(3)")</f>
        <v>0</v>
      </c>
      <c r="AE12" s="875">
        <f>SUM(AB12:AD12)</f>
        <v>0</v>
      </c>
      <c r="AF12" s="798" t="e">
        <f>IF((LARGE($D12:$U12,1))&gt;=325,"14"," ")</f>
        <v>#NUM!</v>
      </c>
      <c r="AG12" s="798" t="e">
        <f>IF((LARGE($D12:$U12,1))&gt;=550,"14"," ")</f>
        <v>#NUM!</v>
      </c>
      <c r="AH12" s="798" t="e">
        <f>IF((LARGE($D12:$U12,1))&gt;=775,"14"," ")</f>
        <v>#NUM!</v>
      </c>
      <c r="AI12" s="865"/>
      <c r="AJ12" s="865"/>
      <c r="AK12" s="865"/>
      <c r="AL12" s="4"/>
    </row>
    <row r="13" spans="1:39" x14ac:dyDescent="0.2">
      <c r="A13" s="2"/>
      <c r="B13" s="471"/>
      <c r="C13" s="36"/>
      <c r="D13" s="345"/>
      <c r="E13" s="365"/>
      <c r="F13" s="343"/>
      <c r="G13" s="343"/>
      <c r="H13" s="345"/>
      <c r="I13" s="365"/>
      <c r="J13" s="367"/>
      <c r="K13" s="344"/>
      <c r="L13" s="345"/>
      <c r="M13" s="324"/>
      <c r="N13" s="345"/>
      <c r="O13" s="344"/>
      <c r="P13" s="345"/>
      <c r="Q13" s="342"/>
      <c r="R13" s="343"/>
      <c r="S13" s="342"/>
      <c r="T13" s="343"/>
      <c r="U13" s="342"/>
      <c r="V13" s="491"/>
      <c r="W13" s="491"/>
      <c r="X13" s="343"/>
      <c r="Y13" s="342"/>
      <c r="Z13" s="792">
        <f>COUNT(D13:Y13)</f>
        <v>0</v>
      </c>
      <c r="AA13" s="793" t="str">
        <f>IF(Z13&lt;3," ",(LARGE(D13:Y13,1)+LARGE(D13:Y13,2)+LARGE(D13:Y13,3))/3)</f>
        <v xml:space="preserve"> </v>
      </c>
      <c r="AB13" s="880">
        <f>COUNTIF(D13:U13,"(1)")</f>
        <v>0</v>
      </c>
      <c r="AC13" s="881">
        <f>COUNTIF(D13:U13,"(2)")</f>
        <v>0</v>
      </c>
      <c r="AD13" s="881">
        <f>COUNTIF(D13:U13,"(3)")</f>
        <v>0</v>
      </c>
      <c r="AE13" s="875">
        <f>SUM(AB13:AD13)</f>
        <v>0</v>
      </c>
      <c r="AF13" s="798" t="e">
        <f>IF((LARGE($D13:$U13,1))&gt;=325,"14"," ")</f>
        <v>#NUM!</v>
      </c>
      <c r="AG13" s="798" t="e">
        <f>IF((LARGE($D13:$U13,1))&gt;=550,"14"," ")</f>
        <v>#NUM!</v>
      </c>
      <c r="AH13" s="798" t="e">
        <f>IF((LARGE($D13:$U13,1))&gt;=775,"14"," ")</f>
        <v>#NUM!</v>
      </c>
      <c r="AI13" s="865"/>
      <c r="AJ13" s="865"/>
      <c r="AK13" s="865"/>
      <c r="AL13" s="4"/>
    </row>
    <row r="14" spans="1:39" ht="13.5" thickBot="1" x14ac:dyDescent="0.25">
      <c r="A14" s="2"/>
      <c r="B14" s="29"/>
      <c r="C14" s="24" t="s">
        <v>180</v>
      </c>
      <c r="D14" s="340"/>
      <c r="E14" s="340"/>
      <c r="F14" s="340"/>
      <c r="G14" s="340"/>
      <c r="H14" s="340"/>
      <c r="I14" s="340"/>
      <c r="J14" s="339"/>
      <c r="K14" s="858"/>
      <c r="L14" s="340"/>
      <c r="M14" s="858"/>
      <c r="N14" s="340"/>
      <c r="O14" s="858"/>
      <c r="P14" s="340"/>
      <c r="Q14" s="858"/>
      <c r="R14" s="340"/>
      <c r="S14" s="858"/>
      <c r="T14" s="340"/>
      <c r="U14" s="858"/>
      <c r="V14" s="598"/>
      <c r="W14" s="598"/>
      <c r="X14" s="340"/>
      <c r="Y14" s="858"/>
      <c r="Z14" s="792"/>
      <c r="AA14" s="793"/>
      <c r="AB14" s="865"/>
      <c r="AC14" s="865"/>
      <c r="AD14" s="865"/>
      <c r="AE14" s="887"/>
      <c r="AF14" s="792"/>
      <c r="AG14" s="792"/>
      <c r="AH14" s="792"/>
      <c r="AI14" s="865"/>
      <c r="AJ14" s="865"/>
      <c r="AK14" s="327"/>
      <c r="AL14" s="4"/>
    </row>
    <row r="15" spans="1:39" x14ac:dyDescent="0.2">
      <c r="A15" s="2"/>
      <c r="B15" s="471"/>
      <c r="C15" s="139"/>
      <c r="D15" s="345"/>
      <c r="E15" s="365"/>
      <c r="F15" s="343"/>
      <c r="G15" s="343"/>
      <c r="H15" s="345"/>
      <c r="I15" s="366"/>
      <c r="J15" s="367"/>
      <c r="K15" s="344"/>
      <c r="L15" s="345"/>
      <c r="M15" s="324"/>
      <c r="N15" s="345"/>
      <c r="O15" s="344"/>
      <c r="P15" s="345"/>
      <c r="Q15" s="342"/>
      <c r="R15" s="343"/>
      <c r="S15" s="342"/>
      <c r="T15" s="343"/>
      <c r="U15" s="342"/>
      <c r="V15" s="489"/>
      <c r="W15" s="490"/>
      <c r="X15" s="343"/>
      <c r="Y15" s="342"/>
      <c r="Z15" s="792">
        <f>COUNT(D15:Y15)</f>
        <v>0</v>
      </c>
      <c r="AA15" s="793" t="str">
        <f>IF(Z15&lt;3," ",(LARGE(D15:Y15,1)+LARGE(D15:Y15,2)+LARGE(D15:Y15,3))/3)</f>
        <v xml:space="preserve"> </v>
      </c>
      <c r="AB15" s="880">
        <f>COUNTIF(D15:U15,"(1)")</f>
        <v>0</v>
      </c>
      <c r="AC15" s="881">
        <f>COUNTIF(D15:U15,"(2)")</f>
        <v>0</v>
      </c>
      <c r="AD15" s="881">
        <f>COUNTIF(D15:U15,"(3)")</f>
        <v>0</v>
      </c>
      <c r="AE15" s="875">
        <f>SUM(AB15:AD15)</f>
        <v>0</v>
      </c>
      <c r="AF15" s="798" t="e">
        <f>IF((LARGE($D15:$U15,1))&gt;=180,"14"," ")</f>
        <v>#NUM!</v>
      </c>
      <c r="AG15" s="798" t="e">
        <f>IF((LARGE($D15:$U15,1))&gt;=270,"14"," ")</f>
        <v>#NUM!</v>
      </c>
      <c r="AH15" s="798" t="e">
        <f>IF((LARGE($D15:$U15,1))&gt;=365,"14"," ")</f>
        <v>#NUM!</v>
      </c>
      <c r="AI15" s="865"/>
      <c r="AJ15" s="1499" t="s">
        <v>3</v>
      </c>
      <c r="AK15" s="1500"/>
      <c r="AL15" s="1500"/>
      <c r="AM15" s="1501"/>
    </row>
    <row r="16" spans="1:39" ht="13.5" thickBot="1" x14ac:dyDescent="0.25">
      <c r="A16" s="2"/>
      <c r="B16" s="475"/>
      <c r="C16" s="21"/>
      <c r="D16" s="331"/>
      <c r="E16" s="331"/>
      <c r="F16" s="331"/>
      <c r="G16" s="331"/>
      <c r="H16" s="331"/>
      <c r="I16" s="331"/>
      <c r="J16" s="331"/>
      <c r="K16" s="331"/>
      <c r="L16" s="341"/>
      <c r="M16" s="331"/>
      <c r="N16" s="341"/>
      <c r="O16" s="331"/>
      <c r="P16" s="341"/>
      <c r="Q16" s="331"/>
      <c r="R16" s="341"/>
      <c r="S16" s="331"/>
      <c r="T16" s="341"/>
      <c r="U16" s="331"/>
      <c r="V16" s="492"/>
      <c r="W16" s="492"/>
      <c r="X16" s="341"/>
      <c r="Y16" s="331"/>
      <c r="Z16" s="792"/>
      <c r="AA16" s="793" t="str">
        <f>IF(Z16&lt;3," ",(LARGE(D16:U16,1)+LARGE(D16:U16,2)+LARGE(D16:U16,3))/3)</f>
        <v xml:space="preserve"> </v>
      </c>
      <c r="AB16" s="865"/>
      <c r="AC16" s="865"/>
      <c r="AD16" s="865"/>
      <c r="AE16" s="888"/>
      <c r="AF16" s="878"/>
      <c r="AG16" s="878"/>
      <c r="AH16" s="878"/>
      <c r="AI16" s="878"/>
      <c r="AJ16" s="1502"/>
      <c r="AK16" s="1503"/>
      <c r="AL16" s="1503"/>
      <c r="AM16" s="1504"/>
    </row>
    <row r="17" spans="1:38" x14ac:dyDescent="0.2">
      <c r="A17" s="2"/>
      <c r="B17" s="29"/>
      <c r="D17" s="983"/>
      <c r="E17" s="983"/>
      <c r="F17" s="983"/>
      <c r="G17" s="983"/>
      <c r="H17" s="984"/>
      <c r="I17" s="984"/>
      <c r="J17" s="340"/>
      <c r="K17" s="958"/>
      <c r="L17" s="340"/>
      <c r="M17" s="958"/>
      <c r="N17" s="340"/>
      <c r="O17" s="958"/>
      <c r="P17" s="340"/>
      <c r="Q17" s="958"/>
      <c r="R17" s="340"/>
      <c r="S17" s="958"/>
      <c r="T17" s="340"/>
      <c r="U17" s="958"/>
      <c r="V17" s="966"/>
      <c r="W17" s="966"/>
      <c r="X17" s="340"/>
      <c r="Y17" s="958"/>
      <c r="Z17" s="792"/>
      <c r="AA17" s="793" t="str">
        <f>IF(Z17&lt;3," ",(LARGE(D17:U17,1)+LARGE(D17:U17,2)+LARGE(D17:U17,3))/3)</f>
        <v xml:space="preserve"> </v>
      </c>
      <c r="AB17" s="865"/>
      <c r="AC17" s="865"/>
      <c r="AD17" s="865"/>
      <c r="AE17" s="887"/>
      <c r="AF17" s="792"/>
      <c r="AG17" s="792"/>
      <c r="AH17" s="792"/>
      <c r="AI17" s="792"/>
      <c r="AJ17" s="792"/>
      <c r="AK17" s="122"/>
      <c r="AL17" s="2"/>
    </row>
    <row r="18" spans="1:38" x14ac:dyDescent="0.2">
      <c r="A18" s="2"/>
      <c r="B18" s="29"/>
      <c r="C18" s="95" t="s">
        <v>207</v>
      </c>
      <c r="D18" s="340"/>
      <c r="E18" s="340"/>
      <c r="F18" s="340"/>
      <c r="G18" s="340"/>
      <c r="H18" s="340"/>
      <c r="I18" s="340"/>
      <c r="J18" s="339"/>
      <c r="K18" s="958"/>
      <c r="L18" s="340"/>
      <c r="M18" s="958"/>
      <c r="N18" s="340"/>
      <c r="O18" s="958"/>
      <c r="P18" s="340"/>
      <c r="Q18" s="958"/>
      <c r="R18" s="340"/>
      <c r="S18" s="958"/>
      <c r="T18" s="340"/>
      <c r="U18" s="958"/>
      <c r="V18" s="966"/>
      <c r="W18" s="966"/>
      <c r="X18" s="340"/>
      <c r="Y18" s="958"/>
      <c r="Z18" s="865"/>
      <c r="AA18" s="894" t="str">
        <f>IF(Z18&lt;3," ",(LARGE(D18:U18,1)+LARGE(D18:U18,2)+LARGE(D18:U18,3))/3)</f>
        <v xml:space="preserve"> </v>
      </c>
      <c r="AB18" s="865"/>
      <c r="AC18" s="865"/>
      <c r="AD18" s="865"/>
      <c r="AE18" s="887"/>
      <c r="AF18" s="985">
        <v>350</v>
      </c>
      <c r="AG18" s="985">
        <v>575</v>
      </c>
      <c r="AH18" s="985">
        <v>800</v>
      </c>
      <c r="AI18" s="985">
        <v>950</v>
      </c>
      <c r="AJ18" s="985">
        <v>1100</v>
      </c>
      <c r="AK18" s="985">
        <v>1175</v>
      </c>
      <c r="AL18" s="2"/>
    </row>
    <row r="19" spans="1:38" x14ac:dyDescent="0.2">
      <c r="A19" s="2"/>
      <c r="B19" s="471"/>
      <c r="C19" s="96"/>
      <c r="D19" s="345"/>
      <c r="E19" s="343"/>
      <c r="F19" s="345"/>
      <c r="G19" s="365"/>
      <c r="H19" s="345"/>
      <c r="I19" s="366"/>
      <c r="J19" s="367"/>
      <c r="K19" s="344"/>
      <c r="L19" s="345"/>
      <c r="M19" s="148"/>
      <c r="N19" s="343"/>
      <c r="O19" s="342"/>
      <c r="P19" s="343"/>
      <c r="Q19" s="342"/>
      <c r="R19" s="343"/>
      <c r="S19" s="342"/>
      <c r="T19" s="343"/>
      <c r="U19" s="342"/>
      <c r="V19" s="489"/>
      <c r="W19" s="490"/>
      <c r="X19" s="343"/>
      <c r="Y19" s="342"/>
      <c r="Z19" s="792">
        <f>COUNT(D19:Y19)</f>
        <v>0</v>
      </c>
      <c r="AA19" s="793" t="str">
        <f>IF(Z19&lt;3," ",(LARGE(D19:Y19,1)+LARGE(D19:Y19,2)+LARGE(D19:Y19,3))/3)</f>
        <v xml:space="preserve"> </v>
      </c>
      <c r="AB19" s="798">
        <f>COUNTIF(D19:U19,"(1)")</f>
        <v>0</v>
      </c>
      <c r="AC19" s="891">
        <f>COUNTIF(D19:U19,"(2)")</f>
        <v>0</v>
      </c>
      <c r="AD19" s="891">
        <f>COUNTIF(D19:U19,"(3)")</f>
        <v>0</v>
      </c>
      <c r="AE19" s="892">
        <f>SUM(AB19:AD19)</f>
        <v>0</v>
      </c>
      <c r="AF19" s="889" t="e">
        <f>IF((LARGE($D19:$U19,1))&gt;=350,"14"," ")</f>
        <v>#NUM!</v>
      </c>
      <c r="AG19" s="890" t="e">
        <f>IF((LARGE($D19:$U19,1))&gt;=575,"14"," ")</f>
        <v>#NUM!</v>
      </c>
      <c r="AH19" s="891" t="e">
        <f>IF((LARGE($D19:$U19,1))&gt;=800,"14"," ")</f>
        <v>#NUM!</v>
      </c>
      <c r="AI19" s="891" t="e">
        <f>IF((LARGE($D19:$U19,1))&gt;=950,"14"," ")</f>
        <v>#NUM!</v>
      </c>
      <c r="AJ19" s="891" t="e">
        <f>IF((LARGE($D19:$U19,1))&gt;=1100,"14"," ")</f>
        <v>#NUM!</v>
      </c>
      <c r="AK19" s="891" t="e">
        <f>IF((LARGE($D19:$U19,1))&gt;=1175,"14"," ")</f>
        <v>#NUM!</v>
      </c>
      <c r="AL19" s="2"/>
    </row>
    <row r="20" spans="1:38" x14ac:dyDescent="0.2">
      <c r="A20" s="2"/>
      <c r="B20" s="29"/>
      <c r="C20" s="37"/>
      <c r="D20" s="340"/>
      <c r="E20" s="340"/>
      <c r="F20" s="340"/>
      <c r="G20" s="340"/>
      <c r="H20" s="340"/>
      <c r="I20" s="340"/>
      <c r="J20" s="339"/>
      <c r="K20" s="858"/>
      <c r="L20" s="340"/>
      <c r="M20" s="858"/>
      <c r="N20" s="340"/>
      <c r="O20" s="858"/>
      <c r="P20" s="340"/>
      <c r="Q20" s="858"/>
      <c r="R20" s="340"/>
      <c r="S20" s="858"/>
      <c r="T20" s="340"/>
      <c r="U20" s="858"/>
      <c r="V20" s="598"/>
      <c r="W20" s="598"/>
      <c r="X20" s="340"/>
      <c r="Y20" s="858"/>
      <c r="Z20" s="792"/>
      <c r="AA20" s="793"/>
      <c r="AB20" s="865"/>
      <c r="AC20" s="865"/>
      <c r="AD20" s="865"/>
      <c r="AE20" s="887"/>
      <c r="AF20" s="140"/>
      <c r="AG20" s="140"/>
      <c r="AH20" s="140"/>
      <c r="AI20" s="140"/>
      <c r="AJ20" s="140"/>
      <c r="AK20" s="140"/>
      <c r="AL20" s="2"/>
    </row>
    <row r="21" spans="1:38" x14ac:dyDescent="0.2">
      <c r="A21" s="2"/>
      <c r="B21" s="468"/>
      <c r="C21" s="24" t="s">
        <v>61</v>
      </c>
      <c r="D21" s="364"/>
      <c r="E21" s="364"/>
      <c r="F21" s="364"/>
      <c r="G21" s="364"/>
      <c r="H21" s="465"/>
      <c r="I21" s="465"/>
      <c r="J21" s="338"/>
      <c r="K21" s="800"/>
      <c r="L21" s="338"/>
      <c r="M21" s="800"/>
      <c r="N21" s="338"/>
      <c r="O21" s="800"/>
      <c r="P21" s="338"/>
      <c r="Q21" s="800"/>
      <c r="R21" s="338"/>
      <c r="S21" s="800"/>
      <c r="T21" s="338"/>
      <c r="U21" s="800"/>
      <c r="V21" s="488"/>
      <c r="W21" s="488"/>
      <c r="X21" s="338"/>
      <c r="Y21" s="800"/>
      <c r="Z21" s="792"/>
      <c r="AA21" s="793" t="str">
        <f>IF(Z21&lt;3," ",(LARGE(D21:U21,1)+LARGE(D21:U21,2)+LARGE(D21:U21,3))/3)</f>
        <v xml:space="preserve"> </v>
      </c>
      <c r="AB21" s="885"/>
      <c r="AC21" s="885"/>
      <c r="AD21" s="885"/>
      <c r="AE21" s="886"/>
      <c r="AF21" s="792"/>
      <c r="AG21" s="792"/>
      <c r="AH21" s="792"/>
      <c r="AI21" s="792"/>
      <c r="AJ21" s="792"/>
      <c r="AK21" s="122"/>
      <c r="AL21" s="2"/>
    </row>
    <row r="22" spans="1:38" x14ac:dyDescent="0.2">
      <c r="A22" s="599"/>
      <c r="B22" s="604"/>
      <c r="C22" s="605"/>
      <c r="D22" s="337"/>
      <c r="E22" s="338"/>
      <c r="F22" s="337"/>
      <c r="G22" s="370"/>
      <c r="H22" s="337"/>
      <c r="I22" s="473"/>
      <c r="J22" s="334"/>
      <c r="K22" s="312"/>
      <c r="L22" s="337"/>
      <c r="M22" s="310"/>
      <c r="N22" s="338"/>
      <c r="O22" s="310"/>
      <c r="P22" s="338"/>
      <c r="Q22" s="310"/>
      <c r="R22" s="338"/>
      <c r="S22" s="859"/>
      <c r="T22" s="338"/>
      <c r="U22" s="859"/>
      <c r="V22" s="494"/>
      <c r="W22" s="473"/>
      <c r="X22" s="338"/>
      <c r="Y22" s="859"/>
      <c r="Z22" s="792">
        <f>COUNT(D22:Y22)</f>
        <v>0</v>
      </c>
      <c r="AA22" s="793" t="str">
        <f>IF(Z22&lt;3," ",(LARGE(D22:Y22,1)+LARGE(D22:Y22,2)+LARGE(D22:Y22,3))/3)</f>
        <v xml:space="preserve"> </v>
      </c>
      <c r="AB22" s="880">
        <f>COUNTIF(D22:Y22,"(1)")</f>
        <v>0</v>
      </c>
      <c r="AC22" s="880">
        <f>COUNTIF(D22:Y22,"(2)")</f>
        <v>0</v>
      </c>
      <c r="AD22" s="880">
        <f>COUNTIF(F22:Y22,"(3)")</f>
        <v>0</v>
      </c>
      <c r="AE22" s="875">
        <f>SUM(AB22:AD22)</f>
        <v>0</v>
      </c>
      <c r="AF22" s="889" t="e">
        <f>IF((LARGE($D22:$U22,1))&gt;=350,"14"," ")</f>
        <v>#NUM!</v>
      </c>
      <c r="AG22" s="890" t="e">
        <f>IF((LARGE($D22:$U22,1))&gt;=575,"14"," ")</f>
        <v>#NUM!</v>
      </c>
      <c r="AH22" s="891" t="e">
        <f>IF((LARGE($D22:$U22,1))&gt;=800,"14"," ")</f>
        <v>#NUM!</v>
      </c>
      <c r="AI22" s="891" t="e">
        <f>IF((LARGE($D22:$U22,1))&gt;=950,"14"," ")</f>
        <v>#NUM!</v>
      </c>
      <c r="AJ22" s="891" t="e">
        <f>IF((LARGE($D22:$U22,1))&gt;=1100,"14"," ")</f>
        <v>#NUM!</v>
      </c>
      <c r="AK22" s="891" t="e">
        <f>IF((LARGE($D22:$U22,1))&gt;=1175,"14"," ")</f>
        <v>#NUM!</v>
      </c>
      <c r="AL22" s="599"/>
    </row>
    <row r="23" spans="1:38" x14ac:dyDescent="0.2">
      <c r="A23" s="599"/>
      <c r="B23" s="434"/>
      <c r="C23" s="986"/>
      <c r="D23" s="340"/>
      <c r="E23" s="340"/>
      <c r="F23" s="340"/>
      <c r="G23" s="340"/>
      <c r="H23" s="340"/>
      <c r="I23" s="375"/>
      <c r="J23" s="339"/>
      <c r="K23" s="962"/>
      <c r="L23" s="340"/>
      <c r="M23" s="962"/>
      <c r="N23" s="340"/>
      <c r="O23" s="962"/>
      <c r="P23" s="340"/>
      <c r="Q23" s="962"/>
      <c r="R23" s="340"/>
      <c r="S23" s="958"/>
      <c r="T23" s="340"/>
      <c r="U23" s="958"/>
      <c r="V23" s="966"/>
      <c r="W23" s="375"/>
      <c r="X23" s="340"/>
      <c r="Y23" s="958"/>
      <c r="Z23" s="792"/>
      <c r="AA23" s="793"/>
      <c r="AB23" s="865"/>
      <c r="AC23" s="865"/>
      <c r="AD23" s="865"/>
      <c r="AE23" s="887"/>
      <c r="AF23" s="982"/>
      <c r="AG23" s="982"/>
      <c r="AH23" s="865"/>
      <c r="AI23" s="865"/>
      <c r="AJ23" s="865"/>
      <c r="AK23" s="865"/>
      <c r="AL23" s="599"/>
    </row>
    <row r="24" spans="1:38" x14ac:dyDescent="0.2">
      <c r="A24" s="2"/>
      <c r="B24" s="468"/>
      <c r="C24" s="24" t="s">
        <v>286</v>
      </c>
      <c r="D24" s="364"/>
      <c r="E24" s="364"/>
      <c r="F24" s="364"/>
      <c r="G24" s="364"/>
      <c r="H24" s="465"/>
      <c r="I24" s="465"/>
      <c r="J24" s="338"/>
      <c r="K24" s="800"/>
      <c r="L24" s="338"/>
      <c r="M24" s="800"/>
      <c r="N24" s="338"/>
      <c r="O24" s="800"/>
      <c r="P24" s="338"/>
      <c r="Q24" s="800"/>
      <c r="R24" s="338"/>
      <c r="S24" s="800"/>
      <c r="T24" s="338"/>
      <c r="U24" s="800"/>
      <c r="V24" s="488"/>
      <c r="W24" s="488"/>
      <c r="X24" s="338"/>
      <c r="Y24" s="800"/>
      <c r="Z24" s="792"/>
      <c r="AA24" s="793" t="str">
        <f>IF(Z24&lt;3," ",(LARGE(D24:U24,1)+LARGE(D24:U24,2)+LARGE(D24:U24,3))/3)</f>
        <v xml:space="preserve"> </v>
      </c>
      <c r="AB24" s="885"/>
      <c r="AC24" s="885"/>
      <c r="AD24" s="885"/>
      <c r="AE24" s="886"/>
      <c r="AF24" s="792"/>
      <c r="AG24" s="792"/>
      <c r="AH24" s="792"/>
      <c r="AI24" s="792"/>
      <c r="AJ24" s="792"/>
      <c r="AK24" s="122"/>
      <c r="AL24" s="2"/>
    </row>
    <row r="25" spans="1:38" x14ac:dyDescent="0.2">
      <c r="A25" s="599"/>
      <c r="B25" s="600"/>
      <c r="C25" s="601"/>
      <c r="D25" s="335"/>
      <c r="E25" s="375"/>
      <c r="F25" s="368"/>
      <c r="G25" s="424"/>
      <c r="H25" s="368"/>
      <c r="I25" s="424"/>
      <c r="J25" s="333"/>
      <c r="K25" s="307"/>
      <c r="L25" s="335"/>
      <c r="M25" s="440"/>
      <c r="N25" s="341"/>
      <c r="O25" s="302"/>
      <c r="P25" s="341"/>
      <c r="Q25" s="302"/>
      <c r="R25" s="341"/>
      <c r="S25" s="302"/>
      <c r="T25" s="341"/>
      <c r="U25" s="302"/>
      <c r="V25" s="493"/>
      <c r="W25" s="424"/>
      <c r="X25" s="341"/>
      <c r="Y25" s="302"/>
      <c r="Z25" s="492"/>
      <c r="AA25" s="898"/>
      <c r="AB25" s="880">
        <f>COUNTIF(D25:Y25,"(1)")</f>
        <v>0</v>
      </c>
      <c r="AC25" s="881">
        <f>COUNTIF(D25:Y25,"(2)")</f>
        <v>0</v>
      </c>
      <c r="AD25" s="881">
        <f>COUNTIF(D25:Y25,"(3)")</f>
        <v>0</v>
      </c>
      <c r="AE25" s="875">
        <f>SUM(AB25:AD25)</f>
        <v>0</v>
      </c>
      <c r="AF25" s="889" t="e">
        <f>IF((LARGE($D25:$U25,1))&gt;=350,"14"," ")</f>
        <v>#NUM!</v>
      </c>
      <c r="AG25" s="890" t="e">
        <f>IF((LARGE($D25:$U25,1))&gt;=575,"14"," ")</f>
        <v>#NUM!</v>
      </c>
      <c r="AH25" s="891" t="e">
        <f>IF((LARGE($D25:$U25,1))&gt;=800,"14"," ")</f>
        <v>#NUM!</v>
      </c>
      <c r="AI25" s="891" t="e">
        <f>IF((LARGE($D25:$U25,1))&gt;=950,"14"," ")</f>
        <v>#NUM!</v>
      </c>
      <c r="AJ25" s="891" t="e">
        <f>IF((LARGE($D25:$U25,1))&gt;=1100,"14"," ")</f>
        <v>#NUM!</v>
      </c>
      <c r="AK25" s="891" t="e">
        <f>IF((LARGE($D25:$U25,1))&gt;=1175,"14"," ")</f>
        <v>#NUM!</v>
      </c>
      <c r="AL25" s="599"/>
    </row>
    <row r="26" spans="1:38" x14ac:dyDescent="0.2">
      <c r="A26" s="2"/>
      <c r="B26" s="470">
        <v>1</v>
      </c>
      <c r="C26" s="477" t="s">
        <v>260</v>
      </c>
      <c r="D26" s="337">
        <v>790</v>
      </c>
      <c r="E26" s="905" t="s">
        <v>242</v>
      </c>
      <c r="F26" s="337">
        <v>750</v>
      </c>
      <c r="G26" s="1015" t="s">
        <v>269</v>
      </c>
      <c r="H26" s="337">
        <v>815</v>
      </c>
      <c r="I26" s="473" t="s">
        <v>310</v>
      </c>
      <c r="J26" s="334"/>
      <c r="K26" s="312"/>
      <c r="L26" s="337"/>
      <c r="M26" s="310"/>
      <c r="N26" s="338"/>
      <c r="O26" s="310"/>
      <c r="P26" s="338"/>
      <c r="Q26" s="310"/>
      <c r="R26" s="338"/>
      <c r="S26" s="310"/>
      <c r="T26" s="338"/>
      <c r="U26" s="310"/>
      <c r="V26" s="494"/>
      <c r="W26" s="473"/>
      <c r="X26" s="338"/>
      <c r="Y26" s="859"/>
      <c r="Z26" s="792">
        <f>COUNT(D26:Y26)</f>
        <v>3</v>
      </c>
      <c r="AA26" s="793">
        <f>IF(Z26&lt;3," ",(LARGE(D26:Y26,1)+LARGE(D26:Y26,2)+LARGE(D26:Y26,3))/3)</f>
        <v>785</v>
      </c>
      <c r="AB26" s="880">
        <f>COUNTIF(D26:Y26,"(1)")</f>
        <v>1</v>
      </c>
      <c r="AC26" s="880">
        <f>COUNTIF(D26:Y26,"(2)")</f>
        <v>0</v>
      </c>
      <c r="AD26" s="880">
        <f>COUNTIF(F26:Y26,"(3)")</f>
        <v>1</v>
      </c>
      <c r="AE26" s="875">
        <f>SUM(AB26:AD26)</f>
        <v>2</v>
      </c>
      <c r="AF26" s="906" t="str">
        <f>IF((LARGE($D26:$U26,1))&gt;=350,"14"," ")</f>
        <v>14</v>
      </c>
      <c r="AG26" s="907" t="str">
        <f>IF((LARGE($D26:$U26,1))&gt;=675,"14"," ")</f>
        <v>14</v>
      </c>
      <c r="AH26" s="1016" t="str">
        <f>IF((LARGE($D26:$U26,1))&gt;=800,"14"," ")</f>
        <v>14</v>
      </c>
      <c r="AI26" s="891" t="str">
        <f>IF((LARGE($D26:$U26,1))&gt;=950,"14"," ")</f>
        <v xml:space="preserve"> </v>
      </c>
      <c r="AJ26" s="891" t="str">
        <f>IF((LARGE($D26:$U26,1))&gt;=1100,"14"," ")</f>
        <v xml:space="preserve"> </v>
      </c>
      <c r="AK26" s="891" t="str">
        <f>IF((LARGE($D26:$U26,1))&gt;=1175,"14"," ")</f>
        <v xml:space="preserve"> </v>
      </c>
      <c r="AL26" s="2"/>
    </row>
    <row r="27" spans="1:38" x14ac:dyDescent="0.2">
      <c r="A27" s="2"/>
      <c r="B27" s="476"/>
      <c r="C27" s="606"/>
      <c r="D27" s="371"/>
      <c r="E27" s="371"/>
      <c r="F27" s="371"/>
      <c r="G27" s="371"/>
      <c r="H27" s="371"/>
      <c r="I27" s="607"/>
      <c r="J27" s="608"/>
      <c r="K27" s="326"/>
      <c r="L27" s="371"/>
      <c r="M27" s="326"/>
      <c r="N27" s="371"/>
      <c r="O27" s="326"/>
      <c r="P27" s="371"/>
      <c r="Q27" s="326"/>
      <c r="R27" s="371"/>
      <c r="S27" s="860"/>
      <c r="T27" s="371"/>
      <c r="U27" s="860"/>
      <c r="V27" s="597"/>
      <c r="W27" s="607"/>
      <c r="X27" s="371"/>
      <c r="Y27" s="860"/>
      <c r="Z27" s="792"/>
      <c r="AA27" s="793"/>
      <c r="AB27" s="895"/>
      <c r="AC27" s="895"/>
      <c r="AD27" s="895"/>
      <c r="AE27" s="896"/>
      <c r="AF27" s="896"/>
      <c r="AG27" s="896"/>
      <c r="AH27" s="896"/>
      <c r="AI27" s="895"/>
      <c r="AJ27" s="895"/>
      <c r="AK27" s="865"/>
      <c r="AL27" s="2"/>
    </row>
    <row r="28" spans="1:38" x14ac:dyDescent="0.2">
      <c r="A28" s="2"/>
      <c r="B28" s="472"/>
      <c r="C28" s="37"/>
      <c r="D28" s="341"/>
      <c r="E28" s="341"/>
      <c r="F28" s="341"/>
      <c r="G28" s="341"/>
      <c r="H28" s="341"/>
      <c r="I28" s="341"/>
      <c r="J28" s="330"/>
      <c r="K28" s="862"/>
      <c r="L28" s="341"/>
      <c r="M28" s="862"/>
      <c r="N28" s="341"/>
      <c r="O28" s="862"/>
      <c r="P28" s="341"/>
      <c r="Q28" s="862"/>
      <c r="R28" s="341"/>
      <c r="S28" s="862"/>
      <c r="T28" s="341"/>
      <c r="U28" s="862"/>
      <c r="V28" s="492"/>
      <c r="W28" s="492"/>
      <c r="X28" s="341"/>
      <c r="Y28" s="862"/>
      <c r="Z28" s="792"/>
      <c r="AA28" s="793" t="str">
        <f>IF(Z28&lt;3," ",(LARGE(D28:U28,1)+LARGE(D28:U28,2)+LARGE(D28:U28,3))/3)</f>
        <v xml:space="preserve"> </v>
      </c>
      <c r="AB28" s="792"/>
      <c r="AC28" s="792"/>
      <c r="AD28" s="792"/>
      <c r="AE28" s="888"/>
      <c r="AF28" s="865"/>
      <c r="AG28" s="865"/>
      <c r="AH28" s="865"/>
      <c r="AI28" s="865"/>
      <c r="AJ28" s="865"/>
      <c r="AK28" s="122"/>
      <c r="AL28" s="2"/>
    </row>
    <row r="29" spans="1:38" x14ac:dyDescent="0.2">
      <c r="A29" s="2"/>
      <c r="B29" s="468"/>
      <c r="C29" s="24" t="s">
        <v>62</v>
      </c>
      <c r="D29" s="364"/>
      <c r="E29" s="364"/>
      <c r="F29" s="364"/>
      <c r="G29" s="364"/>
      <c r="H29" s="465"/>
      <c r="I29" s="465"/>
      <c r="J29" s="338"/>
      <c r="K29" s="800"/>
      <c r="L29" s="338"/>
      <c r="M29" s="800"/>
      <c r="N29" s="338"/>
      <c r="O29" s="800"/>
      <c r="P29" s="338"/>
      <c r="Q29" s="800"/>
      <c r="R29" s="338"/>
      <c r="S29" s="800"/>
      <c r="T29" s="338"/>
      <c r="U29" s="800"/>
      <c r="V29" s="488"/>
      <c r="W29" s="488"/>
      <c r="X29" s="338"/>
      <c r="Y29" s="800"/>
      <c r="Z29" s="792"/>
      <c r="AA29" s="793" t="str">
        <f>IF(Z29&lt;3," ",(LARGE(D29:U29,1)+LARGE(D29:U29,2)+LARGE(D29:U29,3))/3)</f>
        <v xml:space="preserve"> </v>
      </c>
      <c r="AB29" s="885"/>
      <c r="AC29" s="885"/>
      <c r="AD29" s="885"/>
      <c r="AE29" s="886"/>
      <c r="AF29" s="792">
        <v>250</v>
      </c>
      <c r="AG29" s="792">
        <v>475</v>
      </c>
      <c r="AH29" s="792">
        <v>700</v>
      </c>
      <c r="AI29" s="792">
        <v>850</v>
      </c>
      <c r="AJ29" s="792">
        <v>1000</v>
      </c>
      <c r="AK29" s="122">
        <v>1075</v>
      </c>
      <c r="AL29" s="2"/>
    </row>
    <row r="30" spans="1:38" x14ac:dyDescent="0.2">
      <c r="A30" s="2"/>
      <c r="B30" s="471"/>
      <c r="C30" s="863"/>
      <c r="D30" s="345"/>
      <c r="E30" s="343"/>
      <c r="F30" s="345"/>
      <c r="G30" s="365"/>
      <c r="H30" s="345"/>
      <c r="I30" s="501"/>
      <c r="J30" s="367"/>
      <c r="K30" s="324"/>
      <c r="L30" s="345"/>
      <c r="M30" s="344"/>
      <c r="N30" s="345"/>
      <c r="O30" s="344"/>
      <c r="P30" s="345"/>
      <c r="Q30" s="342"/>
      <c r="R30" s="343"/>
      <c r="S30" s="342"/>
      <c r="T30" s="343"/>
      <c r="U30" s="148"/>
      <c r="V30" s="500"/>
      <c r="W30" s="501"/>
      <c r="X30" s="343"/>
      <c r="Y30" s="148"/>
      <c r="Z30" s="792">
        <f>COUNT(D30:Y30)</f>
        <v>0</v>
      </c>
      <c r="AA30" s="793" t="str">
        <f>IF(Z30&lt;3," ",(LARGE(D30:Y30,1)+LARGE(D30:Y30,2)+LARGE(D30:Y30,3))/3)</f>
        <v xml:space="preserve"> </v>
      </c>
      <c r="AB30" s="880">
        <f>COUNTIF(D30:Y30,"(1)")</f>
        <v>0</v>
      </c>
      <c r="AC30" s="880">
        <f>COUNTIF(D30:Z30,"(2)")</f>
        <v>0</v>
      </c>
      <c r="AD30" s="880">
        <f>COUNTIF(F30:Y30,"(3)")</f>
        <v>0</v>
      </c>
      <c r="AE30" s="875">
        <f>SUM(AB30:AD30)</f>
        <v>0</v>
      </c>
      <c r="AF30" s="889" t="e">
        <f>IF((LARGE($D30:$U30,1))&gt;=250,"14"," ")</f>
        <v>#NUM!</v>
      </c>
      <c r="AG30" s="890" t="e">
        <f>IF((LARGE($D30:$U30,1))&gt;=475,"14"," ")</f>
        <v>#NUM!</v>
      </c>
      <c r="AH30" s="891" t="e">
        <f>IF((LARGE($D30:$U30,1))&gt;=700,"14"," ")</f>
        <v>#NUM!</v>
      </c>
      <c r="AI30" s="891" t="e">
        <f>IF((LARGE($D30:$U30,1))&gt;=850,"14"," ")</f>
        <v>#NUM!</v>
      </c>
      <c r="AJ30" s="891" t="e">
        <f>IF((LARGE($D30:$U30,1))&gt;=1000,"14"," ")</f>
        <v>#NUM!</v>
      </c>
      <c r="AK30" s="891" t="e">
        <f>IF((LARGE($D30:$U30,1))&gt;=1075,"14"," ")</f>
        <v>#NUM!</v>
      </c>
      <c r="AL30" s="2"/>
    </row>
    <row r="31" spans="1:38" x14ac:dyDescent="0.2">
      <c r="A31" s="2"/>
      <c r="B31" s="29"/>
      <c r="C31" s="327"/>
      <c r="D31" s="340"/>
      <c r="E31" s="340"/>
      <c r="F31" s="340"/>
      <c r="G31" s="340"/>
      <c r="H31" s="340"/>
      <c r="I31" s="375"/>
      <c r="J31" s="339"/>
      <c r="K31" s="962"/>
      <c r="L31" s="340"/>
      <c r="M31" s="958"/>
      <c r="N31" s="340"/>
      <c r="O31" s="958"/>
      <c r="P31" s="340"/>
      <c r="Q31" s="958"/>
      <c r="R31" s="340"/>
      <c r="S31" s="958"/>
      <c r="T31" s="340"/>
      <c r="U31" s="962"/>
      <c r="V31" s="375"/>
      <c r="W31" s="375"/>
      <c r="X31" s="340"/>
      <c r="Y31" s="962"/>
      <c r="Z31" s="792"/>
      <c r="AA31" s="793"/>
      <c r="AB31" s="865"/>
      <c r="AC31" s="865"/>
      <c r="AD31" s="865"/>
      <c r="AE31" s="887"/>
      <c r="AF31" s="982"/>
      <c r="AG31" s="982"/>
      <c r="AH31" s="865"/>
      <c r="AI31" s="865"/>
      <c r="AJ31" s="865"/>
      <c r="AK31" s="865"/>
      <c r="AL31" s="2"/>
    </row>
    <row r="32" spans="1:38" x14ac:dyDescent="0.2">
      <c r="A32" s="2"/>
      <c r="B32" s="468"/>
      <c r="C32" s="24" t="s">
        <v>287</v>
      </c>
      <c r="D32" s="364"/>
      <c r="E32" s="364"/>
      <c r="F32" s="364"/>
      <c r="G32" s="364"/>
      <c r="H32" s="465"/>
      <c r="I32" s="465"/>
      <c r="J32" s="338"/>
      <c r="K32" s="800"/>
      <c r="L32" s="338"/>
      <c r="M32" s="800"/>
      <c r="N32" s="338"/>
      <c r="O32" s="800"/>
      <c r="P32" s="338"/>
      <c r="Q32" s="800"/>
      <c r="R32" s="338"/>
      <c r="S32" s="800"/>
      <c r="T32" s="338"/>
      <c r="U32" s="800"/>
      <c r="V32" s="488"/>
      <c r="W32" s="488"/>
      <c r="X32" s="338"/>
      <c r="Y32" s="800"/>
      <c r="Z32" s="792"/>
      <c r="AA32" s="793" t="str">
        <f>IF(Z32&lt;3," ",(LARGE(D32:U32,1)+LARGE(D32:U32,2)+LARGE(D32:U32,3))/3)</f>
        <v xml:space="preserve"> </v>
      </c>
      <c r="AB32" s="885"/>
      <c r="AC32" s="885"/>
      <c r="AD32" s="885"/>
      <c r="AE32" s="886"/>
      <c r="AF32" s="792"/>
      <c r="AG32" s="792"/>
      <c r="AH32" s="792"/>
      <c r="AI32" s="792"/>
      <c r="AJ32" s="792"/>
      <c r="AK32" s="122"/>
      <c r="AL32" s="2"/>
    </row>
    <row r="33" spans="1:38" x14ac:dyDescent="0.2">
      <c r="A33" s="2"/>
      <c r="B33" s="469"/>
      <c r="C33" s="426"/>
      <c r="D33" s="335"/>
      <c r="E33" s="375"/>
      <c r="F33" s="368"/>
      <c r="G33" s="369"/>
      <c r="H33" s="368"/>
      <c r="I33" s="424"/>
      <c r="J33" s="333"/>
      <c r="K33" s="307"/>
      <c r="L33" s="335"/>
      <c r="M33" s="862"/>
      <c r="N33" s="335"/>
      <c r="O33" s="862"/>
      <c r="P33" s="368"/>
      <c r="Q33" s="856"/>
      <c r="R33" s="341"/>
      <c r="S33" s="857"/>
      <c r="T33" s="341"/>
      <c r="U33" s="302"/>
      <c r="V33" s="493"/>
      <c r="W33" s="424"/>
      <c r="X33" s="341"/>
      <c r="Y33" s="302"/>
      <c r="Z33" s="792">
        <f>COUNT(D33:Y33)</f>
        <v>0</v>
      </c>
      <c r="AA33" s="793" t="str">
        <f>IF(Z33&lt;3," ",(LARGE(D33:Y33,1)+LARGE(D33:Y33,2)+LARGE(D33:Y33,3))/3)</f>
        <v xml:space="preserve"> </v>
      </c>
      <c r="AB33" s="880">
        <f>COUNTIF(D33:Y33,"(1)")</f>
        <v>0</v>
      </c>
      <c r="AC33" s="880">
        <f>COUNTIF(D33:Z33,"(2)")</f>
        <v>0</v>
      </c>
      <c r="AD33" s="880">
        <f>COUNTIF(F33:Y33,"(3)")</f>
        <v>0</v>
      </c>
      <c r="AE33" s="875">
        <f>SUM(AB33:AD33)</f>
        <v>0</v>
      </c>
      <c r="AF33" s="889" t="e">
        <f>IF((LARGE($D33:$U33,1))&gt;=250,"14"," ")</f>
        <v>#NUM!</v>
      </c>
      <c r="AG33" s="890" t="e">
        <f>IF((LARGE($D33:$U33,1))&gt;=475,"14"," ")</f>
        <v>#NUM!</v>
      </c>
      <c r="AH33" s="891" t="e">
        <f>IF((LARGE($D33:$U33,1))&gt;=700,"14"," ")</f>
        <v>#NUM!</v>
      </c>
      <c r="AI33" s="891" t="e">
        <f>IF((LARGE($D33:$U33,1))&gt;=850,"14"," ")</f>
        <v>#NUM!</v>
      </c>
      <c r="AJ33" s="891" t="e">
        <f>IF((LARGE($D33:$U33,1))&gt;=1000,"14"," ")</f>
        <v>#NUM!</v>
      </c>
      <c r="AK33" s="891" t="e">
        <f>IF((LARGE($D33:$U33,1))&gt;=1075,"14"," ")</f>
        <v>#NUM!</v>
      </c>
      <c r="AL33" s="2"/>
    </row>
    <row r="34" spans="1:38" x14ac:dyDescent="0.2">
      <c r="A34" s="2"/>
      <c r="B34" s="470"/>
      <c r="C34" s="477"/>
      <c r="D34" s="337"/>
      <c r="E34" s="338"/>
      <c r="F34" s="337"/>
      <c r="G34" s="473"/>
      <c r="H34" s="337"/>
      <c r="I34" s="473"/>
      <c r="J34" s="334"/>
      <c r="K34" s="312"/>
      <c r="L34" s="337"/>
      <c r="M34" s="312"/>
      <c r="N34" s="337"/>
      <c r="O34" s="312"/>
      <c r="P34" s="337"/>
      <c r="Q34" s="310"/>
      <c r="R34" s="338"/>
      <c r="S34" s="310"/>
      <c r="T34" s="338"/>
      <c r="U34" s="859"/>
      <c r="V34" s="494"/>
      <c r="W34" s="473"/>
      <c r="X34" s="338"/>
      <c r="Y34" s="859"/>
      <c r="Z34" s="792">
        <f>COUNT(D34:Y34)</f>
        <v>0</v>
      </c>
      <c r="AA34" s="793" t="str">
        <f>IF(Z34&lt;3," ",(LARGE(D34:Y34,1)+LARGE(D34:Y34,2)+LARGE(D34:Y34,3))/3)</f>
        <v xml:space="preserve"> </v>
      </c>
      <c r="AB34" s="880">
        <f>COUNTIF(D34:Y34,"(1)")</f>
        <v>0</v>
      </c>
      <c r="AC34" s="880">
        <f>COUNTIF(D34:Y34,"(2)")</f>
        <v>0</v>
      </c>
      <c r="AD34" s="880">
        <f>COUNTIF(F34:Y34,"(3)")</f>
        <v>0</v>
      </c>
      <c r="AE34" s="875">
        <f>SUM(AB34:AD34)</f>
        <v>0</v>
      </c>
      <c r="AF34" s="889" t="e">
        <f>IF((LARGE($D34:$U34,1))&gt;=250,"14"," ")</f>
        <v>#NUM!</v>
      </c>
      <c r="AG34" s="890" t="e">
        <f>IF((LARGE($D34:$U34,1))&gt;=475,"14"," ")</f>
        <v>#NUM!</v>
      </c>
      <c r="AH34" s="891" t="e">
        <f>IF((LARGE($D34:$U34,1))&gt;=700,"14"," ")</f>
        <v>#NUM!</v>
      </c>
      <c r="AI34" s="891" t="e">
        <f>IF((LARGE($D34:$U34,1))&gt;=850,"14"," ")</f>
        <v>#NUM!</v>
      </c>
      <c r="AJ34" s="891" t="e">
        <f>IF((LARGE($D34:$U34,1))&gt;=1000,"14"," ")</f>
        <v>#NUM!</v>
      </c>
      <c r="AK34" s="891" t="e">
        <f>IF((LARGE($D34:$U34,1))&gt;=1075,"14"," ")</f>
        <v>#NUM!</v>
      </c>
      <c r="AL34" s="2"/>
    </row>
    <row r="35" spans="1:38" x14ac:dyDescent="0.2">
      <c r="A35" s="2"/>
      <c r="B35" s="29"/>
      <c r="C35" s="37"/>
      <c r="D35" s="340"/>
      <c r="E35" s="340"/>
      <c r="F35" s="340"/>
      <c r="G35" s="340"/>
      <c r="H35" s="340"/>
      <c r="I35" s="340"/>
      <c r="J35" s="339"/>
      <c r="K35" s="862"/>
      <c r="L35" s="340"/>
      <c r="M35" s="862"/>
      <c r="N35" s="340"/>
      <c r="O35" s="862"/>
      <c r="P35" s="340"/>
      <c r="Q35" s="862"/>
      <c r="R35" s="341"/>
      <c r="S35" s="858"/>
      <c r="T35" s="341"/>
      <c r="U35" s="858"/>
      <c r="V35" s="598"/>
      <c r="W35" s="598"/>
      <c r="X35" s="341"/>
      <c r="Y35" s="858"/>
      <c r="Z35" s="792"/>
      <c r="AA35" s="793"/>
      <c r="AB35" s="865"/>
      <c r="AC35" s="865"/>
      <c r="AD35" s="865"/>
      <c r="AE35" s="887"/>
      <c r="AF35" s="865"/>
      <c r="AG35" s="893"/>
      <c r="AH35" s="893"/>
      <c r="AI35" s="865"/>
      <c r="AJ35" s="865"/>
      <c r="AK35" s="865"/>
      <c r="AL35" s="2"/>
    </row>
    <row r="36" spans="1:38" x14ac:dyDescent="0.2">
      <c r="A36" s="2"/>
      <c r="B36" s="468"/>
      <c r="C36" s="95" t="s">
        <v>181</v>
      </c>
      <c r="D36" s="800"/>
      <c r="E36" s="800"/>
      <c r="F36" s="800"/>
      <c r="G36" s="800"/>
      <c r="H36" s="800"/>
      <c r="I36" s="800"/>
      <c r="J36" s="338"/>
      <c r="K36" s="800"/>
      <c r="L36" s="338"/>
      <c r="M36" s="800"/>
      <c r="N36" s="338"/>
      <c r="O36" s="800"/>
      <c r="P36" s="338"/>
      <c r="Q36" s="800"/>
      <c r="R36" s="338"/>
      <c r="S36" s="800"/>
      <c r="T36" s="338"/>
      <c r="U36" s="800"/>
      <c r="V36" s="488"/>
      <c r="W36" s="488"/>
      <c r="X36" s="338"/>
      <c r="Y36" s="800"/>
      <c r="Z36" s="792"/>
      <c r="AA36" s="793" t="str">
        <f>IF(Z36&lt;3," ",(LARGE(D36:U36,1)+LARGE(D36:U36,2)+LARGE(D36:U36,3))/3)</f>
        <v xml:space="preserve"> </v>
      </c>
      <c r="AB36" s="885"/>
      <c r="AC36" s="885"/>
      <c r="AD36" s="885"/>
      <c r="AE36" s="886"/>
      <c r="AF36" s="792">
        <v>400</v>
      </c>
      <c r="AG36" s="792">
        <v>625</v>
      </c>
      <c r="AH36" s="792">
        <v>850</v>
      </c>
      <c r="AI36" s="792">
        <v>1000</v>
      </c>
      <c r="AJ36" s="792">
        <v>1150</v>
      </c>
      <c r="AK36" s="122">
        <v>1225</v>
      </c>
      <c r="AL36" s="2"/>
    </row>
    <row r="37" spans="1:38" x14ac:dyDescent="0.2">
      <c r="A37" s="2"/>
      <c r="B37" s="540"/>
      <c r="C37" s="541"/>
      <c r="D37" s="371"/>
      <c r="E37" s="369"/>
      <c r="F37" s="371"/>
      <c r="G37" s="371"/>
      <c r="H37" s="368"/>
      <c r="I37" s="369"/>
      <c r="J37" s="333"/>
      <c r="K37" s="862"/>
      <c r="L37" s="335"/>
      <c r="M37" s="307"/>
      <c r="N37" s="335"/>
      <c r="O37" s="862"/>
      <c r="P37" s="368"/>
      <c r="Q37" s="856"/>
      <c r="R37" s="341"/>
      <c r="S37" s="857"/>
      <c r="T37" s="341"/>
      <c r="U37" s="857"/>
      <c r="V37" s="496"/>
      <c r="W37" s="497"/>
      <c r="X37" s="341"/>
      <c r="Y37" s="857"/>
      <c r="Z37" s="792">
        <f>COUNT(D37:Y37)</f>
        <v>0</v>
      </c>
      <c r="AA37" s="793" t="str">
        <f>IF(Z37&lt;3," ",(LARGE(D37:Y37,1)+LARGE(D37:Y37,2)+LARGE(D37:Y37,3))/3)</f>
        <v xml:space="preserve"> </v>
      </c>
      <c r="AB37" s="880">
        <f>COUNTIF(D37:Y37,"(1)")</f>
        <v>0</v>
      </c>
      <c r="AC37" s="880">
        <f>COUNTIF(D37:Y37,"(2)")</f>
        <v>0</v>
      </c>
      <c r="AD37" s="880">
        <f>COUNTIF(F37:Y37,"(3)")</f>
        <v>0</v>
      </c>
      <c r="AE37" s="875">
        <f>SUM(AB37:AD37)</f>
        <v>0</v>
      </c>
      <c r="AF37" s="889" t="e">
        <f>IF((LARGE($D37:$U37,1))&gt;=400,"14"," ")</f>
        <v>#NUM!</v>
      </c>
      <c r="AG37" s="890" t="e">
        <f>IF((LARGE($D37:$U37,1))&gt;=625,"14"," ")</f>
        <v>#NUM!</v>
      </c>
      <c r="AH37" s="891" t="e">
        <f>IF((LARGE($D37:$U37,1))&gt;=850,"14"," ")</f>
        <v>#NUM!</v>
      </c>
      <c r="AI37" s="891" t="e">
        <f>IF((LARGE($D37:$U37,1))&gt;=1000,"14"," ")</f>
        <v>#NUM!</v>
      </c>
      <c r="AJ37" s="891" t="e">
        <f>IF((LARGE($D37:$U37,1))&gt;=1150,"14"," ")</f>
        <v>#NUM!</v>
      </c>
      <c r="AK37" s="891" t="e">
        <f>IF((LARGE($D37:$U37,1))&gt;=1225,"14"," ")</f>
        <v>#NUM!</v>
      </c>
      <c r="AL37" s="2"/>
    </row>
    <row r="38" spans="1:38" x14ac:dyDescent="0.2">
      <c r="A38" s="2"/>
      <c r="B38" s="540"/>
      <c r="C38" s="542"/>
      <c r="D38" s="338"/>
      <c r="E38" s="370"/>
      <c r="F38" s="338"/>
      <c r="G38" s="338"/>
      <c r="H38" s="337"/>
      <c r="I38" s="370"/>
      <c r="J38" s="333"/>
      <c r="K38" s="862"/>
      <c r="L38" s="337"/>
      <c r="M38" s="862"/>
      <c r="N38" s="337"/>
      <c r="O38" s="862"/>
      <c r="P38" s="337"/>
      <c r="Q38" s="859"/>
      <c r="R38" s="341"/>
      <c r="S38" s="859"/>
      <c r="T38" s="341"/>
      <c r="U38" s="859"/>
      <c r="V38" s="494"/>
      <c r="W38" s="495"/>
      <c r="X38" s="341"/>
      <c r="Y38" s="859"/>
      <c r="Z38" s="792">
        <f>COUNT(D38:Y38)</f>
        <v>0</v>
      </c>
      <c r="AA38" s="793" t="str">
        <f>IF(Z38&lt;3," ",(LARGE(D38:Y38,1)+LARGE(D38:Y38,2)+LARGE(D38:Y38,3))/3)</f>
        <v xml:space="preserve"> </v>
      </c>
      <c r="AB38" s="880">
        <f>COUNTIF(D38:Y38,"(1)")</f>
        <v>0</v>
      </c>
      <c r="AC38" s="880">
        <f>COUNTIF(D38:Y38,"(2)")</f>
        <v>0</v>
      </c>
      <c r="AD38" s="880">
        <f>COUNTIF(F38:Y38,"(3)")</f>
        <v>0</v>
      </c>
      <c r="AE38" s="875">
        <f>SUM(AB38:AD38)</f>
        <v>0</v>
      </c>
      <c r="AF38" s="889" t="e">
        <f>IF((LARGE($D38:$U38,1))&gt;=400,"14"," ")</f>
        <v>#NUM!</v>
      </c>
      <c r="AG38" s="890" t="e">
        <f>IF((LARGE($D38:$U38,1))&gt;=625,"14"," ")</f>
        <v>#NUM!</v>
      </c>
      <c r="AH38" s="891" t="e">
        <f>IF((LARGE($D38:$U38,1))&gt;=850,"14"," ")</f>
        <v>#NUM!</v>
      </c>
      <c r="AI38" s="891" t="e">
        <f>IF((LARGE($D38:$U38,1))&gt;=1000,"14"," ")</f>
        <v>#NUM!</v>
      </c>
      <c r="AJ38" s="891" t="e">
        <f>IF((LARGE($D38:$U38,1))&gt;=1150,"14"," ")</f>
        <v>#NUM!</v>
      </c>
      <c r="AK38" s="891" t="e">
        <f>IF((LARGE($D38:$U38,1))&gt;=1225,"14"," ")</f>
        <v>#NUM!</v>
      </c>
      <c r="AL38" s="2"/>
    </row>
    <row r="39" spans="1:38" x14ac:dyDescent="0.2">
      <c r="A39" s="2"/>
      <c r="B39" s="476"/>
      <c r="C39" s="42"/>
      <c r="D39" s="341"/>
      <c r="E39" s="341"/>
      <c r="F39" s="341"/>
      <c r="G39" s="341"/>
      <c r="H39" s="341"/>
      <c r="I39" s="341"/>
      <c r="J39" s="371"/>
      <c r="K39" s="860"/>
      <c r="L39" s="341"/>
      <c r="M39" s="860"/>
      <c r="N39" s="341"/>
      <c r="O39" s="860"/>
      <c r="P39" s="341"/>
      <c r="Q39" s="860"/>
      <c r="R39" s="371"/>
      <c r="S39" s="862"/>
      <c r="T39" s="371"/>
      <c r="U39" s="862"/>
      <c r="V39" s="492"/>
      <c r="W39" s="492"/>
      <c r="X39" s="371"/>
      <c r="Y39" s="862"/>
      <c r="Z39" s="792"/>
      <c r="AA39" s="793" t="str">
        <f>IF(Z39&lt;3," ",(LARGE(D39:U39,1)+LARGE(D39:U39,2)+LARGE(D39:U39,3))/3)</f>
        <v xml:space="preserve"> </v>
      </c>
      <c r="AB39" s="865"/>
      <c r="AC39" s="865"/>
      <c r="AD39" s="865"/>
      <c r="AE39" s="888"/>
      <c r="AF39" s="865"/>
      <c r="AG39" s="865"/>
      <c r="AH39" s="865"/>
      <c r="AI39" s="865"/>
      <c r="AJ39" s="865"/>
      <c r="AK39" s="122"/>
      <c r="AL39" s="2"/>
    </row>
    <row r="40" spans="1:38" x14ac:dyDescent="0.2">
      <c r="A40" s="2"/>
      <c r="B40" s="468"/>
      <c r="C40" s="24" t="s">
        <v>63</v>
      </c>
      <c r="D40" s="800"/>
      <c r="E40" s="800"/>
      <c r="F40" s="800"/>
      <c r="G40" s="800"/>
      <c r="H40" s="800"/>
      <c r="I40" s="800"/>
      <c r="J40" s="338"/>
      <c r="K40" s="800"/>
      <c r="L40" s="338"/>
      <c r="M40" s="800"/>
      <c r="N40" s="338"/>
      <c r="O40" s="800"/>
      <c r="P40" s="338"/>
      <c r="Q40" s="800"/>
      <c r="R40" s="338"/>
      <c r="S40" s="800"/>
      <c r="T40" s="338"/>
      <c r="U40" s="800"/>
      <c r="V40" s="488"/>
      <c r="W40" s="488"/>
      <c r="X40" s="338"/>
      <c r="Y40" s="800"/>
      <c r="Z40" s="792"/>
      <c r="AA40" s="793" t="str">
        <f>IF(Z40&lt;3," ",(LARGE(D40:U40,1)+LARGE(D40:U40,2)+LARGE(D40:U40,3))/3)</f>
        <v xml:space="preserve"> </v>
      </c>
      <c r="AB40" s="885"/>
      <c r="AC40" s="885"/>
      <c r="AD40" s="885"/>
      <c r="AE40" s="886"/>
      <c r="AF40" s="792"/>
      <c r="AG40" s="792"/>
      <c r="AH40" s="792"/>
      <c r="AI40" s="792"/>
      <c r="AJ40" s="792"/>
      <c r="AK40" s="122"/>
      <c r="AL40" s="2"/>
    </row>
    <row r="41" spans="1:38" x14ac:dyDescent="0.2">
      <c r="A41" s="2"/>
      <c r="B41" s="471"/>
      <c r="C41" s="96"/>
      <c r="D41" s="345"/>
      <c r="E41" s="365"/>
      <c r="F41" s="343"/>
      <c r="G41" s="864"/>
      <c r="H41" s="345"/>
      <c r="I41" s="366"/>
      <c r="J41" s="367"/>
      <c r="K41" s="344"/>
      <c r="L41" s="345"/>
      <c r="M41" s="324"/>
      <c r="N41" s="345"/>
      <c r="O41" s="324"/>
      <c r="P41" s="345"/>
      <c r="Q41" s="148"/>
      <c r="R41" s="343"/>
      <c r="S41" s="148"/>
      <c r="T41" s="343"/>
      <c r="U41" s="148"/>
      <c r="V41" s="500"/>
      <c r="W41" s="501"/>
      <c r="X41" s="343"/>
      <c r="Y41" s="148"/>
      <c r="Z41" s="792"/>
      <c r="AA41" s="793" t="str">
        <f>IF(Z41&lt;3," ",(LARGE(D41:Y41,1)+LARGE(D41:Y41,2)+LARGE(D41:Y41,3))/3)</f>
        <v xml:space="preserve"> </v>
      </c>
      <c r="AB41" s="880">
        <v>0</v>
      </c>
      <c r="AC41" s="881">
        <f>COUNTIF(D41:Y41,"(2)")</f>
        <v>0</v>
      </c>
      <c r="AD41" s="881">
        <f>COUNTIF(D41:Y41,"(3)")</f>
        <v>0</v>
      </c>
      <c r="AE41" s="875">
        <f>SUM(AB41:AD41)</f>
        <v>0</v>
      </c>
      <c r="AF41" s="889" t="e">
        <f>IF((LARGE($D41:$U41,1))&gt;=400,"14"," ")</f>
        <v>#NUM!</v>
      </c>
      <c r="AG41" s="890" t="e">
        <f>IF((LARGE($D41:$U41,1))&gt;=625,"14"," ")</f>
        <v>#NUM!</v>
      </c>
      <c r="AH41" s="891" t="e">
        <f>IF((LARGE($D41:$U41,1))&gt;=850,"14"," ")</f>
        <v>#NUM!</v>
      </c>
      <c r="AI41" s="891" t="e">
        <f>IF((LARGE($D41:$U41,1))&gt;=1000,"14"," ")</f>
        <v>#NUM!</v>
      </c>
      <c r="AJ41" s="891" t="e">
        <f>IF((LARGE($D41:$U41,1))&gt;=1150,"14"," ")</f>
        <v>#NUM!</v>
      </c>
      <c r="AK41" s="891" t="e">
        <f>IF((LARGE($D41:$U41,1))&gt;=1225,"14"," ")</f>
        <v>#NUM!</v>
      </c>
      <c r="AL41" s="2"/>
    </row>
    <row r="42" spans="1:38" ht="12" customHeight="1" x14ac:dyDescent="0.2">
      <c r="A42" s="2"/>
      <c r="B42" s="29"/>
      <c r="C42" s="37"/>
      <c r="D42" s="340"/>
      <c r="E42" s="340"/>
      <c r="F42" s="340"/>
      <c r="G42" s="340"/>
      <c r="H42" s="340"/>
      <c r="I42" s="425"/>
      <c r="J42" s="339"/>
      <c r="K42" s="858"/>
      <c r="L42" s="340"/>
      <c r="M42" s="858"/>
      <c r="N42" s="340"/>
      <c r="O42" s="858"/>
      <c r="P42" s="340"/>
      <c r="Q42" s="858"/>
      <c r="R42" s="340"/>
      <c r="S42" s="858"/>
      <c r="T42" s="340"/>
      <c r="U42" s="858"/>
      <c r="V42" s="598"/>
      <c r="W42" s="598"/>
      <c r="X42" s="340"/>
      <c r="Y42" s="858"/>
      <c r="Z42" s="865"/>
      <c r="AA42" s="894"/>
      <c r="AB42" s="865"/>
      <c r="AC42" s="895"/>
      <c r="AD42" s="895"/>
      <c r="AE42" s="896"/>
      <c r="AF42" s="897"/>
      <c r="AG42" s="897"/>
      <c r="AH42" s="897"/>
      <c r="AI42" s="897"/>
      <c r="AJ42" s="897"/>
      <c r="AK42" s="865"/>
      <c r="AL42" s="2"/>
    </row>
    <row r="43" spans="1:38" x14ac:dyDescent="0.2">
      <c r="A43" s="2"/>
      <c r="B43" s="468"/>
      <c r="C43" s="24" t="s">
        <v>237</v>
      </c>
      <c r="D43" s="800"/>
      <c r="E43" s="800"/>
      <c r="F43" s="800"/>
      <c r="G43" s="800"/>
      <c r="H43" s="800"/>
      <c r="I43" s="800"/>
      <c r="J43" s="338"/>
      <c r="K43" s="800"/>
      <c r="L43" s="338"/>
      <c r="M43" s="800"/>
      <c r="N43" s="338"/>
      <c r="O43" s="800"/>
      <c r="P43" s="338"/>
      <c r="Q43" s="800"/>
      <c r="R43" s="338"/>
      <c r="S43" s="800"/>
      <c r="T43" s="338"/>
      <c r="U43" s="800"/>
      <c r="V43" s="488"/>
      <c r="W43" s="488"/>
      <c r="X43" s="338"/>
      <c r="Y43" s="800"/>
      <c r="Z43" s="792"/>
      <c r="AA43" s="793" t="str">
        <f>IF(Z43&lt;3," ",(LARGE(D43:U43,1)+LARGE(D43:U43,2)+LARGE(D43:U43,3))/3)</f>
        <v xml:space="preserve"> </v>
      </c>
      <c r="AB43" s="885"/>
      <c r="AC43" s="885"/>
      <c r="AD43" s="885"/>
      <c r="AE43" s="886"/>
      <c r="AF43" s="792"/>
      <c r="AG43" s="792"/>
      <c r="AH43" s="792"/>
      <c r="AI43" s="792"/>
      <c r="AJ43" s="792"/>
      <c r="AK43" s="122"/>
      <c r="AL43" s="2"/>
    </row>
    <row r="44" spans="1:38" x14ac:dyDescent="0.2">
      <c r="A44" s="2"/>
      <c r="B44" s="469"/>
      <c r="C44" s="426"/>
      <c r="D44" s="335"/>
      <c r="E44" s="427"/>
      <c r="F44" s="340"/>
      <c r="G44" s="375"/>
      <c r="H44" s="335"/>
      <c r="I44" s="427"/>
      <c r="J44" s="333"/>
      <c r="K44" s="307"/>
      <c r="L44" s="335"/>
      <c r="M44" s="307"/>
      <c r="N44" s="335"/>
      <c r="O44" s="307"/>
      <c r="P44" s="368"/>
      <c r="Q44" s="151"/>
      <c r="R44" s="341"/>
      <c r="S44" s="302"/>
      <c r="T44" s="341"/>
      <c r="U44" s="302"/>
      <c r="V44" s="493"/>
      <c r="W44" s="424"/>
      <c r="X44" s="341"/>
      <c r="Y44" s="302"/>
      <c r="Z44" s="792">
        <f>COUNT(D44:Y44)</f>
        <v>0</v>
      </c>
      <c r="AA44" s="793" t="str">
        <f>IF(Z44&lt;3," ",(LARGE(D44:Y44,1)+LARGE(D44:Y44,2)+LARGE(D44:Y44,3))/3)</f>
        <v xml:space="preserve"> </v>
      </c>
      <c r="AB44" s="880">
        <f>COUNTIF(D43:Y43,"(1)")</f>
        <v>0</v>
      </c>
      <c r="AC44" s="881">
        <f>COUNTIF(D44:Y44,"(2)")</f>
        <v>0</v>
      </c>
      <c r="AD44" s="881">
        <f>COUNTIF(D44:Y44,"(3)")</f>
        <v>0</v>
      </c>
      <c r="AE44" s="875">
        <f>SUM(AB44:AD44)</f>
        <v>0</v>
      </c>
      <c r="AF44" s="889" t="e">
        <f>IF((LARGE($D44:$U44,1))&gt;=400,"14"," ")</f>
        <v>#NUM!</v>
      </c>
      <c r="AG44" s="890" t="e">
        <f>IF((LARGE($D44:$U44,1))&gt;=625,"14"," ")</f>
        <v>#NUM!</v>
      </c>
      <c r="AH44" s="891" t="e">
        <f>IF((LARGE($D44:$U44,1))&gt;=850,"14"," ")</f>
        <v>#NUM!</v>
      </c>
      <c r="AI44" s="891" t="e">
        <f>IF((LARGE($D44:$U44,1))&gt;=1000,"14"," ")</f>
        <v>#NUM!</v>
      </c>
      <c r="AJ44" s="891" t="e">
        <f>IF((LARGE($D44:$U44,1))&gt;=1150,"14"," ")</f>
        <v>#NUM!</v>
      </c>
      <c r="AK44" s="891" t="e">
        <f>IF((LARGE($D44:$U44,1))&gt;=1225,"14"," ")</f>
        <v>#NUM!</v>
      </c>
      <c r="AL44" s="2"/>
    </row>
    <row r="45" spans="1:38" x14ac:dyDescent="0.2">
      <c r="A45" s="2"/>
      <c r="B45" s="470"/>
      <c r="C45" s="36"/>
      <c r="D45" s="337"/>
      <c r="E45" s="370"/>
      <c r="F45" s="338"/>
      <c r="G45" s="431"/>
      <c r="H45" s="337"/>
      <c r="I45" s="372"/>
      <c r="J45" s="334"/>
      <c r="K45" s="800"/>
      <c r="L45" s="337"/>
      <c r="M45" s="312"/>
      <c r="N45" s="337"/>
      <c r="O45" s="312"/>
      <c r="P45" s="337"/>
      <c r="Q45" s="310"/>
      <c r="R45" s="338"/>
      <c r="S45" s="310"/>
      <c r="T45" s="338"/>
      <c r="U45" s="310"/>
      <c r="V45" s="499"/>
      <c r="W45" s="473"/>
      <c r="X45" s="338"/>
      <c r="Y45" s="310"/>
      <c r="Z45" s="792">
        <f>COUNT(D45:Y45)</f>
        <v>0</v>
      </c>
      <c r="AA45" s="793" t="str">
        <f>IF(Z45&lt;3," ",(LARGE(D45:Y45,1)+LARGE(D45:Y45,2)+LARGE(D45:Y45,3))/3)</f>
        <v xml:space="preserve"> </v>
      </c>
      <c r="AB45" s="880">
        <f>COUNTIF(D44:Y44,"(1)")</f>
        <v>0</v>
      </c>
      <c r="AC45" s="881">
        <f>COUNTIF(D45:U45,"(2)")</f>
        <v>0</v>
      </c>
      <c r="AD45" s="881">
        <f>COUNTIF(D45:Y45,"(3)")</f>
        <v>0</v>
      </c>
      <c r="AE45" s="875">
        <f>SUM(AB45:AD45)</f>
        <v>0</v>
      </c>
      <c r="AF45" s="889" t="e">
        <f>IF((LARGE($D45:$U45,1))&gt;=400,"14"," ")</f>
        <v>#NUM!</v>
      </c>
      <c r="AG45" s="890" t="e">
        <f>IF((LARGE($D45:$U45,1))&gt;=625,"14"," ")</f>
        <v>#NUM!</v>
      </c>
      <c r="AH45" s="891" t="e">
        <f>IF((LARGE($D45:$U45,1))&gt;=850,"14"," ")</f>
        <v>#NUM!</v>
      </c>
      <c r="AI45" s="891" t="e">
        <f>IF((LARGE($D45:$U45,1))&gt;=1000,"14"," ")</f>
        <v>#NUM!</v>
      </c>
      <c r="AJ45" s="891" t="e">
        <f>IF((LARGE($D45:$U45,1))&gt;=1150,"14"," ")</f>
        <v>#NUM!</v>
      </c>
      <c r="AK45" s="891" t="e">
        <f>IF((LARGE($D45:$U45,1))&gt;=1225,"14"," ")</f>
        <v>#NUM!</v>
      </c>
      <c r="AL45" s="2"/>
    </row>
    <row r="46" spans="1:38" x14ac:dyDescent="0.2">
      <c r="A46" s="2"/>
      <c r="B46" s="29"/>
      <c r="C46" s="37"/>
      <c r="D46" s="340"/>
      <c r="E46" s="340"/>
      <c r="F46" s="340"/>
      <c r="G46" s="425"/>
      <c r="H46" s="340"/>
      <c r="I46" s="425"/>
      <c r="J46" s="339"/>
      <c r="K46" s="958"/>
      <c r="L46" s="340"/>
      <c r="M46" s="962"/>
      <c r="N46" s="340"/>
      <c r="O46" s="962"/>
      <c r="P46" s="340"/>
      <c r="Q46" s="962"/>
      <c r="R46" s="340"/>
      <c r="S46" s="962"/>
      <c r="T46" s="340"/>
      <c r="U46" s="962"/>
      <c r="V46" s="375"/>
      <c r="W46" s="375"/>
      <c r="X46" s="340"/>
      <c r="Y46" s="962"/>
      <c r="Z46" s="792"/>
      <c r="AA46" s="793"/>
      <c r="AB46" s="865"/>
      <c r="AC46" s="865"/>
      <c r="AD46" s="865"/>
      <c r="AE46" s="887"/>
      <c r="AF46" s="982"/>
      <c r="AG46" s="982"/>
      <c r="AH46" s="865"/>
      <c r="AI46" s="865"/>
      <c r="AJ46" s="865"/>
      <c r="AK46" s="865"/>
      <c r="AL46" s="2"/>
    </row>
    <row r="47" spans="1:38" x14ac:dyDescent="0.2">
      <c r="A47" s="2"/>
      <c r="B47" s="472"/>
      <c r="C47" s="24" t="s">
        <v>60</v>
      </c>
      <c r="D47" s="341"/>
      <c r="E47" s="341"/>
      <c r="F47" s="341"/>
      <c r="G47" s="341"/>
      <c r="H47" s="341"/>
      <c r="I47" s="341"/>
      <c r="J47" s="330"/>
      <c r="K47" s="862"/>
      <c r="L47" s="341"/>
      <c r="M47" s="862"/>
      <c r="N47" s="341"/>
      <c r="O47" s="862"/>
      <c r="P47" s="341"/>
      <c r="Q47" s="862"/>
      <c r="R47" s="341"/>
      <c r="S47" s="862"/>
      <c r="T47" s="341"/>
      <c r="U47" s="862"/>
      <c r="V47" s="492"/>
      <c r="W47" s="492"/>
      <c r="X47" s="341"/>
      <c r="Y47" s="862"/>
      <c r="Z47" s="792"/>
      <c r="AA47" s="793"/>
      <c r="AB47" s="865"/>
      <c r="AC47" s="865"/>
      <c r="AD47" s="865"/>
      <c r="AE47" s="888"/>
      <c r="AF47" s="865"/>
      <c r="AG47" s="865"/>
      <c r="AH47" s="865"/>
      <c r="AI47" s="865"/>
      <c r="AJ47" s="865"/>
      <c r="AK47" s="865"/>
      <c r="AL47" s="2"/>
    </row>
    <row r="48" spans="1:38" x14ac:dyDescent="0.2">
      <c r="A48" s="2"/>
      <c r="B48" s="471"/>
      <c r="C48" s="96"/>
      <c r="D48" s="345"/>
      <c r="E48" s="343"/>
      <c r="F48" s="343"/>
      <c r="G48" s="343"/>
      <c r="H48" s="345"/>
      <c r="I48" s="365"/>
      <c r="J48" s="367"/>
      <c r="K48" s="344"/>
      <c r="L48" s="345"/>
      <c r="M48" s="324"/>
      <c r="N48" s="345"/>
      <c r="O48" s="344"/>
      <c r="P48" s="345"/>
      <c r="Q48" s="342"/>
      <c r="R48" s="343"/>
      <c r="S48" s="342"/>
      <c r="T48" s="343"/>
      <c r="U48" s="342"/>
      <c r="V48" s="489"/>
      <c r="W48" s="490"/>
      <c r="X48" s="343"/>
      <c r="Y48" s="342"/>
      <c r="Z48" s="792">
        <f>COUNT(D48:Y48)</f>
        <v>0</v>
      </c>
      <c r="AA48" s="793" t="str">
        <f>IF(Z48&lt;3," ",(LARGE(D48:Y48,1)+LARGE(D48:Y48,2)+LARGE(D48:Y48,3))/3)</f>
        <v xml:space="preserve"> </v>
      </c>
      <c r="AB48" s="798">
        <f>COUNTIF(D48:U48,"(1)")</f>
        <v>0</v>
      </c>
      <c r="AC48" s="891">
        <f>COUNTIF(D48:U48,"(2)")</f>
        <v>0</v>
      </c>
      <c r="AD48" s="891">
        <f>COUNTIF(D48:U48,"(3)")</f>
        <v>0</v>
      </c>
      <c r="AE48" s="892">
        <f>SUM(AB48:AD48)</f>
        <v>0</v>
      </c>
      <c r="AF48" s="889" t="e">
        <f>IF((LARGE($D48:$U48,1))&gt;=450,"14"," ")</f>
        <v>#NUM!</v>
      </c>
      <c r="AG48" s="890" t="e">
        <f>IF((LARGE($D48:$U48,1))&gt;=675,"14"," ")</f>
        <v>#NUM!</v>
      </c>
      <c r="AH48" s="891" t="e">
        <f>IF((LARGE($D48:$U48,1))&gt;=900,"14"," ")</f>
        <v>#NUM!</v>
      </c>
      <c r="AI48" s="891" t="e">
        <f>IF((LARGE($D48:$U48,1))&gt;=1050,"14"," ")</f>
        <v>#NUM!</v>
      </c>
      <c r="AJ48" s="891" t="e">
        <f>IF((LARGE($D48:$U48,1))&gt;=1200,"14"," ")</f>
        <v>#NUM!</v>
      </c>
      <c r="AK48" s="891" t="e">
        <f>IF((LARGE($D48:$U48,1))&gt;=1275,"14"," ")</f>
        <v>#NUM!</v>
      </c>
      <c r="AL48" s="2"/>
    </row>
    <row r="49" spans="1:38" x14ac:dyDescent="0.2">
      <c r="A49" s="2"/>
      <c r="B49" s="472"/>
      <c r="C49" s="37"/>
      <c r="D49" s="341"/>
      <c r="E49" s="341"/>
      <c r="F49" s="341"/>
      <c r="G49" s="341"/>
      <c r="H49" s="341"/>
      <c r="I49" s="341"/>
      <c r="J49" s="330"/>
      <c r="K49" s="963"/>
      <c r="L49" s="341"/>
      <c r="M49" s="963"/>
      <c r="N49" s="341"/>
      <c r="O49" s="963"/>
      <c r="P49" s="341"/>
      <c r="Q49" s="963"/>
      <c r="R49" s="341"/>
      <c r="S49" s="963"/>
      <c r="T49" s="341"/>
      <c r="U49" s="963"/>
      <c r="V49" s="492"/>
      <c r="W49" s="492"/>
      <c r="X49" s="341"/>
      <c r="Y49" s="963"/>
      <c r="Z49" s="792"/>
      <c r="AA49" s="793"/>
      <c r="AB49" s="865"/>
      <c r="AC49" s="865"/>
      <c r="AD49" s="865"/>
      <c r="AE49" s="888"/>
      <c r="AF49" s="865"/>
      <c r="AG49" s="865"/>
      <c r="AH49" s="865"/>
      <c r="AI49" s="865"/>
      <c r="AJ49" s="865"/>
      <c r="AK49" s="865"/>
      <c r="AL49" s="2"/>
    </row>
    <row r="50" spans="1:38" x14ac:dyDescent="0.2">
      <c r="A50" s="2"/>
      <c r="B50" s="468"/>
      <c r="C50" s="24" t="s">
        <v>64</v>
      </c>
      <c r="D50" s="364"/>
      <c r="E50" s="364"/>
      <c r="F50" s="364"/>
      <c r="G50" s="364"/>
      <c r="H50" s="465"/>
      <c r="I50" s="465"/>
      <c r="J50" s="338"/>
      <c r="K50" s="800"/>
      <c r="L50" s="338"/>
      <c r="M50" s="800"/>
      <c r="N50" s="338"/>
      <c r="O50" s="800"/>
      <c r="P50" s="338"/>
      <c r="Q50" s="800"/>
      <c r="R50" s="338"/>
      <c r="S50" s="800"/>
      <c r="T50" s="338"/>
      <c r="U50" s="800"/>
      <c r="V50" s="488"/>
      <c r="W50" s="488"/>
      <c r="X50" s="338"/>
      <c r="Y50" s="800"/>
      <c r="Z50" s="792"/>
      <c r="AA50" s="793"/>
      <c r="AB50" s="885"/>
      <c r="AC50" s="885"/>
      <c r="AD50" s="885"/>
      <c r="AE50" s="886"/>
      <c r="AF50" s="792">
        <v>600</v>
      </c>
      <c r="AG50" s="792">
        <v>825</v>
      </c>
      <c r="AH50" s="792">
        <v>1025</v>
      </c>
      <c r="AI50" s="792">
        <v>1200</v>
      </c>
      <c r="AJ50" s="792">
        <v>1350</v>
      </c>
      <c r="AK50" s="122">
        <v>1425</v>
      </c>
      <c r="AL50" s="2"/>
    </row>
    <row r="51" spans="1:38" x14ac:dyDescent="0.2">
      <c r="A51" s="2"/>
      <c r="B51" s="470"/>
      <c r="C51" s="27"/>
      <c r="D51" s="338"/>
      <c r="E51" s="338"/>
      <c r="F51" s="337"/>
      <c r="G51" s="370"/>
      <c r="H51" s="337"/>
      <c r="I51" s="370"/>
      <c r="J51" s="334"/>
      <c r="K51" s="800"/>
      <c r="L51" s="337"/>
      <c r="M51" s="800"/>
      <c r="N51" s="337"/>
      <c r="O51" s="800"/>
      <c r="P51" s="337"/>
      <c r="Q51" s="859"/>
      <c r="R51" s="338"/>
      <c r="S51" s="859"/>
      <c r="T51" s="338"/>
      <c r="U51" s="859"/>
      <c r="V51" s="494"/>
      <c r="W51" s="495"/>
      <c r="X51" s="338"/>
      <c r="Y51" s="859"/>
      <c r="Z51" s="792">
        <f>COUNT(D51:Y51)</f>
        <v>0</v>
      </c>
      <c r="AA51" s="793" t="str">
        <f>IF(Z51&lt;3," ",(LARGE(D51:Y51,1)+LARGE(D51:Y51,2)+LARGE(D51:Y51,3))/3)</f>
        <v xml:space="preserve"> </v>
      </c>
      <c r="AB51" s="880">
        <f>COUNTIF(D51:Y51,"(1)")</f>
        <v>0</v>
      </c>
      <c r="AC51" s="881">
        <f>COUNTIF(D51:Y51,"(2)")</f>
        <v>0</v>
      </c>
      <c r="AD51" s="881">
        <f>COUNTIF(D51:Y51,"(3)")</f>
        <v>0</v>
      </c>
      <c r="AE51" s="875">
        <f>SUM(AB51:AD51)</f>
        <v>0</v>
      </c>
      <c r="AF51" s="889" t="e">
        <f>IF((LARGE($D51:$U51,1))&gt;=600,"14"," ")</f>
        <v>#NUM!</v>
      </c>
      <c r="AG51" s="890" t="e">
        <f>IF((LARGE($D51:$U51,1))&gt;=825,"14"," ")</f>
        <v>#NUM!</v>
      </c>
      <c r="AH51" s="891" t="e">
        <f>IF((LARGE($D51:$U51,1))&gt;=1025,"14"," ")</f>
        <v>#NUM!</v>
      </c>
      <c r="AI51" s="891" t="e">
        <f>IF((LARGE($D51:$U51,1))&gt;=1200,"14"," ")</f>
        <v>#NUM!</v>
      </c>
      <c r="AJ51" s="891" t="e">
        <f>IF((LARGE($D51:$U51,1))&gt;=1350,"14"," ")</f>
        <v>#NUM!</v>
      </c>
      <c r="AK51" s="891" t="e">
        <f>IF((LARGE($D51:$U51,1))&gt;=1425,"14"," ")</f>
        <v>#NUM!</v>
      </c>
      <c r="AL51" s="2"/>
    </row>
    <row r="52" spans="1:38" x14ac:dyDescent="0.2">
      <c r="A52" s="2"/>
      <c r="B52" s="472"/>
      <c r="C52" s="37"/>
      <c r="D52" s="341"/>
      <c r="E52" s="341"/>
      <c r="F52" s="341"/>
      <c r="G52" s="341"/>
      <c r="H52" s="341"/>
      <c r="I52" s="341"/>
      <c r="J52" s="330"/>
      <c r="K52" s="862"/>
      <c r="L52" s="341"/>
      <c r="M52" s="862"/>
      <c r="N52" s="341"/>
      <c r="O52" s="862"/>
      <c r="P52" s="341"/>
      <c r="Q52" s="862"/>
      <c r="R52" s="341"/>
      <c r="S52" s="862"/>
      <c r="T52" s="341"/>
      <c r="U52" s="862"/>
      <c r="V52" s="492"/>
      <c r="W52" s="492"/>
      <c r="X52" s="341"/>
      <c r="Y52" s="862"/>
      <c r="Z52" s="792"/>
      <c r="AA52" s="793"/>
      <c r="AB52" s="865"/>
      <c r="AC52" s="865"/>
      <c r="AD52" s="865"/>
      <c r="AE52" s="888"/>
      <c r="AF52" s="865"/>
      <c r="AG52" s="865"/>
      <c r="AH52" s="865"/>
      <c r="AI52" s="865"/>
      <c r="AJ52" s="865"/>
      <c r="AK52" s="865"/>
      <c r="AL52" s="2"/>
    </row>
    <row r="53" spans="1:38" x14ac:dyDescent="0.2">
      <c r="A53" s="2"/>
      <c r="B53" s="29"/>
      <c r="C53" s="95" t="s">
        <v>124</v>
      </c>
      <c r="D53" s="340"/>
      <c r="E53" s="340"/>
      <c r="F53" s="340"/>
      <c r="G53" s="340"/>
      <c r="H53" s="340"/>
      <c r="I53" s="340"/>
      <c r="J53" s="339"/>
      <c r="K53" s="858"/>
      <c r="L53" s="340"/>
      <c r="M53" s="858"/>
      <c r="N53" s="340"/>
      <c r="O53" s="858"/>
      <c r="P53" s="340"/>
      <c r="Q53" s="858"/>
      <c r="R53" s="340"/>
      <c r="S53" s="858"/>
      <c r="T53" s="340"/>
      <c r="U53" s="858"/>
      <c r="V53" s="598"/>
      <c r="W53" s="598"/>
      <c r="X53" s="340"/>
      <c r="Y53" s="858"/>
      <c r="Z53" s="792"/>
      <c r="AA53" s="793" t="str">
        <f>IF(Z53&lt;3," ",(LARGE(D53:U53,1)+LARGE(D53:U53,2)+LARGE(D53:U53,3))/3)</f>
        <v xml:space="preserve"> </v>
      </c>
      <c r="AB53" s="865"/>
      <c r="AC53" s="865"/>
      <c r="AD53" s="865"/>
      <c r="AE53" s="887"/>
      <c r="AF53" s="792"/>
      <c r="AG53" s="792"/>
      <c r="AH53" s="792"/>
      <c r="AI53" s="792"/>
      <c r="AJ53" s="792"/>
      <c r="AK53" s="122"/>
      <c r="AL53" s="2"/>
    </row>
    <row r="54" spans="1:38" x14ac:dyDescent="0.2">
      <c r="A54" s="2"/>
      <c r="B54" s="772"/>
      <c r="C54" s="773"/>
      <c r="D54" s="368"/>
      <c r="E54" s="369"/>
      <c r="F54" s="371"/>
      <c r="G54" s="371"/>
      <c r="H54" s="368"/>
      <c r="I54" s="369"/>
      <c r="J54" s="774"/>
      <c r="K54" s="326"/>
      <c r="L54" s="368"/>
      <c r="M54" s="959"/>
      <c r="N54" s="368"/>
      <c r="O54" s="326"/>
      <c r="P54" s="368"/>
      <c r="Q54" s="151"/>
      <c r="R54" s="371"/>
      <c r="S54" s="961"/>
      <c r="T54" s="371"/>
      <c r="U54" s="961"/>
      <c r="V54" s="964"/>
      <c r="W54" s="965"/>
      <c r="X54" s="371"/>
      <c r="Y54" s="961"/>
      <c r="Z54" s="792">
        <f>COUNT(D54:Y54)</f>
        <v>0</v>
      </c>
      <c r="AB54" s="880">
        <f>COUNTIF(D54:U54,"(1)")</f>
        <v>0</v>
      </c>
      <c r="AC54" s="881">
        <f>COUNTIF(D54:U54,"(2)")</f>
        <v>0</v>
      </c>
      <c r="AD54" s="881">
        <f>COUNTIF(D54:U54,"(3)")</f>
        <v>0</v>
      </c>
      <c r="AE54" s="875">
        <f>SUM(AB54:AD54)</f>
        <v>0</v>
      </c>
      <c r="AF54" s="889" t="e">
        <f>IF((LARGE($D54:$U54,1))&gt;=600,"14"," ")</f>
        <v>#NUM!</v>
      </c>
      <c r="AG54" s="890" t="e">
        <f>IF((LARGE($D54:$U54,1))&gt;=825,"14"," ")</f>
        <v>#NUM!</v>
      </c>
      <c r="AH54" s="891" t="e">
        <f>IF((LARGE($D54:$U54,1))&gt;=1025,"14"," ")</f>
        <v>#NUM!</v>
      </c>
      <c r="AI54" s="891" t="e">
        <f>IF((LARGE($D54:$U54,1))&gt;=1200,"14"," ")</f>
        <v>#NUM!</v>
      </c>
      <c r="AJ54" s="891" t="e">
        <f>IF((LARGE($D54:$U54,1))&gt;=1350,"14"," ")</f>
        <v>#NUM!</v>
      </c>
      <c r="AK54" s="891" t="e">
        <f>IF((LARGE($D54:$U54,1))&gt;=1425,"14"," ")</f>
        <v>#NUM!</v>
      </c>
      <c r="AL54" s="2"/>
    </row>
    <row r="55" spans="1:38" x14ac:dyDescent="0.2">
      <c r="A55" s="2"/>
      <c r="B55" s="470"/>
      <c r="C55" s="36"/>
      <c r="D55" s="337"/>
      <c r="E55" s="370"/>
      <c r="F55" s="338"/>
      <c r="G55" s="338"/>
      <c r="H55" s="337"/>
      <c r="I55" s="370"/>
      <c r="J55" s="334"/>
      <c r="K55" s="312"/>
      <c r="L55" s="337"/>
      <c r="M55" s="800"/>
      <c r="N55" s="337"/>
      <c r="O55" s="312"/>
      <c r="P55" s="337"/>
      <c r="Q55" s="310"/>
      <c r="R55" s="338"/>
      <c r="S55" s="960"/>
      <c r="T55" s="338"/>
      <c r="U55" s="960"/>
      <c r="V55" s="494"/>
      <c r="W55" s="967"/>
      <c r="X55" s="338"/>
      <c r="Y55" s="960"/>
      <c r="Z55" s="792">
        <f>COUNT(D55:Y55)</f>
        <v>0</v>
      </c>
      <c r="AA55" s="793" t="str">
        <f>IF(Z54&lt;3," ",(LARGE(D54:Y54,1)+LARGE(D54:Y54,2)+LARGE(D54:Y54,3))/3)</f>
        <v xml:space="preserve"> </v>
      </c>
      <c r="AB55" s="880">
        <f>COUNTIF(D55:U55,"(1)")</f>
        <v>0</v>
      </c>
      <c r="AC55" s="881">
        <f>COUNTIF(D55:U55,"(2)")</f>
        <v>0</v>
      </c>
      <c r="AD55" s="881">
        <f>COUNTIF(D55:U55,"(3)")</f>
        <v>0</v>
      </c>
      <c r="AE55" s="875">
        <f>SUM(AB55:AD55)</f>
        <v>0</v>
      </c>
      <c r="AF55" s="889" t="e">
        <f>IF((LARGE($D55:$U55,1))&gt;=600,"14"," ")</f>
        <v>#NUM!</v>
      </c>
      <c r="AG55" s="890" t="e">
        <f>IF((LARGE($D55:$U55,1))&gt;=825,"14"," ")</f>
        <v>#NUM!</v>
      </c>
      <c r="AH55" s="891" t="e">
        <f>IF((LARGE($D55:$U55,1))&gt;=1025,"14"," ")</f>
        <v>#NUM!</v>
      </c>
      <c r="AI55" s="891" t="e">
        <f>IF((LARGE($D55:$U55,1))&gt;=1200,"14"," ")</f>
        <v>#NUM!</v>
      </c>
      <c r="AJ55" s="891" t="e">
        <f>IF((LARGE($D55:$U55,1))&gt;=1350,"14"," ")</f>
        <v>#NUM!</v>
      </c>
      <c r="AK55" s="891" t="e">
        <f>IF((LARGE($D55:$U55,1))&gt;=1425,"14"," ")</f>
        <v>#NUM!</v>
      </c>
      <c r="AL55" s="2"/>
    </row>
    <row r="56" spans="1:38" x14ac:dyDescent="0.2">
      <c r="A56" s="2"/>
      <c r="B56" s="468"/>
      <c r="C56" s="24" t="s">
        <v>65</v>
      </c>
      <c r="D56" s="364"/>
      <c r="E56" s="364"/>
      <c r="F56" s="364"/>
      <c r="G56" s="364"/>
      <c r="H56" s="465"/>
      <c r="I56" s="465"/>
      <c r="J56" s="338"/>
      <c r="K56" s="800"/>
      <c r="L56" s="338"/>
      <c r="M56" s="800"/>
      <c r="N56" s="338"/>
      <c r="O56" s="800"/>
      <c r="P56" s="338"/>
      <c r="Q56" s="800"/>
      <c r="R56" s="338"/>
      <c r="S56" s="800"/>
      <c r="T56" s="338"/>
      <c r="U56" s="800"/>
      <c r="V56" s="488"/>
      <c r="W56" s="488"/>
      <c r="X56" s="338"/>
      <c r="Y56" s="800"/>
      <c r="Z56" s="792"/>
      <c r="AA56" s="793"/>
      <c r="AB56" s="885"/>
      <c r="AC56" s="885"/>
      <c r="AD56" s="885"/>
      <c r="AE56" s="886"/>
      <c r="AF56" s="792"/>
      <c r="AG56" s="792"/>
      <c r="AH56" s="792"/>
      <c r="AI56" s="792"/>
      <c r="AJ56" s="792"/>
      <c r="AK56" s="122"/>
      <c r="AL56" s="2"/>
    </row>
    <row r="57" spans="1:38" x14ac:dyDescent="0.2">
      <c r="A57" s="2"/>
      <c r="B57" s="469"/>
      <c r="C57" s="28"/>
      <c r="D57" s="341"/>
      <c r="E57" s="515"/>
      <c r="F57" s="335"/>
      <c r="G57" s="427"/>
      <c r="H57" s="335"/>
      <c r="I57" s="427"/>
      <c r="J57" s="333"/>
      <c r="K57" s="307"/>
      <c r="L57" s="335"/>
      <c r="M57" s="307"/>
      <c r="N57" s="335"/>
      <c r="O57" s="307"/>
      <c r="P57" s="335"/>
      <c r="Q57" s="302"/>
      <c r="R57" s="341"/>
      <c r="S57" s="302"/>
      <c r="T57" s="341"/>
      <c r="U57" s="302"/>
      <c r="V57" s="498"/>
      <c r="W57" s="427"/>
      <c r="X57" s="341"/>
      <c r="Y57" s="302"/>
      <c r="Z57" s="792">
        <f>COUNT(D57:Y57)</f>
        <v>0</v>
      </c>
      <c r="AA57" s="793" t="str">
        <f>IF(Z57&lt;3," ",(LARGE(D57:Y57,1)+LARGE(D57:Y57,2)+LARGE(D57:Y57,3))/3)</f>
        <v xml:space="preserve"> </v>
      </c>
      <c r="AB57" s="880">
        <f>COUNTIF(D57:Y57,"(1)")</f>
        <v>0</v>
      </c>
      <c r="AC57" s="881">
        <f>COUNTIF(D57:Y57,"(2)")</f>
        <v>0</v>
      </c>
      <c r="AD57" s="881">
        <f>COUNTIF(D57:Y57,"(3)")</f>
        <v>0</v>
      </c>
      <c r="AE57" s="875">
        <f>SUM(AB57:AD57)</f>
        <v>0</v>
      </c>
      <c r="AF57" s="889" t="e">
        <f>IF((LARGE($D57:$U57,1))&gt;=600,"14"," ")</f>
        <v>#NUM!</v>
      </c>
      <c r="AG57" s="890" t="e">
        <f>IF((LARGE($D57:$U57,1))&gt;=825,"14"," ")</f>
        <v>#NUM!</v>
      </c>
      <c r="AH57" s="891" t="e">
        <f>IF((LARGE($D57:$U57,1))&gt;=1025,"14"," ")</f>
        <v>#NUM!</v>
      </c>
      <c r="AI57" s="891" t="e">
        <f>IF((LARGE($D57:$U57,1))&gt;=1200,"14"," ")</f>
        <v>#NUM!</v>
      </c>
      <c r="AJ57" s="891" t="e">
        <f>IF((LARGE($D57:$U57,1))&gt;=1350,"14"," ")</f>
        <v>#NUM!</v>
      </c>
      <c r="AK57" s="891" t="e">
        <f>IF((LARGE($D57:$U57,1))&gt;=1425,"14"," ")</f>
        <v>#NUM!</v>
      </c>
      <c r="AL57" s="2"/>
    </row>
    <row r="58" spans="1:38" x14ac:dyDescent="0.2">
      <c r="A58" s="2"/>
      <c r="B58" s="470"/>
      <c r="C58" s="36"/>
      <c r="D58" s="338"/>
      <c r="E58" s="338"/>
      <c r="F58" s="337"/>
      <c r="G58" s="370"/>
      <c r="H58" s="337"/>
      <c r="I58" s="370"/>
      <c r="J58" s="334"/>
      <c r="K58" s="312"/>
      <c r="L58" s="337"/>
      <c r="M58" s="312"/>
      <c r="N58" s="337"/>
      <c r="O58" s="312"/>
      <c r="P58" s="337"/>
      <c r="Q58" s="310"/>
      <c r="R58" s="338"/>
      <c r="S58" s="310"/>
      <c r="T58" s="338"/>
      <c r="U58" s="310"/>
      <c r="V58" s="499"/>
      <c r="W58" s="473"/>
      <c r="X58" s="338"/>
      <c r="Y58" s="310"/>
      <c r="Z58" s="792">
        <f>COUNT(D58:Y58)</f>
        <v>0</v>
      </c>
      <c r="AA58" s="793" t="str">
        <f>IF(Z58&lt;3," ",(LARGE(D58:Y58,1)+LARGE(D58:Y58,2)+LARGE(D58:Y58,3))/3)</f>
        <v xml:space="preserve"> </v>
      </c>
      <c r="AB58" s="899">
        <f>COUNTIF(D58:Y58,"(1)")</f>
        <v>0</v>
      </c>
      <c r="AC58" s="900">
        <f>COUNTIF(D58:Y58,"(2)")</f>
        <v>0</v>
      </c>
      <c r="AD58" s="900">
        <f>COUNTIF(D58:Y58,"(3)")</f>
        <v>0</v>
      </c>
      <c r="AE58" s="901">
        <f>SUM(AB58:AD58)</f>
        <v>0</v>
      </c>
      <c r="AF58" s="889" t="e">
        <f>IF((LARGE($D58:$U58,1))&gt;=600,"14"," ")</f>
        <v>#NUM!</v>
      </c>
      <c r="AG58" s="890" t="e">
        <f>IF((LARGE($D58:$U58,1))&gt;=825,"14"," ")</f>
        <v>#NUM!</v>
      </c>
      <c r="AH58" s="891" t="e">
        <f>IF((LARGE($D58:$U58,1))&gt;=1025,"14"," ")</f>
        <v>#NUM!</v>
      </c>
      <c r="AI58" s="891" t="e">
        <f>IF((LARGE($D58:$U58,1))&gt;=1200,"14"," ")</f>
        <v>#NUM!</v>
      </c>
      <c r="AJ58" s="891" t="e">
        <f>IF((LARGE($D58:$U58,1))&gt;=1350,"14"," ")</f>
        <v>#NUM!</v>
      </c>
      <c r="AK58" s="891" t="e">
        <f>IF((LARGE($D58:$U58,1))&gt;=1425,"14"," ")</f>
        <v>#NUM!</v>
      </c>
      <c r="AL58" s="2"/>
    </row>
    <row r="59" spans="1:38" x14ac:dyDescent="0.2">
      <c r="A59" s="2"/>
      <c r="B59" s="476"/>
      <c r="C59" s="42"/>
      <c r="D59" s="371"/>
      <c r="E59" s="371"/>
      <c r="F59" s="371"/>
      <c r="G59" s="371"/>
      <c r="H59" s="371"/>
      <c r="I59" s="371"/>
      <c r="J59" s="608"/>
      <c r="K59" s="326"/>
      <c r="L59" s="371"/>
      <c r="M59" s="326"/>
      <c r="N59" s="371"/>
      <c r="O59" s="326"/>
      <c r="P59" s="371"/>
      <c r="Q59" s="326"/>
      <c r="R59" s="371"/>
      <c r="S59" s="326"/>
      <c r="T59" s="371"/>
      <c r="U59" s="326"/>
      <c r="V59" s="607"/>
      <c r="W59" s="607"/>
      <c r="X59" s="371"/>
      <c r="Y59" s="326"/>
      <c r="Z59" s="792"/>
      <c r="AA59" s="793"/>
      <c r="AB59" s="895"/>
      <c r="AC59" s="895"/>
      <c r="AD59" s="895"/>
      <c r="AE59" s="896"/>
      <c r="AF59" s="902"/>
      <c r="AG59" s="902"/>
      <c r="AH59" s="902"/>
      <c r="AI59" s="902"/>
      <c r="AJ59" s="902"/>
      <c r="AK59" s="902"/>
      <c r="AL59" s="2"/>
    </row>
    <row r="60" spans="1:38" x14ac:dyDescent="0.2">
      <c r="A60" s="2"/>
      <c r="B60" s="468"/>
      <c r="C60" s="24" t="s">
        <v>175</v>
      </c>
      <c r="D60" s="338"/>
      <c r="E60" s="338"/>
      <c r="F60" s="338"/>
      <c r="G60" s="338"/>
      <c r="H60" s="338"/>
      <c r="I60" s="338"/>
      <c r="J60" s="332"/>
      <c r="K60" s="312"/>
      <c r="L60" s="338"/>
      <c r="M60" s="312"/>
      <c r="N60" s="338"/>
      <c r="O60" s="312"/>
      <c r="P60" s="338"/>
      <c r="Q60" s="312"/>
      <c r="R60" s="338"/>
      <c r="S60" s="312"/>
      <c r="T60" s="338"/>
      <c r="U60" s="312"/>
      <c r="V60" s="775"/>
      <c r="W60" s="775"/>
      <c r="X60" s="338"/>
      <c r="Y60" s="312"/>
      <c r="Z60" s="792"/>
      <c r="AA60" s="793"/>
      <c r="AB60" s="885"/>
      <c r="AC60" s="885"/>
      <c r="AD60" s="885"/>
      <c r="AE60" s="886"/>
      <c r="AF60" s="792">
        <v>450</v>
      </c>
      <c r="AG60" s="792">
        <v>675</v>
      </c>
      <c r="AH60" s="792">
        <v>900</v>
      </c>
      <c r="AI60" s="792">
        <v>1050</v>
      </c>
      <c r="AJ60" s="792">
        <v>1200</v>
      </c>
      <c r="AK60" s="122">
        <v>1275</v>
      </c>
      <c r="AL60" s="2"/>
    </row>
    <row r="61" spans="1:38" x14ac:dyDescent="0.2">
      <c r="A61" s="2"/>
      <c r="B61" s="469"/>
      <c r="C61" s="28"/>
      <c r="D61" s="341"/>
      <c r="E61" s="515"/>
      <c r="F61" s="335"/>
      <c r="G61" s="427"/>
      <c r="H61" s="335"/>
      <c r="I61" s="427"/>
      <c r="J61" s="333"/>
      <c r="K61" s="307"/>
      <c r="L61" s="335"/>
      <c r="M61" s="307"/>
      <c r="N61" s="335"/>
      <c r="O61" s="307"/>
      <c r="P61" s="335"/>
      <c r="Q61" s="302"/>
      <c r="R61" s="341"/>
      <c r="S61" s="302"/>
      <c r="T61" s="341"/>
      <c r="U61" s="302"/>
      <c r="V61" s="498"/>
      <c r="W61" s="427"/>
      <c r="X61" s="341"/>
      <c r="Y61" s="302"/>
      <c r="Z61" s="792"/>
      <c r="AA61" s="793"/>
      <c r="AB61" s="880"/>
      <c r="AC61" s="881"/>
      <c r="AD61" s="881"/>
      <c r="AE61" s="875"/>
      <c r="AF61" s="889" t="e">
        <f>IF((LARGE($D61:$U61,1))&gt;=450,"14"," ")</f>
        <v>#NUM!</v>
      </c>
      <c r="AG61" s="890" t="e">
        <f>IF((LARGE($D61:$U61,1))&gt;=675,"14"," ")</f>
        <v>#NUM!</v>
      </c>
      <c r="AH61" s="891" t="e">
        <f>IF((LARGE($D61:$U61,1))&gt;=900,"14"," ")</f>
        <v>#NUM!</v>
      </c>
      <c r="AI61" s="891" t="e">
        <f>IF((LARGE($D61:$U61,1))&gt;=1050,"14"," ")</f>
        <v>#NUM!</v>
      </c>
      <c r="AJ61" s="891" t="e">
        <f>IF((LARGE($D61:$U61,1))&gt;=1200,"14"," ")</f>
        <v>#NUM!</v>
      </c>
      <c r="AK61" s="891" t="e">
        <f>IF((LARGE($D61:$U61,1))&gt;=1275,"14"," ")</f>
        <v>#NUM!</v>
      </c>
      <c r="AL61" s="2"/>
    </row>
    <row r="62" spans="1:38" x14ac:dyDescent="0.2">
      <c r="A62" s="2"/>
      <c r="B62" s="470"/>
      <c r="C62" s="36"/>
      <c r="D62" s="338"/>
      <c r="E62" s="775"/>
      <c r="F62" s="337"/>
      <c r="G62" s="473"/>
      <c r="H62" s="337"/>
      <c r="I62" s="370"/>
      <c r="J62" s="334"/>
      <c r="K62" s="312"/>
      <c r="L62" s="337"/>
      <c r="M62" s="312"/>
      <c r="N62" s="337"/>
      <c r="O62" s="312"/>
      <c r="P62" s="337"/>
      <c r="Q62" s="310"/>
      <c r="R62" s="338"/>
      <c r="S62" s="310"/>
      <c r="T62" s="338"/>
      <c r="U62" s="310"/>
      <c r="V62" s="499"/>
      <c r="W62" s="473"/>
      <c r="X62" s="338"/>
      <c r="Y62" s="310"/>
      <c r="Z62" s="792">
        <f>COUNT(D62:Y62)</f>
        <v>0</v>
      </c>
      <c r="AA62" s="793" t="str">
        <f>IF(Z62&lt;3," ",(LARGE(D62:Y62,1)+LARGE(D62:Y62,2)+LARGE(D62:Y62,3))/3)</f>
        <v xml:space="preserve"> </v>
      </c>
      <c r="AB62" s="880">
        <f>COUNTIF(D62:Y62,"(1)")</f>
        <v>0</v>
      </c>
      <c r="AC62" s="881">
        <f>COUNTIF(D62:Y62,"(2)")</f>
        <v>0</v>
      </c>
      <c r="AD62" s="881">
        <f>COUNTIF(D62:Y62,"(3)")</f>
        <v>0</v>
      </c>
      <c r="AE62" s="875">
        <f>SUM(AB62:AD62)</f>
        <v>0</v>
      </c>
      <c r="AF62" s="889" t="e">
        <f>IF((LARGE($D62:$U62,1))&gt;=450,"14"," ")</f>
        <v>#NUM!</v>
      </c>
      <c r="AG62" s="890" t="e">
        <f>IF((LARGE($D62:$U62,1))&gt;=675,"14"," ")</f>
        <v>#NUM!</v>
      </c>
      <c r="AH62" s="891" t="e">
        <f>IF((LARGE($D62:$U62,1))&gt;=900,"14"," ")</f>
        <v>#NUM!</v>
      </c>
      <c r="AI62" s="891" t="e">
        <f>IF((LARGE($D62:$U62,1))&gt;=1050,"14"," ")</f>
        <v>#NUM!</v>
      </c>
      <c r="AJ62" s="891" t="e">
        <f>IF((LARGE($D62:$U62,1))&gt;=1200,"14"," ")</f>
        <v>#NUM!</v>
      </c>
      <c r="AK62" s="891" t="e">
        <f>IF((LARGE($D62:$U62,1))&gt;=1275,"14"," ")</f>
        <v>#NUM!</v>
      </c>
      <c r="AL62" s="2"/>
    </row>
    <row r="63" spans="1:38" x14ac:dyDescent="0.2">
      <c r="A63" s="4"/>
      <c r="B63" s="29"/>
      <c r="C63" s="4"/>
      <c r="D63" s="330"/>
      <c r="E63" s="330"/>
      <c r="F63" s="330"/>
      <c r="G63" s="330"/>
      <c r="H63" s="330"/>
      <c r="I63" s="330"/>
      <c r="J63" s="330"/>
      <c r="K63" s="435"/>
      <c r="L63" s="330"/>
      <c r="M63" s="435"/>
      <c r="N63" s="330"/>
      <c r="O63" s="434"/>
      <c r="P63" s="330"/>
      <c r="Q63" s="434"/>
      <c r="R63" s="434"/>
      <c r="S63" s="434"/>
      <c r="T63" s="434"/>
      <c r="U63" s="434"/>
      <c r="V63" s="502"/>
      <c r="W63" s="502"/>
      <c r="X63" s="434"/>
      <c r="Y63" s="434"/>
      <c r="Z63" s="903"/>
      <c r="AA63" s="865"/>
      <c r="AB63" s="865"/>
      <c r="AC63" s="865"/>
      <c r="AD63" s="865"/>
      <c r="AE63" s="865"/>
      <c r="AF63" s="865"/>
      <c r="AG63" s="865"/>
      <c r="AH63" s="865"/>
      <c r="AI63" s="865"/>
      <c r="AJ63" s="865"/>
      <c r="AK63" s="122"/>
      <c r="AL63" s="2"/>
    </row>
    <row r="64" spans="1:38" ht="15.75" x14ac:dyDescent="0.25">
      <c r="A64" s="4"/>
      <c r="B64" s="29"/>
      <c r="C64" s="4" t="s">
        <v>36</v>
      </c>
      <c r="D64" s="441"/>
      <c r="E64" s="441"/>
      <c r="F64" s="441"/>
      <c r="G64" s="441"/>
      <c r="H64" s="434"/>
      <c r="I64" s="434"/>
      <c r="J64" s="441"/>
      <c r="K64" s="441"/>
      <c r="L64" s="442"/>
      <c r="M64" s="435"/>
      <c r="N64" s="1456">
        <f>COUNT(B8:B62)</f>
        <v>1</v>
      </c>
      <c r="O64" s="1457"/>
      <c r="P64" s="1461"/>
      <c r="Q64" s="1461"/>
      <c r="R64" s="434"/>
      <c r="S64" s="434"/>
      <c r="T64" s="434"/>
      <c r="U64" s="434"/>
      <c r="V64" s="502"/>
      <c r="W64" s="502"/>
      <c r="X64" s="434"/>
      <c r="Y64" s="434"/>
      <c r="Z64" s="903">
        <f>SUM(Z8:Z58)</f>
        <v>3</v>
      </c>
      <c r="AA64" s="792"/>
      <c r="AB64" s="794" t="e">
        <f ca="1">SOMMD(AB8:AB58)</f>
        <v>#NAME?</v>
      </c>
      <c r="AC64" s="795" t="e">
        <f ca="1">SOMMD(AC15:AC58)</f>
        <v>#NAME?</v>
      </c>
      <c r="AD64" s="904" t="e">
        <f ca="1">SOMMD(AD15:AD58)</f>
        <v>#NAME?</v>
      </c>
      <c r="AE64" s="797">
        <f>SUM(AE15:AE58)</f>
        <v>2</v>
      </c>
      <c r="AF64" s="328">
        <f ca="1">TODAY()</f>
        <v>42078</v>
      </c>
      <c r="AG64" s="328"/>
      <c r="AH64" s="328"/>
      <c r="AI64" s="328"/>
      <c r="AJ64" s="328"/>
      <c r="AK64" s="122"/>
      <c r="AL64" s="2"/>
    </row>
    <row r="65" spans="1:38" x14ac:dyDescent="0.2">
      <c r="A65" s="4"/>
      <c r="B65" s="29"/>
      <c r="C65" s="4"/>
      <c r="D65" s="330"/>
      <c r="E65" s="330"/>
      <c r="F65" s="330"/>
      <c r="G65" s="330"/>
      <c r="H65" s="330"/>
      <c r="I65" s="330"/>
      <c r="J65" s="434"/>
      <c r="K65" s="434"/>
      <c r="L65" s="330"/>
      <c r="M65" s="435"/>
      <c r="N65" s="330"/>
      <c r="O65" s="434"/>
      <c r="P65" s="330"/>
      <c r="Q65" s="434"/>
      <c r="R65" s="434"/>
      <c r="S65" s="434"/>
      <c r="T65" s="434"/>
      <c r="U65" s="434"/>
      <c r="V65" s="502"/>
      <c r="W65" s="502"/>
      <c r="X65" s="434"/>
      <c r="Y65" s="434"/>
      <c r="Z65" s="903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122"/>
      <c r="AL65" s="2"/>
    </row>
    <row r="66" spans="1:38" x14ac:dyDescent="0.2">
      <c r="A66" s="4"/>
      <c r="B66" s="29"/>
      <c r="C66" s="4"/>
      <c r="D66" s="330"/>
      <c r="E66" s="330"/>
      <c r="F66" s="330"/>
      <c r="G66" s="330"/>
      <c r="H66" s="330"/>
      <c r="I66" s="330"/>
      <c r="J66" s="434"/>
      <c r="K66" s="434"/>
      <c r="L66" s="330"/>
      <c r="M66" s="435"/>
      <c r="N66" s="330"/>
      <c r="O66" s="434"/>
      <c r="P66" s="330"/>
      <c r="Q66" s="434"/>
      <c r="R66" s="434"/>
      <c r="S66" s="434"/>
      <c r="T66" s="434"/>
      <c r="U66" s="434"/>
      <c r="V66" s="502"/>
      <c r="W66" s="502"/>
      <c r="X66" s="434"/>
      <c r="Y66" s="434"/>
      <c r="Z66" s="903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122"/>
      <c r="AL66" s="2"/>
    </row>
    <row r="67" spans="1:38" x14ac:dyDescent="0.2">
      <c r="A67" s="4"/>
      <c r="B67" s="29"/>
      <c r="C67" s="4"/>
      <c r="D67" s="330"/>
      <c r="E67" s="330"/>
      <c r="F67" s="330"/>
      <c r="G67" s="330"/>
      <c r="H67" s="330"/>
      <c r="I67" s="330"/>
      <c r="J67" s="434"/>
      <c r="K67" s="434"/>
      <c r="L67" s="330"/>
      <c r="M67" s="435"/>
      <c r="N67" s="330"/>
      <c r="O67" s="434"/>
      <c r="P67" s="330"/>
      <c r="Q67" s="434"/>
      <c r="R67" s="434"/>
      <c r="S67" s="434"/>
      <c r="T67" s="434"/>
      <c r="U67" s="434"/>
      <c r="V67" s="502"/>
      <c r="W67" s="502"/>
      <c r="X67" s="434"/>
      <c r="Y67" s="434"/>
      <c r="Z67" s="903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122"/>
      <c r="AL67" s="2"/>
    </row>
  </sheetData>
  <mergeCells count="58">
    <mergeCell ref="AJ15:AM16"/>
    <mergeCell ref="X2:Y2"/>
    <mergeCell ref="B2:C6"/>
    <mergeCell ref="D2:E2"/>
    <mergeCell ref="F2:G2"/>
    <mergeCell ref="H2:I2"/>
    <mergeCell ref="J2:K2"/>
    <mergeCell ref="L2:M2"/>
    <mergeCell ref="D3:E3"/>
    <mergeCell ref="F3:G3"/>
    <mergeCell ref="H3:I3"/>
    <mergeCell ref="J3:K3"/>
    <mergeCell ref="N2:O2"/>
    <mergeCell ref="P2:Q2"/>
    <mergeCell ref="R2:S2"/>
    <mergeCell ref="T2:U2"/>
    <mergeCell ref="V2:W2"/>
    <mergeCell ref="X3:Y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L3:M3"/>
    <mergeCell ref="N3:O3"/>
    <mergeCell ref="P3:Q3"/>
    <mergeCell ref="R3:S3"/>
    <mergeCell ref="T3:U3"/>
    <mergeCell ref="V3:W3"/>
    <mergeCell ref="V4:W4"/>
    <mergeCell ref="X4:Y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V6:W6"/>
    <mergeCell ref="X6:Y6"/>
    <mergeCell ref="D6:E6"/>
    <mergeCell ref="H6:I6"/>
    <mergeCell ref="J6:K6"/>
    <mergeCell ref="L6:M6"/>
    <mergeCell ref="N6:O6"/>
    <mergeCell ref="N64:O64"/>
    <mergeCell ref="P64:Q64"/>
    <mergeCell ref="P6:Q6"/>
    <mergeCell ref="R6:S6"/>
    <mergeCell ref="T6:U6"/>
  </mergeCells>
  <conditionalFormatting sqref="AF44:AK47 AF49:AK49 AF52:AK52 AF39:AK39 AF28:AK28 AF14:AK14 AF7:AK7">
    <cfRule type="cellIs" dxfId="1" priority="22" stopIfTrue="1" operator="equal">
      <formula>"03"</formula>
    </cfRule>
  </conditionalFormatting>
  <conditionalFormatting sqref="AG58:AJ59 AK57:AK59 AF57:AF59 AF48:AK48 AF54:AK55 AF44:AK46 AF51:AK51 AF57:AK58 AF61:AK62 AF33:AK34 AF35 AI35:AK35 AF30:AK31 AF37:AK38 AF41:AK42 AF22:AK23 AF15:AI15 AF18:AK20 AF8:AK13 AF25:AK27">
    <cfRule type="cellIs" dxfId="0" priority="21" stopIfTrue="1" operator="equal">
      <formula>"04"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75" workbookViewId="0">
      <selection activeCell="T21" sqref="T21"/>
    </sheetView>
  </sheetViews>
  <sheetFormatPr baseColWidth="10" defaultRowHeight="12.75" x14ac:dyDescent="0.2"/>
  <cols>
    <col min="1" max="1" width="11.42578125" style="513"/>
    <col min="2" max="2" width="11.42578125" style="514"/>
    <col min="3" max="3" width="13.140625" style="507" customWidth="1"/>
    <col min="4" max="4" width="13.28515625" style="514" customWidth="1"/>
    <col min="5" max="5" width="12.5703125" style="507" customWidth="1"/>
    <col min="6" max="8" width="11.42578125" style="507"/>
    <col min="9" max="9" width="11.42578125" style="514"/>
    <col min="10" max="14" width="11.42578125" style="507"/>
    <col min="15" max="15" width="12.42578125" style="507" customWidth="1"/>
    <col min="16" max="16384" width="11.42578125" style="507"/>
  </cols>
  <sheetData>
    <row r="1" spans="1:15" ht="69.75" customHeight="1" thickBot="1" x14ac:dyDescent="0.25">
      <c r="A1" s="503"/>
      <c r="B1" s="504"/>
      <c r="C1" s="505"/>
      <c r="D1" s="504"/>
      <c r="E1" s="505"/>
      <c r="F1" s="505"/>
      <c r="G1" s="505"/>
      <c r="H1" s="505"/>
      <c r="I1" s="504"/>
      <c r="J1" s="505"/>
      <c r="K1" s="505"/>
      <c r="L1" s="505"/>
      <c r="M1" s="505"/>
      <c r="N1" s="505"/>
      <c r="O1" s="506"/>
    </row>
    <row r="2" spans="1:15" ht="16.5" customHeight="1" thickBot="1" x14ac:dyDescent="0.25">
      <c r="A2" s="508"/>
      <c r="B2" s="509" t="s">
        <v>66</v>
      </c>
      <c r="C2" s="509" t="s">
        <v>67</v>
      </c>
      <c r="D2" s="509" t="s">
        <v>68</v>
      </c>
      <c r="E2" s="509" t="s">
        <v>69</v>
      </c>
      <c r="F2" s="509" t="s">
        <v>70</v>
      </c>
      <c r="G2" s="509" t="s">
        <v>71</v>
      </c>
      <c r="H2" s="509" t="s">
        <v>72</v>
      </c>
      <c r="I2" s="509" t="s">
        <v>152</v>
      </c>
      <c r="J2" s="509" t="s">
        <v>151</v>
      </c>
      <c r="K2" s="509" t="s">
        <v>73</v>
      </c>
      <c r="L2" s="509" t="s">
        <v>153</v>
      </c>
      <c r="M2" s="517" t="s">
        <v>154</v>
      </c>
      <c r="N2" s="521" t="s">
        <v>256</v>
      </c>
      <c r="O2" s="509" t="s">
        <v>257</v>
      </c>
    </row>
    <row r="3" spans="1:15" ht="15" customHeight="1" x14ac:dyDescent="0.2">
      <c r="A3" s="1513" t="s">
        <v>78</v>
      </c>
      <c r="B3" s="376">
        <v>578</v>
      </c>
      <c r="C3" s="376">
        <v>620</v>
      </c>
      <c r="D3" s="376">
        <v>608</v>
      </c>
      <c r="E3" s="376"/>
      <c r="F3" s="376"/>
      <c r="G3" s="908">
        <v>623</v>
      </c>
      <c r="H3" s="376">
        <v>630</v>
      </c>
      <c r="I3" s="908">
        <v>644</v>
      </c>
      <c r="J3" s="376">
        <v>659</v>
      </c>
      <c r="K3" s="376">
        <v>693</v>
      </c>
      <c r="L3" s="376">
        <v>676</v>
      </c>
      <c r="M3" s="445"/>
      <c r="N3" s="522"/>
      <c r="O3" s="518"/>
    </row>
    <row r="4" spans="1:15" x14ac:dyDescent="0.2">
      <c r="A4" s="1514"/>
      <c r="B4" s="378" t="s">
        <v>79</v>
      </c>
      <c r="C4" s="378" t="s">
        <v>143</v>
      </c>
      <c r="D4" s="379" t="s">
        <v>221</v>
      </c>
      <c r="E4" s="378"/>
      <c r="F4" s="378"/>
      <c r="G4" s="1123" t="s">
        <v>296</v>
      </c>
      <c r="H4" s="742" t="s">
        <v>296</v>
      </c>
      <c r="I4" s="909" t="s">
        <v>144</v>
      </c>
      <c r="J4" s="378" t="s">
        <v>144</v>
      </c>
      <c r="K4" s="379" t="s">
        <v>232</v>
      </c>
      <c r="L4" s="378" t="s">
        <v>266</v>
      </c>
      <c r="M4" s="445"/>
      <c r="N4" s="522"/>
      <c r="O4" s="518"/>
    </row>
    <row r="5" spans="1:15" ht="16.5" customHeight="1" thickBot="1" x14ac:dyDescent="0.25">
      <c r="A5" s="1515"/>
      <c r="B5" s="390" t="s">
        <v>155</v>
      </c>
      <c r="C5" s="390" t="s">
        <v>233</v>
      </c>
      <c r="D5" s="443" t="s">
        <v>214</v>
      </c>
      <c r="E5" s="390"/>
      <c r="F5" s="390"/>
      <c r="G5" s="976" t="s">
        <v>442</v>
      </c>
      <c r="H5" s="390" t="s">
        <v>329</v>
      </c>
      <c r="I5" s="976" t="s">
        <v>465</v>
      </c>
      <c r="J5" s="390" t="s">
        <v>231</v>
      </c>
      <c r="K5" s="390" t="s">
        <v>238</v>
      </c>
      <c r="L5" s="390" t="s">
        <v>292</v>
      </c>
      <c r="M5" s="446"/>
      <c r="N5" s="523"/>
      <c r="O5" s="519"/>
    </row>
    <row r="6" spans="1:15" x14ac:dyDescent="0.2">
      <c r="A6" s="1513" t="s">
        <v>121</v>
      </c>
      <c r="B6" s="383">
        <v>659</v>
      </c>
      <c r="C6" s="384">
        <v>673</v>
      </c>
      <c r="D6" s="384">
        <v>673</v>
      </c>
      <c r="E6" s="384"/>
      <c r="F6" s="384">
        <v>578</v>
      </c>
      <c r="G6" s="384"/>
      <c r="H6" s="384">
        <v>698</v>
      </c>
      <c r="I6" s="384">
        <v>693</v>
      </c>
      <c r="J6" s="384">
        <v>696</v>
      </c>
      <c r="K6" s="384">
        <v>714</v>
      </c>
      <c r="L6" s="384">
        <v>703</v>
      </c>
      <c r="M6" s="447"/>
      <c r="N6" s="524"/>
      <c r="O6" s="520"/>
    </row>
    <row r="7" spans="1:15" x14ac:dyDescent="0.2">
      <c r="A7" s="1514"/>
      <c r="B7" s="378" t="s">
        <v>79</v>
      </c>
      <c r="C7" s="378" t="s">
        <v>143</v>
      </c>
      <c r="D7" s="379" t="s">
        <v>221</v>
      </c>
      <c r="E7" s="378"/>
      <c r="F7" s="378" t="s">
        <v>262</v>
      </c>
      <c r="G7" s="378"/>
      <c r="H7" s="378" t="s">
        <v>247</v>
      </c>
      <c r="I7" s="378" t="s">
        <v>144</v>
      </c>
      <c r="J7" s="378" t="s">
        <v>144</v>
      </c>
      <c r="K7" s="378" t="s">
        <v>266</v>
      </c>
      <c r="L7" s="378" t="s">
        <v>266</v>
      </c>
      <c r="M7" s="448"/>
      <c r="N7" s="522"/>
      <c r="O7" s="518"/>
    </row>
    <row r="8" spans="1:15" ht="24" customHeight="1" thickBot="1" x14ac:dyDescent="0.25">
      <c r="A8" s="1515"/>
      <c r="B8" s="444" t="s">
        <v>187</v>
      </c>
      <c r="C8" s="390" t="s">
        <v>233</v>
      </c>
      <c r="D8" s="443" t="s">
        <v>234</v>
      </c>
      <c r="E8" s="390"/>
      <c r="F8" s="390" t="s">
        <v>261</v>
      </c>
      <c r="G8" s="443"/>
      <c r="H8" s="443" t="s">
        <v>248</v>
      </c>
      <c r="I8" s="743" t="s">
        <v>284</v>
      </c>
      <c r="J8" s="390" t="s">
        <v>231</v>
      </c>
      <c r="K8" s="390" t="s">
        <v>335</v>
      </c>
      <c r="L8" s="443" t="s">
        <v>292</v>
      </c>
      <c r="M8" s="446"/>
      <c r="N8" s="523"/>
      <c r="O8" s="519"/>
    </row>
    <row r="9" spans="1:15" x14ac:dyDescent="0.2">
      <c r="A9" s="1508" t="s">
        <v>81</v>
      </c>
      <c r="B9" s="383">
        <v>554</v>
      </c>
      <c r="C9" s="384">
        <v>562</v>
      </c>
      <c r="D9" s="384">
        <v>577</v>
      </c>
      <c r="E9" s="384">
        <v>564</v>
      </c>
      <c r="F9" s="384">
        <v>541</v>
      </c>
      <c r="G9" s="384">
        <v>561</v>
      </c>
      <c r="H9" s="384">
        <v>571</v>
      </c>
      <c r="I9" s="384">
        <v>575</v>
      </c>
      <c r="J9" s="975">
        <v>572</v>
      </c>
      <c r="K9" s="975">
        <v>589</v>
      </c>
      <c r="L9" s="384">
        <v>584</v>
      </c>
      <c r="M9" s="392">
        <v>521</v>
      </c>
      <c r="N9" s="844">
        <v>527</v>
      </c>
      <c r="O9" s="558"/>
    </row>
    <row r="10" spans="1:15" x14ac:dyDescent="0.2">
      <c r="A10" s="1509"/>
      <c r="B10" s="388" t="s">
        <v>75</v>
      </c>
      <c r="C10" s="378" t="s">
        <v>143</v>
      </c>
      <c r="D10" s="379" t="s">
        <v>221</v>
      </c>
      <c r="E10" s="378" t="s">
        <v>74</v>
      </c>
      <c r="F10" s="378" t="s">
        <v>76</v>
      </c>
      <c r="G10" s="742" t="s">
        <v>296</v>
      </c>
      <c r="H10" s="378" t="s">
        <v>247</v>
      </c>
      <c r="I10" s="378" t="s">
        <v>144</v>
      </c>
      <c r="J10" s="909" t="s">
        <v>387</v>
      </c>
      <c r="K10" s="909" t="s">
        <v>82</v>
      </c>
      <c r="L10" s="378" t="s">
        <v>266</v>
      </c>
      <c r="M10" s="516" t="s">
        <v>157</v>
      </c>
      <c r="N10" s="525" t="s">
        <v>226</v>
      </c>
      <c r="O10" s="559"/>
    </row>
    <row r="11" spans="1:15" ht="22.5" customHeight="1" thickBot="1" x14ac:dyDescent="0.25">
      <c r="A11" s="1510"/>
      <c r="B11" s="444" t="s">
        <v>147</v>
      </c>
      <c r="C11" s="854" t="s">
        <v>322</v>
      </c>
      <c r="D11" s="461" t="s">
        <v>243</v>
      </c>
      <c r="E11" s="390" t="s">
        <v>156</v>
      </c>
      <c r="F11" s="390" t="s">
        <v>83</v>
      </c>
      <c r="G11" s="390" t="s">
        <v>314</v>
      </c>
      <c r="H11" s="390" t="s">
        <v>255</v>
      </c>
      <c r="I11" s="390" t="s">
        <v>275</v>
      </c>
      <c r="J11" s="976" t="s">
        <v>388</v>
      </c>
      <c r="K11" s="976" t="s">
        <v>381</v>
      </c>
      <c r="L11" s="390" t="s">
        <v>267</v>
      </c>
      <c r="M11" s="449" t="s">
        <v>158</v>
      </c>
      <c r="N11" s="526" t="s">
        <v>227</v>
      </c>
      <c r="O11" s="560"/>
    </row>
    <row r="12" spans="1:15" x14ac:dyDescent="0.2">
      <c r="A12" s="1508" t="s">
        <v>84</v>
      </c>
      <c r="B12" s="383">
        <v>267</v>
      </c>
      <c r="C12" s="384">
        <v>347</v>
      </c>
      <c r="D12" s="384">
        <v>354</v>
      </c>
      <c r="E12" s="384">
        <v>317</v>
      </c>
      <c r="F12" s="384">
        <v>301</v>
      </c>
      <c r="G12" s="384">
        <v>229</v>
      </c>
      <c r="H12" s="384"/>
      <c r="I12" s="384"/>
      <c r="J12" s="975">
        <v>385</v>
      </c>
      <c r="K12" s="384">
        <v>411</v>
      </c>
      <c r="L12" s="384">
        <v>396</v>
      </c>
      <c r="M12" s="392"/>
      <c r="N12" s="845">
        <v>288</v>
      </c>
      <c r="O12" s="387">
        <v>272</v>
      </c>
    </row>
    <row r="13" spans="1:15" x14ac:dyDescent="0.2">
      <c r="A13" s="1509"/>
      <c r="B13" s="388" t="s">
        <v>75</v>
      </c>
      <c r="C13" s="378" t="s">
        <v>324</v>
      </c>
      <c r="D13" s="379" t="s">
        <v>221</v>
      </c>
      <c r="E13" s="378" t="s">
        <v>159</v>
      </c>
      <c r="F13" s="378" t="s">
        <v>76</v>
      </c>
      <c r="G13" s="378" t="s">
        <v>161</v>
      </c>
      <c r="H13" s="378"/>
      <c r="I13" s="378"/>
      <c r="J13" s="909" t="s">
        <v>387</v>
      </c>
      <c r="K13" s="378" t="s">
        <v>150</v>
      </c>
      <c r="L13" s="378" t="s">
        <v>266</v>
      </c>
      <c r="M13" s="516"/>
      <c r="N13" s="525" t="s">
        <v>85</v>
      </c>
      <c r="O13" s="389" t="s">
        <v>75</v>
      </c>
    </row>
    <row r="14" spans="1:15" ht="27" customHeight="1" thickBot="1" x14ac:dyDescent="0.25">
      <c r="A14" s="1510"/>
      <c r="B14" s="444" t="s">
        <v>203</v>
      </c>
      <c r="C14" s="390" t="s">
        <v>325</v>
      </c>
      <c r="D14" s="390" t="s">
        <v>235</v>
      </c>
      <c r="E14" s="390" t="s">
        <v>160</v>
      </c>
      <c r="F14" s="390" t="s">
        <v>86</v>
      </c>
      <c r="G14" s="390" t="s">
        <v>162</v>
      </c>
      <c r="H14" s="390"/>
      <c r="I14" s="390"/>
      <c r="J14" s="976" t="s">
        <v>446</v>
      </c>
      <c r="K14" s="390" t="s">
        <v>292</v>
      </c>
      <c r="L14" s="443" t="s">
        <v>293</v>
      </c>
      <c r="M14" s="449"/>
      <c r="N14" s="526" t="s">
        <v>87</v>
      </c>
      <c r="O14" s="391" t="s">
        <v>279</v>
      </c>
    </row>
    <row r="15" spans="1:15" x14ac:dyDescent="0.2">
      <c r="A15" s="510"/>
      <c r="B15" s="450"/>
      <c r="C15" s="451"/>
      <c r="D15" s="452"/>
      <c r="E15" s="451"/>
      <c r="F15" s="451"/>
      <c r="G15" s="451"/>
      <c r="H15" s="451"/>
      <c r="I15" s="452"/>
      <c r="J15" s="451"/>
      <c r="K15" s="451"/>
      <c r="L15" s="451"/>
      <c r="M15" s="451"/>
      <c r="N15" s="397"/>
      <c r="O15" s="453"/>
    </row>
    <row r="16" spans="1:15" x14ac:dyDescent="0.2">
      <c r="A16" s="511"/>
      <c r="B16" s="1511" t="s">
        <v>88</v>
      </c>
      <c r="C16" s="1512"/>
      <c r="D16" s="1512"/>
      <c r="E16" s="1512"/>
      <c r="F16" s="397"/>
      <c r="G16" s="397"/>
      <c r="H16" s="397"/>
      <c r="I16" s="396"/>
      <c r="J16" s="397"/>
      <c r="K16" s="397"/>
      <c r="L16" s="397"/>
      <c r="M16" s="397"/>
      <c r="N16" s="397"/>
      <c r="O16" s="454"/>
    </row>
    <row r="17" spans="1:15" x14ac:dyDescent="0.2">
      <c r="A17" s="511"/>
      <c r="B17" s="395" t="s">
        <v>89</v>
      </c>
      <c r="C17" s="396">
        <v>1613</v>
      </c>
      <c r="D17" s="396" t="s">
        <v>276</v>
      </c>
      <c r="E17" s="397" t="s">
        <v>299</v>
      </c>
      <c r="F17" s="397"/>
      <c r="G17" s="397"/>
      <c r="H17" s="397"/>
      <c r="I17" s="396"/>
      <c r="J17" s="397"/>
      <c r="K17" s="397"/>
      <c r="L17" s="397"/>
      <c r="M17" s="397"/>
      <c r="N17" s="397"/>
      <c r="O17" s="454"/>
    </row>
    <row r="18" spans="1:15" x14ac:dyDescent="0.2">
      <c r="A18" s="511"/>
      <c r="B18" s="1009" t="s">
        <v>91</v>
      </c>
      <c r="C18" s="1010">
        <v>1712</v>
      </c>
      <c r="D18" s="1010" t="s">
        <v>416</v>
      </c>
      <c r="E18" s="1011" t="s">
        <v>415</v>
      </c>
      <c r="F18" s="1011"/>
      <c r="G18" s="1011"/>
      <c r="H18" s="455"/>
      <c r="I18" s="396"/>
      <c r="J18" s="397"/>
      <c r="K18" s="397"/>
      <c r="L18" s="397"/>
      <c r="M18" s="397"/>
      <c r="N18" s="397"/>
      <c r="O18" s="454"/>
    </row>
    <row r="19" spans="1:15" x14ac:dyDescent="0.2">
      <c r="A19" s="511"/>
      <c r="B19" s="395" t="s">
        <v>229</v>
      </c>
      <c r="C19" s="396">
        <v>1643</v>
      </c>
      <c r="D19" s="396" t="s">
        <v>228</v>
      </c>
      <c r="E19" s="397" t="s">
        <v>300</v>
      </c>
      <c r="F19" s="397"/>
      <c r="G19" s="397"/>
      <c r="H19" s="455"/>
      <c r="I19" s="396"/>
      <c r="J19" s="397"/>
      <c r="K19" s="397"/>
      <c r="L19" s="397"/>
      <c r="M19" s="397"/>
      <c r="N19" s="397"/>
      <c r="O19" s="454"/>
    </row>
    <row r="20" spans="1:15" x14ac:dyDescent="0.2">
      <c r="A20" s="511"/>
      <c r="B20" s="395" t="s">
        <v>223</v>
      </c>
      <c r="C20" s="396">
        <v>1777</v>
      </c>
      <c r="D20" s="396" t="s">
        <v>224</v>
      </c>
      <c r="E20" s="397" t="s">
        <v>301</v>
      </c>
      <c r="F20" s="397"/>
      <c r="G20" s="397"/>
      <c r="H20" s="397"/>
      <c r="I20" s="396"/>
      <c r="J20" s="397"/>
      <c r="K20" s="397"/>
      <c r="L20" s="397"/>
      <c r="M20" s="397"/>
      <c r="N20" s="397"/>
      <c r="O20" s="454"/>
    </row>
    <row r="21" spans="1:15" x14ac:dyDescent="0.2">
      <c r="A21" s="511"/>
      <c r="B21" s="395" t="s">
        <v>84</v>
      </c>
      <c r="C21" s="396">
        <v>995</v>
      </c>
      <c r="D21" s="396" t="s">
        <v>331</v>
      </c>
      <c r="E21" s="397" t="s">
        <v>302</v>
      </c>
      <c r="F21" s="397"/>
      <c r="G21" s="397"/>
      <c r="H21" s="397"/>
      <c r="I21" s="396"/>
      <c r="J21" s="397"/>
      <c r="K21" s="397"/>
      <c r="L21" s="397"/>
      <c r="M21" s="397"/>
      <c r="N21" s="397"/>
      <c r="O21" s="454"/>
    </row>
    <row r="22" spans="1:15" x14ac:dyDescent="0.2">
      <c r="A22" s="511"/>
      <c r="B22" s="395" t="s">
        <v>215</v>
      </c>
      <c r="C22" s="396">
        <v>1938</v>
      </c>
      <c r="D22" s="456" t="s">
        <v>216</v>
      </c>
      <c r="E22" s="397" t="s">
        <v>303</v>
      </c>
      <c r="F22" s="397"/>
      <c r="G22" s="397"/>
      <c r="H22" s="397"/>
      <c r="I22" s="396"/>
      <c r="J22" s="397"/>
      <c r="K22" s="397"/>
      <c r="L22" s="397"/>
      <c r="M22" s="397"/>
      <c r="N22" s="397"/>
      <c r="O22" s="454"/>
    </row>
    <row r="23" spans="1:15" x14ac:dyDescent="0.2">
      <c r="A23" s="511"/>
      <c r="B23" s="395" t="s">
        <v>166</v>
      </c>
      <c r="C23" s="396">
        <v>1999</v>
      </c>
      <c r="D23" s="396" t="s">
        <v>225</v>
      </c>
      <c r="E23" s="397" t="s">
        <v>304</v>
      </c>
      <c r="F23" s="397"/>
      <c r="G23" s="397"/>
      <c r="H23" s="397"/>
      <c r="I23" s="396"/>
      <c r="J23" s="397"/>
      <c r="K23" s="397"/>
      <c r="L23" s="397"/>
      <c r="M23" s="397"/>
      <c r="N23" s="397"/>
      <c r="O23" s="454"/>
    </row>
    <row r="24" spans="1:15" x14ac:dyDescent="0.2">
      <c r="A24" s="511"/>
      <c r="B24" s="395" t="s">
        <v>298</v>
      </c>
      <c r="C24" s="396">
        <v>1895</v>
      </c>
      <c r="D24" s="396" t="s">
        <v>297</v>
      </c>
      <c r="E24" s="397" t="s">
        <v>305</v>
      </c>
      <c r="F24" s="397"/>
      <c r="G24" s="397"/>
      <c r="H24" s="397"/>
      <c r="I24" s="396"/>
      <c r="J24" s="397"/>
      <c r="K24" s="397"/>
      <c r="L24" s="397"/>
      <c r="M24" s="397"/>
      <c r="N24" s="397"/>
      <c r="O24" s="454"/>
    </row>
    <row r="25" spans="1:15" x14ac:dyDescent="0.2">
      <c r="A25" s="511"/>
      <c r="B25" s="395" t="s">
        <v>277</v>
      </c>
      <c r="C25" s="396">
        <v>1835</v>
      </c>
      <c r="D25" s="396" t="s">
        <v>225</v>
      </c>
      <c r="E25" s="397" t="s">
        <v>306</v>
      </c>
      <c r="F25" s="397"/>
      <c r="G25" s="397"/>
      <c r="H25" s="397"/>
      <c r="I25" s="396"/>
      <c r="J25" s="397"/>
      <c r="K25" s="397"/>
      <c r="L25" s="397"/>
      <c r="M25" s="397"/>
      <c r="N25" s="397"/>
      <c r="O25" s="454"/>
    </row>
    <row r="26" spans="1:15" x14ac:dyDescent="0.2">
      <c r="A26" s="511"/>
      <c r="B26" s="395" t="s">
        <v>217</v>
      </c>
      <c r="C26" s="396">
        <v>1213</v>
      </c>
      <c r="D26" s="396" t="s">
        <v>218</v>
      </c>
      <c r="E26" s="397" t="s">
        <v>307</v>
      </c>
      <c r="F26" s="397"/>
      <c r="G26" s="397"/>
      <c r="H26" s="397"/>
      <c r="I26" s="396"/>
      <c r="J26" s="397"/>
      <c r="K26" s="397"/>
      <c r="L26" s="397"/>
      <c r="M26" s="397"/>
      <c r="N26" s="397"/>
      <c r="O26" s="454"/>
    </row>
    <row r="27" spans="1:15" x14ac:dyDescent="0.2">
      <c r="A27" s="511"/>
      <c r="B27" s="395" t="s">
        <v>219</v>
      </c>
      <c r="C27" s="396">
        <v>835</v>
      </c>
      <c r="D27" s="396" t="s">
        <v>220</v>
      </c>
      <c r="E27" s="397" t="s">
        <v>308</v>
      </c>
      <c r="F27" s="397"/>
      <c r="G27" s="397"/>
      <c r="H27" s="397"/>
      <c r="I27" s="396"/>
      <c r="J27" s="397"/>
      <c r="K27" s="397"/>
      <c r="L27" s="397"/>
      <c r="M27" s="397"/>
      <c r="N27" s="397"/>
      <c r="O27" s="454"/>
    </row>
    <row r="28" spans="1:15" ht="13.5" thickBot="1" x14ac:dyDescent="0.25">
      <c r="A28" s="512"/>
      <c r="B28" s="457"/>
      <c r="C28" s="458"/>
      <c r="D28" s="459"/>
      <c r="E28" s="458"/>
      <c r="F28" s="458"/>
      <c r="G28" s="458"/>
      <c r="H28" s="458"/>
      <c r="I28" s="459"/>
      <c r="J28" s="458"/>
      <c r="K28" s="458"/>
      <c r="L28" s="399"/>
      <c r="M28" s="399"/>
      <c r="N28" s="528"/>
      <c r="O28" s="400"/>
    </row>
    <row r="29" spans="1:15" ht="13.5" thickBot="1" x14ac:dyDescent="0.25">
      <c r="A29" s="418"/>
      <c r="B29" s="531" t="s">
        <v>134</v>
      </c>
      <c r="C29" s="530" t="s">
        <v>133</v>
      </c>
      <c r="D29" s="532" t="s">
        <v>264</v>
      </c>
      <c r="E29" s="532" t="s">
        <v>131</v>
      </c>
      <c r="F29" s="532" t="s">
        <v>294</v>
      </c>
      <c r="G29" s="532" t="s">
        <v>129</v>
      </c>
      <c r="H29" s="532" t="s">
        <v>326</v>
      </c>
      <c r="I29" s="533" t="s">
        <v>431</v>
      </c>
      <c r="J29" s="532" t="s">
        <v>188</v>
      </c>
      <c r="K29" s="533" t="s">
        <v>245</v>
      </c>
      <c r="L29" s="529" t="s">
        <v>194</v>
      </c>
      <c r="M29" s="533" t="s">
        <v>212</v>
      </c>
      <c r="N29" s="529" t="s">
        <v>195</v>
      </c>
      <c r="O29" s="527"/>
    </row>
    <row r="30" spans="1:15" x14ac:dyDescent="0.2">
      <c r="A30" s="1508" t="s">
        <v>122</v>
      </c>
      <c r="B30" s="844">
        <v>774</v>
      </c>
      <c r="C30" s="392">
        <v>384</v>
      </c>
      <c r="D30" s="744">
        <v>350</v>
      </c>
      <c r="E30" s="844">
        <v>588</v>
      </c>
      <c r="F30" s="844">
        <v>421</v>
      </c>
      <c r="G30" s="844">
        <v>436</v>
      </c>
      <c r="H30" s="844">
        <v>515</v>
      </c>
      <c r="I30" s="975">
        <v>780</v>
      </c>
      <c r="J30" s="844">
        <v>616</v>
      </c>
      <c r="K30" s="392">
        <v>547</v>
      </c>
      <c r="L30" s="534">
        <v>326</v>
      </c>
      <c r="M30" s="392">
        <v>267</v>
      </c>
      <c r="N30" s="534">
        <v>390</v>
      </c>
      <c r="O30" s="387"/>
    </row>
    <row r="31" spans="1:15" x14ac:dyDescent="0.2">
      <c r="A31" s="1509"/>
      <c r="B31" s="525" t="s">
        <v>150</v>
      </c>
      <c r="C31" s="516" t="s">
        <v>258</v>
      </c>
      <c r="D31" s="525" t="s">
        <v>280</v>
      </c>
      <c r="E31" s="525" t="s">
        <v>132</v>
      </c>
      <c r="F31" s="525" t="s">
        <v>295</v>
      </c>
      <c r="G31" s="525" t="s">
        <v>130</v>
      </c>
      <c r="H31" s="525" t="s">
        <v>132</v>
      </c>
      <c r="I31" s="909" t="s">
        <v>387</v>
      </c>
      <c r="J31" s="525" t="s">
        <v>226</v>
      </c>
      <c r="K31" s="516" t="s">
        <v>75</v>
      </c>
      <c r="L31" s="535" t="s">
        <v>182</v>
      </c>
      <c r="M31" s="516" t="s">
        <v>213</v>
      </c>
      <c r="N31" s="535" t="s">
        <v>183</v>
      </c>
      <c r="O31" s="460"/>
    </row>
    <row r="32" spans="1:15" ht="25.5" customHeight="1" thickBot="1" x14ac:dyDescent="0.25">
      <c r="A32" s="1510"/>
      <c r="B32" s="526" t="s">
        <v>285</v>
      </c>
      <c r="C32" s="449" t="s">
        <v>259</v>
      </c>
      <c r="D32" s="526" t="s">
        <v>281</v>
      </c>
      <c r="E32" s="526" t="s">
        <v>241</v>
      </c>
      <c r="F32" s="526" t="s">
        <v>333</v>
      </c>
      <c r="G32" s="526" t="s">
        <v>270</v>
      </c>
      <c r="H32" s="526" t="s">
        <v>327</v>
      </c>
      <c r="I32" s="976" t="s">
        <v>442</v>
      </c>
      <c r="J32" s="526" t="s">
        <v>241</v>
      </c>
      <c r="K32" s="449" t="s">
        <v>251</v>
      </c>
      <c r="L32" s="536" t="s">
        <v>193</v>
      </c>
      <c r="M32" s="449" t="s">
        <v>210</v>
      </c>
      <c r="N32" s="536" t="s">
        <v>193</v>
      </c>
      <c r="O32" s="391"/>
    </row>
    <row r="33" spans="1:15" ht="13.5" thickBot="1" x14ac:dyDescent="0.25">
      <c r="A33" s="418"/>
      <c r="B33" s="531" t="s">
        <v>134</v>
      </c>
      <c r="C33" s="530" t="s">
        <v>133</v>
      </c>
      <c r="D33" s="532" t="s">
        <v>264</v>
      </c>
      <c r="E33" s="532" t="s">
        <v>131</v>
      </c>
      <c r="F33" s="532" t="s">
        <v>294</v>
      </c>
      <c r="G33" s="532" t="s">
        <v>129</v>
      </c>
      <c r="H33" s="532" t="s">
        <v>326</v>
      </c>
      <c r="I33" s="533" t="s">
        <v>431</v>
      </c>
      <c r="J33" s="532" t="s">
        <v>188</v>
      </c>
      <c r="K33" s="533" t="s">
        <v>245</v>
      </c>
      <c r="L33" s="529" t="s">
        <v>194</v>
      </c>
      <c r="M33" s="533" t="s">
        <v>212</v>
      </c>
      <c r="N33" s="529" t="s">
        <v>195</v>
      </c>
      <c r="O33" s="527"/>
    </row>
    <row r="34" spans="1:15" x14ac:dyDescent="0.2">
      <c r="A34" s="1508" t="s">
        <v>417</v>
      </c>
      <c r="B34" s="1008"/>
      <c r="C34" s="392"/>
      <c r="D34" s="744"/>
      <c r="E34" s="1008"/>
      <c r="F34" s="1012">
        <v>815</v>
      </c>
      <c r="G34" s="1008"/>
      <c r="H34" s="1008"/>
      <c r="I34" s="392"/>
      <c r="J34" s="1008"/>
      <c r="K34" s="392"/>
      <c r="L34" s="534"/>
      <c r="M34" s="392"/>
      <c r="N34" s="534"/>
      <c r="O34" s="387"/>
    </row>
    <row r="35" spans="1:15" x14ac:dyDescent="0.2">
      <c r="A35" s="1509"/>
      <c r="B35" s="525"/>
      <c r="C35" s="516"/>
      <c r="D35" s="525"/>
      <c r="E35" s="525"/>
      <c r="F35" s="1013" t="s">
        <v>295</v>
      </c>
      <c r="G35" s="525"/>
      <c r="H35" s="525"/>
      <c r="I35" s="516"/>
      <c r="J35" s="525"/>
      <c r="K35" s="516"/>
      <c r="L35" s="535"/>
      <c r="M35" s="516"/>
      <c r="N35" s="535"/>
      <c r="O35" s="460"/>
    </row>
    <row r="36" spans="1:15" ht="13.5" thickBot="1" x14ac:dyDescent="0.25">
      <c r="A36" s="1510"/>
      <c r="B36" s="526"/>
      <c r="C36" s="449"/>
      <c r="D36" s="526"/>
      <c r="E36" s="526"/>
      <c r="F36" s="1014" t="s">
        <v>433</v>
      </c>
      <c r="G36" s="526"/>
      <c r="H36" s="526"/>
      <c r="I36" s="449"/>
      <c r="J36" s="526"/>
      <c r="K36" s="449"/>
      <c r="L36" s="536"/>
      <c r="M36" s="449"/>
      <c r="N36" s="536"/>
      <c r="O36" s="391"/>
    </row>
  </sheetData>
  <mergeCells count="7">
    <mergeCell ref="A34:A36"/>
    <mergeCell ref="B16:E16"/>
    <mergeCell ref="A30:A32"/>
    <mergeCell ref="A12:A14"/>
    <mergeCell ref="A3:A5"/>
    <mergeCell ref="A6:A8"/>
    <mergeCell ref="A9:A11"/>
  </mergeCells>
  <phoneticPr fontId="0" type="noConversion"/>
  <printOptions horizontalCentered="1" verticalCentered="1"/>
  <pageMargins left="0.7" right="0.7" top="0.75" bottom="0.75" header="0.3" footer="0.3"/>
  <pageSetup paperSize="9" scale="7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8" sqref="S7:T8"/>
    </sheetView>
  </sheetViews>
  <sheetFormatPr baseColWidth="10" defaultRowHeight="12.75" x14ac:dyDescent="0.2"/>
  <cols>
    <col min="1" max="1" width="11.42578125" style="126"/>
    <col min="2" max="3" width="11.42578125" style="114"/>
    <col min="4" max="4" width="11.85546875" style="114" customWidth="1"/>
    <col min="5" max="5" width="13" style="114" customWidth="1"/>
    <col min="6" max="16384" width="11.42578125" style="114"/>
  </cols>
  <sheetData>
    <row r="1" spans="1:13" ht="78" customHeight="1" thickBot="1" x14ac:dyDescent="0.25">
      <c r="A1" s="116"/>
      <c r="B1" s="117"/>
      <c r="C1" s="118"/>
      <c r="D1" s="117"/>
      <c r="E1" s="117"/>
      <c r="F1" s="117"/>
      <c r="G1" s="117"/>
      <c r="H1" s="117"/>
      <c r="I1" s="117"/>
      <c r="J1" s="117"/>
      <c r="K1" s="117"/>
      <c r="L1" s="117"/>
      <c r="M1" s="119"/>
    </row>
    <row r="2" spans="1:13" s="126" customFormat="1" ht="15" customHeight="1" thickBot="1" x14ac:dyDescent="0.25">
      <c r="A2" s="124"/>
      <c r="B2" s="125" t="s">
        <v>92</v>
      </c>
      <c r="C2" s="125" t="s">
        <v>93</v>
      </c>
      <c r="D2" s="125" t="s">
        <v>94</v>
      </c>
      <c r="E2" s="125" t="s">
        <v>95</v>
      </c>
      <c r="F2" s="125" t="s">
        <v>96</v>
      </c>
      <c r="G2" s="125" t="s">
        <v>97</v>
      </c>
      <c r="H2" s="125" t="s">
        <v>98</v>
      </c>
      <c r="I2" s="125" t="s">
        <v>170</v>
      </c>
      <c r="J2" s="125" t="s">
        <v>99</v>
      </c>
      <c r="K2" s="125" t="s">
        <v>100</v>
      </c>
      <c r="L2" s="125" t="s">
        <v>101</v>
      </c>
      <c r="M2" s="125" t="s">
        <v>102</v>
      </c>
    </row>
    <row r="3" spans="1:13" s="115" customFormat="1" ht="20.100000000000001" customHeight="1" x14ac:dyDescent="0.2">
      <c r="A3" s="1516" t="s">
        <v>78</v>
      </c>
      <c r="B3" s="405"/>
      <c r="C3" s="376">
        <v>475</v>
      </c>
      <c r="D3" s="376">
        <v>578</v>
      </c>
      <c r="E3" s="376"/>
      <c r="F3" s="908">
        <v>566</v>
      </c>
      <c r="G3" s="376"/>
      <c r="H3" s="376"/>
      <c r="I3" s="405"/>
      <c r="J3" s="405"/>
      <c r="K3" s="376"/>
      <c r="L3" s="405"/>
      <c r="M3" s="406"/>
    </row>
    <row r="4" spans="1:13" s="115" customFormat="1" ht="20.100000000000001" customHeight="1" x14ac:dyDescent="0.2">
      <c r="A4" s="1517"/>
      <c r="B4" s="377"/>
      <c r="C4" s="745" t="s">
        <v>278</v>
      </c>
      <c r="D4" s="378" t="s">
        <v>125</v>
      </c>
      <c r="E4" s="745"/>
      <c r="F4" s="1125" t="s">
        <v>443</v>
      </c>
      <c r="G4" s="745"/>
      <c r="H4" s="745"/>
      <c r="I4" s="377"/>
      <c r="J4" s="377"/>
      <c r="K4" s="745"/>
      <c r="L4" s="377"/>
      <c r="M4" s="406"/>
    </row>
    <row r="5" spans="1:13" s="115" customFormat="1" ht="20.100000000000001" customHeight="1" thickBot="1" x14ac:dyDescent="0.25">
      <c r="A5" s="1518"/>
      <c r="B5" s="381"/>
      <c r="C5" s="746">
        <v>41077</v>
      </c>
      <c r="D5" s="386" t="s">
        <v>214</v>
      </c>
      <c r="E5" s="461"/>
      <c r="F5" s="976" t="s">
        <v>449</v>
      </c>
      <c r="G5" s="461"/>
      <c r="H5" s="461"/>
      <c r="I5" s="381"/>
      <c r="J5" s="381"/>
      <c r="K5" s="461"/>
      <c r="L5" s="381"/>
      <c r="M5" s="407"/>
    </row>
    <row r="6" spans="1:13" s="115" customFormat="1" ht="20.100000000000001" customHeight="1" x14ac:dyDescent="0.2">
      <c r="A6" s="1516" t="s">
        <v>123</v>
      </c>
      <c r="B6" s="376">
        <v>473</v>
      </c>
      <c r="C6" s="376">
        <v>632</v>
      </c>
      <c r="D6" s="376">
        <v>636</v>
      </c>
      <c r="E6" s="908">
        <v>488</v>
      </c>
      <c r="F6" s="908">
        <v>580</v>
      </c>
      <c r="G6" s="376"/>
      <c r="H6" s="376"/>
      <c r="I6" s="405"/>
      <c r="J6" s="405"/>
      <c r="K6" s="376"/>
      <c r="L6" s="405"/>
      <c r="M6" s="406"/>
    </row>
    <row r="7" spans="1:13" s="115" customFormat="1" ht="20.100000000000001" customHeight="1" x14ac:dyDescent="0.2">
      <c r="A7" s="1517"/>
      <c r="B7" s="378" t="s">
        <v>179</v>
      </c>
      <c r="C7" s="1124" t="s">
        <v>278</v>
      </c>
      <c r="D7" s="1124" t="s">
        <v>125</v>
      </c>
      <c r="E7" s="1125" t="s">
        <v>444</v>
      </c>
      <c r="F7" s="1125" t="s">
        <v>443</v>
      </c>
      <c r="G7" s="378"/>
      <c r="H7" s="745"/>
      <c r="I7" s="377"/>
      <c r="J7" s="377"/>
      <c r="K7" s="745"/>
      <c r="L7" s="377"/>
      <c r="M7" s="406"/>
    </row>
    <row r="8" spans="1:13" s="115" customFormat="1" ht="20.100000000000001" customHeight="1" thickBot="1" x14ac:dyDescent="0.25">
      <c r="A8" s="1518"/>
      <c r="B8" s="408">
        <v>39208</v>
      </c>
      <c r="C8" s="855" t="s">
        <v>332</v>
      </c>
      <c r="D8" s="745" t="s">
        <v>177</v>
      </c>
      <c r="E8" s="1125" t="s">
        <v>442</v>
      </c>
      <c r="F8" s="976" t="s">
        <v>449</v>
      </c>
      <c r="G8" s="745"/>
      <c r="H8" s="745"/>
      <c r="I8" s="377"/>
      <c r="J8" s="377"/>
      <c r="K8" s="745"/>
      <c r="L8" s="377"/>
      <c r="M8" s="406"/>
    </row>
    <row r="9" spans="1:13" s="115" customFormat="1" ht="20.100000000000001" customHeight="1" x14ac:dyDescent="0.2">
      <c r="A9" s="127"/>
      <c r="B9" s="384">
        <v>526</v>
      </c>
      <c r="C9" s="384">
        <v>538</v>
      </c>
      <c r="D9" s="384">
        <v>547</v>
      </c>
      <c r="E9" s="384">
        <v>519</v>
      </c>
      <c r="F9" s="384">
        <v>498</v>
      </c>
      <c r="G9" s="384">
        <v>524</v>
      </c>
      <c r="H9" s="384">
        <v>534</v>
      </c>
      <c r="I9" s="384">
        <v>461</v>
      </c>
      <c r="J9" s="384"/>
      <c r="K9" s="384">
        <v>503</v>
      </c>
      <c r="L9" s="384">
        <v>489</v>
      </c>
      <c r="M9" s="409"/>
    </row>
    <row r="10" spans="1:13" s="115" customFormat="1" ht="20.100000000000001" customHeight="1" x14ac:dyDescent="0.2">
      <c r="A10" s="128" t="s">
        <v>81</v>
      </c>
      <c r="B10" s="378" t="s">
        <v>103</v>
      </c>
      <c r="C10" s="378" t="s">
        <v>278</v>
      </c>
      <c r="D10" s="378" t="s">
        <v>315</v>
      </c>
      <c r="E10" s="378" t="s">
        <v>105</v>
      </c>
      <c r="F10" s="378" t="s">
        <v>106</v>
      </c>
      <c r="G10" s="378" t="s">
        <v>104</v>
      </c>
      <c r="H10" s="378" t="s">
        <v>107</v>
      </c>
      <c r="I10" s="378" t="s">
        <v>108</v>
      </c>
      <c r="J10" s="378"/>
      <c r="K10" s="378" t="s">
        <v>109</v>
      </c>
      <c r="L10" s="378" t="s">
        <v>110</v>
      </c>
      <c r="M10" s="406"/>
    </row>
    <row r="11" spans="1:13" s="115" customFormat="1" ht="20.100000000000001" customHeight="1" thickBot="1" x14ac:dyDescent="0.25">
      <c r="A11" s="129"/>
      <c r="B11" s="461" t="s">
        <v>111</v>
      </c>
      <c r="C11" s="390" t="s">
        <v>314</v>
      </c>
      <c r="D11" s="461" t="s">
        <v>316</v>
      </c>
      <c r="E11" s="461" t="s">
        <v>112</v>
      </c>
      <c r="F11" s="380" t="s">
        <v>113</v>
      </c>
      <c r="G11" s="461" t="s">
        <v>114</v>
      </c>
      <c r="H11" s="461">
        <v>1982</v>
      </c>
      <c r="I11" s="410" t="s">
        <v>169</v>
      </c>
      <c r="J11" s="461"/>
      <c r="K11" s="461" t="s">
        <v>115</v>
      </c>
      <c r="L11" s="461" t="s">
        <v>116</v>
      </c>
      <c r="M11" s="407"/>
    </row>
    <row r="12" spans="1:13" s="115" customFormat="1" ht="20.100000000000001" customHeight="1" x14ac:dyDescent="0.2">
      <c r="A12" s="128"/>
      <c r="B12" s="377"/>
      <c r="C12" s="376">
        <v>224</v>
      </c>
      <c r="D12" s="376">
        <v>254</v>
      </c>
      <c r="E12" s="376">
        <v>242</v>
      </c>
      <c r="F12" s="376">
        <v>269</v>
      </c>
      <c r="G12" s="376">
        <v>277</v>
      </c>
      <c r="H12" s="376"/>
      <c r="I12" s="376"/>
      <c r="J12" s="376"/>
      <c r="K12" s="908">
        <v>330</v>
      </c>
      <c r="L12" s="376"/>
      <c r="M12" s="411"/>
    </row>
    <row r="13" spans="1:13" s="1127" customFormat="1" ht="20.100000000000001" customHeight="1" x14ac:dyDescent="0.2">
      <c r="A13" s="128" t="s">
        <v>84</v>
      </c>
      <c r="B13" s="1126"/>
      <c r="C13" s="1124" t="s">
        <v>178</v>
      </c>
      <c r="D13" s="1124" t="s">
        <v>125</v>
      </c>
      <c r="E13" s="1124" t="s">
        <v>105</v>
      </c>
      <c r="F13" s="1124" t="s">
        <v>106</v>
      </c>
      <c r="G13" s="1124" t="s">
        <v>106</v>
      </c>
      <c r="H13" s="1124"/>
      <c r="I13" s="1124"/>
      <c r="J13" s="1124"/>
      <c r="K13" s="1125" t="s">
        <v>468</v>
      </c>
      <c r="L13" s="1124"/>
      <c r="M13" s="460"/>
    </row>
    <row r="14" spans="1:13" s="115" customFormat="1" ht="20.100000000000001" customHeight="1" thickBot="1" x14ac:dyDescent="0.25">
      <c r="A14" s="130"/>
      <c r="B14" s="377"/>
      <c r="C14" s="745" t="s">
        <v>185</v>
      </c>
      <c r="D14" s="745" t="s">
        <v>137</v>
      </c>
      <c r="E14" s="745" t="s">
        <v>117</v>
      </c>
      <c r="F14" s="745" t="s">
        <v>126</v>
      </c>
      <c r="G14" s="745" t="s">
        <v>118</v>
      </c>
      <c r="H14" s="745"/>
      <c r="I14" s="745"/>
      <c r="J14" s="745"/>
      <c r="K14" s="1125" t="s">
        <v>469</v>
      </c>
      <c r="L14" s="745"/>
      <c r="M14" s="412"/>
    </row>
    <row r="15" spans="1:13" x14ac:dyDescent="0.2">
      <c r="A15" s="131"/>
      <c r="B15" s="393"/>
      <c r="C15" s="393"/>
      <c r="D15" s="393"/>
      <c r="E15" s="393"/>
      <c r="F15" s="393"/>
      <c r="G15" s="393"/>
      <c r="H15" s="393"/>
      <c r="I15" s="393"/>
      <c r="J15" s="393"/>
      <c r="K15" s="413"/>
      <c r="L15" s="413"/>
      <c r="M15" s="414"/>
    </row>
    <row r="16" spans="1:13" x14ac:dyDescent="0.2">
      <c r="A16" s="132"/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394"/>
    </row>
    <row r="17" spans="1:13" x14ac:dyDescent="0.2">
      <c r="A17" s="132"/>
      <c r="B17" s="1512" t="s">
        <v>88</v>
      </c>
      <c r="C17" s="1512"/>
      <c r="D17" s="1512"/>
      <c r="E17" s="1512"/>
      <c r="F17" s="747"/>
      <c r="G17" s="747"/>
      <c r="H17" s="747"/>
      <c r="I17" s="747"/>
      <c r="J17" s="747"/>
      <c r="K17" s="747"/>
      <c r="L17" s="747"/>
      <c r="M17" s="394"/>
    </row>
    <row r="18" spans="1:13" x14ac:dyDescent="0.2">
      <c r="A18" s="132"/>
      <c r="B18" s="415" t="s">
        <v>89</v>
      </c>
      <c r="C18" s="416">
        <v>1532</v>
      </c>
      <c r="D18" s="416" t="s">
        <v>90</v>
      </c>
      <c r="E18" s="747" t="s">
        <v>309</v>
      </c>
      <c r="F18" s="747"/>
      <c r="G18" s="747"/>
      <c r="H18" s="747"/>
      <c r="I18" s="747"/>
      <c r="J18" s="747"/>
      <c r="K18" s="747"/>
      <c r="L18" s="747"/>
      <c r="M18" s="394"/>
    </row>
    <row r="19" spans="1:13" x14ac:dyDescent="0.2">
      <c r="A19" s="132"/>
      <c r="B19" s="747"/>
      <c r="C19" s="747"/>
      <c r="D19" s="747"/>
      <c r="E19" s="747"/>
      <c r="F19" s="747"/>
      <c r="G19" s="747"/>
      <c r="H19" s="747"/>
      <c r="I19" s="747"/>
      <c r="J19" s="747"/>
      <c r="K19" s="747"/>
      <c r="L19" s="747"/>
      <c r="M19" s="394"/>
    </row>
    <row r="20" spans="1:13" x14ac:dyDescent="0.2">
      <c r="A20" s="132"/>
      <c r="B20" s="415"/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394"/>
    </row>
    <row r="21" spans="1:13" x14ac:dyDescent="0.2">
      <c r="A21" s="132"/>
      <c r="B21" s="415"/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394"/>
    </row>
    <row r="22" spans="1:13" ht="13.5" thickBot="1" x14ac:dyDescent="0.25">
      <c r="A22" s="133"/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417"/>
    </row>
    <row r="23" spans="1:13" s="126" customFormat="1" ht="13.5" thickBot="1" x14ac:dyDescent="0.25">
      <c r="B23" s="418" t="s">
        <v>192</v>
      </c>
      <c r="C23" s="419" t="s">
        <v>211</v>
      </c>
      <c r="D23" s="418" t="s">
        <v>190</v>
      </c>
      <c r="E23" s="420" t="s">
        <v>127</v>
      </c>
      <c r="F23" s="418"/>
      <c r="G23" s="421" t="s">
        <v>208</v>
      </c>
      <c r="H23" s="418"/>
      <c r="I23" s="421"/>
      <c r="J23" s="418"/>
      <c r="K23" s="421"/>
      <c r="L23" s="418"/>
      <c r="M23" s="401"/>
    </row>
    <row r="24" spans="1:13" s="115" customFormat="1" ht="20.100000000000001" customHeight="1" x14ac:dyDescent="0.2">
      <c r="A24" s="127"/>
      <c r="B24" s="422">
        <v>314</v>
      </c>
      <c r="C24" s="402">
        <v>97</v>
      </c>
      <c r="D24" s="402">
        <v>543</v>
      </c>
      <c r="E24" s="402">
        <v>435</v>
      </c>
      <c r="F24" s="403"/>
      <c r="G24" s="402">
        <v>203</v>
      </c>
      <c r="H24" s="402"/>
      <c r="I24" s="402"/>
      <c r="J24" s="402"/>
      <c r="K24" s="402"/>
      <c r="L24" s="402"/>
      <c r="M24" s="409"/>
    </row>
    <row r="25" spans="1:13" s="115" customFormat="1" ht="20.100000000000001" customHeight="1" x14ac:dyDescent="0.2">
      <c r="A25" s="128" t="s">
        <v>122</v>
      </c>
      <c r="B25" s="423" t="s">
        <v>184</v>
      </c>
      <c r="C25" s="404" t="s">
        <v>191</v>
      </c>
      <c r="D25" s="745" t="s">
        <v>191</v>
      </c>
      <c r="E25" s="378" t="s">
        <v>106</v>
      </c>
      <c r="F25" s="404"/>
      <c r="G25" s="378" t="s">
        <v>209</v>
      </c>
      <c r="H25" s="745"/>
      <c r="I25" s="745"/>
      <c r="J25" s="745"/>
      <c r="K25" s="745"/>
      <c r="L25" s="745"/>
      <c r="M25" s="406"/>
    </row>
    <row r="26" spans="1:13" s="115" customFormat="1" ht="20.100000000000001" customHeight="1" thickBot="1" x14ac:dyDescent="0.25">
      <c r="A26" s="129"/>
      <c r="B26" s="385" t="s">
        <v>193</v>
      </c>
      <c r="C26" s="380" t="s">
        <v>210</v>
      </c>
      <c r="D26" s="461" t="s">
        <v>189</v>
      </c>
      <c r="E26" s="461" t="s">
        <v>128</v>
      </c>
      <c r="F26" s="380"/>
      <c r="G26" s="380" t="s">
        <v>210</v>
      </c>
      <c r="H26" s="461"/>
      <c r="I26" s="461"/>
      <c r="J26" s="461"/>
      <c r="K26" s="461"/>
      <c r="L26" s="461"/>
      <c r="M26" s="382"/>
    </row>
    <row r="27" spans="1:13" x14ac:dyDescent="0.2">
      <c r="B27" s="603"/>
      <c r="C27" s="603"/>
      <c r="D27" s="603"/>
      <c r="E27" s="603"/>
      <c r="F27" s="603"/>
      <c r="G27" s="603"/>
      <c r="H27" s="603"/>
      <c r="I27" s="603"/>
      <c r="J27" s="603"/>
      <c r="K27" s="603"/>
      <c r="L27" s="603"/>
    </row>
  </sheetData>
  <mergeCells count="3">
    <mergeCell ref="A3:A5"/>
    <mergeCell ref="A6:A8"/>
    <mergeCell ref="B17:E17"/>
  </mergeCells>
  <phoneticPr fontId="0" type="noConversion"/>
  <printOptions horizontalCentered="1" verticalCentered="1"/>
  <pageMargins left="0.7" right="0.7" top="0.75" bottom="0.75" header="0.3" footer="0.3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Salle</vt:lpstr>
      <vt:lpstr>Federal</vt:lpstr>
      <vt:lpstr>FITA</vt:lpstr>
      <vt:lpstr>Field</vt:lpstr>
      <vt:lpstr>Beursault</vt:lpstr>
      <vt:lpstr>3D</vt:lpstr>
      <vt:lpstr>Nature</vt:lpstr>
      <vt:lpstr>RecordsH</vt:lpstr>
      <vt:lpstr>RecordsF</vt:lpstr>
      <vt:lpstr>Palmarés</vt:lpstr>
      <vt:lpstr>'3D'!Zone_d_impression</vt:lpstr>
      <vt:lpstr>Beursault!Zone_d_impression</vt:lpstr>
      <vt:lpstr>Federal!Zone_d_impression</vt:lpstr>
      <vt:lpstr>Field!Zone_d_impression</vt:lpstr>
      <vt:lpstr>FITA!Zone_d_impression</vt:lpstr>
      <vt:lpstr>Palmarés!Zone_d_impression</vt:lpstr>
      <vt:lpstr>RecordsF!Zone_d_impression</vt:lpstr>
      <vt:lpstr>RecordsH!Zone_d_impression</vt:lpstr>
      <vt:lpstr>Salle!Zone_d_impression</vt:lpstr>
    </vt:vector>
  </TitlesOfParts>
  <Company>STAR COMMAND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</dc:creator>
  <cp:lastModifiedBy>Norbert</cp:lastModifiedBy>
  <cp:lastPrinted>2014-10-12T08:21:44Z</cp:lastPrinted>
  <dcterms:created xsi:type="dcterms:W3CDTF">1998-04-20T10:52:26Z</dcterms:created>
  <dcterms:modified xsi:type="dcterms:W3CDTF">2015-03-15T09:55:14Z</dcterms:modified>
</cp:coreProperties>
</file>