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955" yWindow="-15" windowWidth="6000" windowHeight="6195" tabRatio="589" activeTab="9"/>
  </bookViews>
  <sheets>
    <sheet name="Salle" sheetId="1" r:id="rId1"/>
    <sheet name="Federal" sheetId="4" r:id="rId2"/>
    <sheet name="FITA" sheetId="2" r:id="rId3"/>
    <sheet name="Field" sheetId="3" r:id="rId4"/>
    <sheet name="Beursault" sheetId="5" r:id="rId5"/>
    <sheet name="3D" sheetId="6" r:id="rId6"/>
    <sheet name="Nature" sheetId="10" r:id="rId7"/>
    <sheet name="RecordsH" sheetId="7" r:id="rId8"/>
    <sheet name="RecordsF" sheetId="8" r:id="rId9"/>
    <sheet name="Palmarés" sheetId="9" r:id="rId10"/>
  </sheets>
  <definedNames>
    <definedName name="_xlnm.Print_Titles" localSheetId="0">Salle!#REF!</definedName>
    <definedName name="_xlnm.Print_Area" localSheetId="5">'3D'!$A$1:$BH$79</definedName>
    <definedName name="_xlnm.Print_Area" localSheetId="4">Beursault!$A$1:$AP$81</definedName>
    <definedName name="_xlnm.Print_Area" localSheetId="1">Federal!$A$1:$AU$91</definedName>
    <definedName name="_xlnm.Print_Area" localSheetId="3">Field!$A$1:$BE$72</definedName>
    <definedName name="_xlnm.Print_Area" localSheetId="2">FITA!$A$1:$AN$69</definedName>
    <definedName name="_xlnm.Print_Area" localSheetId="9">Palmarés!$A$1:$I$91</definedName>
    <definedName name="_xlnm.Print_Area" localSheetId="8">RecordsF!$A$1:$M$26</definedName>
    <definedName name="_xlnm.Print_Area" localSheetId="7">RecordsH!$A$1:$P$32</definedName>
    <definedName name="_xlnm.Print_Area" localSheetId="0">Salle!$A$1:$AX$107</definedName>
  </definedNames>
  <calcPr calcId="145621"/>
</workbook>
</file>

<file path=xl/calcChain.xml><?xml version="1.0" encoding="utf-8"?>
<calcChain xmlns="http://schemas.openxmlformats.org/spreadsheetml/2006/main">
  <c r="AH56" i="5" l="1"/>
  <c r="AG56" i="5"/>
  <c r="AI56" i="5" l="1"/>
  <c r="AJ56" i="5" s="1"/>
  <c r="BG65" i="6"/>
  <c r="BF65" i="6"/>
  <c r="BE65" i="6"/>
  <c r="BD65" i="6"/>
  <c r="BC65" i="6"/>
  <c r="BB65" i="6"/>
  <c r="AZ65" i="6"/>
  <c r="AY65" i="6"/>
  <c r="AX65" i="6"/>
  <c r="BA65" i="6" s="1"/>
  <c r="AW65" i="6"/>
  <c r="AV65" i="6"/>
  <c r="BG66" i="6" l="1"/>
  <c r="BF66" i="6"/>
  <c r="BE66" i="6"/>
  <c r="BD66" i="6"/>
  <c r="BC66" i="6"/>
  <c r="BB66" i="6"/>
  <c r="AZ66" i="6"/>
  <c r="AY66" i="6"/>
  <c r="AX66" i="6"/>
  <c r="BA66" i="6" s="1"/>
  <c r="AW66" i="6"/>
  <c r="AV66" i="6"/>
  <c r="AP85" i="4" l="1"/>
  <c r="AT84" i="4"/>
  <c r="AS84" i="4"/>
  <c r="AR84" i="4"/>
  <c r="AQ84" i="4"/>
  <c r="AN84" i="4"/>
  <c r="AM84" i="4"/>
  <c r="AL84" i="4"/>
  <c r="AJ84" i="4"/>
  <c r="AK84" i="4" s="1"/>
  <c r="AT41" i="4"/>
  <c r="AS41" i="4"/>
  <c r="AR41" i="4"/>
  <c r="AQ41" i="4"/>
  <c r="AP41" i="4"/>
  <c r="AN41" i="4"/>
  <c r="AM41" i="4"/>
  <c r="AL41" i="4"/>
  <c r="AJ41" i="4"/>
  <c r="AK41" i="4" s="1"/>
  <c r="AO84" i="4" l="1"/>
  <c r="AO41" i="4"/>
  <c r="AH68" i="5"/>
  <c r="AG68" i="5"/>
  <c r="AI68" i="5" l="1"/>
  <c r="AJ68" i="5" s="1"/>
  <c r="AH75" i="5"/>
  <c r="AG75" i="5"/>
  <c r="AI75" i="5" s="1"/>
  <c r="AJ75" i="5" l="1"/>
  <c r="AQ48" i="2"/>
  <c r="AP48" i="2"/>
  <c r="AO48" i="2"/>
  <c r="AN48" i="2"/>
  <c r="AM48" i="2"/>
  <c r="AL48" i="2"/>
  <c r="AK48" i="2"/>
  <c r="AJ48" i="2"/>
  <c r="AI48" i="2"/>
  <c r="AG48" i="2"/>
  <c r="AF48" i="2"/>
  <c r="AE48" i="2"/>
  <c r="AC48" i="2"/>
  <c r="AD48" i="2" s="1"/>
  <c r="AH48" i="2" l="1"/>
  <c r="AQ26" i="4"/>
  <c r="AP26" i="4"/>
  <c r="AJ25" i="4"/>
  <c r="AJ26" i="4"/>
  <c r="AK26" i="4" s="1"/>
  <c r="AT26" i="4"/>
  <c r="AS26" i="4"/>
  <c r="AR26" i="4"/>
  <c r="AN26" i="4"/>
  <c r="AM26" i="4"/>
  <c r="AL26" i="4"/>
  <c r="AO26" i="4" l="1"/>
  <c r="AS50" i="4"/>
  <c r="AR50" i="4"/>
  <c r="AQ50" i="4"/>
  <c r="AP50" i="4"/>
  <c r="AT59" i="4"/>
  <c r="AN59" i="4"/>
  <c r="AM59" i="4"/>
  <c r="AL59" i="4"/>
  <c r="AJ59" i="4"/>
  <c r="AK59" i="4" s="1"/>
  <c r="AO59" i="4" l="1"/>
  <c r="AQ62" i="2"/>
  <c r="AP62" i="2"/>
  <c r="AO62" i="2"/>
  <c r="AN62" i="2"/>
  <c r="AM62" i="2"/>
  <c r="AL62" i="2"/>
  <c r="AK62" i="2"/>
  <c r="AJ62" i="2"/>
  <c r="AI62" i="2"/>
  <c r="AQ61" i="2"/>
  <c r="AP61" i="2"/>
  <c r="AO61" i="2"/>
  <c r="AN61" i="2"/>
  <c r="AM61" i="2"/>
  <c r="AL61" i="2"/>
  <c r="AQ60" i="2"/>
  <c r="AP60" i="2"/>
  <c r="AO60" i="2"/>
  <c r="AN60" i="2"/>
  <c r="AM60" i="2"/>
  <c r="AQ55" i="2"/>
  <c r="AP55" i="2"/>
  <c r="AO55" i="2"/>
  <c r="AN55" i="2"/>
  <c r="AM55" i="2"/>
  <c r="AL55" i="2"/>
  <c r="AK55" i="2"/>
  <c r="AJ55" i="2"/>
  <c r="AI55" i="2"/>
  <c r="AQ54" i="2"/>
  <c r="AP54" i="2"/>
  <c r="AO54" i="2"/>
  <c r="AN54" i="2"/>
  <c r="AM54" i="2"/>
  <c r="AL54" i="2"/>
  <c r="AK54" i="2"/>
  <c r="AJ54" i="2"/>
  <c r="AI54" i="2"/>
  <c r="AQ50" i="2"/>
  <c r="AP50" i="2"/>
  <c r="AO50" i="2"/>
  <c r="AN50" i="2"/>
  <c r="AQ49" i="2"/>
  <c r="AP49" i="2"/>
  <c r="AO49" i="2"/>
  <c r="AN49" i="2"/>
  <c r="AM49" i="2"/>
  <c r="AL49" i="2"/>
  <c r="AQ47" i="2"/>
  <c r="AP47" i="2"/>
  <c r="AO47" i="2"/>
  <c r="AN47" i="2"/>
  <c r="AM47" i="2"/>
  <c r="AL47" i="2"/>
  <c r="AQ44" i="2"/>
  <c r="AP44" i="2"/>
  <c r="AO44" i="2"/>
  <c r="AN44" i="2"/>
  <c r="AM44" i="2"/>
  <c r="AL44" i="2"/>
  <c r="AK44" i="2"/>
  <c r="AJ44" i="2"/>
  <c r="AI44" i="2"/>
  <c r="AQ43" i="2"/>
  <c r="AQ39" i="2"/>
  <c r="AP39" i="2"/>
  <c r="AO39" i="2"/>
  <c r="AN39" i="2"/>
  <c r="AM39" i="2"/>
  <c r="AL39" i="2"/>
  <c r="AK39" i="2"/>
  <c r="AJ39" i="2"/>
  <c r="AI39" i="2"/>
  <c r="AQ38" i="2"/>
  <c r="AP38" i="2"/>
  <c r="AO38" i="2"/>
  <c r="AN38" i="2"/>
  <c r="AM38" i="2"/>
  <c r="AL38" i="2"/>
  <c r="AK38" i="2"/>
  <c r="AQ35" i="2"/>
  <c r="AP35" i="2"/>
  <c r="AO35" i="2"/>
  <c r="AN35" i="2"/>
  <c r="AM35" i="2"/>
  <c r="AL35" i="2"/>
  <c r="AK35" i="2"/>
  <c r="AJ35" i="2"/>
  <c r="AI35" i="2"/>
  <c r="AQ34" i="2"/>
  <c r="AP34" i="2"/>
  <c r="AO34" i="2"/>
  <c r="AN34" i="2"/>
  <c r="AM34" i="2"/>
  <c r="AL34" i="2"/>
  <c r="AQ33" i="2"/>
  <c r="AP33" i="2"/>
  <c r="AO33" i="2"/>
  <c r="AN33" i="2"/>
  <c r="AM33" i="2"/>
  <c r="AL33" i="2"/>
  <c r="AQ30" i="2"/>
  <c r="AP30" i="2"/>
  <c r="AO30" i="2"/>
  <c r="AN30" i="2"/>
  <c r="AM30" i="2"/>
  <c r="AL30" i="2"/>
  <c r="AK30" i="2"/>
  <c r="AJ30" i="2"/>
  <c r="AI30" i="2"/>
  <c r="AQ29" i="2"/>
  <c r="AP29" i="2"/>
  <c r="AO29" i="2"/>
  <c r="AN29" i="2"/>
  <c r="AM29" i="2"/>
  <c r="AL29" i="2"/>
  <c r="AK29" i="2"/>
  <c r="AJ29" i="2"/>
  <c r="AI29" i="2"/>
  <c r="AQ26" i="2"/>
  <c r="AP26" i="2"/>
  <c r="AO26" i="2"/>
  <c r="AN26" i="2"/>
  <c r="AM26" i="2"/>
  <c r="AL26" i="2"/>
  <c r="AK26" i="2"/>
  <c r="AJ26" i="2"/>
  <c r="AI26" i="2"/>
  <c r="AQ25" i="2"/>
  <c r="AP25" i="2"/>
  <c r="AO25" i="2"/>
  <c r="AN25" i="2"/>
  <c r="AM25" i="2"/>
  <c r="AL25" i="2"/>
  <c r="AK25" i="2"/>
  <c r="AQ22" i="2"/>
  <c r="AP22" i="2"/>
  <c r="AO22" i="2"/>
  <c r="AN22" i="2"/>
  <c r="AM22" i="2"/>
  <c r="AL22" i="2"/>
  <c r="AK22" i="2"/>
  <c r="AJ22" i="2"/>
  <c r="AI22" i="2"/>
  <c r="AQ21" i="2"/>
  <c r="AP21" i="2"/>
  <c r="AO21" i="2"/>
  <c r="AN21" i="2"/>
  <c r="AM21" i="2"/>
  <c r="AL21" i="2"/>
  <c r="AK21" i="2"/>
  <c r="AJ21" i="2"/>
  <c r="AI21" i="2"/>
  <c r="AQ20" i="2"/>
  <c r="AP20" i="2"/>
  <c r="AO20" i="2"/>
  <c r="AN20" i="2"/>
  <c r="AM20" i="2"/>
  <c r="AL20" i="2"/>
  <c r="AK20" i="2"/>
  <c r="AJ20" i="2"/>
  <c r="AI20" i="2"/>
  <c r="AQ17" i="2"/>
  <c r="AP17" i="2"/>
  <c r="AO17" i="2"/>
  <c r="AN17" i="2"/>
  <c r="AM17" i="2"/>
  <c r="AL17" i="2"/>
  <c r="AQ14" i="2"/>
  <c r="AP14" i="2"/>
  <c r="AO14" i="2"/>
  <c r="AN14" i="2"/>
  <c r="AM14" i="2"/>
  <c r="AL14" i="2"/>
  <c r="AK14" i="2"/>
  <c r="AJ14" i="2"/>
  <c r="AI14" i="2"/>
  <c r="AQ13" i="2"/>
  <c r="AP13" i="2"/>
  <c r="AO13" i="2"/>
  <c r="AN13" i="2"/>
  <c r="AM13" i="2"/>
  <c r="AL13" i="2"/>
  <c r="AK13" i="2"/>
  <c r="AQ10" i="2"/>
  <c r="AP10" i="2"/>
  <c r="AO10" i="2"/>
  <c r="AN10" i="2"/>
  <c r="AM10" i="2"/>
  <c r="AL10" i="2"/>
  <c r="AK10" i="2"/>
  <c r="AJ10" i="2"/>
  <c r="AI10" i="2"/>
  <c r="AQ9" i="2"/>
  <c r="AP9" i="2"/>
  <c r="AO9" i="2"/>
  <c r="AN9" i="2"/>
  <c r="AM9" i="2"/>
  <c r="AL9" i="2"/>
  <c r="AK9" i="2"/>
  <c r="AJ9" i="2"/>
  <c r="AI9" i="2"/>
  <c r="AG62" i="2"/>
  <c r="AF62" i="2"/>
  <c r="AE62" i="2"/>
  <c r="AG61" i="2"/>
  <c r="AF61" i="2"/>
  <c r="AE61" i="2"/>
  <c r="AG60" i="2"/>
  <c r="AF60" i="2"/>
  <c r="AE60" i="2"/>
  <c r="AG55" i="2"/>
  <c r="AF55" i="2"/>
  <c r="AE55" i="2"/>
  <c r="AG54" i="2"/>
  <c r="AF54" i="2"/>
  <c r="AE54" i="2"/>
  <c r="AG50" i="2"/>
  <c r="AF50" i="2"/>
  <c r="AE50" i="2"/>
  <c r="AG49" i="2"/>
  <c r="AF49" i="2"/>
  <c r="AE49" i="2"/>
  <c r="AG47" i="2"/>
  <c r="AF47" i="2"/>
  <c r="AE47" i="2"/>
  <c r="AG44" i="2"/>
  <c r="AF44" i="2"/>
  <c r="AE44" i="2"/>
  <c r="AG43" i="2"/>
  <c r="AF43" i="2"/>
  <c r="AE43" i="2"/>
  <c r="AG38" i="2"/>
  <c r="AF38" i="2"/>
  <c r="AE38" i="2"/>
  <c r="AG35" i="2"/>
  <c r="AF35" i="2"/>
  <c r="AE35" i="2"/>
  <c r="AG34" i="2"/>
  <c r="AF34" i="2"/>
  <c r="AG33" i="2"/>
  <c r="AF33" i="2"/>
  <c r="AG30" i="2"/>
  <c r="AF30" i="2"/>
  <c r="AE30" i="2"/>
  <c r="AG29" i="2"/>
  <c r="AF29" i="2"/>
  <c r="AE29" i="2"/>
  <c r="AG26" i="2"/>
  <c r="AF26" i="2"/>
  <c r="AE26" i="2"/>
  <c r="AG25" i="2"/>
  <c r="AF25" i="2"/>
  <c r="AE25" i="2"/>
  <c r="AG22" i="2"/>
  <c r="AF22" i="2"/>
  <c r="AE22" i="2"/>
  <c r="AG21" i="2"/>
  <c r="AF21" i="2"/>
  <c r="AE21" i="2"/>
  <c r="AG20" i="2"/>
  <c r="AF20" i="2"/>
  <c r="AE20" i="2"/>
  <c r="AG17" i="2"/>
  <c r="AF17" i="2"/>
  <c r="AE17" i="2"/>
  <c r="AG14" i="2"/>
  <c r="AF14" i="2"/>
  <c r="AE14" i="2"/>
  <c r="AG13" i="2"/>
  <c r="AF13" i="2"/>
  <c r="AE13" i="2"/>
  <c r="AG10" i="2"/>
  <c r="AF10" i="2"/>
  <c r="AE10" i="2"/>
  <c r="AG9" i="2"/>
  <c r="AF9" i="2"/>
  <c r="AE9" i="2"/>
  <c r="AC62" i="2"/>
  <c r="AC61" i="2"/>
  <c r="AC60" i="2"/>
  <c r="AC55" i="2"/>
  <c r="AC54" i="2"/>
  <c r="AC50" i="2"/>
  <c r="AC49" i="2"/>
  <c r="AC47" i="2"/>
  <c r="AC44" i="2"/>
  <c r="AC43" i="2"/>
  <c r="AC39" i="2"/>
  <c r="AC38" i="2"/>
  <c r="AC35" i="2"/>
  <c r="AC30" i="2"/>
  <c r="AC29" i="2"/>
  <c r="AC26" i="2"/>
  <c r="AC25" i="2"/>
  <c r="AC22" i="2"/>
  <c r="AC21" i="2"/>
  <c r="AC20" i="2"/>
  <c r="AC17" i="2"/>
  <c r="AC13" i="2"/>
  <c r="AC10" i="2"/>
  <c r="AC9" i="2"/>
  <c r="AC14" i="2"/>
  <c r="AD14" i="2" s="1"/>
  <c r="AH14" i="2" l="1"/>
  <c r="BD21" i="3"/>
  <c r="BC21" i="3"/>
  <c r="BB21" i="3"/>
  <c r="BA21" i="3"/>
  <c r="AZ21" i="3"/>
  <c r="AY21" i="3"/>
  <c r="AW21" i="3"/>
  <c r="AV21" i="3"/>
  <c r="AU21" i="3"/>
  <c r="AX21" i="3" s="1"/>
  <c r="AS21" i="3"/>
  <c r="AT21" i="3" s="1"/>
  <c r="BD20" i="3"/>
  <c r="BC20" i="3"/>
  <c r="BB20" i="3"/>
  <c r="BA20" i="3"/>
  <c r="AZ20" i="3"/>
  <c r="AY20" i="3"/>
  <c r="AW20" i="3"/>
  <c r="AV20" i="3"/>
  <c r="AU20" i="3"/>
  <c r="AX20" i="3" s="1"/>
  <c r="AS20" i="3"/>
  <c r="AT20" i="3" s="1"/>
  <c r="AW19" i="3"/>
  <c r="AV19" i="3"/>
  <c r="AS19" i="3"/>
  <c r="AT19" i="3" s="1"/>
  <c r="AS16" i="3"/>
  <c r="AS17" i="3"/>
  <c r="AT16" i="3"/>
  <c r="AZ16" i="3"/>
  <c r="AY16" i="3"/>
  <c r="BB16" i="3"/>
  <c r="BA16" i="3"/>
  <c r="AW16" i="3"/>
  <c r="AV16" i="3"/>
  <c r="AU16" i="3"/>
  <c r="AX16" i="3" s="1"/>
  <c r="AS40" i="3"/>
  <c r="AT40" i="3"/>
  <c r="AW40" i="3"/>
  <c r="AV40" i="3"/>
  <c r="AU40" i="3"/>
  <c r="AX40" i="3" s="1"/>
  <c r="BA40" i="3"/>
  <c r="AZ40" i="3"/>
  <c r="AY40" i="3"/>
  <c r="BC40" i="3" l="1"/>
  <c r="BB40" i="3"/>
  <c r="AT14" i="4"/>
  <c r="AS14" i="4"/>
  <c r="AR14" i="4"/>
  <c r="AQ14" i="4"/>
  <c r="AP14" i="4"/>
  <c r="BD71" i="3" l="1"/>
  <c r="BD70" i="3"/>
  <c r="BD69" i="3"/>
  <c r="BD68" i="3"/>
  <c r="BC71" i="3"/>
  <c r="BC70" i="3"/>
  <c r="BC69" i="3"/>
  <c r="BC68" i="3"/>
  <c r="BB71" i="3"/>
  <c r="BB70" i="3"/>
  <c r="BB69" i="3"/>
  <c r="BB68" i="3"/>
  <c r="BA71" i="3"/>
  <c r="BA70" i="3"/>
  <c r="BA69" i="3"/>
  <c r="AZ71" i="3"/>
  <c r="AZ70" i="3"/>
  <c r="AZ69" i="3"/>
  <c r="AY71" i="3"/>
  <c r="AY70" i="3"/>
  <c r="AY69" i="3"/>
  <c r="BD64" i="3"/>
  <c r="BD58" i="3"/>
  <c r="BC64" i="3"/>
  <c r="BC58" i="3"/>
  <c r="BB64" i="3"/>
  <c r="BB58" i="3"/>
  <c r="BA58" i="3"/>
  <c r="BD55" i="3"/>
  <c r="BD52" i="3"/>
  <c r="BC55" i="3"/>
  <c r="BC52" i="3"/>
  <c r="BB52" i="3"/>
  <c r="BD43" i="3"/>
  <c r="BD42" i="3"/>
  <c r="AZ49" i="3"/>
  <c r="AZ48" i="3"/>
  <c r="AZ47" i="3"/>
  <c r="AZ34" i="3"/>
  <c r="AY49" i="3"/>
  <c r="AY48" i="3"/>
  <c r="AY47" i="3"/>
  <c r="AY34" i="3"/>
  <c r="BD31" i="3"/>
  <c r="BD30" i="3"/>
  <c r="BD28" i="3"/>
  <c r="BD25" i="3"/>
  <c r="BD24" i="3"/>
  <c r="BC31" i="3"/>
  <c r="BC30" i="3"/>
  <c r="BC29" i="3"/>
  <c r="BC28" i="3"/>
  <c r="BC25" i="3"/>
  <c r="BC24" i="3"/>
  <c r="BB31" i="3"/>
  <c r="BB30" i="3"/>
  <c r="BB29" i="3"/>
  <c r="BB28" i="3"/>
  <c r="BB25" i="3"/>
  <c r="BB24" i="3"/>
  <c r="BA31" i="3"/>
  <c r="BA30" i="3"/>
  <c r="BA28" i="3"/>
  <c r="BA25" i="3"/>
  <c r="BA24" i="3"/>
  <c r="AZ31" i="3"/>
  <c r="AZ30" i="3"/>
  <c r="AZ28" i="3"/>
  <c r="AZ25" i="3"/>
  <c r="AZ24" i="3"/>
  <c r="AY30" i="3"/>
  <c r="AY28" i="3"/>
  <c r="AY25" i="3"/>
  <c r="AY24" i="3"/>
  <c r="BB17" i="3"/>
  <c r="BB13" i="3"/>
  <c r="BB12" i="3"/>
  <c r="BB9" i="3"/>
  <c r="BB8" i="3"/>
  <c r="BA17" i="3"/>
  <c r="BA13" i="3"/>
  <c r="BA9" i="3"/>
  <c r="BA8" i="3"/>
  <c r="AZ13" i="3"/>
  <c r="AZ9" i="3"/>
  <c r="AZ8" i="3"/>
  <c r="AY13" i="3"/>
  <c r="AY9" i="3"/>
  <c r="AY8" i="3"/>
  <c r="BG71" i="6" l="1"/>
  <c r="BG64" i="6"/>
  <c r="BG62" i="6"/>
  <c r="BG58" i="6"/>
  <c r="BG55" i="6"/>
  <c r="BG54" i="6"/>
  <c r="BG51" i="6"/>
  <c r="BF71" i="6"/>
  <c r="BF62" i="6"/>
  <c r="BF58" i="6"/>
  <c r="BF55" i="6"/>
  <c r="BF54" i="6"/>
  <c r="BF51" i="6"/>
  <c r="BE71" i="6"/>
  <c r="BE62" i="6"/>
  <c r="BE55" i="6"/>
  <c r="BE54" i="6"/>
  <c r="BE51" i="6"/>
  <c r="BD71" i="6"/>
  <c r="BD62" i="6"/>
  <c r="BD55" i="6"/>
  <c r="BD54" i="6"/>
  <c r="BD51" i="6"/>
  <c r="BC71" i="6"/>
  <c r="BC62" i="6"/>
  <c r="BC55" i="6"/>
  <c r="BC54" i="6"/>
  <c r="BC51" i="6"/>
  <c r="BB71" i="6"/>
  <c r="BB62" i="6"/>
  <c r="BB55" i="6"/>
  <c r="BB54" i="6"/>
  <c r="BB51" i="6"/>
  <c r="BG74" i="6"/>
  <c r="BF74" i="6"/>
  <c r="BE74" i="6"/>
  <c r="BD74" i="6"/>
  <c r="BC74" i="6"/>
  <c r="BB74" i="6"/>
  <c r="BG48" i="6"/>
  <c r="BG47" i="6"/>
  <c r="BG44" i="6"/>
  <c r="BG43" i="6"/>
  <c r="BG40" i="6"/>
  <c r="BG39" i="6"/>
  <c r="BF48" i="6"/>
  <c r="BF44" i="6"/>
  <c r="BF43" i="6"/>
  <c r="BF40" i="6"/>
  <c r="BF39" i="6"/>
  <c r="BE48" i="6"/>
  <c r="BE44" i="6"/>
  <c r="BE43" i="6"/>
  <c r="BE40" i="6"/>
  <c r="BE39" i="6"/>
  <c r="BD48" i="6"/>
  <c r="BD44" i="6"/>
  <c r="BD43" i="6"/>
  <c r="BD40" i="6"/>
  <c r="BD39" i="6"/>
  <c r="BC48" i="6"/>
  <c r="BC44" i="6"/>
  <c r="BC43" i="6"/>
  <c r="BC40" i="6"/>
  <c r="BC39" i="6"/>
  <c r="BB48" i="6"/>
  <c r="BB44" i="6"/>
  <c r="BB43" i="6"/>
  <c r="BB40" i="6"/>
  <c r="BB39" i="6"/>
  <c r="BG36" i="6"/>
  <c r="BG35" i="6"/>
  <c r="BG34" i="6"/>
  <c r="BG33" i="6"/>
  <c r="BF36" i="6"/>
  <c r="BF34" i="6"/>
  <c r="BF33" i="6"/>
  <c r="BE36" i="6"/>
  <c r="BE34" i="6"/>
  <c r="BG26" i="6"/>
  <c r="BG25" i="6"/>
  <c r="BG22" i="6"/>
  <c r="BG18" i="6"/>
  <c r="BF26" i="6"/>
  <c r="BF22" i="6"/>
  <c r="BF18" i="6"/>
  <c r="BE22" i="6"/>
  <c r="BE18" i="6"/>
  <c r="BD22" i="6"/>
  <c r="BD18" i="6"/>
  <c r="BC18" i="6"/>
  <c r="BB18" i="6"/>
  <c r="BG15" i="6"/>
  <c r="BG13" i="6"/>
  <c r="BG12" i="6"/>
  <c r="BG10" i="6"/>
  <c r="BG8" i="6"/>
  <c r="BF15" i="6"/>
  <c r="BF13" i="6"/>
  <c r="BF12" i="6"/>
  <c r="BF10" i="6"/>
  <c r="BF8" i="6"/>
  <c r="BE15" i="6"/>
  <c r="BE13" i="6"/>
  <c r="BE12" i="6"/>
  <c r="BE10" i="6"/>
  <c r="BE8" i="6"/>
  <c r="BD15" i="6"/>
  <c r="BD13" i="6"/>
  <c r="BD12" i="6"/>
  <c r="BD10" i="6"/>
  <c r="BD8" i="6"/>
  <c r="BC15" i="6"/>
  <c r="BB15" i="6"/>
  <c r="BC13" i="6"/>
  <c r="BC12" i="6"/>
  <c r="BC10" i="6"/>
  <c r="BC8" i="6"/>
  <c r="BB13" i="6"/>
  <c r="BB12" i="6"/>
  <c r="BB10" i="6"/>
  <c r="BB8" i="6"/>
  <c r="AS62" i="1" l="1"/>
  <c r="AR62" i="1"/>
  <c r="AQ62" i="1"/>
  <c r="AT62" i="1" s="1"/>
  <c r="AO63" i="1"/>
  <c r="AP63" i="1" s="1"/>
  <c r="AO62" i="1"/>
  <c r="AP62" i="1" s="1"/>
  <c r="AX62" i="1"/>
  <c r="AX91" i="1" l="1"/>
  <c r="AW91" i="1"/>
  <c r="AV91" i="1"/>
  <c r="AU91" i="1"/>
  <c r="AS91" i="1"/>
  <c r="AR91" i="1"/>
  <c r="AT91" i="1" s="1"/>
  <c r="AO91" i="1"/>
  <c r="AP91" i="1" s="1"/>
  <c r="AX72" i="1"/>
  <c r="AX70" i="1"/>
  <c r="AW72" i="1"/>
  <c r="AV72" i="1"/>
  <c r="AU72" i="1"/>
  <c r="AO72" i="1"/>
  <c r="AS72" i="1"/>
  <c r="AR72" i="1"/>
  <c r="AQ72" i="1"/>
  <c r="AT72" i="1" l="1"/>
  <c r="AX92" i="1"/>
  <c r="AW92" i="1"/>
  <c r="AV92" i="1"/>
  <c r="AU92" i="1"/>
  <c r="AS92" i="1"/>
  <c r="AR92" i="1"/>
  <c r="AT92" i="1" s="1"/>
  <c r="AO92" i="1"/>
  <c r="AP92" i="1" s="1"/>
  <c r="AX77" i="1" l="1"/>
  <c r="AW77" i="1"/>
  <c r="AV77" i="1"/>
  <c r="AU77" i="1"/>
  <c r="AS77" i="1"/>
  <c r="AR77" i="1"/>
  <c r="AQ77" i="1"/>
  <c r="AO77" i="1"/>
  <c r="AP77" i="1" s="1"/>
  <c r="AW73" i="1"/>
  <c r="AV73" i="1"/>
  <c r="AU73" i="1"/>
  <c r="AX85" i="1"/>
  <c r="AS85" i="1"/>
  <c r="AR85" i="1"/>
  <c r="AQ85" i="1"/>
  <c r="AO85" i="1"/>
  <c r="AP85" i="1" s="1"/>
  <c r="AT77" i="1" l="1"/>
  <c r="AT85" i="1"/>
  <c r="AK62" i="10"/>
  <c r="AJ62" i="10"/>
  <c r="AI62" i="10"/>
  <c r="AH62" i="10"/>
  <c r="AG62" i="10"/>
  <c r="AF62" i="10"/>
  <c r="AK61" i="10"/>
  <c r="AJ61" i="10"/>
  <c r="AI61" i="10"/>
  <c r="AH61" i="10"/>
  <c r="AG61" i="10"/>
  <c r="AF61" i="10"/>
  <c r="AK58" i="10"/>
  <c r="AJ58" i="10"/>
  <c r="AI58" i="10"/>
  <c r="AH58" i="10"/>
  <c r="AG58" i="10"/>
  <c r="AF58" i="10"/>
  <c r="AK57" i="10"/>
  <c r="AJ57" i="10"/>
  <c r="AI57" i="10"/>
  <c r="AH57" i="10"/>
  <c r="AG57" i="10"/>
  <c r="AF57" i="10"/>
  <c r="AK55" i="10"/>
  <c r="AJ55" i="10"/>
  <c r="AI55" i="10"/>
  <c r="AH55" i="10"/>
  <c r="AG55" i="10"/>
  <c r="AF55" i="10"/>
  <c r="AK54" i="10"/>
  <c r="AJ54" i="10"/>
  <c r="AI54" i="10"/>
  <c r="AH54" i="10"/>
  <c r="AG54" i="10"/>
  <c r="AF54" i="10"/>
  <c r="AK51" i="10"/>
  <c r="AJ51" i="10"/>
  <c r="AI51" i="10"/>
  <c r="AH51" i="10"/>
  <c r="AG51" i="10"/>
  <c r="AF51" i="10"/>
  <c r="AK48" i="10"/>
  <c r="AJ48" i="10"/>
  <c r="AI48" i="10"/>
  <c r="AH48" i="10"/>
  <c r="AG48" i="10"/>
  <c r="AF48" i="10"/>
  <c r="AK45" i="10"/>
  <c r="AJ45" i="10"/>
  <c r="AI45" i="10"/>
  <c r="AH45" i="10"/>
  <c r="AG45" i="10"/>
  <c r="AF45" i="10"/>
  <c r="AK44" i="10"/>
  <c r="AJ44" i="10"/>
  <c r="AI44" i="10"/>
  <c r="AH44" i="10"/>
  <c r="AG44" i="10"/>
  <c r="AF44" i="10"/>
  <c r="AK41" i="10"/>
  <c r="AJ41" i="10"/>
  <c r="AI41" i="10"/>
  <c r="AH41" i="10"/>
  <c r="AG41" i="10"/>
  <c r="AF41" i="10"/>
  <c r="AK38" i="10"/>
  <c r="AJ38" i="10"/>
  <c r="AI38" i="10"/>
  <c r="AH38" i="10"/>
  <c r="AG38" i="10"/>
  <c r="AF38" i="10"/>
  <c r="AK37" i="10"/>
  <c r="AJ37" i="10"/>
  <c r="AI37" i="10"/>
  <c r="AH37" i="10"/>
  <c r="AG37" i="10"/>
  <c r="AF37" i="10"/>
  <c r="AK34" i="10"/>
  <c r="AJ34" i="10"/>
  <c r="AI34" i="10"/>
  <c r="AH34" i="10"/>
  <c r="AG34" i="10"/>
  <c r="AF34" i="10"/>
  <c r="AK33" i="10"/>
  <c r="AJ33" i="10"/>
  <c r="AI33" i="10"/>
  <c r="AH33" i="10"/>
  <c r="AG33" i="10"/>
  <c r="AF33" i="10"/>
  <c r="AK30" i="10"/>
  <c r="AJ30" i="10"/>
  <c r="AI30" i="10"/>
  <c r="AH30" i="10"/>
  <c r="AG30" i="10"/>
  <c r="AF30" i="10"/>
  <c r="AK26" i="10"/>
  <c r="AJ26" i="10"/>
  <c r="AI26" i="10"/>
  <c r="AK25" i="10"/>
  <c r="AJ25" i="10"/>
  <c r="AI25" i="10"/>
  <c r="AH25" i="10"/>
  <c r="AG25" i="10"/>
  <c r="AF25" i="10"/>
  <c r="AK22" i="10"/>
  <c r="AJ22" i="10"/>
  <c r="AI22" i="10"/>
  <c r="AH22" i="10"/>
  <c r="AG22" i="10"/>
  <c r="AF22" i="10"/>
  <c r="AK19" i="10"/>
  <c r="AJ19" i="10"/>
  <c r="AI19" i="10"/>
  <c r="AH19" i="10"/>
  <c r="AG19" i="10"/>
  <c r="AF19" i="10"/>
  <c r="AH15" i="10"/>
  <c r="AG15" i="10"/>
  <c r="AF15" i="10"/>
  <c r="AH13" i="10"/>
  <c r="AG13" i="10"/>
  <c r="AF13" i="10"/>
  <c r="AH12" i="10"/>
  <c r="AG12" i="10"/>
  <c r="AF12" i="10"/>
  <c r="AH10" i="10"/>
  <c r="AG10" i="10"/>
  <c r="AF10" i="10"/>
  <c r="AH8" i="10"/>
  <c r="AG8" i="10"/>
  <c r="AF8" i="10"/>
  <c r="BG30" i="6"/>
  <c r="BF30" i="6"/>
  <c r="BE30" i="6"/>
  <c r="BG29" i="6"/>
  <c r="BF29" i="6"/>
  <c r="BE29" i="6"/>
  <c r="BD29" i="6"/>
  <c r="BC29" i="6"/>
  <c r="BB29" i="6"/>
  <c r="J89" i="4"/>
  <c r="H105" i="1"/>
  <c r="AT18" i="4"/>
  <c r="AN18" i="4"/>
  <c r="AM18" i="4"/>
  <c r="AL18" i="4"/>
  <c r="AJ18" i="4"/>
  <c r="AK18" i="4" s="1"/>
  <c r="AP15" i="4"/>
  <c r="AT86" i="4"/>
  <c r="AS86" i="4"/>
  <c r="AR86" i="4"/>
  <c r="AT85" i="4"/>
  <c r="AS85" i="4"/>
  <c r="AR85" i="4"/>
  <c r="AQ85" i="4"/>
  <c r="AT83" i="4"/>
  <c r="AT61" i="4"/>
  <c r="AS61" i="4"/>
  <c r="AT60" i="4"/>
  <c r="AS60" i="4"/>
  <c r="AR60" i="4"/>
  <c r="AT58" i="4"/>
  <c r="AT55" i="4"/>
  <c r="AS55" i="4"/>
  <c r="AR55" i="4"/>
  <c r="AQ55" i="4"/>
  <c r="AP55" i="4"/>
  <c r="AT79" i="4"/>
  <c r="AT78" i="4"/>
  <c r="AT52" i="4"/>
  <c r="AS52" i="4"/>
  <c r="AR52" i="4"/>
  <c r="AT51" i="4"/>
  <c r="AT50" i="4"/>
  <c r="AT47" i="4"/>
  <c r="AS47" i="4"/>
  <c r="AT46" i="4"/>
  <c r="AS46" i="4"/>
  <c r="AR46" i="4"/>
  <c r="AT75" i="4"/>
  <c r="AT73" i="4"/>
  <c r="AS73" i="4"/>
  <c r="AT71" i="4"/>
  <c r="AS71" i="4"/>
  <c r="AT70" i="4"/>
  <c r="AS70" i="4"/>
  <c r="AT67" i="4"/>
  <c r="AS67" i="4"/>
  <c r="AR67" i="4"/>
  <c r="AT43" i="4"/>
  <c r="AS43" i="4"/>
  <c r="AR43" i="4"/>
  <c r="AT42" i="4"/>
  <c r="AS42" i="4"/>
  <c r="AR42" i="4"/>
  <c r="AQ42" i="4"/>
  <c r="AP42" i="4"/>
  <c r="AT40" i="4"/>
  <c r="AS40" i="4"/>
  <c r="AR40" i="4"/>
  <c r="AQ40" i="4"/>
  <c r="AT39" i="4"/>
  <c r="AS39" i="4"/>
  <c r="AR39" i="4"/>
  <c r="AQ39" i="4"/>
  <c r="AT38" i="4"/>
  <c r="AS38" i="4"/>
  <c r="AT37" i="4"/>
  <c r="AS37" i="4"/>
  <c r="AT34" i="4"/>
  <c r="AS34" i="4"/>
  <c r="AR34" i="4"/>
  <c r="AQ34" i="4"/>
  <c r="AP34" i="4"/>
  <c r="AT33" i="4"/>
  <c r="AS33" i="4"/>
  <c r="AR33" i="4"/>
  <c r="AQ33" i="4"/>
  <c r="AP33" i="4"/>
  <c r="AT64" i="4"/>
  <c r="AS64" i="4"/>
  <c r="AR64" i="4"/>
  <c r="AQ64" i="4"/>
  <c r="AP64" i="4"/>
  <c r="AT30" i="4"/>
  <c r="AS30" i="4"/>
  <c r="AR30" i="4"/>
  <c r="AQ30" i="4"/>
  <c r="AP30" i="4"/>
  <c r="AT29" i="4"/>
  <c r="AS29" i="4"/>
  <c r="AR29" i="4"/>
  <c r="AQ29" i="4"/>
  <c r="AP29" i="4"/>
  <c r="AT25" i="4"/>
  <c r="AS25" i="4"/>
  <c r="AR25" i="4"/>
  <c r="AT22" i="4"/>
  <c r="AS22" i="4"/>
  <c r="AR22" i="4"/>
  <c r="AQ22" i="4"/>
  <c r="AP22" i="4"/>
  <c r="AT19" i="4"/>
  <c r="AS19" i="4"/>
  <c r="AR19" i="4"/>
  <c r="AQ19" i="4"/>
  <c r="AP19" i="4"/>
  <c r="AT15" i="4"/>
  <c r="AS15" i="4"/>
  <c r="AR15" i="4"/>
  <c r="AQ15" i="4"/>
  <c r="AT11" i="4"/>
  <c r="AS11" i="4"/>
  <c r="AR11" i="4"/>
  <c r="AT8" i="4"/>
  <c r="AS8" i="4"/>
  <c r="AR8" i="4"/>
  <c r="AQ8" i="4"/>
  <c r="AP8" i="4"/>
  <c r="AX103" i="1"/>
  <c r="AX102" i="1"/>
  <c r="AW102" i="1"/>
  <c r="AV102" i="1"/>
  <c r="AX100" i="1"/>
  <c r="AW100" i="1"/>
  <c r="AX97" i="1"/>
  <c r="AW97" i="1"/>
  <c r="AV97" i="1"/>
  <c r="AU97" i="1"/>
  <c r="AX96" i="1"/>
  <c r="AW96" i="1"/>
  <c r="AV96" i="1"/>
  <c r="AU96" i="1"/>
  <c r="AX93" i="1"/>
  <c r="AX90" i="1"/>
  <c r="AW90" i="1"/>
  <c r="AV90" i="1"/>
  <c r="AU90" i="1"/>
  <c r="AX89" i="1"/>
  <c r="AW89" i="1"/>
  <c r="AV89" i="1"/>
  <c r="AX88" i="1"/>
  <c r="AW88" i="1"/>
  <c r="AV88" i="1"/>
  <c r="AX87" i="1"/>
  <c r="AW87" i="1"/>
  <c r="AX86" i="1"/>
  <c r="AW86" i="1"/>
  <c r="AX82" i="1"/>
  <c r="AW82" i="1"/>
  <c r="AV82" i="1"/>
  <c r="AU82" i="1"/>
  <c r="AX81" i="1"/>
  <c r="AW81" i="1"/>
  <c r="AX78" i="1"/>
  <c r="AX73" i="1"/>
  <c r="AX71" i="1"/>
  <c r="AW70" i="1"/>
  <c r="AX67" i="1"/>
  <c r="AX66" i="1"/>
  <c r="AW66" i="1"/>
  <c r="AV66" i="1"/>
  <c r="AU66" i="1"/>
  <c r="AX63" i="1"/>
  <c r="AX61" i="1"/>
  <c r="AW61" i="1"/>
  <c r="AX60" i="1"/>
  <c r="AX55" i="1"/>
  <c r="AW55" i="1"/>
  <c r="AV55" i="1"/>
  <c r="AU55" i="1"/>
  <c r="AX54" i="1"/>
  <c r="AW54" i="1"/>
  <c r="AX51" i="1"/>
  <c r="AW51" i="1"/>
  <c r="AV51" i="1"/>
  <c r="AX50" i="1"/>
  <c r="AW50" i="1"/>
  <c r="AX49" i="1"/>
  <c r="AW49" i="1"/>
  <c r="AX46" i="1"/>
  <c r="AW46" i="1"/>
  <c r="AV46" i="1"/>
  <c r="AX45" i="1"/>
  <c r="AW45" i="1"/>
  <c r="AV45" i="1"/>
  <c r="AX44" i="1"/>
  <c r="AW44" i="1"/>
  <c r="AX43" i="1"/>
  <c r="AW43" i="1"/>
  <c r="AX42" i="1"/>
  <c r="AW42" i="1"/>
  <c r="AX41" i="1"/>
  <c r="AX38" i="1"/>
  <c r="AW38" i="1"/>
  <c r="AV38" i="1"/>
  <c r="AU38" i="1"/>
  <c r="AX35" i="1"/>
  <c r="AW35" i="1"/>
  <c r="AV35" i="1"/>
  <c r="AU35" i="1"/>
  <c r="AX34" i="1"/>
  <c r="AW34" i="1"/>
  <c r="AX31" i="1"/>
  <c r="AW31" i="1"/>
  <c r="AV31" i="1"/>
  <c r="AU31" i="1"/>
  <c r="AX28" i="1"/>
  <c r="AW28" i="1"/>
  <c r="AV28" i="1"/>
  <c r="AU28" i="1"/>
  <c r="AX26" i="1"/>
  <c r="AW26" i="1"/>
  <c r="AV26" i="1"/>
  <c r="AU26" i="1"/>
  <c r="AX24" i="1"/>
  <c r="AX23" i="1"/>
  <c r="AW23" i="1"/>
  <c r="AV23" i="1"/>
  <c r="AX21" i="1"/>
  <c r="AW21" i="1"/>
  <c r="AV21" i="1"/>
  <c r="AU21" i="1"/>
  <c r="AX20" i="1"/>
  <c r="AW20" i="1"/>
  <c r="AV20" i="1"/>
  <c r="AU20" i="1"/>
  <c r="AX18" i="1"/>
  <c r="AW18" i="1"/>
  <c r="AV18" i="1"/>
  <c r="AU18" i="1"/>
  <c r="AX16" i="1"/>
  <c r="AW16" i="1"/>
  <c r="AV16" i="1"/>
  <c r="AU16" i="1"/>
  <c r="AX15" i="1"/>
  <c r="AW15" i="1"/>
  <c r="AV15" i="1"/>
  <c r="AU15" i="1"/>
  <c r="AX13" i="1"/>
  <c r="AW13" i="1"/>
  <c r="AX11" i="1"/>
  <c r="AW11" i="1"/>
  <c r="AV11" i="1"/>
  <c r="AU11" i="1"/>
  <c r="AX9" i="1"/>
  <c r="AW9" i="1"/>
  <c r="AV9" i="1"/>
  <c r="AU9" i="1"/>
  <c r="AX8" i="1"/>
  <c r="AW8" i="1"/>
  <c r="AV8" i="1"/>
  <c r="AU8" i="1"/>
  <c r="AO18" i="4" l="1"/>
  <c r="AD52" i="2"/>
  <c r="AD53" i="2"/>
  <c r="AD56" i="2"/>
  <c r="AD57" i="2"/>
  <c r="AD37" i="2"/>
  <c r="AD58" i="2"/>
  <c r="AD59" i="2"/>
  <c r="AD11" i="2"/>
  <c r="AD12" i="2"/>
  <c r="AD15" i="2"/>
  <c r="AD16" i="2"/>
  <c r="AD18" i="2"/>
  <c r="AD19" i="2"/>
  <c r="AD23" i="2"/>
  <c r="AD24" i="2"/>
  <c r="AD27" i="2"/>
  <c r="AD36" i="2"/>
  <c r="AD42" i="2"/>
  <c r="AD45" i="2"/>
  <c r="AD46" i="2"/>
  <c r="AD51" i="2"/>
  <c r="AD28" i="2"/>
  <c r="AD32" i="2"/>
  <c r="AV25" i="6" l="1"/>
  <c r="AW25" i="6" s="1"/>
  <c r="AE33" i="2" l="1"/>
  <c r="AE34" i="2"/>
  <c r="AS38" i="3" l="1"/>
  <c r="AJ39" i="4"/>
  <c r="AJ40" i="4"/>
  <c r="AN38" i="4" l="1"/>
  <c r="AM38" i="4"/>
  <c r="AL38" i="4"/>
  <c r="AJ38" i="4"/>
  <c r="AJ22" i="4"/>
  <c r="AO38" i="4" l="1"/>
  <c r="AH60" i="5"/>
  <c r="AG60" i="5"/>
  <c r="AI60" i="5" s="1"/>
  <c r="AJ60" i="5" l="1"/>
  <c r="AD49" i="2"/>
  <c r="AH49" i="2" l="1"/>
  <c r="AC33" i="2" l="1"/>
  <c r="AD33" i="2" s="1"/>
  <c r="AC34" i="2"/>
  <c r="AD34" i="2" s="1"/>
  <c r="AN71" i="4" l="1"/>
  <c r="AM71" i="4"/>
  <c r="AL71" i="4"/>
  <c r="AJ71" i="4"/>
  <c r="AK71" i="4" s="1"/>
  <c r="AN25" i="4"/>
  <c r="AM25" i="4"/>
  <c r="AL25" i="4"/>
  <c r="AK25" i="4"/>
  <c r="AN11" i="4"/>
  <c r="AM11" i="4"/>
  <c r="AL11" i="4"/>
  <c r="AJ11" i="4"/>
  <c r="AK11" i="4" s="1"/>
  <c r="AO25" i="4" l="1"/>
  <c r="AO71" i="4"/>
  <c r="AO11" i="4"/>
  <c r="AN73" i="4"/>
  <c r="AM73" i="4"/>
  <c r="AL73" i="4"/>
  <c r="AJ73" i="4"/>
  <c r="AK73" i="4" s="1"/>
  <c r="AO73" i="4" l="1"/>
  <c r="AZ35" i="6" l="1"/>
  <c r="AX35" i="6"/>
  <c r="AV35" i="6"/>
  <c r="AY35" i="6" l="1"/>
  <c r="BA35" i="6" s="1"/>
  <c r="AW35" i="6"/>
  <c r="AS55" i="1"/>
  <c r="AR55" i="1"/>
  <c r="AQ55" i="1"/>
  <c r="AO55" i="1"/>
  <c r="AP55" i="1" s="1"/>
  <c r="AT55" i="1" l="1"/>
  <c r="AS71" i="1"/>
  <c r="AR71" i="1"/>
  <c r="AQ71" i="1"/>
  <c r="AO71" i="1"/>
  <c r="AP71" i="1" s="1"/>
  <c r="AT71" i="1" l="1"/>
  <c r="AS34" i="1"/>
  <c r="AR34" i="1"/>
  <c r="AQ34" i="1"/>
  <c r="AO34" i="1"/>
  <c r="AP34" i="1" s="1"/>
  <c r="AS24" i="1"/>
  <c r="AR24" i="1"/>
  <c r="AQ24" i="1"/>
  <c r="AO24" i="1"/>
  <c r="AP24" i="1" s="1"/>
  <c r="AT24" i="1" l="1"/>
  <c r="AT34" i="1"/>
  <c r="AS61" i="1"/>
  <c r="AR61" i="1"/>
  <c r="AQ61" i="1"/>
  <c r="AO61" i="1"/>
  <c r="AP61" i="1" s="1"/>
  <c r="AT61" i="1" l="1"/>
  <c r="AS81" i="1"/>
  <c r="AR81" i="1"/>
  <c r="AQ81" i="1"/>
  <c r="AO81" i="1"/>
  <c r="AP81" i="1" s="1"/>
  <c r="AT81" i="1" l="1"/>
  <c r="AN39" i="4" l="1"/>
  <c r="AM39" i="4"/>
  <c r="AL39" i="4"/>
  <c r="AO39" i="4" l="1"/>
  <c r="AH69" i="5"/>
  <c r="AG69" i="5"/>
  <c r="AI69" i="5" s="1"/>
  <c r="AH38" i="5"/>
  <c r="AG38" i="5"/>
  <c r="AI38" i="5" s="1"/>
  <c r="AJ38" i="5" l="1"/>
  <c r="AJ69" i="5"/>
  <c r="AH28" i="5"/>
  <c r="AG28" i="5"/>
  <c r="AI28" i="5" l="1"/>
  <c r="AJ28" i="5" s="1"/>
  <c r="AN8" i="4"/>
  <c r="AM8" i="4"/>
  <c r="AL8" i="4"/>
  <c r="AJ8" i="4"/>
  <c r="AK8" i="4" s="1"/>
  <c r="AO8" i="4" l="1"/>
  <c r="AN67" i="4"/>
  <c r="AM67" i="4"/>
  <c r="AL67" i="4"/>
  <c r="AJ67" i="4"/>
  <c r="AK67" i="4" s="1"/>
  <c r="AO67" i="4" l="1"/>
  <c r="AN40" i="4"/>
  <c r="AM40" i="4"/>
  <c r="AL40" i="4"/>
  <c r="AN42" i="4"/>
  <c r="AM42" i="4"/>
  <c r="AL42" i="4"/>
  <c r="AJ42" i="4"/>
  <c r="AK42" i="4" s="1"/>
  <c r="AO42" i="4" l="1"/>
  <c r="AO40" i="4"/>
  <c r="AD17" i="2"/>
  <c r="AH17" i="2" l="1"/>
  <c r="AV34" i="6"/>
  <c r="AW34" i="6" s="1"/>
  <c r="AV58" i="6" l="1"/>
  <c r="AW58" i="6" s="1"/>
  <c r="AX58" i="6"/>
  <c r="AY58" i="6"/>
  <c r="AZ58" i="6"/>
  <c r="BA58" i="6" l="1"/>
  <c r="AH57" i="5"/>
  <c r="AG57" i="5"/>
  <c r="AI57" i="5" s="1"/>
  <c r="AJ57" i="5" l="1"/>
  <c r="AN85" i="4" l="1"/>
  <c r="AM85" i="4"/>
  <c r="AL85" i="4"/>
  <c r="AJ85" i="4"/>
  <c r="AK85" i="4" s="1"/>
  <c r="AO85" i="4" l="1"/>
  <c r="AH31" i="5"/>
  <c r="AG31" i="5"/>
  <c r="AH36" i="5"/>
  <c r="AG36" i="5"/>
  <c r="AI36" i="5" l="1"/>
  <c r="AJ36" i="5" s="1"/>
  <c r="AI31" i="5"/>
  <c r="AJ31" i="5" s="1"/>
  <c r="AH73" i="5"/>
  <c r="AG73" i="5"/>
  <c r="AH39" i="5"/>
  <c r="AG39" i="5"/>
  <c r="AI73" i="5" l="1"/>
  <c r="AJ73" i="5" s="1"/>
  <c r="AI39" i="5"/>
  <c r="AJ39" i="5" s="1"/>
  <c r="AW52" i="3"/>
  <c r="AV52" i="3"/>
  <c r="AU52" i="3"/>
  <c r="AS52" i="3"/>
  <c r="AT52" i="3" s="1"/>
  <c r="AW51" i="3"/>
  <c r="AV51" i="3"/>
  <c r="AS51" i="3"/>
  <c r="AT51" i="3" s="1"/>
  <c r="AZ64" i="6"/>
  <c r="AZ63" i="6"/>
  <c r="AY64" i="6"/>
  <c r="AY63" i="6"/>
  <c r="AX64" i="6"/>
  <c r="AV64" i="6"/>
  <c r="AV63" i="6"/>
  <c r="AX63" i="6"/>
  <c r="AX52" i="3" l="1"/>
  <c r="BA64" i="6"/>
  <c r="BA63" i="6"/>
  <c r="AW42" i="3"/>
  <c r="AV42" i="3"/>
  <c r="AU42" i="3"/>
  <c r="AS42" i="3"/>
  <c r="AT42" i="3" s="1"/>
  <c r="AX42" i="3" l="1"/>
  <c r="AS30" i="3"/>
  <c r="AT30" i="3" s="1"/>
  <c r="AW31" i="3"/>
  <c r="AV31" i="3"/>
  <c r="AU31" i="3"/>
  <c r="AW30" i="3"/>
  <c r="AV30" i="3"/>
  <c r="AU30" i="3"/>
  <c r="AW29" i="3"/>
  <c r="AV29" i="3"/>
  <c r="AU29" i="3"/>
  <c r="AX30" i="3" l="1"/>
  <c r="AX29" i="3"/>
  <c r="AX31" i="3"/>
  <c r="AS102" i="1"/>
  <c r="AR102" i="1"/>
  <c r="AQ102" i="1"/>
  <c r="AO102" i="1"/>
  <c r="AP102" i="1" s="1"/>
  <c r="AT102" i="1" l="1"/>
  <c r="AS31" i="1"/>
  <c r="AR31" i="1"/>
  <c r="AQ31" i="1"/>
  <c r="AO31" i="1"/>
  <c r="AP31" i="1" s="1"/>
  <c r="AS9" i="1"/>
  <c r="AR9" i="1"/>
  <c r="AQ9" i="1"/>
  <c r="AO9" i="1"/>
  <c r="AP9" i="1" s="1"/>
  <c r="AS11" i="1"/>
  <c r="AR11" i="1"/>
  <c r="AQ11" i="1"/>
  <c r="AO11" i="1"/>
  <c r="AP11" i="1" s="1"/>
  <c r="AT11" i="1" l="1"/>
  <c r="AT9" i="1"/>
  <c r="AT31" i="1"/>
  <c r="AS50" i="1" l="1"/>
  <c r="AR50" i="1"/>
  <c r="AQ50" i="1"/>
  <c r="AO50" i="1"/>
  <c r="AP50" i="1" s="1"/>
  <c r="AS54" i="1"/>
  <c r="AR54" i="1"/>
  <c r="AQ54" i="1"/>
  <c r="AO54" i="1"/>
  <c r="AP54" i="1" s="1"/>
  <c r="AT50" i="1" l="1"/>
  <c r="AT54" i="1"/>
  <c r="AZ34" i="6"/>
  <c r="AY34" i="6"/>
  <c r="AX34" i="6"/>
  <c r="BA34" i="6" l="1"/>
  <c r="AW35" i="3" l="1"/>
  <c r="AV35" i="3"/>
  <c r="AU35" i="3"/>
  <c r="AS35" i="3"/>
  <c r="AX35" i="3" l="1"/>
  <c r="AT35" i="3"/>
  <c r="BD35" i="3" s="1"/>
  <c r="AW49" i="3"/>
  <c r="AV49" i="3"/>
  <c r="AU49" i="3"/>
  <c r="AW48" i="3"/>
  <c r="AV48" i="3"/>
  <c r="AU48" i="3"/>
  <c r="AW47" i="3"/>
  <c r="AV47" i="3"/>
  <c r="AU47" i="3"/>
  <c r="AW46" i="3"/>
  <c r="AV46" i="3"/>
  <c r="AU46" i="3"/>
  <c r="AS49" i="3"/>
  <c r="AS48" i="3"/>
  <c r="AS47" i="3"/>
  <c r="AS46" i="3"/>
  <c r="AT46" i="3" s="1"/>
  <c r="AS37" i="3"/>
  <c r="AT37" i="3" s="1"/>
  <c r="AV37" i="3"/>
  <c r="AW37" i="3"/>
  <c r="AT38" i="3"/>
  <c r="AU38" i="3"/>
  <c r="AV38" i="3"/>
  <c r="AW38" i="3"/>
  <c r="AS39" i="3"/>
  <c r="AT39" i="3" s="1"/>
  <c r="AU39" i="3"/>
  <c r="AV39" i="3"/>
  <c r="AW39" i="3"/>
  <c r="AS53" i="3"/>
  <c r="AT53" i="3" s="1"/>
  <c r="AV53" i="3"/>
  <c r="AW53" i="3"/>
  <c r="BA49" i="3" l="1"/>
  <c r="BA48" i="3"/>
  <c r="BB48" i="3"/>
  <c r="BA47" i="3"/>
  <c r="AT48" i="3"/>
  <c r="BD48" i="3" s="1"/>
  <c r="AT49" i="3"/>
  <c r="BB49" i="3" s="1"/>
  <c r="AX46" i="3"/>
  <c r="AT47" i="3"/>
  <c r="BC47" i="3" s="1"/>
  <c r="AX47" i="3"/>
  <c r="AX49" i="3"/>
  <c r="AX48" i="3"/>
  <c r="AX39" i="3"/>
  <c r="AX38" i="3"/>
  <c r="AS89" i="1"/>
  <c r="AR89" i="1"/>
  <c r="AO89" i="1"/>
  <c r="AP89" i="1" s="1"/>
  <c r="AS45" i="1"/>
  <c r="AR45" i="1"/>
  <c r="AQ45" i="1"/>
  <c r="AO45" i="1"/>
  <c r="AP45" i="1" s="1"/>
  <c r="AS44" i="1"/>
  <c r="AR44" i="1"/>
  <c r="AQ44" i="1"/>
  <c r="AO44" i="1"/>
  <c r="AP44" i="1" s="1"/>
  <c r="AZ71" i="6"/>
  <c r="AY71" i="6"/>
  <c r="AX71" i="6"/>
  <c r="AV71" i="6"/>
  <c r="AW71" i="6" s="1"/>
  <c r="AZ70" i="6"/>
  <c r="AY70" i="6"/>
  <c r="AX70" i="6"/>
  <c r="AV70" i="6"/>
  <c r="AW70" i="6" s="1"/>
  <c r="AZ62" i="6"/>
  <c r="AY62" i="6"/>
  <c r="AX62" i="6"/>
  <c r="AV62" i="6"/>
  <c r="AW62" i="6" s="1"/>
  <c r="AS42" i="1"/>
  <c r="AR42" i="1"/>
  <c r="AQ42" i="1"/>
  <c r="AO42" i="1"/>
  <c r="AP42" i="1" s="1"/>
  <c r="AF64" i="10"/>
  <c r="N64" i="10"/>
  <c r="AD62" i="10"/>
  <c r="AC62" i="10"/>
  <c r="AB62" i="10"/>
  <c r="Z62" i="10"/>
  <c r="AA62" i="10" s="1"/>
  <c r="AD58" i="10"/>
  <c r="AC58" i="10"/>
  <c r="AB58" i="10"/>
  <c r="Z58" i="10"/>
  <c r="AA58" i="10" s="1"/>
  <c r="AD57" i="10"/>
  <c r="AC57" i="10"/>
  <c r="AB57" i="10"/>
  <c r="Z57" i="10"/>
  <c r="AA57" i="10" s="1"/>
  <c r="AD51" i="10"/>
  <c r="AC51" i="10"/>
  <c r="AB51" i="10"/>
  <c r="AE51" i="10" s="1"/>
  <c r="Z51" i="10"/>
  <c r="AA51" i="10" s="1"/>
  <c r="AD45" i="10"/>
  <c r="AC45" i="10"/>
  <c r="AB45" i="10"/>
  <c r="AE45" i="10" s="1"/>
  <c r="Z45" i="10"/>
  <c r="AA45" i="10" s="1"/>
  <c r="AD44" i="10"/>
  <c r="AC44" i="10"/>
  <c r="AB44" i="10"/>
  <c r="Z44" i="10"/>
  <c r="AA44" i="10" s="1"/>
  <c r="AA43" i="10"/>
  <c r="AD34" i="10"/>
  <c r="AC34" i="10"/>
  <c r="AB34" i="10"/>
  <c r="Z34" i="10"/>
  <c r="AA34" i="10" s="1"/>
  <c r="AD33" i="10"/>
  <c r="AB33" i="10"/>
  <c r="Z33" i="10"/>
  <c r="AC33" i="10" s="1"/>
  <c r="AA32" i="10"/>
  <c r="AD26" i="10"/>
  <c r="AC26" i="10"/>
  <c r="AB26" i="10"/>
  <c r="Z26" i="10"/>
  <c r="AA26" i="10" s="1"/>
  <c r="AD25" i="10"/>
  <c r="AC25" i="10"/>
  <c r="AB25" i="10"/>
  <c r="AA24" i="10"/>
  <c r="AD41" i="10"/>
  <c r="AC41" i="10"/>
  <c r="AA41" i="10"/>
  <c r="AA40" i="10"/>
  <c r="AA39" i="10"/>
  <c r="AD38" i="10"/>
  <c r="AC38" i="10"/>
  <c r="AB38" i="10"/>
  <c r="Z38" i="10"/>
  <c r="AA38" i="10" s="1"/>
  <c r="AD37" i="10"/>
  <c r="AC37" i="10"/>
  <c r="AB37" i="10"/>
  <c r="Z37" i="10"/>
  <c r="AA37" i="10" s="1"/>
  <c r="AA36" i="10"/>
  <c r="AD30" i="10"/>
  <c r="AB30" i="10"/>
  <c r="Z30" i="10"/>
  <c r="AC30" i="10" s="1"/>
  <c r="AA29" i="10"/>
  <c r="AA28" i="10"/>
  <c r="AD22" i="10"/>
  <c r="AC22" i="10"/>
  <c r="AB22" i="10"/>
  <c r="Z22" i="10"/>
  <c r="AA22" i="10" s="1"/>
  <c r="AA21" i="10"/>
  <c r="AD55" i="10"/>
  <c r="AC55" i="10"/>
  <c r="AB55" i="10"/>
  <c r="Z55" i="10"/>
  <c r="AD54" i="10"/>
  <c r="AC54" i="10"/>
  <c r="AB54" i="10"/>
  <c r="Z54" i="10"/>
  <c r="AA55" i="10" s="1"/>
  <c r="AA53" i="10"/>
  <c r="AD19" i="10"/>
  <c r="AC19" i="10"/>
  <c r="AB19" i="10"/>
  <c r="Z19" i="10"/>
  <c r="AA19" i="10" s="1"/>
  <c r="AA18" i="10"/>
  <c r="AD48" i="10"/>
  <c r="AC48" i="10"/>
  <c r="AB48" i="10"/>
  <c r="Z48" i="10"/>
  <c r="AA48" i="10" s="1"/>
  <c r="AA17" i="10"/>
  <c r="AA16" i="10"/>
  <c r="AD15" i="10"/>
  <c r="AC15" i="10"/>
  <c r="AB15" i="10"/>
  <c r="Z15" i="10"/>
  <c r="AA15" i="10" s="1"/>
  <c r="AD13" i="10"/>
  <c r="AC13" i="10"/>
  <c r="AB13" i="10"/>
  <c r="Z13" i="10"/>
  <c r="AA13" i="10" s="1"/>
  <c r="AD12" i="10"/>
  <c r="AC12" i="10"/>
  <c r="AB12" i="10"/>
  <c r="Z12" i="10"/>
  <c r="AA12" i="10" s="1"/>
  <c r="AD10" i="10"/>
  <c r="AC10" i="10"/>
  <c r="AB10" i="10"/>
  <c r="Z10" i="10"/>
  <c r="AA10" i="10" s="1"/>
  <c r="AD8" i="10"/>
  <c r="AC8" i="10"/>
  <c r="AB8" i="10"/>
  <c r="Z8" i="10"/>
  <c r="AA8" i="10" s="1"/>
  <c r="AY36" i="6"/>
  <c r="AY26" i="6"/>
  <c r="AY40" i="6"/>
  <c r="AY39" i="6"/>
  <c r="AY22" i="6"/>
  <c r="AY21" i="6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W64" i="3"/>
  <c r="AV64" i="3"/>
  <c r="AU64" i="3"/>
  <c r="AW63" i="3"/>
  <c r="AV63" i="3"/>
  <c r="AW62" i="3"/>
  <c r="AV62" i="3"/>
  <c r="AW61" i="3"/>
  <c r="AV61" i="3"/>
  <c r="AU61" i="3"/>
  <c r="AW60" i="3"/>
  <c r="AV60" i="3"/>
  <c r="AW59" i="3"/>
  <c r="AV59" i="3"/>
  <c r="AW58" i="3"/>
  <c r="AV58" i="3"/>
  <c r="AU58" i="3"/>
  <c r="AW57" i="3"/>
  <c r="AV57" i="3"/>
  <c r="AW56" i="3"/>
  <c r="AV56" i="3"/>
  <c r="AW55" i="3"/>
  <c r="AV55" i="3"/>
  <c r="AU55" i="3"/>
  <c r="AW54" i="3"/>
  <c r="AV54" i="3"/>
  <c r="AW43" i="3"/>
  <c r="AV43" i="3"/>
  <c r="AU43" i="3"/>
  <c r="AW41" i="3"/>
  <c r="AV41" i="3"/>
  <c r="AU41" i="3"/>
  <c r="AW36" i="3"/>
  <c r="AV36" i="3"/>
  <c r="AW33" i="3"/>
  <c r="AV33" i="3"/>
  <c r="AW32" i="3"/>
  <c r="AV32" i="3"/>
  <c r="AW28" i="3"/>
  <c r="AV28" i="3"/>
  <c r="AU28" i="3"/>
  <c r="AW27" i="3"/>
  <c r="AV27" i="3"/>
  <c r="AW26" i="3"/>
  <c r="AV26" i="3"/>
  <c r="AW25" i="3"/>
  <c r="AV25" i="3"/>
  <c r="AU25" i="3"/>
  <c r="AW24" i="3"/>
  <c r="AV24" i="3"/>
  <c r="AU24" i="3"/>
  <c r="AW23" i="3"/>
  <c r="AV23" i="3"/>
  <c r="AW22" i="3"/>
  <c r="AV22" i="3"/>
  <c r="AW17" i="3"/>
  <c r="AV17" i="3"/>
  <c r="AU17" i="3"/>
  <c r="AW15" i="3"/>
  <c r="AV15" i="3"/>
  <c r="AW14" i="3"/>
  <c r="AV14" i="3"/>
  <c r="AW13" i="3"/>
  <c r="AV13" i="3"/>
  <c r="AU13" i="3"/>
  <c r="AW12" i="3"/>
  <c r="AV12" i="3"/>
  <c r="AU12" i="3"/>
  <c r="AW11" i="3"/>
  <c r="AV11" i="3"/>
  <c r="AW10" i="3"/>
  <c r="AV10" i="3"/>
  <c r="AW9" i="3"/>
  <c r="AV9" i="3"/>
  <c r="AU9" i="3"/>
  <c r="AW8" i="3"/>
  <c r="AV8" i="3"/>
  <c r="AU8" i="3"/>
  <c r="AW34" i="3"/>
  <c r="AV34" i="3"/>
  <c r="AU34" i="3"/>
  <c r="AC64" i="10"/>
  <c r="AD64" i="10"/>
  <c r="AB64" i="10"/>
  <c r="BC48" i="3" l="1"/>
  <c r="BD49" i="3"/>
  <c r="BC49" i="3"/>
  <c r="BD47" i="3"/>
  <c r="BB47" i="3"/>
  <c r="AE48" i="10"/>
  <c r="AE54" i="10"/>
  <c r="AE55" i="10"/>
  <c r="BA62" i="6"/>
  <c r="BA70" i="6"/>
  <c r="BA71" i="6"/>
  <c r="AT44" i="1"/>
  <c r="AT89" i="1"/>
  <c r="AT45" i="1"/>
  <c r="AE34" i="10"/>
  <c r="AT42" i="1"/>
  <c r="AE13" i="10"/>
  <c r="AE15" i="10"/>
  <c r="AE30" i="10"/>
  <c r="AE22" i="10"/>
  <c r="AE57" i="10"/>
  <c r="AE8" i="10"/>
  <c r="AE10" i="10"/>
  <c r="AE12" i="10"/>
  <c r="AE19" i="10"/>
  <c r="AA30" i="10"/>
  <c r="AE37" i="10"/>
  <c r="AE38" i="10"/>
  <c r="AE41" i="10"/>
  <c r="AE25" i="10"/>
  <c r="AE26" i="10"/>
  <c r="AE44" i="10"/>
  <c r="AE58" i="10"/>
  <c r="AE62" i="10"/>
  <c r="AE33" i="10"/>
  <c r="Z64" i="10"/>
  <c r="AA33" i="10"/>
  <c r="AE64" i="10" l="1"/>
  <c r="J65" i="2"/>
  <c r="AU105" i="1"/>
  <c r="AS103" i="1"/>
  <c r="AR103" i="1"/>
  <c r="AQ103" i="1"/>
  <c r="AO103" i="1"/>
  <c r="AP103" i="1" s="1"/>
  <c r="AS101" i="1"/>
  <c r="AR101" i="1"/>
  <c r="AQ101" i="1"/>
  <c r="AO101" i="1"/>
  <c r="AP101" i="1" s="1"/>
  <c r="AS100" i="1"/>
  <c r="AR100" i="1"/>
  <c r="AQ100" i="1"/>
  <c r="AO100" i="1"/>
  <c r="AP100" i="1" s="1"/>
  <c r="AS97" i="1"/>
  <c r="AR97" i="1"/>
  <c r="AQ97" i="1"/>
  <c r="AO97" i="1"/>
  <c r="AP97" i="1" s="1"/>
  <c r="AS96" i="1"/>
  <c r="AR96" i="1"/>
  <c r="AQ96" i="1"/>
  <c r="AO96" i="1"/>
  <c r="AP96" i="1" s="1"/>
  <c r="AS93" i="1"/>
  <c r="AR93" i="1"/>
  <c r="AQ93" i="1"/>
  <c r="AO93" i="1"/>
  <c r="AP93" i="1" s="1"/>
  <c r="AS90" i="1"/>
  <c r="AR90" i="1"/>
  <c r="AO90" i="1"/>
  <c r="AP90" i="1" s="1"/>
  <c r="AS88" i="1"/>
  <c r="AR88" i="1"/>
  <c r="AQ88" i="1"/>
  <c r="AO88" i="1"/>
  <c r="AP88" i="1" s="1"/>
  <c r="AS87" i="1"/>
  <c r="AR87" i="1"/>
  <c r="AQ87" i="1"/>
  <c r="AO87" i="1"/>
  <c r="AP87" i="1" s="1"/>
  <c r="AS86" i="1"/>
  <c r="AR86" i="1"/>
  <c r="AQ86" i="1"/>
  <c r="AO86" i="1"/>
  <c r="AP86" i="1" s="1"/>
  <c r="AS82" i="1"/>
  <c r="AR82" i="1"/>
  <c r="AQ82" i="1"/>
  <c r="AO82" i="1"/>
  <c r="AP82" i="1" s="1"/>
  <c r="AS78" i="1"/>
  <c r="AR78" i="1"/>
  <c r="AQ78" i="1"/>
  <c r="AO78" i="1"/>
  <c r="AP78" i="1" s="1"/>
  <c r="AS76" i="1"/>
  <c r="AR76" i="1"/>
  <c r="AQ76" i="1"/>
  <c r="AO76" i="1"/>
  <c r="AP76" i="1" s="1"/>
  <c r="AS73" i="1"/>
  <c r="AR73" i="1"/>
  <c r="AQ73" i="1"/>
  <c r="AO73" i="1"/>
  <c r="AP73" i="1" s="1"/>
  <c r="AS70" i="1"/>
  <c r="AR70" i="1"/>
  <c r="AQ70" i="1"/>
  <c r="AO70" i="1"/>
  <c r="AP70" i="1" s="1"/>
  <c r="AS67" i="1"/>
  <c r="AR67" i="1"/>
  <c r="AQ67" i="1"/>
  <c r="AO67" i="1"/>
  <c r="AP67" i="1" s="1"/>
  <c r="AS66" i="1"/>
  <c r="AR66" i="1"/>
  <c r="AQ66" i="1"/>
  <c r="AO66" i="1"/>
  <c r="AP66" i="1" s="1"/>
  <c r="AS63" i="1"/>
  <c r="AR63" i="1"/>
  <c r="AQ63" i="1"/>
  <c r="AS60" i="1"/>
  <c r="AR60" i="1"/>
  <c r="AQ60" i="1"/>
  <c r="AO60" i="1"/>
  <c r="AP60" i="1" s="1"/>
  <c r="AS59" i="1"/>
  <c r="AR59" i="1"/>
  <c r="AQ59" i="1"/>
  <c r="AO59" i="1"/>
  <c r="AP59" i="1" s="1"/>
  <c r="AS58" i="1"/>
  <c r="AR58" i="1"/>
  <c r="AQ58" i="1"/>
  <c r="AO58" i="1"/>
  <c r="AP58" i="1" s="1"/>
  <c r="AS51" i="1"/>
  <c r="AR51" i="1"/>
  <c r="AQ51" i="1"/>
  <c r="AO51" i="1"/>
  <c r="AP51" i="1" s="1"/>
  <c r="AS49" i="1"/>
  <c r="AR49" i="1"/>
  <c r="AQ49" i="1"/>
  <c r="AO49" i="1"/>
  <c r="AP49" i="1" s="1"/>
  <c r="AS46" i="1"/>
  <c r="AR46" i="1"/>
  <c r="AQ46" i="1"/>
  <c r="AO46" i="1"/>
  <c r="AP46" i="1" s="1"/>
  <c r="AS43" i="1"/>
  <c r="AR43" i="1"/>
  <c r="AQ43" i="1"/>
  <c r="AO43" i="1"/>
  <c r="AP43" i="1" s="1"/>
  <c r="AS41" i="1"/>
  <c r="AR41" i="1"/>
  <c r="AQ41" i="1"/>
  <c r="AO41" i="1"/>
  <c r="AP41" i="1" s="1"/>
  <c r="AS38" i="1"/>
  <c r="AR38" i="1"/>
  <c r="AQ38" i="1"/>
  <c r="AO38" i="1"/>
  <c r="AP38" i="1" s="1"/>
  <c r="AS35" i="1"/>
  <c r="AR35" i="1"/>
  <c r="AQ35" i="1"/>
  <c r="AO35" i="1"/>
  <c r="AP35" i="1" s="1"/>
  <c r="AS28" i="1"/>
  <c r="AR28" i="1"/>
  <c r="AQ28" i="1"/>
  <c r="AO28" i="1"/>
  <c r="AP28" i="1" s="1"/>
  <c r="AS26" i="1"/>
  <c r="AR26" i="1"/>
  <c r="AQ26" i="1"/>
  <c r="AO26" i="1"/>
  <c r="AP26" i="1" s="1"/>
  <c r="AS23" i="1"/>
  <c r="AR23" i="1"/>
  <c r="AQ23" i="1"/>
  <c r="AO23" i="1"/>
  <c r="AP23" i="1" s="1"/>
  <c r="AS21" i="1"/>
  <c r="AR21" i="1"/>
  <c r="AQ21" i="1"/>
  <c r="AO21" i="1"/>
  <c r="AP21" i="1" s="1"/>
  <c r="AS20" i="1"/>
  <c r="AR20" i="1"/>
  <c r="AQ20" i="1"/>
  <c r="AO20" i="1"/>
  <c r="AP20" i="1" s="1"/>
  <c r="AS18" i="1"/>
  <c r="AR18" i="1"/>
  <c r="AQ18" i="1"/>
  <c r="AO18" i="1"/>
  <c r="AP18" i="1" s="1"/>
  <c r="AS16" i="1"/>
  <c r="AR16" i="1"/>
  <c r="AQ16" i="1"/>
  <c r="AO16" i="1"/>
  <c r="AP16" i="1" s="1"/>
  <c r="AS15" i="1"/>
  <c r="AR15" i="1"/>
  <c r="AQ15" i="1"/>
  <c r="AO15" i="1"/>
  <c r="AP15" i="1" s="1"/>
  <c r="AS13" i="1"/>
  <c r="AR13" i="1"/>
  <c r="AQ13" i="1"/>
  <c r="AO13" i="1"/>
  <c r="AP13" i="1" s="1"/>
  <c r="AS8" i="1"/>
  <c r="AR8" i="1"/>
  <c r="AQ8" i="1"/>
  <c r="AO8" i="1"/>
  <c r="AT103" i="1" l="1"/>
  <c r="AT86" i="1"/>
  <c r="AT96" i="1"/>
  <c r="AT97" i="1"/>
  <c r="AT18" i="1"/>
  <c r="AT20" i="1"/>
  <c r="AT78" i="1"/>
  <c r="AT100" i="1"/>
  <c r="AT101" i="1"/>
  <c r="AT23" i="1"/>
  <c r="AT90" i="1"/>
  <c r="AT16" i="1"/>
  <c r="AT26" i="1"/>
  <c r="AT28" i="1"/>
  <c r="AT35" i="1"/>
  <c r="AT38" i="1"/>
  <c r="AT21" i="1"/>
  <c r="AQ105" i="1"/>
  <c r="AS105" i="1"/>
  <c r="AT82" i="1"/>
  <c r="AO105" i="1"/>
  <c r="AR105" i="1"/>
  <c r="AT93" i="1"/>
  <c r="AT87" i="1"/>
  <c r="AT70" i="1"/>
  <c r="AT49" i="1"/>
  <c r="AT88" i="1"/>
  <c r="AT13" i="1"/>
  <c r="AT58" i="1"/>
  <c r="AT66" i="1"/>
  <c r="AT73" i="1"/>
  <c r="AT60" i="1"/>
  <c r="AP8" i="1"/>
  <c r="AT15" i="1"/>
  <c r="AT43" i="1"/>
  <c r="AT41" i="1"/>
  <c r="AT46" i="1"/>
  <c r="AT51" i="1"/>
  <c r="AT59" i="1"/>
  <c r="AT63" i="1"/>
  <c r="AT67" i="1"/>
  <c r="AT76" i="1"/>
  <c r="AT8" i="1"/>
  <c r="AT105" i="1" l="1"/>
  <c r="AX28" i="3"/>
  <c r="U74" i="3"/>
  <c r="BA74" i="3"/>
  <c r="AU74" i="3"/>
  <c r="AX71" i="3"/>
  <c r="AS71" i="3"/>
  <c r="AT71" i="3" s="1"/>
  <c r="AS70" i="3"/>
  <c r="AT70" i="3" s="1"/>
  <c r="AS69" i="3"/>
  <c r="AT69" i="3" s="1"/>
  <c r="AS68" i="3"/>
  <c r="AT68" i="3" s="1"/>
  <c r="AS67" i="3"/>
  <c r="AT67" i="3" s="1"/>
  <c r="P78" i="5"/>
  <c r="R77" i="6"/>
  <c r="AM60" i="4"/>
  <c r="AM61" i="4"/>
  <c r="AN72" i="4"/>
  <c r="AM72" i="4"/>
  <c r="AL72" i="4"/>
  <c r="AJ72" i="4"/>
  <c r="AK72" i="4" s="1"/>
  <c r="AZ75" i="6"/>
  <c r="AY75" i="6"/>
  <c r="AX75" i="6"/>
  <c r="AV75" i="6"/>
  <c r="AW75" i="6" s="1"/>
  <c r="AX41" i="3"/>
  <c r="AS41" i="3"/>
  <c r="AT41" i="3" s="1"/>
  <c r="AO72" i="4" l="1"/>
  <c r="AX70" i="3"/>
  <c r="AX69" i="3"/>
  <c r="AX68" i="3"/>
  <c r="BA75" i="6"/>
  <c r="AS9" i="3" l="1"/>
  <c r="AT9" i="3" s="1"/>
  <c r="AS10" i="3"/>
  <c r="AT10" i="3" s="1"/>
  <c r="AS11" i="3"/>
  <c r="AT11" i="3" s="1"/>
  <c r="AS12" i="3"/>
  <c r="AT12" i="3" s="1"/>
  <c r="AS13" i="3"/>
  <c r="AT13" i="3" s="1"/>
  <c r="AS14" i="3"/>
  <c r="AT14" i="3" s="1"/>
  <c r="AS15" i="3"/>
  <c r="AT15" i="3" s="1"/>
  <c r="AT17" i="3"/>
  <c r="AS22" i="3"/>
  <c r="AT22" i="3" s="1"/>
  <c r="AS23" i="3"/>
  <c r="AT23" i="3" s="1"/>
  <c r="AS24" i="3"/>
  <c r="AT24" i="3" s="1"/>
  <c r="AS25" i="3"/>
  <c r="AT25" i="3" s="1"/>
  <c r="AS26" i="3"/>
  <c r="AT26" i="3" s="1"/>
  <c r="AS27" i="3"/>
  <c r="AT27" i="3" s="1"/>
  <c r="AS28" i="3"/>
  <c r="AT28" i="3" s="1"/>
  <c r="AS29" i="3"/>
  <c r="AT29" i="3" s="1"/>
  <c r="AS31" i="3"/>
  <c r="AT31" i="3" s="1"/>
  <c r="AS32" i="3"/>
  <c r="AT32" i="3" s="1"/>
  <c r="AS33" i="3"/>
  <c r="AT33" i="3" s="1"/>
  <c r="AS34" i="3"/>
  <c r="AS36" i="3"/>
  <c r="AT36" i="3" s="1"/>
  <c r="AS43" i="3"/>
  <c r="AT43" i="3" s="1"/>
  <c r="AS54" i="3"/>
  <c r="AT54" i="3" s="1"/>
  <c r="AS55" i="3"/>
  <c r="AT55" i="3" s="1"/>
  <c r="AS56" i="3"/>
  <c r="AT56" i="3" s="1"/>
  <c r="AS57" i="3"/>
  <c r="AT57" i="3" s="1"/>
  <c r="AS58" i="3"/>
  <c r="AT58" i="3" s="1"/>
  <c r="AS59" i="3"/>
  <c r="AT59" i="3" s="1"/>
  <c r="AS60" i="3"/>
  <c r="AT60" i="3" s="1"/>
  <c r="AS61" i="3"/>
  <c r="AT61" i="3" s="1"/>
  <c r="AS62" i="3"/>
  <c r="AT62" i="3" s="1"/>
  <c r="AS63" i="3"/>
  <c r="AT63" i="3" s="1"/>
  <c r="AS64" i="3"/>
  <c r="AT64" i="3" s="1"/>
  <c r="AS8" i="3"/>
  <c r="BB34" i="3" l="1"/>
  <c r="BC34" i="3"/>
  <c r="BA34" i="3"/>
  <c r="AT34" i="3"/>
  <c r="BD34" i="3" s="1"/>
  <c r="AT8" i="3"/>
  <c r="AS74" i="3"/>
  <c r="AX58" i="3" l="1"/>
  <c r="AY74" i="3" l="1"/>
  <c r="AX74" i="3"/>
  <c r="AW74" i="3"/>
  <c r="AX17" i="3"/>
  <c r="AX34" i="3"/>
  <c r="AX9" i="3"/>
  <c r="AX13" i="3"/>
  <c r="AX24" i="3"/>
  <c r="AX43" i="3"/>
  <c r="AX55" i="3"/>
  <c r="AX64" i="3"/>
  <c r="AX12" i="3"/>
  <c r="AX25" i="3"/>
  <c r="AX61" i="3"/>
  <c r="AX8" i="3"/>
  <c r="AZ74" i="3" l="1"/>
  <c r="AD30" i="2" l="1"/>
  <c r="AD29" i="2"/>
  <c r="AH29" i="5"/>
  <c r="AG29" i="5"/>
  <c r="AI29" i="5" s="1"/>
  <c r="AH35" i="5"/>
  <c r="AG35" i="5"/>
  <c r="AI35" i="5" s="1"/>
  <c r="AH9" i="5"/>
  <c r="AH12" i="5"/>
  <c r="AG9" i="5"/>
  <c r="AI9" i="5" s="1"/>
  <c r="AJ9" i="5" s="1"/>
  <c r="AZ33" i="6"/>
  <c r="AX33" i="6"/>
  <c r="AV33" i="6"/>
  <c r="AY33" i="6" s="1"/>
  <c r="AN47" i="4"/>
  <c r="AM47" i="4"/>
  <c r="AL47" i="4"/>
  <c r="AJ47" i="4"/>
  <c r="AK47" i="4" s="1"/>
  <c r="AZ25" i="6"/>
  <c r="AY25" i="6"/>
  <c r="AX25" i="6"/>
  <c r="AZ22" i="6"/>
  <c r="AX22" i="6"/>
  <c r="AV22" i="6"/>
  <c r="AW22" i="6" s="1"/>
  <c r="AZ36" i="6"/>
  <c r="AX36" i="6"/>
  <c r="AV36" i="6"/>
  <c r="AW36" i="6" s="1"/>
  <c r="AW32" i="6"/>
  <c r="AZ26" i="6"/>
  <c r="AX26" i="6"/>
  <c r="AV26" i="6"/>
  <c r="AW26" i="6" s="1"/>
  <c r="AW24" i="6"/>
  <c r="AH47" i="5"/>
  <c r="AG47" i="5"/>
  <c r="AI47" i="5" s="1"/>
  <c r="AD44" i="2"/>
  <c r="AD43" i="2"/>
  <c r="AN37" i="4"/>
  <c r="AM37" i="4"/>
  <c r="AL37" i="4"/>
  <c r="AJ37" i="4"/>
  <c r="AN82" i="4"/>
  <c r="AM82" i="4"/>
  <c r="AL82" i="4"/>
  <c r="AJ82" i="4"/>
  <c r="AK82" i="4" s="1"/>
  <c r="AD60" i="2"/>
  <c r="AH74" i="5"/>
  <c r="AG74" i="5"/>
  <c r="AI74" i="5" s="1"/>
  <c r="AH44" i="5"/>
  <c r="AG44" i="5"/>
  <c r="AI44" i="5" s="1"/>
  <c r="AD62" i="2"/>
  <c r="AJ86" i="4"/>
  <c r="AH10" i="2"/>
  <c r="AD10" i="2"/>
  <c r="AD9" i="2"/>
  <c r="AD21" i="2"/>
  <c r="AD22" i="2"/>
  <c r="AD25" i="2"/>
  <c r="AD26" i="2"/>
  <c r="AD47" i="2"/>
  <c r="AD50" i="2"/>
  <c r="AD35" i="2"/>
  <c r="AD54" i="2"/>
  <c r="AD55" i="2"/>
  <c r="AD38" i="2"/>
  <c r="AD39" i="2"/>
  <c r="AD61" i="2"/>
  <c r="AD20" i="2"/>
  <c r="AZ30" i="6"/>
  <c r="AX30" i="6"/>
  <c r="AV30" i="6"/>
  <c r="AY30" i="6" s="1"/>
  <c r="AD13" i="2"/>
  <c r="AZ40" i="6"/>
  <c r="AZ39" i="6"/>
  <c r="AZ29" i="6"/>
  <c r="AZ21" i="6"/>
  <c r="AJ83" i="4"/>
  <c r="AK83" i="4" s="1"/>
  <c r="AV47" i="6"/>
  <c r="AW47" i="6" s="1"/>
  <c r="AV48" i="6"/>
  <c r="AW48" i="6" s="1"/>
  <c r="AJ51" i="4"/>
  <c r="AK51" i="4" s="1"/>
  <c r="AN51" i="4"/>
  <c r="AM51" i="4"/>
  <c r="AL51" i="4"/>
  <c r="AN29" i="4"/>
  <c r="AM29" i="4"/>
  <c r="AL29" i="4"/>
  <c r="AJ29" i="4"/>
  <c r="AK29" i="4" s="1"/>
  <c r="AH15" i="5"/>
  <c r="AG15" i="5"/>
  <c r="AI15" i="5" s="1"/>
  <c r="AG12" i="5"/>
  <c r="AI12" i="5" s="1"/>
  <c r="AJ19" i="4"/>
  <c r="AK19" i="4" s="1"/>
  <c r="AL19" i="4"/>
  <c r="AM19" i="4"/>
  <c r="AN19" i="4"/>
  <c r="AH38" i="2"/>
  <c r="AN86" i="4"/>
  <c r="AM86" i="4"/>
  <c r="AL86" i="4"/>
  <c r="AN83" i="4"/>
  <c r="AM83" i="4"/>
  <c r="AL83" i="4"/>
  <c r="AN61" i="4"/>
  <c r="AL61" i="4"/>
  <c r="AN60" i="4"/>
  <c r="AL60" i="4"/>
  <c r="AN58" i="4"/>
  <c r="AM58" i="4"/>
  <c r="AL58" i="4"/>
  <c r="AN55" i="4"/>
  <c r="AM55" i="4"/>
  <c r="AL55" i="4"/>
  <c r="AN79" i="4"/>
  <c r="AM79" i="4"/>
  <c r="AL79" i="4"/>
  <c r="AN78" i="4"/>
  <c r="AM78" i="4"/>
  <c r="AL78" i="4"/>
  <c r="AN52" i="4"/>
  <c r="AM52" i="4"/>
  <c r="AL52" i="4"/>
  <c r="AN50" i="4"/>
  <c r="AM50" i="4"/>
  <c r="AL50" i="4"/>
  <c r="AN46" i="4"/>
  <c r="AM46" i="4"/>
  <c r="AL46" i="4"/>
  <c r="AN75" i="4"/>
  <c r="AM75" i="4"/>
  <c r="AL75" i="4"/>
  <c r="AM74" i="4"/>
  <c r="AL74" i="4"/>
  <c r="AN70" i="4"/>
  <c r="AM70" i="4"/>
  <c r="AL70" i="4"/>
  <c r="AN43" i="4"/>
  <c r="AM43" i="4"/>
  <c r="AL43" i="4"/>
  <c r="AN34" i="4"/>
  <c r="AM34" i="4"/>
  <c r="AL34" i="4"/>
  <c r="AN33" i="4"/>
  <c r="AM33" i="4"/>
  <c r="AL33" i="4"/>
  <c r="AN64" i="4"/>
  <c r="AM64" i="4"/>
  <c r="AL64" i="4"/>
  <c r="AN30" i="4"/>
  <c r="AM30" i="4"/>
  <c r="AL30" i="4"/>
  <c r="AN22" i="4"/>
  <c r="AM22" i="4"/>
  <c r="AL22" i="4"/>
  <c r="AN15" i="4"/>
  <c r="AM15" i="4"/>
  <c r="AL15" i="4"/>
  <c r="AZ67" i="6"/>
  <c r="AY67" i="6"/>
  <c r="AX67" i="6"/>
  <c r="AZ61" i="6"/>
  <c r="AY61" i="6"/>
  <c r="AX61" i="6"/>
  <c r="AZ48" i="6"/>
  <c r="AX48" i="6"/>
  <c r="AZ47" i="6"/>
  <c r="AY47" i="6"/>
  <c r="AX47" i="6"/>
  <c r="AZ44" i="6"/>
  <c r="AY44" i="6"/>
  <c r="AX44" i="6"/>
  <c r="AZ43" i="6"/>
  <c r="AY43" i="6"/>
  <c r="AX40" i="6"/>
  <c r="AX39" i="6"/>
  <c r="AX29" i="6"/>
  <c r="AW43" i="6"/>
  <c r="AX21" i="6"/>
  <c r="AW46" i="6"/>
  <c r="AW45" i="6"/>
  <c r="AW42" i="6"/>
  <c r="AW41" i="6"/>
  <c r="AW38" i="6"/>
  <c r="AW28" i="6"/>
  <c r="AW20" i="6"/>
  <c r="AW19" i="6"/>
  <c r="AW53" i="6"/>
  <c r="AW17" i="6"/>
  <c r="AW50" i="6"/>
  <c r="AW16" i="6"/>
  <c r="AV67" i="6"/>
  <c r="AV61" i="6"/>
  <c r="AW61" i="6" s="1"/>
  <c r="AV44" i="6"/>
  <c r="AW44" i="6" s="1"/>
  <c r="AV40" i="6"/>
  <c r="AW40" i="6" s="1"/>
  <c r="AV39" i="6"/>
  <c r="AW39" i="6" s="1"/>
  <c r="AV29" i="6"/>
  <c r="AY29" i="6" s="1"/>
  <c r="AV21" i="6"/>
  <c r="AW21" i="6" s="1"/>
  <c r="AV55" i="6"/>
  <c r="AV54" i="6"/>
  <c r="AW55" i="6" s="1"/>
  <c r="AV18" i="6"/>
  <c r="AW18" i="6" s="1"/>
  <c r="AV51" i="6"/>
  <c r="AW51" i="6" s="1"/>
  <c r="AV15" i="6"/>
  <c r="AW15" i="6" s="1"/>
  <c r="AV13" i="6"/>
  <c r="AW13" i="6" s="1"/>
  <c r="AV12" i="6"/>
  <c r="AW12" i="6" s="1"/>
  <c r="AV10" i="6"/>
  <c r="AW10" i="6" s="1"/>
  <c r="AV8" i="6"/>
  <c r="AW8" i="6" s="1"/>
  <c r="AJ61" i="4"/>
  <c r="AK61" i="4" s="1"/>
  <c r="AJ60" i="4"/>
  <c r="AK60" i="4" s="1"/>
  <c r="AJ58" i="4"/>
  <c r="AK58" i="4" s="1"/>
  <c r="AJ55" i="4"/>
  <c r="AK55" i="4" s="1"/>
  <c r="AJ79" i="4"/>
  <c r="AK79" i="4" s="1"/>
  <c r="AJ78" i="4"/>
  <c r="AK78" i="4" s="1"/>
  <c r="AJ52" i="4"/>
  <c r="AK52" i="4" s="1"/>
  <c r="AJ50" i="4"/>
  <c r="AK50" i="4" s="1"/>
  <c r="AJ46" i="4"/>
  <c r="AK46" i="4" s="1"/>
  <c r="AJ75" i="4"/>
  <c r="AK75" i="4" s="1"/>
  <c r="AJ74" i="4"/>
  <c r="AK74" i="4" s="1"/>
  <c r="AJ70" i="4"/>
  <c r="AK70" i="4" s="1"/>
  <c r="AK69" i="4"/>
  <c r="AJ43" i="4"/>
  <c r="AK43" i="4" s="1"/>
  <c r="AK36" i="4"/>
  <c r="AJ34" i="4"/>
  <c r="AK34" i="4" s="1"/>
  <c r="AJ33" i="4"/>
  <c r="AK33" i="4" s="1"/>
  <c r="AK32" i="4"/>
  <c r="AK65" i="4"/>
  <c r="AJ64" i="4"/>
  <c r="AK64" i="4" s="1"/>
  <c r="AK86" i="4"/>
  <c r="AK49" i="4"/>
  <c r="AK48" i="4"/>
  <c r="AK45" i="4"/>
  <c r="AK76" i="4"/>
  <c r="AK30" i="4"/>
  <c r="AK22" i="4"/>
  <c r="AY48" i="6"/>
  <c r="AI65" i="2"/>
  <c r="AH20" i="5"/>
  <c r="AG20" i="5"/>
  <c r="AI20" i="5" s="1"/>
  <c r="AH67" i="5"/>
  <c r="AG67" i="5"/>
  <c r="AI67" i="5" s="1"/>
  <c r="AJ67" i="5" s="1"/>
  <c r="AG55" i="5"/>
  <c r="AI55" i="5" s="1"/>
  <c r="AN74" i="4"/>
  <c r="AJ15" i="4"/>
  <c r="AK15" i="4" s="1"/>
  <c r="AZ18" i="6"/>
  <c r="AY18" i="6"/>
  <c r="AX18" i="6"/>
  <c r="AZ12" i="6"/>
  <c r="AY12" i="6"/>
  <c r="AX12" i="6"/>
  <c r="AZ13" i="6"/>
  <c r="AY13" i="6"/>
  <c r="AX13" i="6"/>
  <c r="AZ10" i="6"/>
  <c r="AY10" i="6"/>
  <c r="AX10" i="6"/>
  <c r="AX8" i="6"/>
  <c r="AY8" i="6"/>
  <c r="AZ8" i="6"/>
  <c r="AX15" i="6"/>
  <c r="AY15" i="6"/>
  <c r="AZ15" i="6"/>
  <c r="AX51" i="6"/>
  <c r="AY51" i="6"/>
  <c r="AZ51" i="6"/>
  <c r="AX54" i="6"/>
  <c r="AY54" i="6"/>
  <c r="AZ54" i="6"/>
  <c r="AX55" i="6"/>
  <c r="AY55" i="6"/>
  <c r="AZ55" i="6"/>
  <c r="BB77" i="6"/>
  <c r="AG16" i="5"/>
  <c r="AI16" i="5" s="1"/>
  <c r="AH16" i="5"/>
  <c r="AG19" i="5"/>
  <c r="AI19" i="5" s="1"/>
  <c r="AJ19" i="5" s="1"/>
  <c r="AH19" i="5"/>
  <c r="AG23" i="5"/>
  <c r="AH23" i="5"/>
  <c r="AI23" i="5"/>
  <c r="AG24" i="5"/>
  <c r="AH24" i="5"/>
  <c r="AI24" i="5"/>
  <c r="AG27" i="5"/>
  <c r="AI27" i="5" s="1"/>
  <c r="AH27" i="5"/>
  <c r="AG32" i="5"/>
  <c r="AI32" i="5" s="1"/>
  <c r="AH32" i="5"/>
  <c r="AG37" i="5"/>
  <c r="AI37" i="5" s="1"/>
  <c r="AH37" i="5"/>
  <c r="AG43" i="5"/>
  <c r="AH43" i="5"/>
  <c r="AI43" i="5"/>
  <c r="AG48" i="5"/>
  <c r="AI48" i="5" s="1"/>
  <c r="AH48" i="5"/>
  <c r="AG51" i="5"/>
  <c r="AI51" i="5" s="1"/>
  <c r="AJ51" i="5" s="1"/>
  <c r="AH51" i="5"/>
  <c r="AH55" i="5"/>
  <c r="AG61" i="5"/>
  <c r="AI61" i="5" s="1"/>
  <c r="AH61" i="5"/>
  <c r="AG64" i="5"/>
  <c r="AH64" i="5"/>
  <c r="AG65" i="5"/>
  <c r="AI65" i="5" s="1"/>
  <c r="AH65" i="5"/>
  <c r="AG66" i="5"/>
  <c r="AH66" i="5"/>
  <c r="AI66" i="5"/>
  <c r="AG72" i="5"/>
  <c r="AI72" i="5" s="1"/>
  <c r="AH72" i="5"/>
  <c r="AG76" i="5"/>
  <c r="AI76" i="5" s="1"/>
  <c r="AH76" i="5"/>
  <c r="P80" i="5"/>
  <c r="BA40" i="6"/>
  <c r="BA39" i="6"/>
  <c r="AO60" i="4"/>
  <c r="BA44" i="6"/>
  <c r="AH35" i="2"/>
  <c r="AH55" i="2"/>
  <c r="AO83" i="4" l="1"/>
  <c r="AO61" i="4"/>
  <c r="AO15" i="4"/>
  <c r="AO33" i="4"/>
  <c r="BA29" i="6"/>
  <c r="BA30" i="6"/>
  <c r="AO79" i="4"/>
  <c r="AY77" i="6"/>
  <c r="AO43" i="4"/>
  <c r="AO74" i="4"/>
  <c r="AH61" i="2"/>
  <c r="AH9" i="2"/>
  <c r="AH60" i="2"/>
  <c r="AX77" i="6"/>
  <c r="BA18" i="6"/>
  <c r="AZ77" i="6"/>
  <c r="AJ12" i="5"/>
  <c r="BA61" i="6"/>
  <c r="BA54" i="6"/>
  <c r="AO70" i="4"/>
  <c r="AO46" i="4"/>
  <c r="AO55" i="4"/>
  <c r="AO19" i="4"/>
  <c r="AO29" i="4"/>
  <c r="AH62" i="2"/>
  <c r="AH25" i="2"/>
  <c r="AH26" i="2"/>
  <c r="AO78" i="4"/>
  <c r="AO86" i="4"/>
  <c r="AO51" i="4"/>
  <c r="AO75" i="4"/>
  <c r="AJ27" i="5"/>
  <c r="AJ23" i="5"/>
  <c r="AJ15" i="5"/>
  <c r="AJ61" i="5"/>
  <c r="AW29" i="6"/>
  <c r="AJ72" i="5"/>
  <c r="AJ65" i="5"/>
  <c r="AJ32" i="5"/>
  <c r="BA10" i="6"/>
  <c r="BA43" i="6"/>
  <c r="BA67" i="6"/>
  <c r="AH13" i="2"/>
  <c r="AF65" i="2"/>
  <c r="AH22" i="2"/>
  <c r="AH47" i="2"/>
  <c r="AH50" i="2"/>
  <c r="AH33" i="2"/>
  <c r="AH54" i="2"/>
  <c r="AO82" i="4"/>
  <c r="BA22" i="6"/>
  <c r="AH30" i="2"/>
  <c r="AW33" i="6"/>
  <c r="BA55" i="6"/>
  <c r="BA51" i="6"/>
  <c r="BA15" i="6"/>
  <c r="BA8" i="6"/>
  <c r="BA13" i="6"/>
  <c r="BA12" i="6"/>
  <c r="AJ66" i="5"/>
  <c r="AJ55" i="5"/>
  <c r="AJ37" i="5"/>
  <c r="AJ24" i="5"/>
  <c r="AJ16" i="5"/>
  <c r="AL89" i="4"/>
  <c r="AH20" i="2"/>
  <c r="AH21" i="2"/>
  <c r="AO34" i="4"/>
  <c r="AO50" i="4"/>
  <c r="AO52" i="4"/>
  <c r="AO58" i="4"/>
  <c r="AM89" i="4"/>
  <c r="AO37" i="4"/>
  <c r="AJ76" i="5"/>
  <c r="AG78" i="5"/>
  <c r="AI64" i="5"/>
  <c r="AJ64" i="5" s="1"/>
  <c r="AJ48" i="5"/>
  <c r="AJ43" i="5"/>
  <c r="AH29" i="2"/>
  <c r="AG65" i="2"/>
  <c r="AC65" i="2"/>
  <c r="AH34" i="2"/>
  <c r="AN89" i="4"/>
  <c r="AO22" i="4"/>
  <c r="AO30" i="4"/>
  <c r="AO64" i="4"/>
  <c r="AH44" i="2"/>
  <c r="AE65" i="2"/>
  <c r="AH43" i="2"/>
  <c r="BA36" i="6"/>
  <c r="BA48" i="6"/>
  <c r="BA26" i="6"/>
  <c r="AV77" i="6"/>
  <c r="BA33" i="6"/>
  <c r="BA47" i="6"/>
  <c r="AJ89" i="4"/>
  <c r="AH78" i="5"/>
  <c r="BA21" i="6"/>
  <c r="AJ44" i="5"/>
  <c r="AJ74" i="5"/>
  <c r="BA25" i="6"/>
  <c r="AO47" i="4"/>
  <c r="AJ35" i="5"/>
  <c r="AJ47" i="5"/>
  <c r="AJ20" i="5"/>
  <c r="AJ29" i="5"/>
  <c r="AH65" i="2" l="1"/>
  <c r="AI78" i="5"/>
  <c r="AO89" i="4"/>
  <c r="BA77" i="6"/>
  <c r="AJ78" i="5"/>
</calcChain>
</file>

<file path=xl/comments1.xml><?xml version="1.0" encoding="utf-8"?>
<comments xmlns="http://schemas.openxmlformats.org/spreadsheetml/2006/main">
  <authors>
    <author>BUZZ</author>
  </authors>
  <commentList>
    <comment ref="BB7" authorId="0">
      <text>
        <r>
          <rPr>
            <sz val="10"/>
            <color indexed="8"/>
            <rFont val="Tahoma"/>
            <family val="2"/>
          </rPr>
          <t>Jusqu'à Cadet : MARCASSIN
Vert fond Blanc
Argent fond Vert
Or fond Blanc
Or fond Noir</t>
        </r>
      </text>
    </comment>
  </commentList>
</comments>
</file>

<file path=xl/comments2.xml><?xml version="1.0" encoding="utf-8"?>
<comments xmlns="http://schemas.openxmlformats.org/spreadsheetml/2006/main">
  <authors>
    <author>BUZZ</author>
  </authors>
  <commentList>
    <comment ref="BG5" authorId="0">
      <text>
        <r>
          <rPr>
            <sz val="8"/>
            <color indexed="8"/>
            <rFont val="Tahoma"/>
            <family val="2"/>
          </rPr>
          <t>BROCARD
Vert / Blanc
Argent / Vert
Or / Blanc
Or / Noir
Or / Bleu
Or / Rouge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BUZZ</author>
    <author>Norbert</author>
  </authors>
  <commentList>
    <comment ref="AK5" authorId="0">
      <text>
        <r>
          <rPr>
            <sz val="8"/>
            <color indexed="8"/>
            <rFont val="Tahoma"/>
            <family val="2"/>
          </rPr>
          <t xml:space="preserve">Marcassins
Noir sur fond orange
Argent sur fond orange
Or sur fond orange
</t>
        </r>
      </text>
    </comment>
    <comment ref="AJ15" authorId="1">
      <text>
        <r>
          <rPr>
            <sz val="9"/>
            <color indexed="81"/>
            <rFont val="Tahoma"/>
            <family val="2"/>
          </rPr>
          <t xml:space="preserve">Sangliers:
Vert sur fond blanc  
Argent sur fond vert
Or sur fond blanc
Or sur fond noir
Or sur fond bleu
Or sur fond rouge
</t>
        </r>
      </text>
    </comment>
  </commentList>
</comments>
</file>

<file path=xl/sharedStrings.xml><?xml version="1.0" encoding="utf-8"?>
<sst xmlns="http://schemas.openxmlformats.org/spreadsheetml/2006/main" count="1469" uniqueCount="492">
  <si>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</si>
  <si>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</si>
  <si>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</si>
  <si>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</si>
  <si>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</si>
  <si>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</si>
  <si>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</si>
  <si>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</si>
  <si>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</si>
  <si>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Benjamin Homme</t>
  </si>
  <si>
    <t>Minimme Femme</t>
  </si>
  <si>
    <t>Minimme Homme</t>
  </si>
  <si>
    <t>Compound Minimes Homme</t>
  </si>
  <si>
    <t>Cadette Femme</t>
  </si>
  <si>
    <t>03</t>
  </si>
  <si>
    <t>Cadet Homme</t>
  </si>
  <si>
    <t>Compound Jeune Femme</t>
  </si>
  <si>
    <t>Compound Jeune Homme</t>
  </si>
  <si>
    <t>02</t>
  </si>
  <si>
    <t>01</t>
  </si>
  <si>
    <t>00</t>
  </si>
  <si>
    <t>Compound Homme</t>
  </si>
  <si>
    <t>TORLET Teddy</t>
  </si>
  <si>
    <t>VALENTIN Grégory</t>
  </si>
  <si>
    <t>Vétéran Femme</t>
  </si>
  <si>
    <t>Vétéran Homme</t>
  </si>
  <si>
    <t>BEDUCHAUD Bernard</t>
  </si>
  <si>
    <t>PERREUX Norbert</t>
  </si>
  <si>
    <t>Vétéran Homme Compound</t>
  </si>
  <si>
    <t>Super Vétérante Femme</t>
  </si>
  <si>
    <t>Super Vétéran Homme</t>
  </si>
  <si>
    <t>Super Vétérante Femme Compound</t>
  </si>
  <si>
    <t>Super Vétéran Homme Compound</t>
  </si>
  <si>
    <t>CHAIRON Daniel</t>
  </si>
  <si>
    <t>Nombre d'Archer participants aux concours FFTA :</t>
  </si>
  <si>
    <t>2 X 70m</t>
  </si>
  <si>
    <t>Senior Femme Classique</t>
  </si>
  <si>
    <t>Senior Homme Classique</t>
  </si>
  <si>
    <t>LEBORGNE Yannick</t>
  </si>
  <si>
    <t>Senior  Homme Compound</t>
  </si>
  <si>
    <t>Vétéran  Homme Compound</t>
  </si>
  <si>
    <t>Vétéran Femme Classique</t>
  </si>
  <si>
    <t>Vétéran Homme Classique</t>
  </si>
  <si>
    <t>Cadet Homme classique</t>
  </si>
  <si>
    <t>Cadette Femme classique</t>
  </si>
  <si>
    <t>Junior Femme classique</t>
  </si>
  <si>
    <t>Junior Homme classique</t>
  </si>
  <si>
    <t>Jeune Homme Compound</t>
  </si>
  <si>
    <t>Senior Femme</t>
  </si>
  <si>
    <t>Vétérante Femme Classique</t>
  </si>
  <si>
    <t>Veteran  Homme Compound</t>
  </si>
  <si>
    <t>Super Veterante femme classique</t>
  </si>
  <si>
    <t>Super Veterant homme classique</t>
  </si>
  <si>
    <t>04</t>
  </si>
  <si>
    <t>Vétérante Femme</t>
  </si>
  <si>
    <t>Benjamin Homme Arc Nu</t>
  </si>
  <si>
    <t>Junior Femme Arc Libre</t>
  </si>
  <si>
    <t>Senior Homme Arc Chasse</t>
  </si>
  <si>
    <t>Senior Homme Arc Droit</t>
  </si>
  <si>
    <t>Senior Homme Arc Nu</t>
  </si>
  <si>
    <t>Senior Femme Arc Libre</t>
  </si>
  <si>
    <t>Senior Homme Arc Libre</t>
  </si>
  <si>
    <t>SVH</t>
  </si>
  <si>
    <t>VH</t>
  </si>
  <si>
    <t>SH</t>
  </si>
  <si>
    <t>JH</t>
  </si>
  <si>
    <t>CH</t>
  </si>
  <si>
    <t>MH</t>
  </si>
  <si>
    <t>BH</t>
  </si>
  <si>
    <t>COH</t>
  </si>
  <si>
    <t>JP.ODIENNE</t>
  </si>
  <si>
    <t>B.BEDUCHAUD</t>
  </si>
  <si>
    <t>F.SCHNEIDER</t>
  </si>
  <si>
    <t>FITA</t>
  </si>
  <si>
    <t>FITA
2 x 70 m</t>
  </si>
  <si>
    <t>B,BEDUCHAUD</t>
  </si>
  <si>
    <t>FEDERAL</t>
  </si>
  <si>
    <t>SALLE</t>
  </si>
  <si>
    <t>T,TORLET</t>
  </si>
  <si>
    <t>FIELD</t>
  </si>
  <si>
    <t>E.MEYER</t>
  </si>
  <si>
    <t>30.04.00</t>
  </si>
  <si>
    <t>20.07.03</t>
  </si>
  <si>
    <t>PERFORMANCE PAR EQUIPE DE CLUB</t>
  </si>
  <si>
    <t>SALLE Cl</t>
  </si>
  <si>
    <t>23,10,2004</t>
  </si>
  <si>
    <t>SALLE CO</t>
  </si>
  <si>
    <t>SVF</t>
  </si>
  <si>
    <t>VF</t>
  </si>
  <si>
    <t>SF</t>
  </si>
  <si>
    <t>JF</t>
  </si>
  <si>
    <t>CF</t>
  </si>
  <si>
    <t>MF</t>
  </si>
  <si>
    <t>BF</t>
  </si>
  <si>
    <t>CVF</t>
  </si>
  <si>
    <t>COF</t>
  </si>
  <si>
    <t>CJF</t>
  </si>
  <si>
    <t>BBF</t>
  </si>
  <si>
    <t>M.LEON</t>
  </si>
  <si>
    <t>H.DESJARDINS</t>
  </si>
  <si>
    <t>S.ALAVOINE</t>
  </si>
  <si>
    <t>J.LAURENT</t>
  </si>
  <si>
    <t>E.DUCROS</t>
  </si>
  <si>
    <t>J,MARTIN</t>
  </si>
  <si>
    <t>G.CHOPIN</t>
  </si>
  <si>
    <t>M.WEINREICH</t>
  </si>
  <si>
    <t>06.12.03</t>
  </si>
  <si>
    <t>09.02.98</t>
  </si>
  <si>
    <t>15.10.00</t>
  </si>
  <si>
    <t>11.10.98</t>
  </si>
  <si>
    <t>12.05.96</t>
  </si>
  <si>
    <t>13.05.02</t>
  </si>
  <si>
    <t>BEURSAULT</t>
  </si>
  <si>
    <t>3 D</t>
  </si>
  <si>
    <t>FEDERAL 2x50m</t>
  </si>
  <si>
    <t>3D</t>
  </si>
  <si>
    <t>FEDERAL 2X50m</t>
  </si>
  <si>
    <t>Junior Homme Arc Libre</t>
  </si>
  <si>
    <t>S,DUBOS</t>
  </si>
  <si>
    <t>JF  libre</t>
  </si>
  <si>
    <t>JH  libre</t>
  </si>
  <si>
    <t>SH  chasse</t>
  </si>
  <si>
    <t>SH  libre</t>
  </si>
  <si>
    <t>05</t>
  </si>
  <si>
    <t>Junior Homme Compound</t>
  </si>
  <si>
    <t>19.06.05</t>
  </si>
  <si>
    <t>GUILLOT Gilles</t>
  </si>
  <si>
    <t>GOGIBUS Alain</t>
  </si>
  <si>
    <t>HUCHARD Claude</t>
  </si>
  <si>
    <t>VOLVERT Claudette</t>
  </si>
  <si>
    <t>G.GUILLOT</t>
  </si>
  <si>
    <t>A.GOGIBUS</t>
  </si>
  <si>
    <t xml:space="preserve">Junior  Femme </t>
  </si>
  <si>
    <t>Junior Homme</t>
  </si>
  <si>
    <t>26,11,05</t>
  </si>
  <si>
    <t>Super Vétéran Homme Classique</t>
  </si>
  <si>
    <t>06</t>
  </si>
  <si>
    <t>T.TORLET</t>
  </si>
  <si>
    <t>VHCO</t>
  </si>
  <si>
    <t>SVHCO</t>
  </si>
  <si>
    <t>JHCO</t>
  </si>
  <si>
    <t>MHCO</t>
  </si>
  <si>
    <t>20.05.06</t>
  </si>
  <si>
    <t>05.10.97</t>
  </si>
  <si>
    <t>M.DELAPLACE</t>
  </si>
  <si>
    <t>20.11.99</t>
  </si>
  <si>
    <t>D;DELVAUX</t>
  </si>
  <si>
    <t>20.07.97</t>
  </si>
  <si>
    <t>L.BADER</t>
  </si>
  <si>
    <t>21.06.98</t>
  </si>
  <si>
    <t xml:space="preserve">Super Vétéran Homme </t>
  </si>
  <si>
    <t>MARTIN Cédric</t>
  </si>
  <si>
    <t>Super Veterant homme Compound</t>
  </si>
  <si>
    <t>2X50-CO</t>
  </si>
  <si>
    <t xml:space="preserve">Senior Femme </t>
  </si>
  <si>
    <t xml:space="preserve"> Senior Homme</t>
  </si>
  <si>
    <t>28.10.06</t>
  </si>
  <si>
    <t>SVFCO</t>
  </si>
  <si>
    <t>07</t>
  </si>
  <si>
    <t>99</t>
  </si>
  <si>
    <t>97</t>
  </si>
  <si>
    <t>Senior Homme Compound</t>
  </si>
  <si>
    <t xml:space="preserve"> GUILLOT Gilles</t>
  </si>
  <si>
    <t>27,06,05</t>
  </si>
  <si>
    <t>C.VOLVERT</t>
  </si>
  <si>
    <t>J.MROZINSKI</t>
  </si>
  <si>
    <t>Cadet Homme Arc Nu</t>
  </si>
  <si>
    <t>Senior Femme Arc Nu</t>
  </si>
  <si>
    <t>06.05.06</t>
  </si>
  <si>
    <t>Senior Femme Compound</t>
  </si>
  <si>
    <t>11.06.06</t>
  </si>
  <si>
    <t>SH BB</t>
  </si>
  <si>
    <t>SF Libre</t>
  </si>
  <si>
    <t>SF Arc nu</t>
  </si>
  <si>
    <t>BH Arc nu</t>
  </si>
  <si>
    <t>CH Arc nu</t>
  </si>
  <si>
    <t>MAFFAT Sylviane</t>
  </si>
  <si>
    <t>PETIT Jocelyne</t>
  </si>
  <si>
    <t>PARIZOT Raphaël</t>
  </si>
  <si>
    <t>23.03.08</t>
  </si>
  <si>
    <t>08</t>
  </si>
  <si>
    <t>Minime Femme Arc Nu</t>
  </si>
  <si>
    <t>Minime Homme Arc Nu</t>
  </si>
  <si>
    <t>Senior Femme Arc Chasse</t>
  </si>
  <si>
    <t>MF Arc nu</t>
  </si>
  <si>
    <t>SF Arc chasse</t>
  </si>
  <si>
    <t>MH Arc nu</t>
  </si>
  <si>
    <t>18.05.08</t>
  </si>
  <si>
    <t>2X50-CL</t>
  </si>
  <si>
    <t>04.05.2008</t>
  </si>
  <si>
    <t>SALLE Jeunes</t>
  </si>
  <si>
    <t>28.10.2007</t>
  </si>
  <si>
    <t>3D Jeunes</t>
  </si>
  <si>
    <t>20.04.2008</t>
  </si>
  <si>
    <t>M.VAN DERCAMERE</t>
  </si>
  <si>
    <t>Minime Homme classique</t>
  </si>
  <si>
    <t>FITA 2X70 CL</t>
  </si>
  <si>
    <t>15.06.2008</t>
  </si>
  <si>
    <t>18.06.2006</t>
  </si>
  <si>
    <t>F.GAWLOWIEZ</t>
  </si>
  <si>
    <t>01.11.08</t>
  </si>
  <si>
    <t>23.11.08</t>
  </si>
  <si>
    <t>SALLE Mixte</t>
  </si>
  <si>
    <t>09</t>
  </si>
  <si>
    <t>03.05.09</t>
  </si>
  <si>
    <t>M.VANDERCAMERE</t>
  </si>
  <si>
    <t>10.05.09</t>
  </si>
  <si>
    <t>09.05.09</t>
  </si>
  <si>
    <t>12.04.09</t>
  </si>
  <si>
    <t>Super Vétéran  Homme Compound</t>
  </si>
  <si>
    <t>Vétéran Homme Arc Nu</t>
  </si>
  <si>
    <t>14.06.09</t>
  </si>
  <si>
    <t>Cadets Homme Classique</t>
  </si>
  <si>
    <t>24.10.09</t>
  </si>
  <si>
    <t>VH BB</t>
  </si>
  <si>
    <t>J.DEBRUYNE</t>
  </si>
  <si>
    <t>02.05.10</t>
  </si>
  <si>
    <t>LE BORGNE Yannick</t>
  </si>
  <si>
    <t>REMOLU Jean-Michel</t>
  </si>
  <si>
    <t>24.10.10</t>
  </si>
  <si>
    <t>SHBB</t>
  </si>
  <si>
    <t>VHBB</t>
  </si>
  <si>
    <t>PRIN Jean-Charles</t>
  </si>
  <si>
    <t>22.05.11</t>
  </si>
  <si>
    <t>J.BALLAN</t>
  </si>
  <si>
    <t>VH arc droit</t>
  </si>
  <si>
    <t>BOILEAU Julien</t>
  </si>
  <si>
    <t>J.BOILEAU</t>
  </si>
  <si>
    <t>09.10.11</t>
  </si>
  <si>
    <t>STASKIEWICZ Noé</t>
  </si>
  <si>
    <t>ROLIN Isabelle</t>
  </si>
  <si>
    <t>STASKIEWICZ Patrick</t>
  </si>
  <si>
    <t>18.12.11</t>
  </si>
  <si>
    <t>13.11.2011</t>
  </si>
  <si>
    <t>FITA -CO</t>
  </si>
  <si>
    <t>J.PETIT</t>
  </si>
  <si>
    <t>11.03.12</t>
  </si>
  <si>
    <t>Ecussons</t>
  </si>
  <si>
    <t>Junior  Homme Compound</t>
  </si>
  <si>
    <t>06.05.12</t>
  </si>
  <si>
    <t>Vétéran Homme Arc Chasse</t>
  </si>
  <si>
    <t>Vétéran Homme Arc Droit</t>
  </si>
  <si>
    <t>LECOUFFE Yoan</t>
  </si>
  <si>
    <t>GHYLLEBERT Christophe</t>
  </si>
  <si>
    <t>POMMENOF Tony</t>
  </si>
  <si>
    <t>01.07.12</t>
  </si>
  <si>
    <t>17.06.12</t>
  </si>
  <si>
    <t>VH  chasse</t>
  </si>
  <si>
    <t>JC.PRIN</t>
  </si>
  <si>
    <t>N.STASKIEWICZ</t>
  </si>
  <si>
    <t>29.07.2012</t>
  </si>
  <si>
    <t>2x50 Mixte</t>
  </si>
  <si>
    <t>B.BEDUCHAUD - J.BOILEAU - G.GUILLOT</t>
  </si>
  <si>
    <t>A.GOGIBUS - G.GUILLOT - M.VAN DERCAMERE</t>
  </si>
  <si>
    <t>G.GUILLOT - M.VAN DERCAMERE - Y.LE BORGNE.</t>
  </si>
  <si>
    <t>Y.LE BORGNE - B.BEDUCHAUD - T.TORLET</t>
  </si>
  <si>
    <t>G.GUILLOT - A.BRASSEUR - M.VAN DERCAMERE</t>
  </si>
  <si>
    <t>T.TORLET - G.VALENTIN - M.MUZELET</t>
  </si>
  <si>
    <t>B.BEDUCHAUD - P.STASKIEWICZ - N.PERREUX</t>
  </si>
  <si>
    <t>T.TORLET - G.VALENTIN - A.GOGIBUS</t>
  </si>
  <si>
    <t>B.MARTIN KLEISCH - D.BERGEON - G.HERBIN</t>
  </si>
  <si>
    <t>R.HERBELOT - C.MARTIN - B.MARTIN KLEISCH</t>
  </si>
  <si>
    <t>S. MAFFAT - M. LEON - S. DUBOS</t>
  </si>
  <si>
    <t>27.10.12</t>
  </si>
  <si>
    <t>S.DUBOS</t>
  </si>
  <si>
    <t>03.11.12</t>
  </si>
  <si>
    <t>09.12.12</t>
  </si>
  <si>
    <t>Y.LE BORGNE</t>
  </si>
  <si>
    <t>20.04.13</t>
  </si>
  <si>
    <t>SH CO</t>
  </si>
  <si>
    <t>BELMEDJAHED Badredine</t>
  </si>
  <si>
    <t>29.07.12</t>
  </si>
  <si>
    <t>SIMON Lisa</t>
  </si>
  <si>
    <t>12.05.2013</t>
  </si>
  <si>
    <t>19.05.13</t>
  </si>
  <si>
    <t>09.06.13</t>
  </si>
  <si>
    <t>AC</t>
  </si>
  <si>
    <t>BELMEDJAHED Badrédine</t>
  </si>
  <si>
    <t>LEMEILLE Philippe</t>
  </si>
  <si>
    <t>SALAUN Hervé</t>
  </si>
  <si>
    <t>Scratch Homme Bare Bow</t>
  </si>
  <si>
    <t>Senior Femme Bare Bow</t>
  </si>
  <si>
    <t>Senior Homme Bare Bow</t>
  </si>
  <si>
    <t>Vétéran Homme Bare Bow</t>
  </si>
  <si>
    <t>Vétéran Homme Arc Libre</t>
  </si>
  <si>
    <t>STRYJEK Julien</t>
  </si>
  <si>
    <t>EDOT Nicolas</t>
  </si>
  <si>
    <t>TETART Philippe</t>
  </si>
  <si>
    <t>16.11.13</t>
  </si>
  <si>
    <t>H.SALAUN</t>
  </si>
  <si>
    <t>30.11.13</t>
  </si>
  <si>
    <t>T. TORLET - J. BOILEAU - A.GOGIBUS</t>
  </si>
  <si>
    <t>16.02.2014</t>
  </si>
  <si>
    <t>NATURE</t>
  </si>
  <si>
    <t>GIMEL Vincent</t>
  </si>
  <si>
    <t>VALENTIN Angélique</t>
  </si>
  <si>
    <t>04.05.14</t>
  </si>
  <si>
    <t>22.06.14</t>
  </si>
  <si>
    <t>18.05.14</t>
  </si>
  <si>
    <t>VH libre</t>
  </si>
  <si>
    <t>06.04.14</t>
  </si>
  <si>
    <t>L.SIMON</t>
  </si>
  <si>
    <t>01.06.14</t>
  </si>
  <si>
    <t>A.VALENTIN</t>
  </si>
  <si>
    <t>Compound Senior Femme</t>
  </si>
  <si>
    <t>DRACHE Jérémy</t>
  </si>
  <si>
    <t>Benjamin Dames</t>
  </si>
  <si>
    <t>LE BRAS Armelle</t>
  </si>
  <si>
    <t>GIMEL Manon</t>
  </si>
  <si>
    <t>COLLIGNON Quentin</t>
  </si>
  <si>
    <t>LE BRAS Dominique</t>
  </si>
  <si>
    <t>NOGENT Eric</t>
  </si>
  <si>
    <t>Super Vétéran  Homme Sans Viseur</t>
  </si>
  <si>
    <t>Senior Honne  Homme Sans Viseur</t>
  </si>
  <si>
    <t>19.04.15</t>
  </si>
  <si>
    <t>SVHBB</t>
  </si>
  <si>
    <t>Cadettes Femme Classique</t>
  </si>
  <si>
    <t>Benjamin Femme classique</t>
  </si>
  <si>
    <t xml:space="preserve"> </t>
  </si>
  <si>
    <t>LAURENT-RAVETIER Olivier</t>
  </si>
  <si>
    <t>CF 3D</t>
  </si>
  <si>
    <t>Fédéral</t>
  </si>
  <si>
    <t>(1)</t>
  </si>
  <si>
    <t>(2)</t>
  </si>
  <si>
    <t>22.11.15</t>
  </si>
  <si>
    <t>mars</t>
  </si>
  <si>
    <t>DIDRICHE Frédéric</t>
  </si>
  <si>
    <t>Cadet Femme</t>
  </si>
  <si>
    <t>LE BRAS Morgane</t>
  </si>
  <si>
    <t>Minime Femme</t>
  </si>
  <si>
    <t>15.05.16</t>
  </si>
  <si>
    <t>Minime Femme Classique</t>
  </si>
  <si>
    <t>Minime Femme classique</t>
  </si>
  <si>
    <t>A.LE BRAS</t>
  </si>
  <si>
    <t>M.GIMEL</t>
  </si>
  <si>
    <t>31.05.15</t>
  </si>
  <si>
    <t>05.06.16</t>
  </si>
  <si>
    <t>06.05.07</t>
  </si>
  <si>
    <t>DELCROIX Thomas</t>
  </si>
  <si>
    <t>COUTIEZ Ines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</si>
  <si>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2016 à Septembre 2017)</t>
    </r>
  </si>
  <si>
    <t>Vrigne</t>
  </si>
  <si>
    <t>Ville/Ferté</t>
  </si>
  <si>
    <t>10</t>
  </si>
  <si>
    <t>septembre</t>
  </si>
  <si>
    <t>Gueux</t>
  </si>
  <si>
    <t>oct</t>
  </si>
  <si>
    <t>(3)</t>
  </si>
  <si>
    <t>(4)</t>
  </si>
  <si>
    <t>BOTTIN Jean-Louis</t>
  </si>
  <si>
    <t>(10)</t>
  </si>
  <si>
    <t>(6)</t>
  </si>
  <si>
    <t>(7)</t>
  </si>
  <si>
    <t>Chalons 1</t>
  </si>
  <si>
    <t>LARVOR Iris</t>
  </si>
  <si>
    <t>(5)</t>
  </si>
  <si>
    <t>(8)</t>
  </si>
  <si>
    <t>HUET Claude</t>
  </si>
  <si>
    <t>Sedan</t>
  </si>
  <si>
    <t>nov</t>
  </si>
  <si>
    <t>(9)</t>
  </si>
  <si>
    <t>Rethel</t>
  </si>
  <si>
    <t>(13)</t>
  </si>
  <si>
    <t>Reims</t>
  </si>
  <si>
    <t>(11)</t>
  </si>
  <si>
    <t>(23)</t>
  </si>
  <si>
    <t>MARNEF Jean-Pierre</t>
  </si>
  <si>
    <t>(14)</t>
  </si>
  <si>
    <t>GENEBRIER Didier</t>
  </si>
  <si>
    <t>(15)</t>
  </si>
  <si>
    <t>COUTANT Jean-Dominique</t>
  </si>
  <si>
    <t>(16)</t>
  </si>
  <si>
    <t>(12)</t>
  </si>
  <si>
    <t>(0)</t>
  </si>
  <si>
    <t>Fismes</t>
  </si>
  <si>
    <t>2ème tir</t>
  </si>
  <si>
    <t>I.COUTIEZ</t>
  </si>
  <si>
    <t>Chalons</t>
  </si>
  <si>
    <t>Target</t>
  </si>
  <si>
    <t>dec</t>
  </si>
  <si>
    <t>(19)</t>
  </si>
  <si>
    <t>(26)</t>
  </si>
  <si>
    <t>Epernay</t>
  </si>
  <si>
    <t>11.12.16</t>
  </si>
  <si>
    <t>Vertus</t>
  </si>
  <si>
    <t>Ste Menehould</t>
  </si>
  <si>
    <t>janv</t>
  </si>
  <si>
    <t>Charleville</t>
  </si>
  <si>
    <t>Ay</t>
  </si>
  <si>
    <t>M.LE BRAS</t>
  </si>
  <si>
    <t>22.01.17</t>
  </si>
  <si>
    <t>CD 51</t>
  </si>
  <si>
    <t>COUTIEZ Inès</t>
  </si>
  <si>
    <t>Suippe</t>
  </si>
  <si>
    <t>4 et 5</t>
  </si>
  <si>
    <t>février</t>
  </si>
  <si>
    <t>C-CA</t>
  </si>
  <si>
    <t>(22)</t>
  </si>
  <si>
    <t>Bar/Aube</t>
  </si>
  <si>
    <t>12</t>
  </si>
  <si>
    <t>MADNET</t>
  </si>
  <si>
    <t>Nanteuil</t>
  </si>
  <si>
    <t>Béthisy St M</t>
  </si>
  <si>
    <t>Plessis Brion</t>
  </si>
  <si>
    <t>avril</t>
  </si>
  <si>
    <t xml:space="preserve">avril </t>
  </si>
  <si>
    <t>A.LECOUFFE</t>
  </si>
  <si>
    <t>02.04.17</t>
  </si>
  <si>
    <t>SH AD</t>
  </si>
  <si>
    <t>F.DIDRICHE</t>
  </si>
  <si>
    <t>G.VALENTIN</t>
  </si>
  <si>
    <t>LECOUFFE  Angélique</t>
  </si>
  <si>
    <t>Perles</t>
  </si>
  <si>
    <t>Ville s/ Ferté</t>
  </si>
  <si>
    <t>Rethondes</t>
  </si>
  <si>
    <t>Resson Le</t>
  </si>
  <si>
    <t>Y.LECOUFFE</t>
  </si>
  <si>
    <t>16.04.17</t>
  </si>
  <si>
    <t>Meaux</t>
  </si>
  <si>
    <t>Sarreguemines</t>
  </si>
  <si>
    <t>octobre</t>
  </si>
  <si>
    <t>23</t>
  </si>
  <si>
    <t>Junior Femme Classique</t>
  </si>
  <si>
    <t>30.04.17</t>
  </si>
  <si>
    <t>mai</t>
  </si>
  <si>
    <t>Ecussons DDTA</t>
  </si>
  <si>
    <t>Circuit des 5 Nations</t>
  </si>
  <si>
    <t>(47)</t>
  </si>
  <si>
    <t>Vauciennes</t>
  </si>
  <si>
    <t>Vivières</t>
  </si>
  <si>
    <t>Maizières</t>
  </si>
  <si>
    <t>LEGOFF Jocelyn</t>
  </si>
  <si>
    <t>Breux</t>
  </si>
  <si>
    <t>mai-juin</t>
  </si>
  <si>
    <t>Dettwiller</t>
  </si>
  <si>
    <t>juin</t>
  </si>
  <si>
    <t>Seboncourt</t>
  </si>
  <si>
    <t>Suippes</t>
  </si>
  <si>
    <t>CRTA</t>
  </si>
  <si>
    <t>Mouzon</t>
  </si>
  <si>
    <t>Junior Femme</t>
  </si>
  <si>
    <t>ROIGNAU Clément</t>
  </si>
  <si>
    <t>NICLOT Nicolas</t>
  </si>
  <si>
    <t>REMOLU Jeaan-Michel</t>
  </si>
  <si>
    <t>18.06.17</t>
  </si>
  <si>
    <t>Pinon</t>
  </si>
  <si>
    <t>Bettancourt</t>
  </si>
  <si>
    <t>GUERRIER Olivier</t>
  </si>
  <si>
    <t>Condé Ste Libiaire</t>
  </si>
  <si>
    <t>Bouquet</t>
  </si>
  <si>
    <t>juillet</t>
  </si>
  <si>
    <t>Juillet-Septembre</t>
  </si>
  <si>
    <t>St Dizier</t>
  </si>
  <si>
    <t>Bar sur Seine</t>
  </si>
  <si>
    <t>(18)</t>
  </si>
  <si>
    <t>Demuin</t>
  </si>
  <si>
    <t>Arcis S/A</t>
  </si>
  <si>
    <t>Vivères</t>
  </si>
  <si>
    <t>(110)</t>
  </si>
  <si>
    <t>Resson Long</t>
  </si>
  <si>
    <t>Duvy</t>
  </si>
  <si>
    <t>août</t>
  </si>
  <si>
    <t>Compiègne</t>
  </si>
  <si>
    <t>19-20</t>
  </si>
  <si>
    <t>Ch.France</t>
  </si>
  <si>
    <t>Inès COUTIEZ</t>
  </si>
  <si>
    <t>Gilles GUILLOT</t>
  </si>
  <si>
    <t>624 - 8ème</t>
  </si>
  <si>
    <t>Teddy TORLET</t>
  </si>
  <si>
    <t>702 - 12ème</t>
  </si>
  <si>
    <t>La Feclaz</t>
  </si>
  <si>
    <t>Champ.France</t>
  </si>
  <si>
    <t>Hervé SALAUN</t>
  </si>
  <si>
    <t>445 - 3ème</t>
  </si>
  <si>
    <t>Médaille de Bronze</t>
  </si>
  <si>
    <t xml:space="preserve">Frédéric DIDRICHE </t>
  </si>
  <si>
    <t>294 - 8ème</t>
  </si>
  <si>
    <t>599 - 9ème</t>
  </si>
  <si>
    <t>Argenteuil</t>
  </si>
  <si>
    <t>CF-CO</t>
  </si>
  <si>
    <t>(52)</t>
  </si>
  <si>
    <t>FITA Scratch</t>
  </si>
  <si>
    <t>684 - 52ème</t>
  </si>
  <si>
    <t>VERNON</t>
  </si>
  <si>
    <t>1er octobre</t>
  </si>
  <si>
    <t>Ch. France</t>
  </si>
  <si>
    <t>35-10-74 - 2ème</t>
  </si>
  <si>
    <t>Médaille d'Argent</t>
  </si>
  <si>
    <t>39-9-82 - 6ème</t>
  </si>
  <si>
    <t>40-34-123 - 10ème</t>
  </si>
  <si>
    <t>Claudette VOLVERT</t>
  </si>
  <si>
    <t>34-6-60 -  12ème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</si>
</sst>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36526]mm/dd/yy;mm/dd/yyyy"/>
    <numFmt numFmtId="165" formatCode="#,##0\ &quot;F&quot;;[Red]\-#,##0\ &quot;F&quot;"/>
    <numFmt numFmtId="166" formatCode="0.0"/>
  </numFmts>
  <fonts count="9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8"/>
      <color indexed="15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8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61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9"/>
      <name val="Copperplate Gothic Bold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color indexed="81"/>
      <name val="Tahoma"/>
      <family val="2"/>
    </font>
    <font>
      <b/>
      <sz val="10"/>
      <color rgb="FFFFFF00"/>
      <name val="Times New Roman"/>
      <family val="1"/>
    </font>
    <font>
      <sz val="10"/>
      <color indexed="13"/>
      <name val="Times New Roman"/>
      <family val="1"/>
    </font>
    <font>
      <b/>
      <sz val="10"/>
      <name val="Times New Roman"/>
      <family val="1"/>
    </font>
    <font>
      <sz val="10"/>
      <color rgb="FFFFFF00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9"/>
      <color indexed="15"/>
      <name val="Arial"/>
      <family val="2"/>
    </font>
    <font>
      <b/>
      <sz val="9"/>
      <color rgb="FFFFFF00"/>
      <name val="Arial"/>
      <family val="2"/>
    </font>
    <font>
      <sz val="9"/>
      <color indexed="15"/>
      <name val="Arial"/>
      <family val="2"/>
    </font>
    <font>
      <b/>
      <i/>
      <u/>
      <sz val="9"/>
      <color indexed="15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3"/>
      <name val="Arial"/>
      <family val="2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990033"/>
      <name val="Arial"/>
      <family val="2"/>
    </font>
    <font>
      <sz val="8"/>
      <color rgb="FF990033"/>
      <name val="Arial"/>
      <family val="2"/>
    </font>
    <font>
      <b/>
      <sz val="9"/>
      <color rgb="FF990033"/>
      <name val="Arial"/>
      <family val="2"/>
    </font>
    <font>
      <b/>
      <sz val="9"/>
      <color rgb="FFFF0000"/>
      <name val="Arial"/>
      <family val="2"/>
    </font>
    <font>
      <b/>
      <i/>
      <sz val="10"/>
      <name val="Times New Roman"/>
      <family val="1"/>
    </font>
    <font>
      <b/>
      <sz val="10"/>
      <color rgb="FF990033"/>
      <name val="Times New Roman"/>
      <family val="1"/>
    </font>
    <font>
      <sz val="10"/>
      <color indexed="15"/>
      <name val="Times New Roman"/>
      <family val="1"/>
    </font>
    <font>
      <b/>
      <sz val="10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53"/>
        <bgColor indexed="18"/>
      </patternFill>
    </fill>
    <fill>
      <patternFill patternType="solid">
        <fgColor indexed="56"/>
        <bgColor indexed="18"/>
      </patternFill>
    </fill>
    <fill>
      <patternFill patternType="solid">
        <fgColor indexed="10"/>
        <bgColor indexed="18"/>
      </patternFill>
    </fill>
    <fill>
      <patternFill patternType="solid">
        <fgColor indexed="12"/>
        <bgColor indexed="18"/>
      </patternFill>
    </fill>
    <fill>
      <patternFill patternType="solid">
        <fgColor indexed="22"/>
        <bgColor indexed="18"/>
      </patternFill>
    </fill>
    <fill>
      <patternFill patternType="solid">
        <fgColor indexed="21"/>
        <bgColor indexed="18"/>
      </patternFill>
    </fill>
    <fill>
      <patternFill patternType="solid">
        <fgColor indexed="60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</cellStyleXfs>
  <cellXfs count="1716">
    <xf numFmtId="0" fontId="0" fillId="0" borderId="0" xfId="0"/>
    <xf numFmtId="0" fontId="2" fillId="0" borderId="0" xfId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0" fillId="0" borderId="0" xfId="1" applyFont="1" applyBorder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0" xfId="1" quotePrefix="1" applyFont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Continuous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6" xfId="1" applyFont="1" applyBorder="1"/>
    <xf numFmtId="0" fontId="0" fillId="0" borderId="1" xfId="1" applyFont="1" applyBorder="1"/>
    <xf numFmtId="0" fontId="0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6" xfId="1" applyFont="1" applyBorder="1"/>
    <xf numFmtId="0" fontId="3" fillId="0" borderId="0" xfId="1" applyFont="1" applyBorder="1"/>
    <xf numFmtId="0" fontId="3" fillId="0" borderId="1" xfId="1" applyFont="1" applyBorder="1"/>
    <xf numFmtId="0" fontId="0" fillId="0" borderId="0" xfId="1" applyFont="1" applyBorder="1" applyAlignment="1">
      <alignment horizontal="centerContinuous" vertical="center"/>
    </xf>
    <xf numFmtId="0" fontId="0" fillId="0" borderId="0" xfId="1" applyFont="1" applyAlignment="1">
      <alignment horizontal="centerContinuous"/>
    </xf>
    <xf numFmtId="0" fontId="3" fillId="0" borderId="9" xfId="1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 textRotation="90"/>
    </xf>
    <xf numFmtId="0" fontId="18" fillId="0" borderId="0" xfId="1" applyFont="1" applyBorder="1"/>
    <xf numFmtId="0" fontId="18" fillId="0" borderId="2" xfId="1" applyFont="1" applyBorder="1" applyAlignment="1">
      <alignment horizontal="centerContinuous" vertical="center"/>
    </xf>
    <xf numFmtId="0" fontId="18" fillId="0" borderId="3" xfId="1" applyFont="1" applyBorder="1" applyAlignment="1">
      <alignment horizontal="centerContinuous" vertical="center"/>
    </xf>
    <xf numFmtId="0" fontId="18" fillId="0" borderId="4" xfId="1" applyFont="1" applyBorder="1" applyAlignment="1">
      <alignment horizontal="centerContinuous" vertical="center"/>
    </xf>
    <xf numFmtId="0" fontId="18" fillId="0" borderId="0" xfId="1" quotePrefix="1" applyFont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8" fillId="0" borderId="0" xfId="1" applyFont="1" applyAlignment="1">
      <alignment horizontal="centerContinuous" vertical="center"/>
    </xf>
    <xf numFmtId="0" fontId="18" fillId="0" borderId="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21" fillId="0" borderId="0" xfId="1" applyFont="1" applyBorder="1" applyAlignment="1">
      <alignment horizontal="centerContinuous" vertical="center"/>
    </xf>
    <xf numFmtId="0" fontId="22" fillId="0" borderId="0" xfId="1" applyFont="1" applyAlignment="1">
      <alignment horizontal="center" vertical="center"/>
    </xf>
    <xf numFmtId="0" fontId="18" fillId="0" borderId="0" xfId="1" applyFont="1" applyBorder="1" applyAlignment="1">
      <alignment vertical="center"/>
    </xf>
    <xf numFmtId="164" fontId="23" fillId="0" borderId="8" xfId="1" applyNumberFormat="1" applyFont="1" applyBorder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18" fillId="0" borderId="1" xfId="1" applyFont="1" applyBorder="1"/>
    <xf numFmtId="0" fontId="18" fillId="0" borderId="6" xfId="1" applyFont="1" applyBorder="1"/>
    <xf numFmtId="0" fontId="18" fillId="0" borderId="2" xfId="1" applyFont="1" applyBorder="1" applyAlignment="1">
      <alignment horizontal="center" vertical="center"/>
    </xf>
    <xf numFmtId="0" fontId="18" fillId="0" borderId="9" xfId="1" applyFont="1" applyBorder="1"/>
    <xf numFmtId="0" fontId="18" fillId="0" borderId="0" xfId="1" applyFont="1" applyBorder="1" applyAlignment="1">
      <alignment horizontal="center"/>
    </xf>
    <xf numFmtId="166" fontId="18" fillId="0" borderId="0" xfId="1" applyNumberFormat="1" applyFont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21" fillId="0" borderId="0" xfId="1" applyFont="1" applyBorder="1" applyAlignment="1">
      <alignment horizontal="center" vertical="center"/>
    </xf>
    <xf numFmtId="0" fontId="20" fillId="6" borderId="1" xfId="1" applyFont="1" applyFill="1" applyBorder="1" applyAlignment="1">
      <alignment horizontal="centerContinuous" vertical="center"/>
    </xf>
    <xf numFmtId="0" fontId="21" fillId="6" borderId="1" xfId="1" applyFont="1" applyFill="1" applyBorder="1" applyAlignment="1">
      <alignment horizontal="centerContinuous" vertical="center"/>
    </xf>
    <xf numFmtId="0" fontId="18" fillId="0" borderId="0" xfId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22" fillId="0" borderId="0" xfId="0" applyFont="1"/>
    <xf numFmtId="164" fontId="23" fillId="0" borderId="8" xfId="0" applyNumberFormat="1" applyFont="1" applyBorder="1" applyAlignment="1">
      <alignment vertical="center"/>
    </xf>
    <xf numFmtId="0" fontId="18" fillId="0" borderId="0" xfId="0" applyFont="1" applyBorder="1"/>
    <xf numFmtId="164" fontId="7" fillId="0" borderId="0" xfId="1" applyNumberFormat="1" applyFont="1" applyBorder="1" applyAlignment="1">
      <alignment vertical="center"/>
    </xf>
    <xf numFmtId="0" fontId="3" fillId="0" borderId="3" xfId="1" applyFont="1" applyBorder="1"/>
    <xf numFmtId="0" fontId="6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64" fontId="4" fillId="0" borderId="8" xfId="1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164" fontId="23" fillId="0" borderId="0" xfId="1" applyNumberFormat="1" applyFont="1" applyBorder="1" applyAlignment="1">
      <alignment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18" fillId="0" borderId="11" xfId="0" applyFont="1" applyBorder="1"/>
    <xf numFmtId="0" fontId="6" fillId="0" borderId="6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vertical="center"/>
    </xf>
    <xf numFmtId="0" fontId="22" fillId="0" borderId="2" xfId="1" applyFont="1" applyBorder="1" applyAlignment="1">
      <alignment horizontal="center" vertical="center"/>
    </xf>
    <xf numFmtId="0" fontId="1" fillId="0" borderId="0" xfId="1" applyFont="1"/>
    <xf numFmtId="0" fontId="18" fillId="0" borderId="15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4" fillId="0" borderId="5" xfId="1" applyFont="1" applyBorder="1"/>
    <xf numFmtId="0" fontId="4" fillId="0" borderId="6" xfId="1" applyFont="1" applyBorder="1"/>
    <xf numFmtId="0" fontId="32" fillId="11" borderId="0" xfId="0" applyFont="1" applyFill="1" applyBorder="1"/>
    <xf numFmtId="0" fontId="6" fillId="0" borderId="4" xfId="1" applyFont="1" applyBorder="1" applyAlignment="1">
      <alignment horizontal="center" vertical="center"/>
    </xf>
    <xf numFmtId="0" fontId="4" fillId="0" borderId="1" xfId="1" applyFont="1" applyBorder="1"/>
    <xf numFmtId="0" fontId="24" fillId="6" borderId="0" xfId="1" applyFont="1" applyFill="1" applyAlignment="1">
      <alignment horizontal="center" vertical="center"/>
    </xf>
    <xf numFmtId="0" fontId="21" fillId="6" borderId="0" xfId="1" applyFont="1" applyFill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4" fillId="0" borderId="2" xfId="0" applyFont="1" applyBorder="1"/>
    <xf numFmtId="0" fontId="4" fillId="11" borderId="3" xfId="1" quotePrefix="1" applyFont="1" applyFill="1" applyBorder="1" applyAlignment="1">
      <alignment horizontal="center" vertical="center"/>
    </xf>
    <xf numFmtId="0" fontId="18" fillId="11" borderId="3" xfId="1" applyFont="1" applyFill="1" applyBorder="1" applyAlignment="1">
      <alignment horizontal="center" vertical="center"/>
    </xf>
    <xf numFmtId="0" fontId="4" fillId="11" borderId="20" xfId="1" quotePrefix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 vertical="center"/>
    </xf>
    <xf numFmtId="0" fontId="4" fillId="11" borderId="11" xfId="1" quotePrefix="1" applyFont="1" applyFill="1" applyBorder="1" applyAlignment="1">
      <alignment horizontal="center" vertical="center"/>
    </xf>
    <xf numFmtId="0" fontId="18" fillId="11" borderId="20" xfId="1" quotePrefix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4" fillId="0" borderId="6" xfId="0" applyFont="1" applyBorder="1"/>
    <xf numFmtId="0" fontId="4" fillId="0" borderId="1" xfId="0" applyFont="1" applyBorder="1"/>
    <xf numFmtId="0" fontId="4" fillId="11" borderId="0" xfId="0" quotePrefix="1" applyFont="1" applyFill="1" applyAlignment="1">
      <alignment horizontal="center" vertical="center"/>
    </xf>
    <xf numFmtId="165" fontId="4" fillId="11" borderId="1" xfId="0" quotePrefix="1" applyNumberFormat="1" applyFont="1" applyFill="1" applyBorder="1" applyAlignment="1">
      <alignment horizontal="center" vertical="center"/>
    </xf>
    <xf numFmtId="0" fontId="4" fillId="11" borderId="1" xfId="0" quotePrefix="1" applyFont="1" applyFill="1" applyBorder="1" applyAlignment="1">
      <alignment horizontal="center" vertical="center"/>
    </xf>
    <xf numFmtId="0" fontId="4" fillId="11" borderId="6" xfId="0" quotePrefix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 vertical="center"/>
    </xf>
    <xf numFmtId="0" fontId="4" fillId="11" borderId="11" xfId="0" quotePrefix="1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4" fillId="11" borderId="6" xfId="0" quotePrefix="1" applyFont="1" applyFill="1" applyBorder="1" applyAlignment="1">
      <alignment horizontal="center"/>
    </xf>
    <xf numFmtId="0" fontId="4" fillId="11" borderId="1" xfId="0" quotePrefix="1" applyFont="1" applyFill="1" applyBorder="1" applyAlignment="1">
      <alignment horizontal="center"/>
    </xf>
    <xf numFmtId="0" fontId="4" fillId="11" borderId="3" xfId="0" quotePrefix="1" applyFont="1" applyFill="1" applyBorder="1" applyAlignment="1">
      <alignment horizontal="center"/>
    </xf>
    <xf numFmtId="0" fontId="4" fillId="0" borderId="0" xfId="0" applyFont="1" applyBorder="1"/>
    <xf numFmtId="0" fontId="4" fillId="11" borderId="0" xfId="0" quotePrefix="1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Continuous" vertical="center"/>
    </xf>
    <xf numFmtId="0" fontId="28" fillId="7" borderId="0" xfId="0" applyFont="1" applyFill="1" applyBorder="1" applyAlignment="1">
      <alignment horizontal="centerContinuous" vertical="center"/>
    </xf>
    <xf numFmtId="0" fontId="34" fillId="0" borderId="0" xfId="1" applyFont="1"/>
    <xf numFmtId="0" fontId="34" fillId="0" borderId="0" xfId="1" applyFont="1" applyAlignment="1">
      <alignment horizontal="center"/>
    </xf>
    <xf numFmtId="0" fontId="34" fillId="0" borderId="0" xfId="0" applyFont="1"/>
    <xf numFmtId="0" fontId="35" fillId="8" borderId="1" xfId="1" applyFont="1" applyFill="1" applyBorder="1" applyAlignment="1">
      <alignment horizontal="centerContinuous" vertical="center"/>
    </xf>
    <xf numFmtId="0" fontId="34" fillId="0" borderId="0" xfId="1" applyFont="1" applyBorder="1"/>
    <xf numFmtId="0" fontId="34" fillId="0" borderId="2" xfId="1" applyFont="1" applyBorder="1" applyAlignment="1">
      <alignment horizontal="centerContinuous" vertical="center"/>
    </xf>
    <xf numFmtId="0" fontId="34" fillId="0" borderId="3" xfId="1" applyFont="1" applyBorder="1" applyAlignment="1">
      <alignment horizontal="centerContinuous" vertical="center"/>
    </xf>
    <xf numFmtId="0" fontId="34" fillId="0" borderId="4" xfId="1" applyFont="1" applyBorder="1" applyAlignment="1">
      <alignment horizontal="centerContinuous" vertical="center"/>
    </xf>
    <xf numFmtId="0" fontId="34" fillId="0" borderId="26" xfId="1" applyFont="1" applyBorder="1" applyAlignment="1">
      <alignment vertical="center"/>
    </xf>
    <xf numFmtId="0" fontId="36" fillId="8" borderId="1" xfId="1" applyFont="1" applyFill="1" applyBorder="1" applyAlignment="1">
      <alignment horizontal="centerContinuous" vertical="center"/>
    </xf>
    <xf numFmtId="0" fontId="34" fillId="2" borderId="5" xfId="1" applyFont="1" applyFill="1" applyBorder="1" applyAlignment="1">
      <alignment horizontal="center" vertical="center"/>
    </xf>
    <xf numFmtId="0" fontId="34" fillId="3" borderId="6" xfId="1" applyFont="1" applyFill="1" applyBorder="1" applyAlignment="1">
      <alignment horizontal="center" vertical="center"/>
    </xf>
    <xf numFmtId="0" fontId="37" fillId="4" borderId="6" xfId="1" applyFont="1" applyFill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34" fillId="0" borderId="0" xfId="1" applyFont="1" applyBorder="1" applyAlignment="1">
      <alignment horizontal="centerContinuous" vertical="center"/>
    </xf>
    <xf numFmtId="0" fontId="34" fillId="0" borderId="28" xfId="1" applyFont="1" applyBorder="1" applyAlignment="1">
      <alignment horizontal="centerContinuous" vertical="center"/>
    </xf>
    <xf numFmtId="0" fontId="34" fillId="0" borderId="5" xfId="1" applyFont="1" applyBorder="1" applyAlignment="1">
      <alignment horizontal="center" vertical="center"/>
    </xf>
    <xf numFmtId="0" fontId="34" fillId="0" borderId="6" xfId="1" applyFont="1" applyBorder="1" applyAlignment="1">
      <alignment horizontal="center" vertical="center"/>
    </xf>
    <xf numFmtId="0" fontId="34" fillId="0" borderId="17" xfId="1" applyFont="1" applyBorder="1" applyAlignment="1">
      <alignment vertical="center"/>
    </xf>
    <xf numFmtId="0" fontId="39" fillId="0" borderId="0" xfId="1" applyFont="1" applyBorder="1" applyAlignment="1">
      <alignment horizontal="centerContinuous" vertical="center"/>
    </xf>
    <xf numFmtId="0" fontId="34" fillId="0" borderId="0" xfId="1" applyFont="1" applyBorder="1" applyAlignment="1">
      <alignment horizontal="center"/>
    </xf>
    <xf numFmtId="0" fontId="34" fillId="0" borderId="0" xfId="1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4" fillId="0" borderId="0" xfId="1" applyFont="1" applyBorder="1" applyAlignment="1">
      <alignment vertical="center"/>
    </xf>
    <xf numFmtId="0" fontId="4" fillId="11" borderId="11" xfId="0" quotePrefix="1" applyFont="1" applyFill="1" applyBorder="1"/>
    <xf numFmtId="0" fontId="4" fillId="11" borderId="8" xfId="0" quotePrefix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/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horizontal="left" vertical="center"/>
    </xf>
    <xf numFmtId="0" fontId="4" fillId="0" borderId="32" xfId="1" applyFont="1" applyBorder="1" applyAlignment="1">
      <alignment horizontal="centerContinuous" vertical="center"/>
    </xf>
    <xf numFmtId="0" fontId="4" fillId="0" borderId="29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Continuous" vertical="center"/>
    </xf>
    <xf numFmtId="0" fontId="6" fillId="0" borderId="23" xfId="1" quotePrefix="1" applyFont="1" applyBorder="1" applyAlignment="1">
      <alignment horizontal="center" vertical="center"/>
    </xf>
    <xf numFmtId="0" fontId="18" fillId="11" borderId="0" xfId="1" applyFont="1" applyFill="1" applyAlignment="1">
      <alignment horizontal="center"/>
    </xf>
    <xf numFmtId="0" fontId="18" fillId="11" borderId="31" xfId="1" applyFont="1" applyFill="1" applyBorder="1" applyAlignment="1">
      <alignment horizontal="center" vertical="center"/>
    </xf>
    <xf numFmtId="0" fontId="18" fillId="11" borderId="6" xfId="1" quotePrefix="1" applyFont="1" applyFill="1" applyBorder="1" applyAlignment="1">
      <alignment horizontal="center" vertical="center"/>
    </xf>
    <xf numFmtId="0" fontId="18" fillId="11" borderId="1" xfId="1" quotePrefix="1" applyFont="1" applyFill="1" applyBorder="1" applyAlignment="1">
      <alignment horizontal="center" vertical="center"/>
    </xf>
    <xf numFmtId="0" fontId="4" fillId="11" borderId="1" xfId="1" quotePrefix="1" applyFont="1" applyFill="1" applyBorder="1" applyAlignment="1">
      <alignment horizontal="center" vertical="center"/>
    </xf>
    <xf numFmtId="0" fontId="18" fillId="11" borderId="21" xfId="1" applyFont="1" applyFill="1" applyBorder="1" applyAlignment="1">
      <alignment horizontal="center" vertical="center"/>
    </xf>
    <xf numFmtId="0" fontId="18" fillId="11" borderId="24" xfId="1" quotePrefix="1" applyFont="1" applyFill="1" applyBorder="1" applyAlignment="1">
      <alignment horizontal="center" vertical="center"/>
    </xf>
    <xf numFmtId="0" fontId="18" fillId="11" borderId="0" xfId="1" quotePrefix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18" fillId="11" borderId="11" xfId="1" quotePrefix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/>
    </xf>
    <xf numFmtId="0" fontId="4" fillId="11" borderId="8" xfId="1" quotePrefix="1" applyFont="1" applyFill="1" applyBorder="1" applyAlignment="1">
      <alignment horizontal="center" vertical="center"/>
    </xf>
    <xf numFmtId="0" fontId="18" fillId="11" borderId="8" xfId="1" quotePrefix="1" applyFont="1" applyFill="1" applyBorder="1" applyAlignment="1">
      <alignment horizontal="center" vertical="center"/>
    </xf>
    <xf numFmtId="0" fontId="18" fillId="11" borderId="31" xfId="1" quotePrefix="1" applyFont="1" applyFill="1" applyBorder="1" applyAlignment="1">
      <alignment horizontal="center" vertical="center"/>
    </xf>
    <xf numFmtId="0" fontId="4" fillId="11" borderId="31" xfId="1" quotePrefix="1" applyFont="1" applyFill="1" applyBorder="1" applyAlignment="1">
      <alignment horizontal="center" vertical="center"/>
    </xf>
    <xf numFmtId="0" fontId="18" fillId="11" borderId="21" xfId="1" applyFont="1" applyFill="1" applyBorder="1" applyAlignment="1">
      <alignment horizontal="center"/>
    </xf>
    <xf numFmtId="0" fontId="4" fillId="11" borderId="0" xfId="1" quotePrefix="1" applyFont="1" applyFill="1" applyAlignment="1">
      <alignment horizontal="center"/>
    </xf>
    <xf numFmtId="0" fontId="4" fillId="11" borderId="11" xfId="1" quotePrefix="1" applyFont="1" applyFill="1" applyBorder="1" applyAlignment="1">
      <alignment horizontal="center"/>
    </xf>
    <xf numFmtId="0" fontId="18" fillId="11" borderId="9" xfId="1" quotePrefix="1" applyFont="1" applyFill="1" applyBorder="1" applyAlignment="1">
      <alignment horizontal="center"/>
    </xf>
    <xf numFmtId="0" fontId="18" fillId="11" borderId="21" xfId="1" quotePrefix="1" applyFont="1" applyFill="1" applyBorder="1" applyAlignment="1">
      <alignment horizontal="center" vertical="center"/>
    </xf>
    <xf numFmtId="0" fontId="4" fillId="11" borderId="22" xfId="1" quotePrefix="1" applyFont="1" applyFill="1" applyBorder="1" applyAlignment="1">
      <alignment horizontal="center" vertical="center"/>
    </xf>
    <xf numFmtId="0" fontId="18" fillId="11" borderId="9" xfId="1" quotePrefix="1" applyFont="1" applyFill="1" applyBorder="1" applyAlignment="1">
      <alignment horizontal="center" vertical="center"/>
    </xf>
    <xf numFmtId="0" fontId="4" fillId="11" borderId="9" xfId="1" quotePrefix="1" applyFont="1" applyFill="1" applyBorder="1" applyAlignment="1">
      <alignment horizontal="center" vertical="center"/>
    </xf>
    <xf numFmtId="0" fontId="1" fillId="0" borderId="0" xfId="1" applyFont="1" applyBorder="1"/>
    <xf numFmtId="14" fontId="1" fillId="0" borderId="0" xfId="1" applyNumberFormat="1" applyFont="1" applyBorder="1" applyAlignment="1">
      <alignment horizontal="centerContinuous" vertical="center"/>
    </xf>
    <xf numFmtId="0" fontId="1" fillId="0" borderId="0" xfId="0" applyFont="1"/>
    <xf numFmtId="0" fontId="3" fillId="11" borderId="0" xfId="1" applyFont="1" applyFill="1" applyAlignment="1">
      <alignment horizontal="center"/>
    </xf>
    <xf numFmtId="0" fontId="33" fillId="11" borderId="0" xfId="1" applyFont="1" applyFill="1" applyAlignment="1">
      <alignment horizontal="center" vertical="center"/>
    </xf>
    <xf numFmtId="0" fontId="3" fillId="11" borderId="8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/>
    </xf>
    <xf numFmtId="0" fontId="3" fillId="11" borderId="24" xfId="1" applyFont="1" applyFill="1" applyBorder="1" applyAlignment="1">
      <alignment horizontal="center" vertical="center"/>
    </xf>
    <xf numFmtId="0" fontId="4" fillId="11" borderId="21" xfId="1" quotePrefix="1" applyFont="1" applyFill="1" applyBorder="1" applyAlignment="1">
      <alignment horizontal="center"/>
    </xf>
    <xf numFmtId="0" fontId="3" fillId="11" borderId="3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 vertical="center"/>
    </xf>
    <xf numFmtId="0" fontId="3" fillId="11" borderId="0" xfId="1" applyFont="1" applyFill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3" fillId="11" borderId="22" xfId="1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 vertical="center"/>
    </xf>
    <xf numFmtId="0" fontId="34" fillId="11" borderId="0" xfId="1" applyFont="1" applyFill="1" applyAlignment="1">
      <alignment horizontal="center"/>
    </xf>
    <xf numFmtId="0" fontId="1" fillId="0" borderId="25" xfId="1" applyFont="1" applyBorder="1" applyAlignment="1">
      <alignment vertical="center"/>
    </xf>
    <xf numFmtId="0" fontId="4" fillId="0" borderId="0" xfId="1" applyFont="1" applyAlignment="1">
      <alignment vertical="center"/>
    </xf>
    <xf numFmtId="164" fontId="7" fillId="11" borderId="8" xfId="1" applyNumberFormat="1" applyFont="1" applyFill="1" applyBorder="1" applyAlignment="1">
      <alignment vertical="center"/>
    </xf>
    <xf numFmtId="0" fontId="3" fillId="11" borderId="3" xfId="1" applyFont="1" applyFill="1" applyBorder="1" applyAlignment="1">
      <alignment horizontal="center" vertical="center"/>
    </xf>
    <xf numFmtId="0" fontId="3" fillId="11" borderId="3" xfId="1" quotePrefix="1" applyFont="1" applyFill="1" applyBorder="1" applyAlignment="1">
      <alignment horizontal="center" vertical="center"/>
    </xf>
    <xf numFmtId="0" fontId="3" fillId="11" borderId="20" xfId="1" applyFont="1" applyFill="1" applyBorder="1" applyAlignment="1">
      <alignment horizontal="center"/>
    </xf>
    <xf numFmtId="0" fontId="3" fillId="11" borderId="21" xfId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center" vertical="center"/>
    </xf>
    <xf numFmtId="0" fontId="3" fillId="11" borderId="6" xfId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 vertical="center"/>
    </xf>
    <xf numFmtId="0" fontId="3" fillId="11" borderId="6" xfId="1" quotePrefix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1" xfId="1" quotePrefix="1" applyFont="1" applyFill="1" applyBorder="1" applyAlignment="1">
      <alignment horizontal="center" vertical="center"/>
    </xf>
    <xf numFmtId="0" fontId="1" fillId="11" borderId="0" xfId="1" quotePrefix="1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/>
    </xf>
    <xf numFmtId="0" fontId="10" fillId="11" borderId="35" xfId="2" applyFont="1" applyFill="1" applyBorder="1" applyAlignment="1">
      <alignment horizontal="center" vertical="center"/>
    </xf>
    <xf numFmtId="0" fontId="10" fillId="11" borderId="36" xfId="2" applyFont="1" applyFill="1" applyBorder="1" applyAlignment="1">
      <alignment horizontal="center" vertical="center"/>
    </xf>
    <xf numFmtId="0" fontId="10" fillId="11" borderId="26" xfId="2" applyFont="1" applyFill="1" applyBorder="1" applyAlignment="1">
      <alignment horizontal="center" vertical="center"/>
    </xf>
    <xf numFmtId="0" fontId="4" fillId="11" borderId="38" xfId="2" applyFont="1" applyFill="1" applyBorder="1" applyAlignment="1">
      <alignment horizontal="center" vertical="center"/>
    </xf>
    <xf numFmtId="0" fontId="4" fillId="11" borderId="32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horizontal="center" vertical="center"/>
    </xf>
    <xf numFmtId="0" fontId="1" fillId="11" borderId="17" xfId="2" applyFont="1" applyFill="1" applyBorder="1" applyAlignment="1">
      <alignment horizontal="center" vertical="center"/>
    </xf>
    <xf numFmtId="0" fontId="10" fillId="11" borderId="25" xfId="2" applyFont="1" applyFill="1" applyBorder="1" applyAlignment="1">
      <alignment horizontal="center" vertical="center"/>
    </xf>
    <xf numFmtId="0" fontId="1" fillId="11" borderId="27" xfId="2" applyFont="1" applyFill="1" applyBorder="1" applyAlignment="1">
      <alignment horizontal="center"/>
    </xf>
    <xf numFmtId="0" fontId="1" fillId="11" borderId="0" xfId="2" applyFont="1" applyFill="1" applyBorder="1" applyAlignment="1">
      <alignment horizontal="center"/>
    </xf>
    <xf numFmtId="0" fontId="1" fillId="11" borderId="0" xfId="2" applyFont="1" applyFill="1" applyBorder="1"/>
    <xf numFmtId="0" fontId="4" fillId="11" borderId="29" xfId="2" applyFont="1" applyFill="1" applyBorder="1"/>
    <xf numFmtId="0" fontId="4" fillId="11" borderId="17" xfId="2" applyFont="1" applyFill="1" applyBorder="1"/>
    <xf numFmtId="0" fontId="10" fillId="11" borderId="39" xfId="0" applyFont="1" applyFill="1" applyBorder="1"/>
    <xf numFmtId="0" fontId="10" fillId="11" borderId="1" xfId="2" applyFont="1" applyFill="1" applyBorder="1" applyAlignment="1">
      <alignment vertical="center"/>
    </xf>
    <xf numFmtId="0" fontId="10" fillId="11" borderId="32" xfId="2" applyFont="1" applyFill="1" applyBorder="1" applyAlignment="1">
      <alignment horizontal="center" vertical="center"/>
    </xf>
    <xf numFmtId="0" fontId="4" fillId="11" borderId="25" xfId="2" applyFont="1" applyFill="1" applyBorder="1"/>
    <xf numFmtId="0" fontId="4" fillId="11" borderId="41" xfId="2" applyFont="1" applyFill="1" applyBorder="1"/>
    <xf numFmtId="0" fontId="10" fillId="11" borderId="0" xfId="0" applyFont="1" applyFill="1"/>
    <xf numFmtId="0" fontId="6" fillId="11" borderId="42" xfId="0" applyFont="1" applyFill="1" applyBorder="1"/>
    <xf numFmtId="0" fontId="10" fillId="11" borderId="42" xfId="0" applyFont="1" applyFill="1" applyBorder="1" applyAlignment="1">
      <alignment horizontal="center"/>
    </xf>
    <xf numFmtId="0" fontId="10" fillId="11" borderId="42" xfId="0" applyFont="1" applyFill="1" applyBorder="1"/>
    <xf numFmtId="0" fontId="1" fillId="11" borderId="11" xfId="1" quotePrefix="1" applyFont="1" applyFill="1" applyBorder="1" applyAlignment="1">
      <alignment horizontal="center" vertical="center"/>
    </xf>
    <xf numFmtId="0" fontId="3" fillId="11" borderId="0" xfId="1" quotePrefix="1" applyFont="1" applyFill="1" applyBorder="1" applyAlignment="1">
      <alignment horizontal="center" vertical="center"/>
    </xf>
    <xf numFmtId="0" fontId="1" fillId="0" borderId="1" xfId="1" applyFont="1" applyBorder="1"/>
    <xf numFmtId="0" fontId="1" fillId="11" borderId="1" xfId="1" quotePrefix="1" applyFont="1" applyFill="1" applyBorder="1" applyAlignment="1">
      <alignment horizontal="center" vertical="center"/>
    </xf>
    <xf numFmtId="0" fontId="18" fillId="0" borderId="15" xfId="1" applyFont="1" applyBorder="1" applyAlignment="1">
      <alignment horizontal="center"/>
    </xf>
    <xf numFmtId="0" fontId="3" fillId="11" borderId="8" xfId="1" quotePrefix="1" applyFont="1" applyFill="1" applyBorder="1" applyAlignment="1">
      <alignment horizontal="center" vertical="center"/>
    </xf>
    <xf numFmtId="0" fontId="18" fillId="11" borderId="0" xfId="1" applyFont="1" applyFill="1" applyBorder="1" applyAlignment="1"/>
    <xf numFmtId="0" fontId="33" fillId="11" borderId="0" xfId="1" applyFont="1" applyFill="1" applyBorder="1" applyAlignment="1">
      <alignment horizontal="center"/>
    </xf>
    <xf numFmtId="0" fontId="33" fillId="11" borderId="0" xfId="1" applyFont="1" applyFill="1" applyAlignment="1">
      <alignment horizontal="center"/>
    </xf>
    <xf numFmtId="0" fontId="2" fillId="11" borderId="0" xfId="1" applyFill="1" applyAlignment="1">
      <alignment horizontal="center"/>
    </xf>
    <xf numFmtId="2" fontId="4" fillId="11" borderId="1" xfId="1" quotePrefix="1" applyNumberFormat="1" applyFont="1" applyFill="1" applyBorder="1" applyAlignment="1">
      <alignment horizontal="center" vertical="center"/>
    </xf>
    <xf numFmtId="0" fontId="33" fillId="11" borderId="0" xfId="1" applyFont="1" applyFill="1" applyBorder="1" applyAlignment="1"/>
    <xf numFmtId="0" fontId="33" fillId="11" borderId="0" xfId="1" applyFont="1" applyFill="1" applyAlignment="1"/>
    <xf numFmtId="14" fontId="1" fillId="11" borderId="33" xfId="2" applyNumberFormat="1" applyFont="1" applyFill="1" applyBorder="1" applyAlignment="1">
      <alignment horizontal="center" vertical="center"/>
    </xf>
    <xf numFmtId="0" fontId="1" fillId="11" borderId="37" xfId="2" applyFont="1" applyFill="1" applyBorder="1" applyAlignment="1">
      <alignment horizontal="center" vertical="center"/>
    </xf>
    <xf numFmtId="0" fontId="1" fillId="11" borderId="0" xfId="2" applyFont="1" applyFill="1" applyAlignment="1">
      <alignment vertical="center"/>
    </xf>
    <xf numFmtId="0" fontId="1" fillId="11" borderId="29" xfId="2" applyFont="1" applyFill="1" applyBorder="1" applyAlignment="1">
      <alignment vertical="center"/>
    </xf>
    <xf numFmtId="0" fontId="1" fillId="11" borderId="25" xfId="2" applyFont="1" applyFill="1" applyBorder="1" applyAlignment="1">
      <alignment vertical="center"/>
    </xf>
    <xf numFmtId="0" fontId="1" fillId="11" borderId="0" xfId="2" applyFont="1" applyFill="1" applyBorder="1" applyAlignment="1">
      <alignment vertical="center"/>
    </xf>
    <xf numFmtId="0" fontId="1" fillId="11" borderId="29" xfId="2" applyFont="1" applyFill="1" applyBorder="1" applyAlignment="1">
      <alignment horizontal="center" vertical="center"/>
    </xf>
    <xf numFmtId="0" fontId="1" fillId="11" borderId="43" xfId="2" applyFont="1" applyFill="1" applyBorder="1" applyAlignment="1">
      <alignment horizontal="center"/>
    </xf>
    <xf numFmtId="0" fontId="1" fillId="11" borderId="25" xfId="2" applyFont="1" applyFill="1" applyBorder="1"/>
    <xf numFmtId="0" fontId="1" fillId="11" borderId="25" xfId="2" applyFont="1" applyFill="1" applyBorder="1" applyAlignment="1">
      <alignment horizontal="center"/>
    </xf>
    <xf numFmtId="0" fontId="1" fillId="11" borderId="26" xfId="2" applyFont="1" applyFill="1" applyBorder="1"/>
    <xf numFmtId="0" fontId="1" fillId="11" borderId="32" xfId="2" applyFont="1" applyFill="1" applyBorder="1"/>
    <xf numFmtId="0" fontId="13" fillId="11" borderId="0" xfId="2" applyFont="1" applyFill="1" applyBorder="1"/>
    <xf numFmtId="0" fontId="1" fillId="11" borderId="0" xfId="2" quotePrefix="1" applyFont="1" applyFill="1" applyBorder="1" applyAlignment="1">
      <alignment horizontal="center"/>
    </xf>
    <xf numFmtId="0" fontId="1" fillId="11" borderId="44" xfId="2" applyFont="1" applyFill="1" applyBorder="1" applyAlignment="1">
      <alignment horizontal="center"/>
    </xf>
    <xf numFmtId="0" fontId="1" fillId="11" borderId="29" xfId="2" applyFont="1" applyFill="1" applyBorder="1"/>
    <xf numFmtId="0" fontId="1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horizontal="center" vertical="center"/>
    </xf>
    <xf numFmtId="0" fontId="4" fillId="11" borderId="9" xfId="0" quotePrefix="1" applyFont="1" applyFill="1" applyBorder="1" applyAlignment="1">
      <alignment horizontal="center" vertical="center"/>
    </xf>
    <xf numFmtId="0" fontId="18" fillId="0" borderId="31" xfId="1" applyFont="1" applyBorder="1"/>
    <xf numFmtId="0" fontId="4" fillId="0" borderId="3" xfId="0" applyFont="1" applyBorder="1"/>
    <xf numFmtId="164" fontId="7" fillId="11" borderId="8" xfId="1" applyNumberFormat="1" applyFont="1" applyFill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11" borderId="6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/>
    </xf>
    <xf numFmtId="0" fontId="1" fillId="0" borderId="6" xfId="1" applyFont="1" applyBorder="1"/>
    <xf numFmtId="0" fontId="38" fillId="8" borderId="0" xfId="1" applyFont="1" applyFill="1" applyAlignment="1">
      <alignment horizontal="centerContinuous" vertical="center"/>
    </xf>
    <xf numFmtId="0" fontId="34" fillId="8" borderId="0" xfId="1" applyFont="1" applyFill="1" applyAlignment="1">
      <alignment horizontal="centerContinuous" vertical="center"/>
    </xf>
    <xf numFmtId="0" fontId="44" fillId="8" borderId="0" xfId="1" applyFont="1" applyFill="1" applyAlignment="1">
      <alignment horizontal="centerContinuous" vertical="center"/>
    </xf>
    <xf numFmtId="0" fontId="1" fillId="11" borderId="0" xfId="1" applyFont="1" applyFill="1" applyAlignment="1">
      <alignment horizontal="center"/>
    </xf>
    <xf numFmtId="0" fontId="1" fillId="11" borderId="8" xfId="1" applyFont="1" applyFill="1" applyBorder="1" applyAlignment="1">
      <alignment horizontal="center" vertical="center"/>
    </xf>
    <xf numFmtId="0" fontId="1" fillId="11" borderId="20" xfId="1" applyFont="1" applyFill="1" applyBorder="1" applyAlignment="1">
      <alignment horizontal="center" vertical="center"/>
    </xf>
    <xf numFmtId="0" fontId="1" fillId="11" borderId="3" xfId="1" applyFont="1" applyFill="1" applyBorder="1" applyAlignment="1">
      <alignment horizontal="center" vertical="center"/>
    </xf>
    <xf numFmtId="0" fontId="1" fillId="11" borderId="22" xfId="1" applyFont="1" applyFill="1" applyBorder="1" applyAlignment="1">
      <alignment horizontal="center" vertical="center"/>
    </xf>
    <xf numFmtId="0" fontId="1" fillId="11" borderId="0" xfId="1" applyFont="1" applyFill="1" applyAlignment="1">
      <alignment horizontal="center" vertical="center"/>
    </xf>
    <xf numFmtId="0" fontId="1" fillId="11" borderId="21" xfId="1" quotePrefix="1" applyFont="1" applyFill="1" applyBorder="1" applyAlignment="1">
      <alignment horizontal="center" vertical="center"/>
    </xf>
    <xf numFmtId="0" fontId="1" fillId="11" borderId="3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quotePrefix="1" applyFont="1" applyFill="1" applyBorder="1" applyAlignment="1">
      <alignment horizontal="center" vertical="center"/>
    </xf>
    <xf numFmtId="0" fontId="1" fillId="11" borderId="31" xfId="1" quotePrefix="1" applyFont="1" applyFill="1" applyBorder="1" applyAlignment="1">
      <alignment horizontal="center" vertical="center"/>
    </xf>
    <xf numFmtId="0" fontId="1" fillId="11" borderId="20" xfId="1" quotePrefix="1" applyFont="1" applyFill="1" applyBorder="1" applyAlignment="1">
      <alignment horizontal="center" vertical="center"/>
    </xf>
    <xf numFmtId="0" fontId="1" fillId="11" borderId="3" xfId="1" quotePrefix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/>
    </xf>
    <xf numFmtId="0" fontId="14" fillId="11" borderId="12" xfId="2" applyFont="1" applyFill="1" applyBorder="1" applyAlignment="1">
      <alignment horizontal="centerContinuous" vertical="center"/>
    </xf>
    <xf numFmtId="0" fontId="14" fillId="11" borderId="13" xfId="2" applyFont="1" applyFill="1" applyBorder="1" applyAlignment="1">
      <alignment horizontal="center" vertical="center"/>
    </xf>
    <xf numFmtId="0" fontId="14" fillId="11" borderId="13" xfId="2" applyFont="1" applyFill="1" applyBorder="1" applyAlignment="1">
      <alignment horizontal="centerContinuous" vertical="center"/>
    </xf>
    <xf numFmtId="0" fontId="14" fillId="11" borderId="14" xfId="2" applyFont="1" applyFill="1" applyBorder="1" applyAlignment="1">
      <alignment horizontal="centerContinuous" vertical="center"/>
    </xf>
    <xf numFmtId="0" fontId="0" fillId="11" borderId="0" xfId="0" applyFill="1" applyBorder="1"/>
    <xf numFmtId="0" fontId="6" fillId="11" borderId="16" xfId="2" applyFont="1" applyFill="1" applyBorder="1" applyAlignment="1">
      <alignment horizontal="center"/>
    </xf>
    <xf numFmtId="0" fontId="10" fillId="11" borderId="17" xfId="2" applyFont="1" applyFill="1" applyBorder="1" applyAlignment="1">
      <alignment horizontal="center"/>
    </xf>
    <xf numFmtId="0" fontId="10" fillId="11" borderId="18" xfId="2" applyFont="1" applyFill="1" applyBorder="1"/>
    <xf numFmtId="0" fontId="10" fillId="11" borderId="19" xfId="2" applyFont="1" applyFill="1" applyBorder="1"/>
    <xf numFmtId="0" fontId="10" fillId="11" borderId="16" xfId="2" applyFont="1" applyFill="1" applyBorder="1"/>
    <xf numFmtId="0" fontId="10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11" borderId="0" xfId="1" quotePrefix="1" applyFont="1" applyFill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10" fillId="11" borderId="29" xfId="2" applyFont="1" applyFill="1" applyBorder="1" applyAlignment="1">
      <alignment horizontal="center"/>
    </xf>
    <xf numFmtId="0" fontId="1" fillId="11" borderId="32" xfId="2" applyFont="1" applyFill="1" applyBorder="1" applyAlignment="1">
      <alignment vertical="center"/>
    </xf>
    <xf numFmtId="0" fontId="1" fillId="11" borderId="17" xfId="2" applyFont="1" applyFill="1" applyBorder="1" applyAlignment="1">
      <alignment vertical="center"/>
    </xf>
    <xf numFmtId="0" fontId="1" fillId="11" borderId="26" xfId="2" applyFont="1" applyFill="1" applyBorder="1" applyAlignment="1">
      <alignment vertical="center"/>
    </xf>
    <xf numFmtId="0" fontId="10" fillId="11" borderId="45" xfId="2" applyFont="1" applyFill="1" applyBorder="1" applyAlignment="1">
      <alignment horizontal="center"/>
    </xf>
    <xf numFmtId="0" fontId="1" fillId="11" borderId="19" xfId="2" applyFont="1" applyFill="1" applyBorder="1" applyAlignment="1">
      <alignment vertical="center"/>
    </xf>
    <xf numFmtId="0" fontId="1" fillId="11" borderId="16" xfId="2" applyFont="1" applyFill="1" applyBorder="1" applyAlignment="1">
      <alignment vertical="center"/>
    </xf>
    <xf numFmtId="0" fontId="1" fillId="11" borderId="18" xfId="2" applyFont="1" applyFill="1" applyBorder="1" applyAlignment="1">
      <alignment vertical="center"/>
    </xf>
    <xf numFmtId="0" fontId="4" fillId="11" borderId="19" xfId="2" applyFont="1" applyFill="1" applyBorder="1" applyAlignment="1">
      <alignment horizontal="center" vertical="center"/>
    </xf>
    <xf numFmtId="0" fontId="1" fillId="11" borderId="16" xfId="2" applyFont="1" applyFill="1" applyBorder="1" applyAlignment="1">
      <alignment horizontal="center" vertical="center"/>
    </xf>
    <xf numFmtId="0" fontId="10" fillId="11" borderId="14" xfId="0" applyFont="1" applyFill="1" applyBorder="1"/>
    <xf numFmtId="0" fontId="4" fillId="11" borderId="0" xfId="2" applyFont="1" applyFill="1" applyBorder="1"/>
    <xf numFmtId="0" fontId="10" fillId="11" borderId="45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10" fillId="11" borderId="13" xfId="0" applyFont="1" applyFill="1" applyBorder="1"/>
    <xf numFmtId="0" fontId="40" fillId="11" borderId="18" xfId="2" applyFont="1" applyFill="1" applyBorder="1" applyAlignment="1">
      <alignment horizontal="center" vertical="center"/>
    </xf>
    <xf numFmtId="0" fontId="41" fillId="11" borderId="19" xfId="2" applyFont="1" applyFill="1" applyBorder="1" applyAlignment="1">
      <alignment horizontal="center" vertical="center"/>
    </xf>
    <xf numFmtId="0" fontId="31" fillId="11" borderId="16" xfId="2" applyFont="1" applyFill="1" applyBorder="1" applyAlignment="1">
      <alignment horizontal="center" vertical="center"/>
    </xf>
    <xf numFmtId="0" fontId="23" fillId="0" borderId="0" xfId="0" applyFont="1"/>
    <xf numFmtId="0" fontId="4" fillId="0" borderId="2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0" fillId="0" borderId="24" xfId="1" applyFont="1" applyBorder="1" applyAlignment="1">
      <alignment horizontal="center"/>
    </xf>
    <xf numFmtId="0" fontId="3" fillId="0" borderId="15" xfId="1" applyFont="1" applyBorder="1"/>
    <xf numFmtId="0" fontId="3" fillId="0" borderId="5" xfId="1" applyFont="1" applyBorder="1"/>
    <xf numFmtId="0" fontId="4" fillId="11" borderId="9" xfId="1" quotePrefix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vertical="center"/>
    </xf>
    <xf numFmtId="0" fontId="18" fillId="0" borderId="11" xfId="1" applyFont="1" applyBorder="1"/>
    <xf numFmtId="0" fontId="18" fillId="11" borderId="9" xfId="1" applyFont="1" applyFill="1" applyBorder="1" applyAlignment="1">
      <alignment horizontal="center"/>
    </xf>
    <xf numFmtId="0" fontId="4" fillId="0" borderId="8" xfId="0" applyFont="1" applyBorder="1"/>
    <xf numFmtId="165" fontId="4" fillId="11" borderId="24" xfId="0" quotePrefix="1" applyNumberFormat="1" applyFont="1" applyFill="1" applyBorder="1" applyAlignment="1">
      <alignment horizontal="center" vertical="center"/>
    </xf>
    <xf numFmtId="165" fontId="4" fillId="11" borderId="0" xfId="0" quotePrefix="1" applyNumberFormat="1" applyFont="1" applyFill="1" applyBorder="1" applyAlignment="1">
      <alignment horizontal="center" vertical="center"/>
    </xf>
    <xf numFmtId="0" fontId="4" fillId="11" borderId="0" xfId="0" quotePrefix="1" applyNumberFormat="1" applyFont="1" applyFill="1" applyBorder="1" applyAlignment="1">
      <alignment horizontal="center" vertical="center"/>
    </xf>
    <xf numFmtId="0" fontId="4" fillId="11" borderId="3" xfId="0" quotePrefix="1" applyFont="1" applyFill="1" applyBorder="1"/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centerContinuous" vertical="center"/>
    </xf>
    <xf numFmtId="0" fontId="52" fillId="6" borderId="0" xfId="0" applyFont="1" applyFill="1" applyAlignment="1">
      <alignment horizontal="center" vertical="center"/>
    </xf>
    <xf numFmtId="0" fontId="54" fillId="0" borderId="0" xfId="0" applyFont="1"/>
    <xf numFmtId="0" fontId="18" fillId="11" borderId="0" xfId="1" applyNumberFormat="1" applyFont="1" applyFill="1" applyAlignment="1">
      <alignment horizontal="center"/>
    </xf>
    <xf numFmtId="0" fontId="18" fillId="11" borderId="8" xfId="1" applyNumberFormat="1" applyFont="1" applyFill="1" applyBorder="1" applyAlignment="1">
      <alignment horizontal="center" vertical="center"/>
    </xf>
    <xf numFmtId="0" fontId="18" fillId="11" borderId="0" xfId="1" applyNumberFormat="1" applyFont="1" applyFill="1" applyAlignment="1">
      <alignment horizontal="center" vertical="center"/>
    </xf>
    <xf numFmtId="0" fontId="23" fillId="11" borderId="8" xfId="1" applyNumberFormat="1" applyFont="1" applyFill="1" applyBorder="1" applyAlignment="1">
      <alignment vertical="center"/>
    </xf>
    <xf numFmtId="0" fontId="23" fillId="11" borderId="31" xfId="1" applyNumberFormat="1" applyFont="1" applyFill="1" applyBorder="1" applyAlignment="1">
      <alignment vertical="center"/>
    </xf>
    <xf numFmtId="0" fontId="18" fillId="11" borderId="31" xfId="1" applyNumberFormat="1" applyFont="1" applyFill="1" applyBorder="1" applyAlignment="1">
      <alignment horizontal="center" vertical="center"/>
    </xf>
    <xf numFmtId="0" fontId="18" fillId="11" borderId="24" xfId="1" applyNumberFormat="1" applyFont="1" applyFill="1" applyBorder="1" applyAlignment="1">
      <alignment horizontal="center" vertical="center"/>
    </xf>
    <xf numFmtId="0" fontId="18" fillId="11" borderId="9" xfId="1" applyNumberFormat="1" applyFont="1" applyFill="1" applyBorder="1" applyAlignment="1">
      <alignment horizontal="center" vertical="center"/>
    </xf>
    <xf numFmtId="0" fontId="23" fillId="11" borderId="0" xfId="1" applyNumberFormat="1" applyFont="1" applyFill="1" applyBorder="1" applyAlignment="1">
      <alignment vertical="center"/>
    </xf>
    <xf numFmtId="0" fontId="18" fillId="11" borderId="21" xfId="1" applyNumberFormat="1" applyFont="1" applyFill="1" applyBorder="1" applyAlignment="1">
      <alignment horizontal="center" vertical="center"/>
    </xf>
    <xf numFmtId="0" fontId="18" fillId="11" borderId="0" xfId="1" applyNumberFormat="1" applyFont="1" applyFill="1" applyBorder="1" applyAlignment="1">
      <alignment horizontal="center" vertical="center"/>
    </xf>
    <xf numFmtId="0" fontId="26" fillId="11" borderId="0" xfId="1" applyNumberFormat="1" applyFont="1" applyFill="1" applyAlignment="1">
      <alignment horizontal="center" vertical="center"/>
    </xf>
    <xf numFmtId="0" fontId="18" fillId="11" borderId="0" xfId="1" applyNumberFormat="1" applyFont="1" applyFill="1" applyBorder="1" applyAlignment="1"/>
    <xf numFmtId="0" fontId="18" fillId="11" borderId="0" xfId="1" applyNumberFormat="1" applyFont="1" applyFill="1" applyBorder="1" applyAlignment="1">
      <alignment horizontal="center"/>
    </xf>
    <xf numFmtId="0" fontId="6" fillId="0" borderId="0" xfId="1" quotePrefix="1" applyFont="1" applyBorder="1" applyAlignment="1">
      <alignment horizontal="center" vertical="center"/>
    </xf>
    <xf numFmtId="0" fontId="4" fillId="0" borderId="11" xfId="1" applyFont="1" applyBorder="1"/>
    <xf numFmtId="0" fontId="18" fillId="11" borderId="9" xfId="1" applyNumberFormat="1" applyFont="1" applyFill="1" applyBorder="1" applyAlignment="1">
      <alignment horizontal="center"/>
    </xf>
    <xf numFmtId="0" fontId="18" fillId="0" borderId="24" xfId="1" applyFont="1" applyBorder="1"/>
    <xf numFmtId="0" fontId="1" fillId="11" borderId="9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33" fillId="11" borderId="0" xfId="1" applyFont="1" applyFill="1"/>
    <xf numFmtId="0" fontId="33" fillId="11" borderId="10" xfId="1" applyFont="1" applyFill="1" applyBorder="1" applyAlignment="1">
      <alignment horizontal="center"/>
    </xf>
    <xf numFmtId="0" fontId="3" fillId="11" borderId="1" xfId="1" applyFont="1" applyFill="1" applyBorder="1"/>
    <xf numFmtId="0" fontId="0" fillId="11" borderId="0" xfId="0" applyFill="1"/>
    <xf numFmtId="0" fontId="33" fillId="11" borderId="5" xfId="1" applyFont="1" applyFill="1" applyBorder="1" applyAlignment="1">
      <alignment horizontal="center"/>
    </xf>
    <xf numFmtId="0" fontId="1" fillId="11" borderId="6" xfId="1" applyFont="1" applyFill="1" applyBorder="1"/>
    <xf numFmtId="0" fontId="1" fillId="0" borderId="9" xfId="1" applyFont="1" applyBorder="1"/>
    <xf numFmtId="0" fontId="1" fillId="11" borderId="9" xfId="1" quotePrefix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8" xfId="1" applyFont="1" applyBorder="1"/>
    <xf numFmtId="0" fontId="6" fillId="0" borderId="0" xfId="1" quotePrefix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6" fillId="0" borderId="0" xfId="0" applyFont="1" applyAlignment="1">
      <alignment horizontal="center"/>
    </xf>
    <xf numFmtId="0" fontId="56" fillId="7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6" fillId="6" borderId="0" xfId="0" applyFont="1" applyFill="1" applyAlignment="1">
      <alignment horizontal="center"/>
    </xf>
    <xf numFmtId="0" fontId="55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58" fillId="6" borderId="0" xfId="0" applyFont="1" applyFill="1" applyAlignment="1">
      <alignment horizontal="center"/>
    </xf>
    <xf numFmtId="0" fontId="59" fillId="0" borderId="0" xfId="0" applyFont="1"/>
    <xf numFmtId="0" fontId="55" fillId="0" borderId="0" xfId="0" applyFont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57" fillId="6" borderId="0" xfId="0" applyFont="1" applyFill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4" fillId="0" borderId="0" xfId="0" applyFont="1" applyAlignment="1">
      <alignment horizontal="center"/>
    </xf>
    <xf numFmtId="0" fontId="4" fillId="11" borderId="0" xfId="0" applyFont="1" applyFill="1" applyAlignment="1">
      <alignment horizontal="center"/>
    </xf>
    <xf numFmtId="0" fontId="4" fillId="0" borderId="0" xfId="0" applyFont="1" applyAlignment="1">
      <alignment vertical="center" textRotation="90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1" fontId="4" fillId="11" borderId="8" xfId="0" applyNumberFormat="1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 vertical="center"/>
    </xf>
    <xf numFmtId="0" fontId="4" fillId="11" borderId="8" xfId="0" applyFont="1" applyFill="1" applyBorder="1"/>
    <xf numFmtId="0" fontId="4" fillId="0" borderId="2" xfId="0" applyFont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1" fontId="4" fillId="11" borderId="22" xfId="0" applyNumberFormat="1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2" xfId="0" applyNumberFormat="1" applyFont="1" applyFill="1" applyBorder="1" applyAlignment="1">
      <alignment horizontal="center" vertical="center"/>
    </xf>
    <xf numFmtId="0" fontId="4" fillId="11" borderId="22" xfId="0" quotePrefix="1" applyFont="1" applyFill="1" applyBorder="1" applyAlignment="1">
      <alignment horizontal="center" vertical="center"/>
    </xf>
    <xf numFmtId="0" fontId="4" fillId="11" borderId="3" xfId="0" quotePrefix="1" applyFont="1" applyFill="1" applyBorder="1" applyAlignment="1">
      <alignment horizontal="center" vertical="center"/>
    </xf>
    <xf numFmtId="0" fontId="4" fillId="11" borderId="22" xfId="0" applyFont="1" applyFill="1" applyBorder="1"/>
    <xf numFmtId="0" fontId="4" fillId="11" borderId="21" xfId="0" applyFont="1" applyFill="1" applyBorder="1"/>
    <xf numFmtId="0" fontId="4" fillId="11" borderId="20" xfId="0" applyFont="1" applyFill="1" applyBorder="1"/>
    <xf numFmtId="1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11" borderId="0" xfId="0" applyFont="1" applyFill="1"/>
    <xf numFmtId="0" fontId="4" fillId="0" borderId="5" xfId="0" applyFont="1" applyBorder="1" applyAlignment="1">
      <alignment horizontal="center"/>
    </xf>
    <xf numFmtId="0" fontId="4" fillId="11" borderId="20" xfId="0" applyFont="1" applyFill="1" applyBorder="1" applyAlignment="1">
      <alignment horizontal="center" vertical="center"/>
    </xf>
    <xf numFmtId="0" fontId="4" fillId="11" borderId="6" xfId="0" applyFont="1" applyFill="1" applyBorder="1"/>
    <xf numFmtId="0" fontId="4" fillId="11" borderId="31" xfId="0" applyFont="1" applyFill="1" applyBorder="1"/>
    <xf numFmtId="0" fontId="4" fillId="11" borderId="3" xfId="0" applyFont="1" applyFill="1" applyBorder="1"/>
    <xf numFmtId="165" fontId="4" fillId="11" borderId="3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/>
    </xf>
    <xf numFmtId="165" fontId="4" fillId="11" borderId="22" xfId="0" applyNumberFormat="1" applyFont="1" applyFill="1" applyBorder="1" applyAlignment="1">
      <alignment horizontal="center"/>
    </xf>
    <xf numFmtId="165" fontId="4" fillId="11" borderId="20" xfId="0" applyNumberFormat="1" applyFont="1" applyFill="1" applyBorder="1" applyAlignment="1">
      <alignment horizontal="center" vertical="center"/>
    </xf>
    <xf numFmtId="165" fontId="4" fillId="11" borderId="3" xfId="0" applyNumberFormat="1" applyFont="1" applyFill="1" applyBorder="1" applyAlignment="1">
      <alignment horizontal="center" vertical="center"/>
    </xf>
    <xf numFmtId="165" fontId="4" fillId="11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1" fontId="4" fillId="11" borderId="0" xfId="0" applyNumberFormat="1" applyFont="1" applyFill="1" applyAlignment="1">
      <alignment horizontal="center"/>
    </xf>
    <xf numFmtId="0" fontId="4" fillId="11" borderId="0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0" xfId="0" applyFont="1" applyFill="1" applyBorder="1"/>
    <xf numFmtId="0" fontId="4" fillId="11" borderId="11" xfId="0" applyFont="1" applyFill="1" applyBorder="1"/>
    <xf numFmtId="1" fontId="4" fillId="11" borderId="8" xfId="0" applyNumberFormat="1" applyFont="1" applyFill="1" applyBorder="1" applyAlignment="1">
      <alignment horizontal="center" vertical="center"/>
    </xf>
    <xf numFmtId="0" fontId="4" fillId="11" borderId="21" xfId="0" quotePrefix="1" applyFont="1" applyFill="1" applyBorder="1" applyAlignment="1">
      <alignment horizontal="center"/>
    </xf>
    <xf numFmtId="0" fontId="4" fillId="11" borderId="11" xfId="0" quotePrefix="1" applyFont="1" applyFill="1" applyBorder="1" applyAlignment="1">
      <alignment horizontal="center"/>
    </xf>
    <xf numFmtId="0" fontId="4" fillId="11" borderId="21" xfId="0" quotePrefix="1" applyFont="1" applyFill="1" applyBorder="1"/>
    <xf numFmtId="0" fontId="4" fillId="11" borderId="8" xfId="0" quotePrefix="1" applyFont="1" applyFill="1" applyBorder="1" applyAlignment="1">
      <alignment horizontal="center"/>
    </xf>
    <xf numFmtId="0" fontId="4" fillId="11" borderId="0" xfId="0" applyNumberFormat="1" applyFont="1" applyFill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/>
    </xf>
    <xf numFmtId="0" fontId="4" fillId="0" borderId="21" xfId="0" applyFont="1" applyBorder="1"/>
    <xf numFmtId="1" fontId="4" fillId="11" borderId="9" xfId="0" applyNumberFormat="1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 vertical="center"/>
    </xf>
    <xf numFmtId="0" fontId="4" fillId="11" borderId="31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11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5" fontId="4" fillId="11" borderId="0" xfId="0" applyNumberFormat="1" applyFont="1" applyFill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" fontId="4" fillId="11" borderId="21" xfId="0" applyNumberFormat="1" applyFont="1" applyFill="1" applyBorder="1" applyAlignment="1">
      <alignment horizontal="center" vertical="center"/>
    </xf>
    <xf numFmtId="165" fontId="4" fillId="11" borderId="24" xfId="0" applyNumberFormat="1" applyFont="1" applyFill="1" applyBorder="1" applyAlignment="1">
      <alignment horizontal="center" vertical="center"/>
    </xf>
    <xf numFmtId="1" fontId="4" fillId="11" borderId="24" xfId="0" applyNumberFormat="1" applyFont="1" applyFill="1" applyBorder="1" applyAlignment="1">
      <alignment horizontal="center" vertical="center"/>
    </xf>
    <xf numFmtId="1" fontId="4" fillId="11" borderId="31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4" fillId="11" borderId="20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11" borderId="21" xfId="0" applyNumberFormat="1" applyFont="1" applyFill="1" applyBorder="1" applyAlignment="1">
      <alignment horizontal="center"/>
    </xf>
    <xf numFmtId="0" fontId="4" fillId="11" borderId="3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5" xfId="0" applyFont="1" applyBorder="1"/>
    <xf numFmtId="0" fontId="4" fillId="11" borderId="0" xfId="0" applyNumberFormat="1" applyFont="1" applyFill="1" applyAlignment="1">
      <alignment horizontal="center"/>
    </xf>
    <xf numFmtId="0" fontId="4" fillId="11" borderId="2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1" borderId="0" xfId="1" applyFont="1" applyFill="1" applyAlignment="1">
      <alignment horizontal="center"/>
    </xf>
    <xf numFmtId="0" fontId="6" fillId="0" borderId="23" xfId="1" applyFont="1" applyBorder="1" applyAlignment="1">
      <alignment horizontal="center" vertical="center"/>
    </xf>
    <xf numFmtId="0" fontId="30" fillId="11" borderId="1" xfId="2" applyFont="1" applyFill="1" applyBorder="1" applyAlignment="1">
      <alignment horizontal="center" vertical="center"/>
    </xf>
    <xf numFmtId="0" fontId="4" fillId="11" borderId="33" xfId="2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4" fillId="11" borderId="8" xfId="0" applyNumberFormat="1" applyFont="1" applyFill="1" applyBorder="1" applyAlignment="1">
      <alignment horizontal="center"/>
    </xf>
    <xf numFmtId="0" fontId="4" fillId="11" borderId="22" xfId="0" applyNumberFormat="1" applyFont="1" applyFill="1" applyBorder="1" applyAlignment="1">
      <alignment horizontal="center"/>
    </xf>
    <xf numFmtId="0" fontId="4" fillId="11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1" borderId="2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/>
    </xf>
    <xf numFmtId="1" fontId="4" fillId="11" borderId="9" xfId="0" applyNumberFormat="1" applyFont="1" applyFill="1" applyBorder="1" applyAlignment="1">
      <alignment horizontal="center"/>
    </xf>
    <xf numFmtId="0" fontId="4" fillId="11" borderId="9" xfId="0" applyFont="1" applyFill="1" applyBorder="1"/>
    <xf numFmtId="0" fontId="4" fillId="11" borderId="6" xfId="0" quotePrefix="1" applyFont="1" applyFill="1" applyBorder="1"/>
    <xf numFmtId="0" fontId="58" fillId="6" borderId="0" xfId="0" applyFont="1" applyFill="1" applyBorder="1" applyAlignment="1">
      <alignment horizontal="center"/>
    </xf>
    <xf numFmtId="0" fontId="64" fillId="9" borderId="0" xfId="1" applyFont="1" applyFill="1" applyAlignment="1">
      <alignment horizontal="center" vertical="center"/>
    </xf>
    <xf numFmtId="0" fontId="64" fillId="9" borderId="1" xfId="1" applyFont="1" applyFill="1" applyBorder="1" applyAlignment="1">
      <alignment horizontal="centerContinuous" vertical="center"/>
    </xf>
    <xf numFmtId="0" fontId="65" fillId="9" borderId="0" xfId="1" applyFont="1" applyFill="1" applyAlignment="1">
      <alignment horizontal="center" vertical="center"/>
    </xf>
    <xf numFmtId="0" fontId="66" fillId="9" borderId="0" xfId="1" applyFont="1" applyFill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65" fillId="9" borderId="1" xfId="1" applyFont="1" applyFill="1" applyBorder="1" applyAlignment="1">
      <alignment horizontal="centerContinuous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Continuous" vertical="center"/>
    </xf>
    <xf numFmtId="0" fontId="28" fillId="9" borderId="0" xfId="1" applyFont="1" applyFill="1" applyAlignment="1">
      <alignment horizontal="center" vertical="center"/>
    </xf>
    <xf numFmtId="0" fontId="28" fillId="9" borderId="1" xfId="1" applyFont="1" applyFill="1" applyBorder="1" applyAlignment="1">
      <alignment horizontal="centerContinuous" vertical="center"/>
    </xf>
    <xf numFmtId="0" fontId="4" fillId="0" borderId="8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11" borderId="31" xfId="1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11" borderId="20" xfId="1" applyFont="1" applyFill="1" applyBorder="1" applyAlignment="1">
      <alignment horizontal="center" vertical="center"/>
    </xf>
    <xf numFmtId="0" fontId="4" fillId="0" borderId="22" xfId="1" applyFont="1" applyBorder="1"/>
    <xf numFmtId="0" fontId="5" fillId="11" borderId="0" xfId="1" applyFont="1" applyFill="1" applyBorder="1" applyAlignment="1">
      <alignment horizontal="center" vertical="center"/>
    </xf>
    <xf numFmtId="0" fontId="4" fillId="0" borderId="3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28" fillId="11" borderId="0" xfId="1" applyFont="1" applyFill="1" applyBorder="1" applyAlignment="1">
      <alignment horizontal="centerContinuous" vertical="center"/>
    </xf>
    <xf numFmtId="164" fontId="23" fillId="11" borderId="0" xfId="1" applyNumberFormat="1" applyFont="1" applyFill="1" applyBorder="1" applyAlignment="1">
      <alignment vertical="center"/>
    </xf>
    <xf numFmtId="0" fontId="4" fillId="11" borderId="0" xfId="1" applyFont="1" applyFill="1" applyBorder="1"/>
    <xf numFmtId="0" fontId="4" fillId="11" borderId="0" xfId="1" applyFont="1" applyFill="1"/>
    <xf numFmtId="164" fontId="23" fillId="11" borderId="8" xfId="1" applyNumberFormat="1" applyFont="1" applyFill="1" applyBorder="1" applyAlignment="1">
      <alignment vertical="center"/>
    </xf>
    <xf numFmtId="0" fontId="4" fillId="11" borderId="31" xfId="1" applyFont="1" applyFill="1" applyBorder="1"/>
    <xf numFmtId="0" fontId="4" fillId="11" borderId="6" xfId="1" applyFont="1" applyFill="1" applyBorder="1"/>
    <xf numFmtId="0" fontId="4" fillId="11" borderId="21" xfId="1" applyFont="1" applyFill="1" applyBorder="1"/>
    <xf numFmtId="0" fontId="4" fillId="11" borderId="11" xfId="1" applyFont="1" applyFill="1" applyBorder="1"/>
    <xf numFmtId="0" fontId="4" fillId="11" borderId="20" xfId="1" applyFont="1" applyFill="1" applyBorder="1"/>
    <xf numFmtId="0" fontId="4" fillId="11" borderId="3" xfId="1" applyFont="1" applyFill="1" applyBorder="1"/>
    <xf numFmtId="0" fontId="4" fillId="11" borderId="24" xfId="1" applyFont="1" applyFill="1" applyBorder="1"/>
    <xf numFmtId="0" fontId="4" fillId="11" borderId="1" xfId="1" applyFont="1" applyFill="1" applyBorder="1"/>
    <xf numFmtId="0" fontId="4" fillId="11" borderId="11" xfId="1" quotePrefix="1" applyFont="1" applyFill="1" applyBorder="1"/>
    <xf numFmtId="0" fontId="4" fillId="0" borderId="0" xfId="1" applyFont="1" applyAlignment="1">
      <alignment vertical="center" textRotation="90"/>
    </xf>
    <xf numFmtId="0" fontId="0" fillId="0" borderId="15" xfId="1" applyFont="1" applyBorder="1" applyAlignment="1">
      <alignment horizontal="center"/>
    </xf>
    <xf numFmtId="0" fontId="3" fillId="0" borderId="11" xfId="1" applyFont="1" applyBorder="1"/>
    <xf numFmtId="0" fontId="3" fillId="11" borderId="21" xfId="1" applyFont="1" applyFill="1" applyBorder="1" applyAlignment="1">
      <alignment horizontal="center"/>
    </xf>
    <xf numFmtId="0" fontId="1" fillId="11" borderId="8" xfId="1" quotePrefix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4" fillId="11" borderId="21" xfId="1" applyNumberFormat="1" applyFont="1" applyFill="1" applyBorder="1" applyAlignment="1">
      <alignment vertical="center"/>
    </xf>
    <xf numFmtId="0" fontId="6" fillId="11" borderId="2" xfId="1" quotePrefix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/>
    <xf numFmtId="0" fontId="4" fillId="0" borderId="9" xfId="1" quotePrefix="1" applyFont="1" applyBorder="1" applyAlignment="1">
      <alignment horizontal="center" vertical="center"/>
    </xf>
    <xf numFmtId="0" fontId="4" fillId="11" borderId="10" xfId="1" applyFont="1" applyFill="1" applyBorder="1" applyAlignment="1">
      <alignment horizontal="center"/>
    </xf>
    <xf numFmtId="0" fontId="4" fillId="11" borderId="5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11" borderId="0" xfId="1" applyFont="1" applyFill="1"/>
    <xf numFmtId="0" fontId="1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19" fillId="7" borderId="0" xfId="0" applyFont="1" applyFill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18" fillId="11" borderId="6" xfId="1" applyFont="1" applyFill="1" applyBorder="1" applyAlignment="1">
      <alignment horizontal="center" vertical="center"/>
    </xf>
    <xf numFmtId="0" fontId="18" fillId="11" borderId="11" xfId="1" applyFont="1" applyFill="1" applyBorder="1" applyAlignment="1">
      <alignment horizontal="center" vertical="center"/>
    </xf>
    <xf numFmtId="0" fontId="18" fillId="11" borderId="24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8" fillId="11" borderId="0" xfId="1" applyFont="1" applyFill="1" applyAlignment="1">
      <alignment horizontal="center" vertical="center"/>
    </xf>
    <xf numFmtId="0" fontId="4" fillId="11" borderId="0" xfId="0" applyFont="1" applyFill="1" applyAlignment="1">
      <alignment horizontal="left"/>
    </xf>
    <xf numFmtId="0" fontId="6" fillId="11" borderId="0" xfId="0" applyFont="1" applyFill="1"/>
    <xf numFmtId="0" fontId="4" fillId="11" borderId="0" xfId="0" applyNumberFormat="1" applyFont="1" applyFill="1"/>
    <xf numFmtId="1" fontId="4" fillId="11" borderId="0" xfId="0" applyNumberFormat="1" applyFont="1" applyFill="1"/>
    <xf numFmtId="0" fontId="4" fillId="11" borderId="1" xfId="1" quotePrefix="1" applyFont="1" applyFill="1" applyBorder="1" applyAlignment="1">
      <alignment horizontal="center"/>
    </xf>
    <xf numFmtId="0" fontId="0" fillId="11" borderId="33" xfId="2" applyFont="1" applyFill="1" applyBorder="1" applyAlignment="1">
      <alignment horizontal="center" vertical="center"/>
    </xf>
    <xf numFmtId="14" fontId="1" fillId="11" borderId="1" xfId="2" applyNumberFormat="1" applyFont="1" applyFill="1" applyBorder="1" applyAlignment="1">
      <alignment horizontal="center" vertical="center"/>
    </xf>
    <xf numFmtId="0" fontId="4" fillId="11" borderId="3" xfId="1" quotePrefix="1" applyFont="1" applyFill="1" applyBorder="1"/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0" borderId="3" xfId="1" applyFont="1" applyBorder="1"/>
    <xf numFmtId="0" fontId="3" fillId="11" borderId="22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Continuous" vertical="center"/>
    </xf>
    <xf numFmtId="0" fontId="1" fillId="0" borderId="43" xfId="1" applyFont="1" applyBorder="1" applyAlignment="1">
      <alignment vertical="center"/>
    </xf>
    <xf numFmtId="0" fontId="1" fillId="0" borderId="26" xfId="1" applyFont="1" applyBorder="1"/>
    <xf numFmtId="0" fontId="1" fillId="0" borderId="0" xfId="1" quotePrefix="1" applyFont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67" fillId="4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Continuous"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Border="1" applyAlignment="1">
      <alignment vertical="center"/>
    </xf>
    <xf numFmtId="0" fontId="1" fillId="0" borderId="32" xfId="1" applyFont="1" applyBorder="1"/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4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17" xfId="1" applyFont="1" applyBorder="1"/>
    <xf numFmtId="0" fontId="1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center" vertical="center"/>
    </xf>
    <xf numFmtId="1" fontId="1" fillId="11" borderId="0" xfId="1" applyNumberFormat="1" applyFont="1" applyFill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9" xfId="1" quotePrefix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67" fillId="4" borderId="3" xfId="1" applyFont="1" applyFill="1" applyBorder="1" applyAlignment="1">
      <alignment horizontal="center" vertical="center"/>
    </xf>
    <xf numFmtId="0" fontId="0" fillId="0" borderId="11" xfId="1" applyFont="1" applyBorder="1"/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4" fillId="11" borderId="0" xfId="0" quotePrefix="1" applyFont="1" applyFill="1" applyBorder="1" applyAlignment="1">
      <alignment horizontal="center"/>
    </xf>
    <xf numFmtId="0" fontId="4" fillId="11" borderId="24" xfId="0" applyFont="1" applyFill="1" applyBorder="1"/>
    <xf numFmtId="0" fontId="1" fillId="0" borderId="0" xfId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vertical="center"/>
    </xf>
    <xf numFmtId="164" fontId="7" fillId="11" borderId="0" xfId="1" applyNumberFormat="1" applyFont="1" applyFill="1" applyBorder="1" applyAlignment="1">
      <alignment horizontal="center" vertical="center"/>
    </xf>
    <xf numFmtId="0" fontId="1" fillId="11" borderId="8" xfId="0" applyFont="1" applyFill="1" applyBorder="1"/>
    <xf numFmtId="0" fontId="1" fillId="11" borderId="0" xfId="1" applyFont="1" applyFill="1" applyBorder="1"/>
    <xf numFmtId="0" fontId="4" fillId="11" borderId="1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11" borderId="6" xfId="1" quotePrefix="1" applyFont="1" applyFill="1" applyBorder="1"/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" fillId="11" borderId="1" xfId="2" applyFont="1" applyFill="1" applyBorder="1" applyAlignment="1">
      <alignment vertical="center"/>
    </xf>
    <xf numFmtId="0" fontId="1" fillId="11" borderId="1" xfId="2" applyFont="1" applyFill="1" applyBorder="1" applyAlignment="1">
      <alignment horizontal="center" vertical="center"/>
    </xf>
    <xf numFmtId="0" fontId="1" fillId="11" borderId="33" xfId="2" applyFont="1" applyFill="1" applyBorder="1" applyAlignment="1">
      <alignment vertical="center"/>
    </xf>
    <xf numFmtId="0" fontId="1" fillId="11" borderId="33" xfId="2" quotePrefix="1" applyFont="1" applyFill="1" applyBorder="1" applyAlignment="1">
      <alignment horizontal="center" vertical="center"/>
    </xf>
    <xf numFmtId="0" fontId="1" fillId="11" borderId="40" xfId="2" applyFont="1" applyFill="1" applyBorder="1" applyAlignment="1">
      <alignment horizontal="center" vertical="center"/>
    </xf>
    <xf numFmtId="0" fontId="1" fillId="11" borderId="0" xfId="2" applyFont="1" applyFill="1"/>
    <xf numFmtId="0" fontId="1" fillId="11" borderId="0" xfId="2" applyFont="1" applyFill="1" applyAlignment="1">
      <alignment horizontal="center"/>
    </xf>
    <xf numFmtId="0" fontId="1" fillId="11" borderId="17" xfId="2" applyFont="1" applyFill="1" applyBorder="1"/>
    <xf numFmtId="0" fontId="1" fillId="11" borderId="35" xfId="2" applyFont="1" applyFill="1" applyBorder="1" applyAlignment="1">
      <alignment horizontal="center" vertical="center"/>
    </xf>
    <xf numFmtId="0" fontId="1" fillId="11" borderId="36" xfId="2" applyFont="1" applyFill="1" applyBorder="1" applyAlignment="1">
      <alignment horizontal="center" vertical="center"/>
    </xf>
    <xf numFmtId="0" fontId="1" fillId="11" borderId="38" xfId="2" applyFont="1" applyFill="1" applyBorder="1" applyAlignment="1">
      <alignment horizontal="center" vertical="center"/>
    </xf>
    <xf numFmtId="0" fontId="1" fillId="11" borderId="34" xfId="2" applyFont="1" applyFill="1" applyBorder="1" applyAlignment="1">
      <alignment vertical="center"/>
    </xf>
    <xf numFmtId="0" fontId="16" fillId="11" borderId="12" xfId="2" applyFont="1" applyFill="1" applyBorder="1" applyAlignment="1">
      <alignment horizontal="centerContinuous" vertical="center"/>
    </xf>
    <xf numFmtId="0" fontId="16" fillId="11" borderId="13" xfId="2" applyFont="1" applyFill="1" applyBorder="1" applyAlignment="1">
      <alignment horizontal="centerContinuous" vertical="center"/>
    </xf>
    <xf numFmtId="0" fontId="17" fillId="11" borderId="13" xfId="2" applyFont="1" applyFill="1" applyBorder="1" applyAlignment="1">
      <alignment horizontal="centerContinuous" vertical="center"/>
    </xf>
    <xf numFmtId="0" fontId="16" fillId="11" borderId="14" xfId="2" applyFont="1" applyFill="1" applyBorder="1" applyAlignment="1">
      <alignment horizontal="centerContinuous" vertical="center"/>
    </xf>
    <xf numFmtId="0" fontId="2" fillId="11" borderId="0" xfId="2" applyFill="1" applyAlignment="1">
      <alignment vertical="center"/>
    </xf>
    <xf numFmtId="0" fontId="10" fillId="11" borderId="18" xfId="2" applyFont="1" applyFill="1" applyBorder="1" applyAlignment="1">
      <alignment vertical="center"/>
    </xf>
    <xf numFmtId="0" fontId="10" fillId="11" borderId="16" xfId="2" applyFont="1" applyFill="1" applyBorder="1" applyAlignment="1">
      <alignment vertical="center"/>
    </xf>
    <xf numFmtId="0" fontId="10" fillId="11" borderId="19" xfId="2" applyFont="1" applyFill="1" applyBorder="1" applyAlignment="1">
      <alignment vertical="center"/>
    </xf>
    <xf numFmtId="0" fontId="4" fillId="11" borderId="0" xfId="0" quotePrefix="1" applyFont="1" applyFill="1" applyAlignment="1">
      <alignment horizontal="center"/>
    </xf>
    <xf numFmtId="0" fontId="10" fillId="13" borderId="26" xfId="2" applyFont="1" applyFill="1" applyBorder="1" applyAlignment="1">
      <alignment horizontal="center" vertical="center"/>
    </xf>
    <xf numFmtId="0" fontId="4" fillId="13" borderId="32" xfId="2" applyFont="1" applyFill="1" applyBorder="1" applyAlignment="1">
      <alignment horizontal="center" vertical="center"/>
    </xf>
    <xf numFmtId="0" fontId="1" fillId="13" borderId="17" xfId="2" applyFont="1" applyFill="1" applyBorder="1" applyAlignment="1">
      <alignment horizontal="center" vertical="center"/>
    </xf>
    <xf numFmtId="0" fontId="1" fillId="13" borderId="32" xfId="2" applyFont="1" applyFill="1" applyBorder="1" applyAlignment="1">
      <alignment vertical="center"/>
    </xf>
    <xf numFmtId="0" fontId="1" fillId="13" borderId="17" xfId="2" applyFont="1" applyFill="1" applyBorder="1" applyAlignment="1">
      <alignment vertical="center"/>
    </xf>
    <xf numFmtId="0" fontId="1" fillId="13" borderId="26" xfId="2" applyFont="1" applyFill="1" applyBorder="1" applyAlignment="1">
      <alignment vertical="center"/>
    </xf>
    <xf numFmtId="0" fontId="4" fillId="11" borderId="15" xfId="0" applyFont="1" applyFill="1" applyBorder="1" applyAlignment="1">
      <alignment horizontal="center"/>
    </xf>
    <xf numFmtId="0" fontId="4" fillId="11" borderId="9" xfId="0" quotePrefix="1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6" xfId="1" quotePrefix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 vertical="center"/>
    </xf>
    <xf numFmtId="0" fontId="40" fillId="11" borderId="26" xfId="2" applyFont="1" applyFill="1" applyBorder="1" applyAlignment="1">
      <alignment horizontal="center" vertical="center"/>
    </xf>
    <xf numFmtId="0" fontId="41" fillId="11" borderId="32" xfId="2" applyFont="1" applyFill="1" applyBorder="1" applyAlignment="1">
      <alignment horizontal="center" vertical="center"/>
    </xf>
    <xf numFmtId="0" fontId="31" fillId="11" borderId="17" xfId="2" applyFont="1" applyFill="1" applyBorder="1" applyAlignment="1">
      <alignment horizontal="center" vertical="center"/>
    </xf>
    <xf numFmtId="0" fontId="4" fillId="11" borderId="8" xfId="1" applyFont="1" applyFill="1" applyBorder="1"/>
    <xf numFmtId="0" fontId="4" fillId="11" borderId="9" xfId="1" applyFont="1" applyFill="1" applyBorder="1"/>
    <xf numFmtId="0" fontId="18" fillId="11" borderId="0" xfId="1" applyFont="1" applyFill="1" applyBorder="1" applyAlignment="1">
      <alignment horizontal="center" vertical="center"/>
    </xf>
    <xf numFmtId="0" fontId="4" fillId="0" borderId="22" xfId="0" applyFont="1" applyBorder="1"/>
    <xf numFmtId="0" fontId="4" fillId="11" borderId="20" xfId="1" applyNumberFormat="1" applyFont="1" applyFill="1" applyBorder="1" applyAlignment="1">
      <alignment vertical="center"/>
    </xf>
    <xf numFmtId="0" fontId="4" fillId="11" borderId="15" xfId="1" applyFont="1" applyFill="1" applyBorder="1" applyAlignment="1">
      <alignment horizontal="center"/>
    </xf>
    <xf numFmtId="0" fontId="4" fillId="0" borderId="15" xfId="0" applyFont="1" applyBorder="1"/>
    <xf numFmtId="164" fontId="4" fillId="0" borderId="0" xfId="1" applyNumberFormat="1" applyFont="1" applyBorder="1" applyAlignment="1">
      <alignment vertical="center"/>
    </xf>
    <xf numFmtId="0" fontId="4" fillId="11" borderId="0" xfId="1" applyNumberFormat="1" applyFont="1" applyFill="1" applyBorder="1" applyAlignment="1">
      <alignment vertical="center"/>
    </xf>
    <xf numFmtId="0" fontId="2" fillId="11" borderId="20" xfId="1" applyFill="1" applyBorder="1" applyAlignment="1">
      <alignment horizontal="center"/>
    </xf>
    <xf numFmtId="0" fontId="3" fillId="11" borderId="11" xfId="1" quotePrefix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18" fillId="11" borderId="9" xfId="1" applyFont="1" applyFill="1" applyBorder="1" applyAlignment="1">
      <alignment horizontal="center" vertical="center"/>
    </xf>
    <xf numFmtId="0" fontId="18" fillId="11" borderId="8" xfId="1" applyFont="1" applyFill="1" applyBorder="1" applyAlignment="1">
      <alignment horizontal="center" vertical="center"/>
    </xf>
    <xf numFmtId="0" fontId="18" fillId="11" borderId="0" xfId="1" applyFont="1" applyFill="1" applyAlignment="1">
      <alignment horizontal="center" vertical="center"/>
    </xf>
    <xf numFmtId="0" fontId="18" fillId="11" borderId="21" xfId="1" applyNumberFormat="1" applyFont="1" applyFill="1" applyBorder="1" applyAlignment="1">
      <alignment horizontal="center"/>
    </xf>
    <xf numFmtId="0" fontId="18" fillId="11" borderId="24" xfId="1" applyNumberFormat="1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18" fillId="11" borderId="9" xfId="1" applyFont="1" applyFill="1" applyBorder="1" applyAlignment="1">
      <alignment horizontal="center" vertical="center"/>
    </xf>
    <xf numFmtId="0" fontId="18" fillId="11" borderId="11" xfId="1" applyFont="1" applyFill="1" applyBorder="1" applyAlignment="1">
      <alignment horizontal="center"/>
    </xf>
    <xf numFmtId="0" fontId="18" fillId="11" borderId="6" xfId="1" applyFont="1" applyFill="1" applyBorder="1" applyAlignment="1">
      <alignment horizontal="center" vertical="center"/>
    </xf>
    <xf numFmtId="0" fontId="18" fillId="11" borderId="8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18" fillId="11" borderId="11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18" fillId="11" borderId="0" xfId="1" applyFont="1" applyFill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4" fillId="14" borderId="8" xfId="0" quotePrefix="1" applyFont="1" applyFill="1" applyBorder="1" applyAlignment="1">
      <alignment horizontal="center" vertical="center"/>
    </xf>
    <xf numFmtId="0" fontId="4" fillId="15" borderId="1" xfId="0" quotePrefix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/>
    </xf>
    <xf numFmtId="0" fontId="4" fillId="11" borderId="31" xfId="0" applyNumberFormat="1" applyFont="1" applyFill="1" applyBorder="1" applyAlignment="1">
      <alignment horizontal="center"/>
    </xf>
    <xf numFmtId="0" fontId="4" fillId="11" borderId="20" xfId="0" applyNumberFormat="1" applyFont="1" applyFill="1" applyBorder="1" applyAlignment="1">
      <alignment horizontal="center"/>
    </xf>
    <xf numFmtId="0" fontId="4" fillId="11" borderId="20" xfId="0" applyNumberFormat="1" applyFont="1" applyFill="1" applyBorder="1" applyAlignment="1">
      <alignment horizontal="center" vertical="center"/>
    </xf>
    <xf numFmtId="0" fontId="4" fillId="11" borderId="21" xfId="0" quotePrefix="1" applyNumberFormat="1" applyFont="1" applyFill="1" applyBorder="1" applyAlignment="1">
      <alignment horizontal="center" vertical="center"/>
    </xf>
    <xf numFmtId="0" fontId="4" fillId="11" borderId="24" xfId="0" quotePrefix="1" applyNumberFormat="1" applyFont="1" applyFill="1" applyBorder="1" applyAlignment="1">
      <alignment horizontal="center" vertical="center"/>
    </xf>
    <xf numFmtId="0" fontId="4" fillId="11" borderId="31" xfId="0" quotePrefix="1" applyNumberFormat="1" applyFont="1" applyFill="1" applyBorder="1" applyAlignment="1">
      <alignment horizontal="center" vertical="center"/>
    </xf>
    <xf numFmtId="0" fontId="4" fillId="14" borderId="6" xfId="0" quotePrefix="1" applyFont="1" applyFill="1" applyBorder="1" applyAlignment="1">
      <alignment horizontal="center" vertical="center"/>
    </xf>
    <xf numFmtId="0" fontId="4" fillId="0" borderId="20" xfId="0" applyFont="1" applyBorder="1"/>
    <xf numFmtId="1" fontId="4" fillId="11" borderId="22" xfId="0" applyNumberFormat="1" applyFont="1" applyFill="1" applyBorder="1" applyAlignment="1">
      <alignment horizontal="center" vertical="center"/>
    </xf>
    <xf numFmtId="0" fontId="4" fillId="15" borderId="3" xfId="1" quotePrefix="1" applyFont="1" applyFill="1" applyBorder="1"/>
    <xf numFmtId="0" fontId="34" fillId="0" borderId="27" xfId="1" applyFont="1" applyBorder="1" applyAlignment="1">
      <alignment horizontal="center" vertical="center"/>
    </xf>
    <xf numFmtId="0" fontId="34" fillId="0" borderId="25" xfId="1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32" fillId="11" borderId="0" xfId="1" applyFont="1" applyFill="1" applyBorder="1" applyAlignment="1">
      <alignment horizontal="center"/>
    </xf>
    <xf numFmtId="0" fontId="32" fillId="11" borderId="0" xfId="1" applyFont="1" applyFill="1" applyAlignment="1">
      <alignment horizontal="center" vertical="center"/>
    </xf>
    <xf numFmtId="0" fontId="32" fillId="11" borderId="0" xfId="1" applyFont="1" applyFill="1" applyAlignment="1">
      <alignment horizontal="center"/>
    </xf>
    <xf numFmtId="0" fontId="32" fillId="11" borderId="22" xfId="1" applyFont="1" applyFill="1" applyBorder="1" applyAlignment="1">
      <alignment horizontal="center"/>
    </xf>
    <xf numFmtId="0" fontId="32" fillId="11" borderId="22" xfId="1" quotePrefix="1" applyFont="1" applyFill="1" applyBorder="1" applyAlignment="1">
      <alignment horizontal="center" vertical="center"/>
    </xf>
    <xf numFmtId="0" fontId="32" fillId="11" borderId="20" xfId="1" applyFont="1" applyFill="1" applyBorder="1" applyAlignment="1">
      <alignment horizontal="center"/>
    </xf>
    <xf numFmtId="0" fontId="32" fillId="11" borderId="3" xfId="1" quotePrefix="1" applyFont="1" applyFill="1" applyBorder="1" applyAlignment="1">
      <alignment horizontal="center" vertical="center"/>
    </xf>
    <xf numFmtId="0" fontId="32" fillId="11" borderId="20" xfId="1" applyFont="1" applyFill="1" applyBorder="1" applyAlignment="1">
      <alignment horizontal="center" vertical="center"/>
    </xf>
    <xf numFmtId="0" fontId="32" fillId="11" borderId="22" xfId="1" applyFont="1" applyFill="1" applyBorder="1" applyAlignment="1">
      <alignment horizontal="center" vertical="center"/>
    </xf>
    <xf numFmtId="0" fontId="32" fillId="11" borderId="3" xfId="1" applyFont="1" applyFill="1" applyBorder="1" applyAlignment="1">
      <alignment horizontal="center" vertical="center"/>
    </xf>
    <xf numFmtId="0" fontId="32" fillId="11" borderId="21" xfId="1" applyFont="1" applyFill="1" applyBorder="1" applyAlignment="1">
      <alignment horizontal="center"/>
    </xf>
    <xf numFmtId="0" fontId="32" fillId="11" borderId="9" xfId="1" applyFont="1" applyFill="1" applyBorder="1" applyAlignment="1">
      <alignment horizontal="center"/>
    </xf>
    <xf numFmtId="0" fontId="32" fillId="11" borderId="11" xfId="1" quotePrefix="1" applyFont="1" applyFill="1" applyBorder="1" applyAlignment="1">
      <alignment horizontal="center" vertical="center"/>
    </xf>
    <xf numFmtId="0" fontId="32" fillId="11" borderId="11" xfId="1" applyFont="1" applyFill="1" applyBorder="1" applyAlignment="1">
      <alignment horizontal="center" vertical="center"/>
    </xf>
    <xf numFmtId="0" fontId="32" fillId="11" borderId="6" xfId="1" quotePrefix="1" applyFont="1" applyFill="1" applyBorder="1" applyAlignment="1">
      <alignment horizontal="center" vertical="center"/>
    </xf>
    <xf numFmtId="0" fontId="32" fillId="11" borderId="8" xfId="1" quotePrefix="1" applyFont="1" applyFill="1" applyBorder="1" applyAlignment="1">
      <alignment horizontal="center" vertical="center"/>
    </xf>
    <xf numFmtId="0" fontId="32" fillId="11" borderId="31" xfId="1" applyFont="1" applyFill="1" applyBorder="1" applyAlignment="1">
      <alignment horizontal="center" vertical="center"/>
    </xf>
    <xf numFmtId="0" fontId="32" fillId="11" borderId="8" xfId="1" applyFont="1" applyFill="1" applyBorder="1" applyAlignment="1">
      <alignment horizontal="center" vertical="center"/>
    </xf>
    <xf numFmtId="0" fontId="32" fillId="11" borderId="6" xfId="1" applyFont="1" applyFill="1" applyBorder="1" applyAlignment="1">
      <alignment horizontal="center" vertical="center"/>
    </xf>
    <xf numFmtId="0" fontId="32" fillId="11" borderId="31" xfId="1" applyFont="1" applyFill="1" applyBorder="1" applyAlignment="1">
      <alignment horizontal="center"/>
    </xf>
    <xf numFmtId="0" fontId="76" fillId="11" borderId="6" xfId="1" applyFont="1" applyFill="1" applyBorder="1" applyAlignment="1">
      <alignment horizontal="center" vertical="center"/>
    </xf>
    <xf numFmtId="0" fontId="32" fillId="11" borderId="21" xfId="1" quotePrefix="1" applyFont="1" applyFill="1" applyBorder="1" applyAlignment="1">
      <alignment horizontal="center" vertical="center"/>
    </xf>
    <xf numFmtId="0" fontId="32" fillId="11" borderId="9" xfId="1" quotePrefix="1" applyFont="1" applyFill="1" applyBorder="1" applyAlignment="1">
      <alignment horizontal="center" vertical="center"/>
    </xf>
    <xf numFmtId="0" fontId="32" fillId="11" borderId="31" xfId="1" quotePrefix="1" applyFont="1" applyFill="1" applyBorder="1" applyAlignment="1">
      <alignment horizontal="center" vertical="center"/>
    </xf>
    <xf numFmtId="0" fontId="32" fillId="11" borderId="0" xfId="1" quotePrefix="1" applyFont="1" applyFill="1" applyBorder="1" applyAlignment="1">
      <alignment horizontal="center" vertical="center"/>
    </xf>
    <xf numFmtId="0" fontId="32" fillId="11" borderId="1" xfId="1" quotePrefix="1" applyFont="1" applyFill="1" applyBorder="1" applyAlignment="1">
      <alignment horizontal="center" vertical="center"/>
    </xf>
    <xf numFmtId="0" fontId="32" fillId="11" borderId="24" xfId="1" quotePrefix="1" applyFont="1" applyFill="1" applyBorder="1" applyAlignment="1">
      <alignment horizontal="center" vertical="center"/>
    </xf>
    <xf numFmtId="0" fontId="32" fillId="11" borderId="1" xfId="1" applyFont="1" applyFill="1" applyBorder="1" applyAlignment="1">
      <alignment horizontal="center" vertical="center"/>
    </xf>
    <xf numFmtId="0" fontId="32" fillId="11" borderId="20" xfId="1" quotePrefix="1" applyFont="1" applyFill="1" applyBorder="1" applyAlignment="1">
      <alignment horizontal="center" vertical="center"/>
    </xf>
    <xf numFmtId="0" fontId="32" fillId="11" borderId="6" xfId="1" quotePrefix="1" applyFont="1" applyFill="1" applyBorder="1" applyAlignment="1">
      <alignment horizontal="center"/>
    </xf>
    <xf numFmtId="0" fontId="32" fillId="11" borderId="31" xfId="1" quotePrefix="1" applyFont="1" applyFill="1" applyBorder="1" applyAlignment="1">
      <alignment horizontal="center"/>
    </xf>
    <xf numFmtId="0" fontId="32" fillId="11" borderId="8" xfId="1" quotePrefix="1" applyFont="1" applyFill="1" applyBorder="1" applyAlignment="1">
      <alignment horizontal="center"/>
    </xf>
    <xf numFmtId="0" fontId="32" fillId="11" borderId="6" xfId="1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32" fillId="11" borderId="0" xfId="1" applyFont="1" applyFill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quotePrefix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2" fillId="0" borderId="0" xfId="1" applyFont="1"/>
    <xf numFmtId="0" fontId="42" fillId="0" borderId="0" xfId="1" applyFont="1" applyAlignment="1">
      <alignment horizontal="center"/>
    </xf>
    <xf numFmtId="0" fontId="42" fillId="11" borderId="0" xfId="1" applyFont="1" applyFill="1" applyAlignment="1">
      <alignment horizontal="center"/>
    </xf>
    <xf numFmtId="0" fontId="77" fillId="5" borderId="0" xfId="1" applyFont="1" applyFill="1" applyAlignment="1">
      <alignment horizontal="center" vertical="center"/>
    </xf>
    <xf numFmtId="0" fontId="77" fillId="5" borderId="1" xfId="1" applyFont="1" applyFill="1" applyBorder="1" applyAlignment="1">
      <alignment horizontal="centerContinuous"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0" xfId="1" applyFont="1" applyBorder="1"/>
    <xf numFmtId="0" fontId="79" fillId="5" borderId="0" xfId="1" applyFont="1" applyFill="1" applyAlignment="1">
      <alignment horizontal="center" vertical="center"/>
    </xf>
    <xf numFmtId="0" fontId="80" fillId="5" borderId="0" xfId="1" applyFont="1" applyFill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2" fillId="0" borderId="2" xfId="1" applyFont="1" applyBorder="1" applyAlignment="1">
      <alignment horizontal="centerContinuous" vertical="center"/>
    </xf>
    <xf numFmtId="0" fontId="42" fillId="0" borderId="3" xfId="1" applyFont="1" applyBorder="1" applyAlignment="1">
      <alignment horizontal="centerContinuous" vertical="center"/>
    </xf>
    <xf numFmtId="0" fontId="42" fillId="0" borderId="4" xfId="1" applyFont="1" applyBorder="1" applyAlignment="1">
      <alignment horizontal="centerContinuous" vertical="center"/>
    </xf>
    <xf numFmtId="0" fontId="42" fillId="0" borderId="25" xfId="1" applyFont="1" applyBorder="1" applyAlignment="1">
      <alignment vertical="center"/>
    </xf>
    <xf numFmtId="0" fontId="42" fillId="0" borderId="26" xfId="1" applyFont="1" applyBorder="1" applyAlignment="1">
      <alignment vertical="center"/>
    </xf>
    <xf numFmtId="0" fontId="79" fillId="5" borderId="1" xfId="1" applyFont="1" applyFill="1" applyBorder="1" applyAlignment="1">
      <alignment horizontal="centerContinuous" vertical="center"/>
    </xf>
    <xf numFmtId="0" fontId="42" fillId="0" borderId="0" xfId="1" quotePrefix="1" applyFont="1" applyAlignment="1">
      <alignment horizontal="center" vertical="center"/>
    </xf>
    <xf numFmtId="0" fontId="42" fillId="2" borderId="5" xfId="1" applyFont="1" applyFill="1" applyBorder="1" applyAlignment="1">
      <alignment horizontal="center" vertical="center"/>
    </xf>
    <xf numFmtId="0" fontId="42" fillId="3" borderId="6" xfId="1" applyFont="1" applyFill="1" applyBorder="1" applyAlignment="1">
      <alignment horizontal="center" vertical="center"/>
    </xf>
    <xf numFmtId="0" fontId="42" fillId="4" borderId="6" xfId="1" applyFont="1" applyFill="1" applyBorder="1" applyAlignment="1">
      <alignment horizontal="center" vertical="center"/>
    </xf>
    <xf numFmtId="0" fontId="43" fillId="0" borderId="7" xfId="1" applyFont="1" applyBorder="1" applyAlignment="1">
      <alignment horizontal="center" vertical="center"/>
    </xf>
    <xf numFmtId="0" fontId="42" fillId="0" borderId="27" xfId="1" applyFont="1" applyBorder="1" applyAlignment="1">
      <alignment horizontal="left" vertical="center"/>
    </xf>
    <xf numFmtId="0" fontId="42" fillId="0" borderId="0" xfId="1" applyFont="1" applyBorder="1" applyAlignment="1">
      <alignment horizontal="left" vertical="center"/>
    </xf>
    <xf numFmtId="0" fontId="42" fillId="0" borderId="0" xfId="1" applyFont="1" applyAlignment="1">
      <alignment horizontal="centerContinuous" vertical="center"/>
    </xf>
    <xf numFmtId="0" fontId="42" fillId="0" borderId="32" xfId="1" applyFont="1" applyBorder="1" applyAlignment="1">
      <alignment horizontal="centerContinuous" vertical="center"/>
    </xf>
    <xf numFmtId="0" fontId="42" fillId="11" borderId="31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42" fillId="0" borderId="5" xfId="1" applyFont="1" applyBorder="1" applyAlignment="1">
      <alignment horizontal="center" vertical="center"/>
    </xf>
    <xf numFmtId="0" fontId="42" fillId="0" borderId="6" xfId="1" applyFont="1" applyBorder="1" applyAlignment="1">
      <alignment horizontal="center" vertical="center"/>
    </xf>
    <xf numFmtId="0" fontId="42" fillId="0" borderId="29" xfId="1" applyFont="1" applyBorder="1" applyAlignment="1">
      <alignment vertical="center"/>
    </xf>
    <xf numFmtId="0" fontId="42" fillId="0" borderId="17" xfId="1" applyFont="1" applyBorder="1" applyAlignment="1">
      <alignment vertical="center"/>
    </xf>
    <xf numFmtId="0" fontId="42" fillId="0" borderId="8" xfId="1" applyFont="1" applyBorder="1" applyAlignment="1">
      <alignment horizontal="center"/>
    </xf>
    <xf numFmtId="164" fontId="84" fillId="0" borderId="8" xfId="1" applyNumberFormat="1" applyFont="1" applyBorder="1" applyAlignment="1">
      <alignment vertical="center"/>
    </xf>
    <xf numFmtId="0" fontId="42" fillId="11" borderId="8" xfId="1" applyFont="1" applyFill="1" applyBorder="1" applyAlignment="1">
      <alignment horizontal="center" vertical="center"/>
    </xf>
    <xf numFmtId="1" fontId="42" fillId="0" borderId="0" xfId="1" applyNumberFormat="1" applyFont="1" applyAlignment="1">
      <alignment horizontal="center" vertical="center"/>
    </xf>
    <xf numFmtId="0" fontId="42" fillId="0" borderId="8" xfId="1" applyFont="1" applyBorder="1" applyAlignment="1">
      <alignment horizontal="center" vertical="center"/>
    </xf>
    <xf numFmtId="0" fontId="43" fillId="0" borderId="8" xfId="1" applyFont="1" applyBorder="1" applyAlignment="1">
      <alignment horizontal="center" vertical="center"/>
    </xf>
    <xf numFmtId="0" fontId="42" fillId="11" borderId="2" xfId="1" applyFont="1" applyFill="1" applyBorder="1" applyAlignment="1">
      <alignment horizontal="center"/>
    </xf>
    <xf numFmtId="0" fontId="42" fillId="11" borderId="3" xfId="0" applyFont="1" applyFill="1" applyBorder="1"/>
    <xf numFmtId="0" fontId="42" fillId="11" borderId="20" xfId="1" applyFont="1" applyFill="1" applyBorder="1" applyAlignment="1">
      <alignment horizontal="center" vertical="center"/>
    </xf>
    <xf numFmtId="0" fontId="42" fillId="11" borderId="22" xfId="1" quotePrefix="1" applyFont="1" applyFill="1" applyBorder="1" applyAlignment="1">
      <alignment horizontal="center" vertical="center"/>
    </xf>
    <xf numFmtId="0" fontId="42" fillId="11" borderId="3" xfId="1" quotePrefix="1" applyFont="1" applyFill="1" applyBorder="1" applyAlignment="1">
      <alignment horizontal="center" vertical="center"/>
    </xf>
    <xf numFmtId="0" fontId="42" fillId="11" borderId="22" xfId="1" applyFont="1" applyFill="1" applyBorder="1" applyAlignment="1">
      <alignment horizontal="center" vertical="center"/>
    </xf>
    <xf numFmtId="0" fontId="42" fillId="11" borderId="3" xfId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/>
    </xf>
    <xf numFmtId="0" fontId="42" fillId="11" borderId="0" xfId="0" applyFont="1" applyFill="1" applyBorder="1"/>
    <xf numFmtId="0" fontId="43" fillId="0" borderId="0" xfId="1" applyFont="1" applyBorder="1" applyAlignment="1">
      <alignment horizontal="center" vertical="center"/>
    </xf>
    <xf numFmtId="164" fontId="84" fillId="0" borderId="0" xfId="1" applyNumberFormat="1" applyFont="1" applyBorder="1" applyAlignment="1">
      <alignment vertical="center"/>
    </xf>
    <xf numFmtId="0" fontId="42" fillId="0" borderId="15" xfId="1" applyFont="1" applyBorder="1" applyAlignment="1">
      <alignment horizontal="center"/>
    </xf>
    <xf numFmtId="0" fontId="42" fillId="0" borderId="9" xfId="0" applyFont="1" applyBorder="1"/>
    <xf numFmtId="0" fontId="42" fillId="11" borderId="21" xfId="1" applyFont="1" applyFill="1" applyBorder="1" applyAlignment="1">
      <alignment horizontal="center" vertical="center"/>
    </xf>
    <xf numFmtId="0" fontId="42" fillId="11" borderId="11" xfId="1" quotePrefix="1" applyFont="1" applyFill="1" applyBorder="1" applyAlignment="1">
      <alignment horizontal="center" vertical="center"/>
    </xf>
    <xf numFmtId="0" fontId="42" fillId="11" borderId="9" xfId="1" quotePrefix="1" applyFont="1" applyFill="1" applyBorder="1" applyAlignment="1">
      <alignment horizontal="center" vertical="center"/>
    </xf>
    <xf numFmtId="0" fontId="42" fillId="11" borderId="9" xfId="1" applyFont="1" applyFill="1" applyBorder="1" applyAlignment="1">
      <alignment horizontal="center" vertical="center"/>
    </xf>
    <xf numFmtId="0" fontId="42" fillId="11" borderId="11" xfId="1" applyFont="1" applyFill="1" applyBorder="1" applyAlignment="1">
      <alignment horizontal="center" vertical="center"/>
    </xf>
    <xf numFmtId="0" fontId="43" fillId="0" borderId="5" xfId="1" applyFont="1" applyBorder="1" applyAlignment="1">
      <alignment horizontal="center" vertical="center"/>
    </xf>
    <xf numFmtId="0" fontId="43" fillId="0" borderId="6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/>
    </xf>
    <xf numFmtId="0" fontId="42" fillId="11" borderId="1" xfId="1" quotePrefix="1" applyFont="1" applyFill="1" applyBorder="1" applyAlignment="1">
      <alignment horizontal="center" vertical="center"/>
    </xf>
    <xf numFmtId="0" fontId="42" fillId="0" borderId="5" xfId="1" applyFont="1" applyBorder="1" applyAlignment="1">
      <alignment horizontal="center"/>
    </xf>
    <xf numFmtId="0" fontId="42" fillId="0" borderId="31" xfId="1" applyFont="1" applyBorder="1"/>
    <xf numFmtId="0" fontId="42" fillId="11" borderId="8" xfId="1" quotePrefix="1" applyFont="1" applyFill="1" applyBorder="1" applyAlignment="1">
      <alignment horizontal="center" vertical="center"/>
    </xf>
    <xf numFmtId="0" fontId="42" fillId="11" borderId="6" xfId="1" quotePrefix="1" applyFont="1" applyFill="1" applyBorder="1" applyAlignment="1">
      <alignment horizontal="center" vertical="center"/>
    </xf>
    <xf numFmtId="0" fontId="42" fillId="0" borderId="0" xfId="1" applyFont="1" applyBorder="1" applyAlignment="1">
      <alignment horizontal="center"/>
    </xf>
    <xf numFmtId="0" fontId="42" fillId="11" borderId="0" xfId="1" applyFont="1" applyFill="1" applyAlignment="1">
      <alignment horizontal="center" vertical="center"/>
    </xf>
    <xf numFmtId="0" fontId="42" fillId="11" borderId="0" xfId="1" quotePrefix="1" applyFont="1" applyFill="1" applyAlignment="1">
      <alignment horizontal="center" vertical="center"/>
    </xf>
    <xf numFmtId="0" fontId="42" fillId="0" borderId="1" xfId="1" applyFont="1" applyBorder="1"/>
    <xf numFmtId="0" fontId="42" fillId="0" borderId="6" xfId="1" applyFont="1" applyBorder="1"/>
    <xf numFmtId="0" fontId="43" fillId="0" borderId="0" xfId="1" applyFont="1" applyAlignment="1">
      <alignment horizontal="center" vertical="center"/>
    </xf>
    <xf numFmtId="0" fontId="42" fillId="11" borderId="21" xfId="1" quotePrefix="1" applyFont="1" applyFill="1" applyBorder="1" applyAlignment="1">
      <alignment horizontal="center" vertical="center"/>
    </xf>
    <xf numFmtId="0" fontId="42" fillId="11" borderId="24" xfId="1" quotePrefix="1" applyFont="1" applyFill="1" applyBorder="1" applyAlignment="1">
      <alignment horizontal="center" vertical="center"/>
    </xf>
    <xf numFmtId="0" fontId="43" fillId="0" borderId="5" xfId="1" quotePrefix="1" applyFont="1" applyBorder="1" applyAlignment="1">
      <alignment horizontal="center" vertical="center"/>
    </xf>
    <xf numFmtId="0" fontId="43" fillId="0" borderId="6" xfId="1" quotePrefix="1" applyFont="1" applyBorder="1" applyAlignment="1">
      <alignment horizontal="center" vertical="center"/>
    </xf>
    <xf numFmtId="0" fontId="42" fillId="0" borderId="8" xfId="1" applyFont="1" applyBorder="1"/>
    <xf numFmtId="0" fontId="42" fillId="0" borderId="2" xfId="1" applyFont="1" applyFill="1" applyBorder="1" applyAlignment="1">
      <alignment horizontal="center" vertical="center"/>
    </xf>
    <xf numFmtId="164" fontId="42" fillId="0" borderId="9" xfId="1" applyNumberFormat="1" applyFont="1" applyBorder="1" applyAlignment="1">
      <alignment vertical="center"/>
    </xf>
    <xf numFmtId="0" fontId="42" fillId="0" borderId="15" xfId="0" applyFont="1" applyBorder="1"/>
    <xf numFmtId="0" fontId="43" fillId="0" borderId="2" xfId="1" applyFont="1" applyFill="1" applyBorder="1" applyAlignment="1">
      <alignment horizontal="center" vertical="center"/>
    </xf>
    <xf numFmtId="0" fontId="42" fillId="0" borderId="10" xfId="0" applyFont="1" applyBorder="1"/>
    <xf numFmtId="0" fontId="42" fillId="0" borderId="10" xfId="1" applyFont="1" applyBorder="1"/>
    <xf numFmtId="0" fontId="42" fillId="0" borderId="5" xfId="1" applyFont="1" applyBorder="1"/>
    <xf numFmtId="0" fontId="42" fillId="0" borderId="2" xfId="1" applyFont="1" applyBorder="1" applyAlignment="1">
      <alignment horizontal="center"/>
    </xf>
    <xf numFmtId="0" fontId="42" fillId="0" borderId="2" xfId="1" applyFont="1" applyBorder="1"/>
    <xf numFmtId="0" fontId="42" fillId="11" borderId="31" xfId="1" quotePrefix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0" fontId="42" fillId="0" borderId="11" xfId="1" applyFont="1" applyBorder="1"/>
    <xf numFmtId="0" fontId="43" fillId="0" borderId="2" xfId="1" quotePrefix="1" applyFont="1" applyBorder="1" applyAlignment="1">
      <alignment horizontal="center" vertical="center"/>
    </xf>
    <xf numFmtId="0" fontId="42" fillId="11" borderId="1" xfId="1" quotePrefix="1" applyFont="1" applyFill="1" applyBorder="1" applyAlignment="1">
      <alignment horizontal="center"/>
    </xf>
    <xf numFmtId="0" fontId="43" fillId="0" borderId="2" xfId="1" quotePrefix="1" applyFont="1" applyFill="1" applyBorder="1" applyAlignment="1">
      <alignment horizontal="center" vertical="center"/>
    </xf>
    <xf numFmtId="0" fontId="43" fillId="0" borderId="6" xfId="1" quotePrefix="1" applyFont="1" applyFill="1" applyBorder="1" applyAlignment="1">
      <alignment horizontal="center" vertical="center"/>
    </xf>
    <xf numFmtId="0" fontId="43" fillId="0" borderId="5" xfId="1" quotePrefix="1" applyFont="1" applyFill="1" applyBorder="1" applyAlignment="1">
      <alignment horizontal="center" vertical="center"/>
    </xf>
    <xf numFmtId="0" fontId="42" fillId="0" borderId="6" xfId="1" quotePrefix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42" fillId="0" borderId="0" xfId="1" applyNumberFormat="1" applyFont="1" applyAlignment="1">
      <alignment horizontal="center" vertical="center"/>
    </xf>
    <xf numFmtId="0" fontId="42" fillId="0" borderId="2" xfId="1" applyFont="1" applyBorder="1" applyAlignment="1">
      <alignment horizontal="center" vertical="center"/>
    </xf>
    <xf numFmtId="0" fontId="42" fillId="0" borderId="3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2" fillId="0" borderId="15" xfId="1" applyFont="1" applyBorder="1"/>
    <xf numFmtId="0" fontId="43" fillId="0" borderId="3" xfId="1" quotePrefix="1" applyFont="1" applyBorder="1" applyAlignment="1">
      <alignment horizontal="center" vertical="center"/>
    </xf>
    <xf numFmtId="164" fontId="42" fillId="0" borderId="0" xfId="1" applyNumberFormat="1" applyFont="1" applyBorder="1" applyAlignment="1">
      <alignment vertical="center"/>
    </xf>
    <xf numFmtId="0" fontId="43" fillId="0" borderId="23" xfId="1" quotePrefix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3" borderId="3" xfId="1" applyFont="1" applyFill="1" applyBorder="1" applyAlignment="1">
      <alignment horizontal="center" vertical="center"/>
    </xf>
    <xf numFmtId="0" fontId="42" fillId="4" borderId="3" xfId="1" applyFont="1" applyFill="1" applyBorder="1" applyAlignment="1">
      <alignment horizontal="center" vertical="center"/>
    </xf>
    <xf numFmtId="14" fontId="42" fillId="0" borderId="0" xfId="1" applyNumberFormat="1" applyFont="1" applyAlignment="1">
      <alignment horizontal="centerContinuous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1" fillId="0" borderId="15" xfId="1" applyFont="1" applyBorder="1"/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4" fillId="11" borderId="24" xfId="0" quotePrefix="1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42" fillId="11" borderId="24" xfId="1" applyFont="1" applyFill="1" applyBorder="1" applyAlignment="1">
      <alignment horizontal="center"/>
    </xf>
    <xf numFmtId="0" fontId="42" fillId="11" borderId="0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18" fillId="11" borderId="11" xfId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18" fillId="11" borderId="0" xfId="1" applyFont="1" applyFill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18" fillId="11" borderId="24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18" fillId="11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18" fillId="11" borderId="24" xfId="1" applyFont="1" applyFill="1" applyBorder="1" applyAlignment="1">
      <alignment horizontal="center"/>
    </xf>
    <xf numFmtId="0" fontId="18" fillId="11" borderId="1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/>
    </xf>
    <xf numFmtId="0" fontId="1" fillId="11" borderId="6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0" fillId="11" borderId="18" xfId="2" applyFont="1" applyFill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4" fillId="15" borderId="11" xfId="0" quotePrefix="1" applyFont="1" applyFill="1" applyBorder="1" applyAlignment="1">
      <alignment horizontal="center"/>
    </xf>
    <xf numFmtId="0" fontId="4" fillId="16" borderId="1" xfId="0" quotePrefix="1" applyFont="1" applyFill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4" fillId="14" borderId="11" xfId="0" quotePrefix="1" applyFont="1" applyFill="1" applyBorder="1" applyAlignment="1">
      <alignment horizontal="center" vertical="center"/>
    </xf>
    <xf numFmtId="0" fontId="4" fillId="11" borderId="21" xfId="0" quotePrefix="1" applyNumberFormat="1" applyFont="1" applyFill="1" applyBorder="1" applyAlignment="1">
      <alignment horizontal="center"/>
    </xf>
    <xf numFmtId="0" fontId="4" fillId="11" borderId="20" xfId="0" quotePrefix="1" applyNumberFormat="1" applyFont="1" applyFill="1" applyBorder="1" applyAlignment="1">
      <alignment horizontal="center" vertical="center"/>
    </xf>
    <xf numFmtId="0" fontId="4" fillId="11" borderId="0" xfId="0" quotePrefix="1" applyNumberFormat="1" applyFont="1" applyFill="1" applyAlignment="1">
      <alignment horizontal="center" vertical="center"/>
    </xf>
    <xf numFmtId="0" fontId="4" fillId="14" borderId="0" xfId="0" quotePrefix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4" borderId="3" xfId="1" quotePrefix="1" applyFont="1" applyFill="1" applyBorder="1"/>
    <xf numFmtId="0" fontId="4" fillId="16" borderId="11" xfId="0" quotePrefix="1" applyFont="1" applyFill="1" applyBorder="1" applyAlignment="1">
      <alignment horizontal="center"/>
    </xf>
    <xf numFmtId="0" fontId="85" fillId="0" borderId="23" xfId="0" applyFont="1" applyBorder="1" applyAlignment="1">
      <alignment horizontal="center" vertical="center"/>
    </xf>
    <xf numFmtId="0" fontId="4" fillId="15" borderId="22" xfId="0" quotePrefix="1" applyFont="1" applyFill="1" applyBorder="1" applyAlignment="1">
      <alignment horizontal="center" vertical="center"/>
    </xf>
    <xf numFmtId="0" fontId="4" fillId="15" borderId="0" xfId="0" quotePrefix="1" applyFont="1" applyFill="1" applyAlignment="1">
      <alignment horizontal="center" vertical="center"/>
    </xf>
    <xf numFmtId="0" fontId="4" fillId="15" borderId="11" xfId="0" quotePrefix="1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3" xfId="0" applyFont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5" borderId="3" xfId="0" quotePrefix="1" applyFont="1" applyFill="1" applyBorder="1" applyAlignment="1">
      <alignment horizontal="center" vertical="center"/>
    </xf>
    <xf numFmtId="0" fontId="4" fillId="16" borderId="11" xfId="0" quotePrefix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4" fillId="16" borderId="3" xfId="0" quotePrefix="1" applyFont="1" applyFill="1" applyBorder="1" applyAlignment="1">
      <alignment horizontal="center" vertical="center"/>
    </xf>
    <xf numFmtId="0" fontId="4" fillId="15" borderId="6" xfId="0" quotePrefix="1" applyFont="1" applyFill="1" applyBorder="1" applyAlignment="1">
      <alignment horizontal="center" vertical="center"/>
    </xf>
    <xf numFmtId="0" fontId="4" fillId="14" borderId="1" xfId="0" quotePrefix="1" applyFont="1" applyFill="1" applyBorder="1" applyAlignment="1">
      <alignment horizontal="center" vertical="center"/>
    </xf>
    <xf numFmtId="0" fontId="4" fillId="15" borderId="6" xfId="0" quotePrefix="1" applyFont="1" applyFill="1" applyBorder="1" applyAlignment="1">
      <alignment horizontal="center"/>
    </xf>
    <xf numFmtId="0" fontId="85" fillId="0" borderId="6" xfId="0" applyFont="1" applyBorder="1" applyAlignment="1">
      <alignment horizontal="center" vertical="center"/>
    </xf>
    <xf numFmtId="0" fontId="4" fillId="16" borderId="6" xfId="0" quotePrefix="1" applyFont="1" applyFill="1" applyBorder="1" applyAlignment="1">
      <alignment horizontal="center" vertical="center"/>
    </xf>
    <xf numFmtId="0" fontId="4" fillId="15" borderId="0" xfId="0" quotePrefix="1" applyFont="1" applyFill="1" applyBorder="1" applyAlignment="1">
      <alignment horizontal="center" vertical="center"/>
    </xf>
    <xf numFmtId="0" fontId="4" fillId="14" borderId="1" xfId="0" quotePrefix="1" applyFont="1" applyFill="1" applyBorder="1" applyAlignment="1">
      <alignment horizontal="center"/>
    </xf>
    <xf numFmtId="0" fontId="4" fillId="14" borderId="0" xfId="0" quotePrefix="1" applyFont="1" applyFill="1" applyAlignment="1">
      <alignment horizontal="center"/>
    </xf>
    <xf numFmtId="0" fontId="4" fillId="14" borderId="9" xfId="0" quotePrefix="1" applyFont="1" applyFill="1" applyBorder="1" applyAlignment="1">
      <alignment horizontal="center" vertical="center"/>
    </xf>
    <xf numFmtId="0" fontId="4" fillId="15" borderId="1" xfId="0" quotePrefix="1" applyFont="1" applyFill="1" applyBorder="1" applyAlignment="1">
      <alignment horizontal="center"/>
    </xf>
    <xf numFmtId="0" fontId="4" fillId="16" borderId="8" xfId="0" quotePrefix="1" applyFont="1" applyFill="1" applyBorder="1" applyAlignment="1">
      <alignment horizontal="center" vertical="center"/>
    </xf>
    <xf numFmtId="0" fontId="4" fillId="16" borderId="1" xfId="0" quotePrefix="1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4" borderId="3" xfId="0" quotePrefix="1" applyFont="1" applyFill="1" applyBorder="1" applyAlignment="1">
      <alignment horizontal="center" vertical="center"/>
    </xf>
    <xf numFmtId="0" fontId="10" fillId="14" borderId="36" xfId="2" applyFont="1" applyFill="1" applyBorder="1" applyAlignment="1">
      <alignment horizontal="center" vertical="center"/>
    </xf>
    <xf numFmtId="0" fontId="1" fillId="14" borderId="33" xfId="2" applyFont="1" applyFill="1" applyBorder="1" applyAlignment="1">
      <alignment horizontal="center" vertical="center"/>
    </xf>
    <xf numFmtId="165" fontId="4" fillId="17" borderId="1" xfId="0" quotePrefix="1" applyNumberFormat="1" applyFont="1" applyFill="1" applyBorder="1" applyAlignment="1">
      <alignment horizontal="center" vertical="center"/>
    </xf>
    <xf numFmtId="0" fontId="1" fillId="14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0" fontId="4" fillId="15" borderId="8" xfId="0" quotePrefix="1" applyFont="1" applyFill="1" applyBorder="1" applyAlignment="1">
      <alignment horizontal="center" vertical="center"/>
    </xf>
    <xf numFmtId="0" fontId="4" fillId="15" borderId="9" xfId="0" quotePrefix="1" applyFont="1" applyFill="1" applyBorder="1" applyAlignment="1">
      <alignment horizontal="center" vertical="center"/>
    </xf>
    <xf numFmtId="0" fontId="4" fillId="16" borderId="0" xfId="0" quotePrefix="1" applyFont="1" applyFill="1" applyBorder="1" applyAlignment="1">
      <alignment horizontal="center" vertical="center"/>
    </xf>
    <xf numFmtId="0" fontId="4" fillId="11" borderId="24" xfId="1" applyNumberFormat="1" applyFont="1" applyFill="1" applyBorder="1" applyAlignment="1">
      <alignment horizontal="center" vertical="center"/>
    </xf>
    <xf numFmtId="0" fontId="4" fillId="11" borderId="24" xfId="1" quotePrefix="1" applyNumberFormat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4" fillId="11" borderId="20" xfId="1" quotePrefix="1" applyNumberFormat="1" applyFont="1" applyFill="1" applyBorder="1" applyAlignment="1">
      <alignment horizontal="center" vertical="center"/>
    </xf>
    <xf numFmtId="0" fontId="4" fillId="11" borderId="21" xfId="1" quotePrefix="1" applyNumberFormat="1" applyFont="1" applyFill="1" applyBorder="1" applyAlignment="1">
      <alignment horizontal="center" vertical="center"/>
    </xf>
    <xf numFmtId="0" fontId="28" fillId="11" borderId="0" xfId="1" applyNumberFormat="1" applyFont="1" applyFill="1" applyBorder="1" applyAlignment="1">
      <alignment horizontal="centerContinuous" vertical="center"/>
    </xf>
    <xf numFmtId="0" fontId="4" fillId="11" borderId="21" xfId="0" applyNumberFormat="1" applyFont="1" applyFill="1" applyBorder="1"/>
    <xf numFmtId="0" fontId="4" fillId="11" borderId="31" xfId="1" applyNumberFormat="1" applyFont="1" applyFill="1" applyBorder="1"/>
    <xf numFmtId="0" fontId="4" fillId="11" borderId="21" xfId="1" applyNumberFormat="1" applyFont="1" applyFill="1" applyBorder="1"/>
    <xf numFmtId="0" fontId="4" fillId="11" borderId="20" xfId="1" applyNumberFormat="1" applyFont="1" applyFill="1" applyBorder="1"/>
    <xf numFmtId="0" fontId="4" fillId="11" borderId="0" xfId="1" applyNumberFormat="1" applyFont="1" applyFill="1"/>
    <xf numFmtId="0" fontId="4" fillId="11" borderId="24" xfId="1" applyNumberFormat="1" applyFont="1" applyFill="1" applyBorder="1"/>
    <xf numFmtId="0" fontId="4" fillId="11" borderId="0" xfId="1" applyNumberFormat="1" applyFont="1" applyFill="1" applyBorder="1"/>
    <xf numFmtId="0" fontId="1" fillId="11" borderId="0" xfId="1" applyNumberFormat="1" applyFont="1" applyFill="1"/>
    <xf numFmtId="0" fontId="4" fillId="11" borderId="0" xfId="1" applyNumberFormat="1" applyFont="1" applyFill="1" applyAlignment="1">
      <alignment horizontal="center"/>
    </xf>
    <xf numFmtId="0" fontId="4" fillId="11" borderId="0" xfId="1" applyNumberFormat="1" applyFont="1" applyFill="1" applyBorder="1" applyAlignment="1">
      <alignment horizontal="center"/>
    </xf>
    <xf numFmtId="0" fontId="4" fillId="11" borderId="21" xfId="1" applyNumberFormat="1" applyFont="1" applyFill="1" applyBorder="1" applyAlignment="1">
      <alignment horizontal="center"/>
    </xf>
    <xf numFmtId="0" fontId="4" fillId="11" borderId="31" xfId="1" applyNumberFormat="1" applyFont="1" applyFill="1" applyBorder="1" applyAlignment="1">
      <alignment horizontal="center"/>
    </xf>
    <xf numFmtId="0" fontId="4" fillId="11" borderId="0" xfId="1" applyNumberFormat="1" applyFont="1" applyFill="1" applyBorder="1" applyAlignment="1">
      <alignment horizontal="center" vertical="center"/>
    </xf>
    <xf numFmtId="0" fontId="4" fillId="11" borderId="31" xfId="1" applyNumberFormat="1" applyFont="1" applyFill="1" applyBorder="1" applyAlignment="1">
      <alignment horizontal="center" vertical="center"/>
    </xf>
    <xf numFmtId="0" fontId="4" fillId="11" borderId="21" xfId="1" applyNumberFormat="1" applyFont="1" applyFill="1" applyBorder="1" applyAlignment="1">
      <alignment horizontal="center" vertical="center"/>
    </xf>
    <xf numFmtId="0" fontId="4" fillId="11" borderId="20" xfId="1" applyNumberFormat="1" applyFont="1" applyFill="1" applyBorder="1" applyAlignment="1">
      <alignment horizontal="center" vertical="center"/>
    </xf>
    <xf numFmtId="0" fontId="5" fillId="11" borderId="0" xfId="1" applyNumberFormat="1" applyFont="1" applyFill="1" applyBorder="1" applyAlignment="1">
      <alignment horizontal="center" vertical="center"/>
    </xf>
    <xf numFmtId="0" fontId="4" fillId="11" borderId="8" xfId="1" applyNumberFormat="1" applyFont="1" applyFill="1" applyBorder="1" applyAlignment="1">
      <alignment horizontal="center" vertical="center"/>
    </xf>
    <xf numFmtId="0" fontId="4" fillId="11" borderId="9" xfId="1" quotePrefix="1" applyNumberFormat="1" applyFont="1" applyFill="1" applyBorder="1" applyAlignment="1">
      <alignment horizontal="center" vertical="center"/>
    </xf>
    <xf numFmtId="0" fontId="4" fillId="11" borderId="8" xfId="1" quotePrefix="1" applyNumberFormat="1" applyFont="1" applyFill="1" applyBorder="1" applyAlignment="1">
      <alignment horizontal="center" vertical="center"/>
    </xf>
    <xf numFmtId="0" fontId="4" fillId="11" borderId="0" xfId="1" quotePrefix="1" applyNumberFormat="1" applyFont="1" applyFill="1" applyBorder="1" applyAlignment="1">
      <alignment horizontal="center" vertical="center"/>
    </xf>
    <xf numFmtId="0" fontId="1" fillId="11" borderId="0" xfId="1" applyNumberFormat="1" applyFont="1" applyFill="1" applyBorder="1" applyAlignment="1">
      <alignment horizontal="center"/>
    </xf>
    <xf numFmtId="0" fontId="4" fillId="15" borderId="11" xfId="1" quotePrefix="1" applyFont="1" applyFill="1" applyBorder="1" applyAlignment="1">
      <alignment horizontal="center" vertical="center"/>
    </xf>
    <xf numFmtId="0" fontId="4" fillId="16" borderId="11" xfId="1" quotePrefix="1" applyFont="1" applyFill="1" applyBorder="1" applyAlignment="1">
      <alignment horizontal="center" vertical="center"/>
    </xf>
    <xf numFmtId="0" fontId="1" fillId="15" borderId="11" xfId="1" quotePrefix="1" applyFont="1" applyFill="1" applyBorder="1" applyAlignment="1">
      <alignment horizontal="center" vertical="center"/>
    </xf>
    <xf numFmtId="0" fontId="1" fillId="14" borderId="0" xfId="1" quotePrefix="1" applyFont="1" applyFill="1" applyBorder="1" applyAlignment="1">
      <alignment horizontal="center" vertical="center"/>
    </xf>
    <xf numFmtId="0" fontId="1" fillId="14" borderId="1" xfId="1" quotePrefix="1" applyFont="1" applyFill="1" applyBorder="1" applyAlignment="1">
      <alignment horizontal="center" vertical="center"/>
    </xf>
    <xf numFmtId="0" fontId="1" fillId="14" borderId="11" xfId="1" quotePrefix="1" applyFont="1" applyFill="1" applyBorder="1" applyAlignment="1">
      <alignment horizontal="center" vertical="center"/>
    </xf>
    <xf numFmtId="0" fontId="1" fillId="15" borderId="6" xfId="1" quotePrefix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85" fillId="0" borderId="2" xfId="1" applyFont="1" applyBorder="1" applyAlignment="1">
      <alignment horizontal="center" vertical="center"/>
    </xf>
    <xf numFmtId="0" fontId="85" fillId="0" borderId="3" xfId="1" applyFont="1" applyBorder="1" applyAlignment="1">
      <alignment horizontal="center" vertical="center"/>
    </xf>
    <xf numFmtId="0" fontId="1" fillId="14" borderId="6" xfId="1" quotePrefix="1" applyFont="1" applyFill="1" applyBorder="1" applyAlignment="1">
      <alignment horizontal="center" vertical="center"/>
    </xf>
    <xf numFmtId="0" fontId="1" fillId="15" borderId="1" xfId="1" quotePrefix="1" applyFont="1" applyFill="1" applyBorder="1" applyAlignment="1">
      <alignment horizontal="center" vertical="center"/>
    </xf>
    <xf numFmtId="0" fontId="16" fillId="11" borderId="13" xfId="2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" fillId="14" borderId="59" xfId="2" applyFill="1" applyBorder="1" applyAlignment="1">
      <alignment horizontal="center" vertical="center"/>
    </xf>
    <xf numFmtId="0" fontId="1" fillId="14" borderId="10" xfId="2" applyFont="1" applyFill="1" applyBorder="1" applyAlignment="1">
      <alignment horizontal="center" vertical="center"/>
    </xf>
    <xf numFmtId="0" fontId="1" fillId="14" borderId="40" xfId="2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/>
    </xf>
    <xf numFmtId="0" fontId="10" fillId="14" borderId="18" xfId="2" applyFont="1" applyFill="1" applyBorder="1" applyAlignment="1">
      <alignment horizontal="center" vertical="center"/>
    </xf>
    <xf numFmtId="0" fontId="4" fillId="14" borderId="19" xfId="2" applyFont="1" applyFill="1" applyBorder="1" applyAlignment="1">
      <alignment horizontal="center" vertical="center"/>
    </xf>
    <xf numFmtId="0" fontId="1" fillId="14" borderId="16" xfId="2" applyFont="1" applyFill="1" applyBorder="1" applyAlignment="1">
      <alignment horizontal="center" vertical="center"/>
    </xf>
    <xf numFmtId="0" fontId="10" fillId="14" borderId="25" xfId="2" applyFont="1" applyFill="1" applyBorder="1" applyAlignment="1">
      <alignment horizontal="center" vertical="center"/>
    </xf>
    <xf numFmtId="0" fontId="4" fillId="14" borderId="0" xfId="2" applyFont="1" applyFill="1" applyBorder="1" applyAlignment="1">
      <alignment horizontal="center" vertical="center"/>
    </xf>
    <xf numFmtId="0" fontId="1" fillId="14" borderId="29" xfId="2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/>
    </xf>
    <xf numFmtId="14" fontId="1" fillId="14" borderId="16" xfId="2" applyNumberFormat="1" applyFont="1" applyFill="1" applyBorder="1" applyAlignment="1">
      <alignment horizontal="center" vertical="center"/>
    </xf>
    <xf numFmtId="0" fontId="4" fillId="15" borderId="3" xfId="1" quotePrefix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6" fillId="0" borderId="0" xfId="1" applyFont="1"/>
    <xf numFmtId="0" fontId="6" fillId="0" borderId="8" xfId="1" applyFont="1" applyBorder="1" applyAlignment="1">
      <alignment horizontal="center"/>
    </xf>
    <xf numFmtId="0" fontId="6" fillId="11" borderId="8" xfId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6" fillId="0" borderId="0" xfId="1" applyFont="1" applyBorder="1"/>
    <xf numFmtId="0" fontId="86" fillId="0" borderId="0" xfId="1" applyFont="1" applyBorder="1"/>
    <xf numFmtId="0" fontId="4" fillId="0" borderId="43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44" xfId="1" applyFont="1" applyBorder="1" applyAlignment="1">
      <alignment vertical="center"/>
    </xf>
    <xf numFmtId="0" fontId="87" fillId="0" borderId="0" xfId="1" applyFont="1" applyBorder="1" applyAlignment="1">
      <alignment horizontal="center" vertical="center"/>
    </xf>
    <xf numFmtId="0" fontId="86" fillId="0" borderId="0" xfId="1" quotePrefix="1" applyFont="1" applyBorder="1" applyAlignment="1">
      <alignment horizontal="center" vertical="center"/>
    </xf>
    <xf numFmtId="0" fontId="86" fillId="0" borderId="0" xfId="1" applyFont="1" applyBorder="1" applyAlignment="1">
      <alignment horizontal="center" vertical="center"/>
    </xf>
    <xf numFmtId="1" fontId="42" fillId="0" borderId="0" xfId="1" applyNumberFormat="1" applyFont="1" applyBorder="1" applyAlignment="1">
      <alignment horizontal="center" vertical="center"/>
    </xf>
    <xf numFmtId="0" fontId="88" fillId="0" borderId="8" xfId="1" applyFont="1" applyBorder="1" applyAlignment="1">
      <alignment horizontal="center" vertical="center"/>
    </xf>
    <xf numFmtId="0" fontId="86" fillId="0" borderId="8" xfId="1" quotePrefix="1" applyFont="1" applyFill="1" applyBorder="1" applyAlignment="1">
      <alignment horizontal="center" vertical="center"/>
    </xf>
    <xf numFmtId="0" fontId="86" fillId="0" borderId="0" xfId="1" applyFont="1" applyAlignment="1">
      <alignment horizontal="center" vertical="center"/>
    </xf>
    <xf numFmtId="0" fontId="86" fillId="0" borderId="0" xfId="1" applyFont="1" applyAlignment="1">
      <alignment horizontal="center"/>
    </xf>
    <xf numFmtId="0" fontId="86" fillId="0" borderId="8" xfId="1" applyFont="1" applyBorder="1" applyAlignment="1">
      <alignment horizontal="center" vertical="center"/>
    </xf>
    <xf numFmtId="0" fontId="86" fillId="11" borderId="0" xfId="0" applyFont="1" applyFill="1" applyBorder="1" applyAlignment="1">
      <alignment horizontal="center"/>
    </xf>
    <xf numFmtId="14" fontId="1" fillId="14" borderId="29" xfId="2" applyNumberFormat="1" applyFont="1" applyFill="1" applyBorder="1" applyAlignment="1">
      <alignment horizontal="center" vertical="center"/>
    </xf>
    <xf numFmtId="0" fontId="4" fillId="14" borderId="3" xfId="1" quotePrefix="1" applyFont="1" applyFill="1" applyBorder="1" applyAlignment="1">
      <alignment horizontal="center" vertical="center"/>
    </xf>
    <xf numFmtId="0" fontId="1" fillId="16" borderId="1" xfId="1" quotePrefix="1" applyFont="1" applyFill="1" applyBorder="1" applyAlignment="1">
      <alignment horizontal="center" vertical="center"/>
    </xf>
    <xf numFmtId="2" fontId="4" fillId="15" borderId="1" xfId="1" quotePrefix="1" applyNumberFormat="1" applyFont="1" applyFill="1" applyBorder="1" applyAlignment="1">
      <alignment horizontal="center" vertical="center"/>
    </xf>
    <xf numFmtId="0" fontId="4" fillId="16" borderId="0" xfId="1" quotePrefix="1" applyFont="1" applyFill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4" fillId="11" borderId="24" xfId="1" quotePrefix="1" applyFont="1" applyFill="1" applyBorder="1" applyAlignment="1">
      <alignment horizontal="center" vertical="center"/>
    </xf>
    <xf numFmtId="0" fontId="4" fillId="11" borderId="24" xfId="1" quotePrefix="1" applyNumberFormat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/>
    </xf>
    <xf numFmtId="0" fontId="4" fillId="14" borderId="11" xfId="1" quotePrefix="1" applyFont="1" applyFill="1" applyBorder="1" applyAlignment="1">
      <alignment horizontal="center" vertical="center"/>
    </xf>
    <xf numFmtId="0" fontId="4" fillId="15" borderId="1" xfId="1" quotePrefix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1" borderId="22" xfId="1" applyFont="1" applyFill="1" applyBorder="1"/>
    <xf numFmtId="0" fontId="4" fillId="11" borderId="9" xfId="1" quotePrefix="1" applyFont="1" applyFill="1" applyBorder="1"/>
    <xf numFmtId="0" fontId="4" fillId="11" borderId="8" xfId="1" quotePrefix="1" applyFont="1" applyFill="1" applyBorder="1"/>
    <xf numFmtId="0" fontId="4" fillId="11" borderId="22" xfId="1" quotePrefix="1" applyFont="1" applyFill="1" applyBorder="1"/>
    <xf numFmtId="0" fontId="4" fillId="15" borderId="22" xfId="1" quotePrefix="1" applyFont="1" applyFill="1" applyBorder="1"/>
    <xf numFmtId="0" fontId="42" fillId="11" borderId="0" xfId="1" quotePrefix="1" applyFont="1" applyFill="1" applyBorder="1" applyAlignment="1">
      <alignment horizontal="center" vertical="center"/>
    </xf>
    <xf numFmtId="0" fontId="18" fillId="11" borderId="1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6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4" fillId="16" borderId="1" xfId="1" quotePrefix="1" applyFont="1" applyFill="1" applyBorder="1" applyAlignment="1">
      <alignment horizontal="center" vertical="center"/>
    </xf>
    <xf numFmtId="164" fontId="23" fillId="11" borderId="9" xfId="1" applyNumberFormat="1" applyFont="1" applyFill="1" applyBorder="1" applyAlignment="1">
      <alignment vertical="center"/>
    </xf>
    <xf numFmtId="0" fontId="4" fillId="11" borderId="9" xfId="1" applyNumberFormat="1" applyFont="1" applyFill="1" applyBorder="1" applyAlignment="1">
      <alignment horizontal="center"/>
    </xf>
    <xf numFmtId="0" fontId="4" fillId="11" borderId="9" xfId="1" applyFont="1" applyFill="1" applyBorder="1" applyAlignment="1">
      <alignment horizontal="center"/>
    </xf>
    <xf numFmtId="164" fontId="23" fillId="11" borderId="21" xfId="1" applyNumberFormat="1" applyFont="1" applyFill="1" applyBorder="1" applyAlignment="1">
      <alignment vertical="center"/>
    </xf>
    <xf numFmtId="164" fontId="23" fillId="11" borderId="11" xfId="1" applyNumberFormat="1" applyFont="1" applyFill="1" applyBorder="1" applyAlignment="1">
      <alignment vertical="center"/>
    </xf>
    <xf numFmtId="0" fontId="4" fillId="11" borderId="8" xfId="1" applyNumberFormat="1" applyFont="1" applyFill="1" applyBorder="1" applyAlignment="1">
      <alignment horizontal="center"/>
    </xf>
    <xf numFmtId="0" fontId="23" fillId="11" borderId="21" xfId="1" applyNumberFormat="1" applyFont="1" applyFill="1" applyBorder="1" applyAlignment="1">
      <alignment vertical="center"/>
    </xf>
    <xf numFmtId="0" fontId="4" fillId="11" borderId="8" xfId="1" applyFont="1" applyFill="1" applyBorder="1" applyAlignment="1">
      <alignment horizontal="center"/>
    </xf>
    <xf numFmtId="164" fontId="4" fillId="0" borderId="9" xfId="1" applyNumberFormat="1" applyFont="1" applyBorder="1" applyAlignment="1">
      <alignment vertical="center"/>
    </xf>
    <xf numFmtId="0" fontId="4" fillId="14" borderId="11" xfId="1" quotePrefix="1" applyFont="1" applyFill="1" applyBorder="1" applyAlignment="1">
      <alignment horizontal="center"/>
    </xf>
    <xf numFmtId="0" fontId="10" fillId="14" borderId="1" xfId="2" applyFont="1" applyFill="1" applyBorder="1" applyAlignment="1">
      <alignment horizontal="center" vertical="center"/>
    </xf>
    <xf numFmtId="0" fontId="4" fillId="14" borderId="6" xfId="1" quotePrefix="1" applyFont="1" applyFill="1" applyBorder="1" applyAlignment="1">
      <alignment horizontal="center" vertical="center"/>
    </xf>
    <xf numFmtId="0" fontId="85" fillId="0" borderId="23" xfId="1" applyFont="1" applyBorder="1" applyAlignment="1">
      <alignment horizontal="center" vertical="center"/>
    </xf>
    <xf numFmtId="0" fontId="42" fillId="16" borderId="11" xfId="1" quotePrefix="1" applyFont="1" applyFill="1" applyBorder="1" applyAlignment="1">
      <alignment horizontal="center" vertical="center"/>
    </xf>
    <xf numFmtId="0" fontId="42" fillId="16" borderId="1" xfId="1" quotePrefix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5" borderId="11" xfId="1" quotePrefix="1" applyFont="1" applyFill="1" applyBorder="1" applyAlignment="1">
      <alignment horizontal="center" vertical="center"/>
    </xf>
    <xf numFmtId="0" fontId="42" fillId="14" borderId="0" xfId="1" quotePrefix="1" applyFont="1" applyFill="1" applyBorder="1" applyAlignment="1">
      <alignment horizontal="center" vertical="center"/>
    </xf>
    <xf numFmtId="0" fontId="42" fillId="14" borderId="8" xfId="1" quotePrefix="1" applyFont="1" applyFill="1" applyBorder="1" applyAlignment="1">
      <alignment horizontal="center" vertical="center"/>
    </xf>
    <xf numFmtId="0" fontId="42" fillId="14" borderId="1" xfId="1" quotePrefix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4" fillId="15" borderId="6" xfId="1" quotePrefix="1" applyFont="1" applyFill="1" applyBorder="1" applyAlignment="1">
      <alignment horizontal="center" vertical="center"/>
    </xf>
    <xf numFmtId="0" fontId="42" fillId="14" borderId="6" xfId="1" quotePrefix="1" applyFont="1" applyFill="1" applyBorder="1" applyAlignment="1">
      <alignment horizontal="center" vertical="center"/>
    </xf>
    <xf numFmtId="0" fontId="89" fillId="0" borderId="5" xfId="1" applyFont="1" applyBorder="1" applyAlignment="1">
      <alignment horizontal="center" vertical="center"/>
    </xf>
    <xf numFmtId="0" fontId="89" fillId="0" borderId="6" xfId="1" applyFont="1" applyBorder="1" applyAlignment="1">
      <alignment horizontal="center" vertical="center"/>
    </xf>
    <xf numFmtId="0" fontId="42" fillId="15" borderId="1" xfId="1" quotePrefix="1" applyFont="1" applyFill="1" applyBorder="1" applyAlignment="1">
      <alignment horizontal="center" vertical="center"/>
    </xf>
    <xf numFmtId="0" fontId="4" fillId="14" borderId="8" xfId="1" quotePrefix="1" applyFont="1" applyFill="1" applyBorder="1" applyAlignment="1">
      <alignment horizontal="center" vertical="center"/>
    </xf>
    <xf numFmtId="0" fontId="4" fillId="14" borderId="0" xfId="1" quotePrefix="1" applyFont="1" applyFill="1" applyBorder="1" applyAlignment="1">
      <alignment horizontal="center" vertical="center"/>
    </xf>
    <xf numFmtId="0" fontId="4" fillId="15" borderId="8" xfId="1" quotePrefix="1" applyFont="1" applyFill="1" applyBorder="1" applyAlignment="1">
      <alignment horizontal="center" vertical="center"/>
    </xf>
    <xf numFmtId="0" fontId="4" fillId="14" borderId="1" xfId="1" quotePrefix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24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32" fillId="11" borderId="0" xfId="1" applyFont="1" applyFill="1" applyBorder="1" applyAlignment="1">
      <alignment horizontal="center" vertical="center"/>
    </xf>
    <xf numFmtId="0" fontId="32" fillId="11" borderId="24" xfId="1" applyFont="1" applyFill="1" applyBorder="1" applyAlignment="1">
      <alignment horizontal="center" vertical="center"/>
    </xf>
    <xf numFmtId="0" fontId="32" fillId="11" borderId="21" xfId="1" applyFont="1" applyFill="1" applyBorder="1" applyAlignment="1">
      <alignment horizontal="center" vertical="center"/>
    </xf>
    <xf numFmtId="0" fontId="32" fillId="11" borderId="9" xfId="1" applyFont="1" applyFill="1" applyBorder="1" applyAlignment="1">
      <alignment horizontal="center" vertical="center"/>
    </xf>
    <xf numFmtId="0" fontId="32" fillId="11" borderId="0" xfId="1" applyFont="1" applyFill="1" applyAlignment="1">
      <alignment horizontal="center" vertical="center"/>
    </xf>
    <xf numFmtId="0" fontId="32" fillId="11" borderId="8" xfId="1" applyFont="1" applyFill="1" applyBorder="1" applyAlignment="1">
      <alignment horizontal="center"/>
    </xf>
    <xf numFmtId="0" fontId="85" fillId="0" borderId="5" xfId="1" applyFont="1" applyBorder="1" applyAlignment="1">
      <alignment horizontal="center" vertical="center"/>
    </xf>
    <xf numFmtId="0" fontId="85" fillId="0" borderId="6" xfId="1" applyFont="1" applyBorder="1" applyAlignment="1">
      <alignment horizontal="center" vertical="center"/>
    </xf>
    <xf numFmtId="0" fontId="32" fillId="0" borderId="0" xfId="1" applyFont="1"/>
    <xf numFmtId="0" fontId="32" fillId="0" borderId="0" xfId="1" applyFont="1" applyBorder="1" applyAlignment="1">
      <alignment horizontal="centerContinuous" vertical="center"/>
    </xf>
    <xf numFmtId="0" fontId="90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91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vertical="center"/>
    </xf>
    <xf numFmtId="0" fontId="32" fillId="0" borderId="0" xfId="1" applyFont="1" applyBorder="1"/>
    <xf numFmtId="0" fontId="32" fillId="0" borderId="0" xfId="0" applyFont="1"/>
    <xf numFmtId="0" fontId="32" fillId="0" borderId="2" xfId="1" applyFont="1" applyBorder="1" applyAlignment="1">
      <alignment horizontal="centerContinuous" vertical="center"/>
    </xf>
    <xf numFmtId="0" fontId="32" fillId="0" borderId="2" xfId="1" applyFont="1" applyBorder="1" applyAlignment="1">
      <alignment horizontal="left" vertical="center"/>
    </xf>
    <xf numFmtId="0" fontId="32" fillId="0" borderId="2" xfId="1" applyFont="1" applyBorder="1" applyAlignment="1">
      <alignment horizontal="center" vertical="center"/>
    </xf>
    <xf numFmtId="0" fontId="72" fillId="0" borderId="4" xfId="1" applyFont="1" applyBorder="1" applyAlignment="1">
      <alignment horizontal="center" vertical="center"/>
    </xf>
    <xf numFmtId="0" fontId="72" fillId="0" borderId="2" xfId="1" applyFont="1" applyBorder="1" applyAlignment="1">
      <alignment horizontal="center" vertical="center"/>
    </xf>
    <xf numFmtId="0" fontId="92" fillId="0" borderId="0" xfId="1" applyFont="1" applyBorder="1" applyAlignment="1">
      <alignment horizontal="left" vertical="center"/>
    </xf>
    <xf numFmtId="0" fontId="72" fillId="0" borderId="0" xfId="1" applyFont="1" applyBorder="1" applyAlignment="1">
      <alignment horizontal="center" vertical="center"/>
    </xf>
    <xf numFmtId="164" fontId="90" fillId="0" borderId="0" xfId="1" applyNumberFormat="1" applyFont="1" applyBorder="1" applyAlignment="1">
      <alignment vertical="center"/>
    </xf>
    <xf numFmtId="0" fontId="32" fillId="0" borderId="8" xfId="1" applyFont="1" applyBorder="1" applyAlignment="1">
      <alignment horizontal="center" vertical="center"/>
    </xf>
    <xf numFmtId="0" fontId="72" fillId="0" borderId="8" xfId="1" applyFont="1" applyBorder="1" applyAlignment="1">
      <alignment horizontal="center" vertical="center"/>
    </xf>
    <xf numFmtId="0" fontId="9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15" xfId="1" applyFont="1" applyBorder="1" applyAlignment="1">
      <alignment horizontal="center"/>
    </xf>
    <xf numFmtId="164" fontId="32" fillId="0" borderId="15" xfId="1" applyNumberFormat="1" applyFont="1" applyBorder="1" applyAlignment="1">
      <alignment vertical="center"/>
    </xf>
    <xf numFmtId="0" fontId="93" fillId="0" borderId="2" xfId="1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6" xfId="1" applyFont="1" applyBorder="1"/>
    <xf numFmtId="0" fontId="72" fillId="0" borderId="3" xfId="1" quotePrefix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/>
    </xf>
    <xf numFmtId="0" fontId="32" fillId="0" borderId="9" xfId="1" applyFont="1" applyBorder="1"/>
    <xf numFmtId="0" fontId="32" fillId="0" borderId="8" xfId="1" applyFont="1" applyBorder="1" applyAlignment="1">
      <alignment horizontal="center"/>
    </xf>
    <xf numFmtId="164" fontId="90" fillId="0" borderId="8" xfId="1" applyNumberFormat="1" applyFont="1" applyBorder="1" applyAlignment="1">
      <alignment vertical="center"/>
    </xf>
    <xf numFmtId="0" fontId="32" fillId="0" borderId="11" xfId="1" applyFont="1" applyBorder="1"/>
    <xf numFmtId="0" fontId="72" fillId="0" borderId="3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/>
    </xf>
    <xf numFmtId="0" fontId="72" fillId="0" borderId="2" xfId="1" quotePrefix="1" applyFont="1" applyFill="1" applyBorder="1" applyAlignment="1">
      <alignment horizontal="center" vertical="center"/>
    </xf>
    <xf numFmtId="0" fontId="72" fillId="0" borderId="2" xfId="1" quotePrefix="1" applyFont="1" applyBorder="1" applyAlignment="1">
      <alignment horizontal="center" vertical="center"/>
    </xf>
    <xf numFmtId="0" fontId="32" fillId="0" borderId="0" xfId="1" applyFont="1" applyBorder="1" applyAlignment="1">
      <alignment horizontal="center"/>
    </xf>
    <xf numFmtId="0" fontId="72" fillId="0" borderId="0" xfId="1" quotePrefix="1" applyFont="1" applyFill="1" applyBorder="1" applyAlignment="1">
      <alignment horizontal="center" vertical="center"/>
    </xf>
    <xf numFmtId="0" fontId="32" fillId="0" borderId="8" xfId="1" applyFont="1" applyBorder="1"/>
    <xf numFmtId="0" fontId="72" fillId="0" borderId="8" xfId="1" quotePrefix="1" applyFont="1" applyFill="1" applyBorder="1" applyAlignment="1">
      <alignment horizontal="center" vertical="center"/>
    </xf>
    <xf numFmtId="0" fontId="72" fillId="0" borderId="1" xfId="1" quotePrefix="1" applyFont="1" applyBorder="1" applyAlignment="1">
      <alignment horizontal="center" vertical="center"/>
    </xf>
    <xf numFmtId="0" fontId="72" fillId="0" borderId="38" xfId="1" quotePrefix="1" applyFont="1" applyBorder="1" applyAlignment="1">
      <alignment horizontal="center" vertical="center"/>
    </xf>
    <xf numFmtId="0" fontId="32" fillId="0" borderId="22" xfId="1" applyFont="1" applyBorder="1"/>
    <xf numFmtId="0" fontId="72" fillId="0" borderId="3" xfId="1" quotePrefix="1" applyFont="1" applyFill="1" applyBorder="1" applyAlignment="1">
      <alignment horizontal="center" vertical="center"/>
    </xf>
    <xf numFmtId="0" fontId="72" fillId="0" borderId="23" xfId="1" quotePrefix="1" applyFont="1" applyBorder="1" applyAlignment="1">
      <alignment horizontal="center" vertical="center"/>
    </xf>
    <xf numFmtId="0" fontId="32" fillId="0" borderId="10" xfId="1" applyFont="1" applyBorder="1" applyAlignment="1">
      <alignment horizontal="center"/>
    </xf>
    <xf numFmtId="0" fontId="72" fillId="0" borderId="6" xfId="1" quotePrefix="1" applyFont="1" applyFill="1" applyBorder="1" applyAlignment="1">
      <alignment horizontal="center" vertical="center"/>
    </xf>
    <xf numFmtId="0" fontId="72" fillId="0" borderId="6" xfId="1" quotePrefix="1" applyFont="1" applyBorder="1" applyAlignment="1">
      <alignment horizontal="center" vertical="center"/>
    </xf>
    <xf numFmtId="0" fontId="1" fillId="0" borderId="10" xfId="1" applyFont="1" applyBorder="1"/>
    <xf numFmtId="0" fontId="32" fillId="0" borderId="0" xfId="1" applyFont="1" applyAlignment="1">
      <alignment horizontal="center"/>
    </xf>
    <xf numFmtId="0" fontId="91" fillId="11" borderId="0" xfId="1" applyFont="1" applyFill="1" applyAlignment="1">
      <alignment horizontal="center" vertical="center"/>
    </xf>
    <xf numFmtId="0" fontId="1" fillId="0" borderId="21" xfId="0" applyFont="1" applyBorder="1"/>
    <xf numFmtId="0" fontId="72" fillId="0" borderId="23" xfId="1" quotePrefix="1" applyFont="1" applyFill="1" applyBorder="1" applyAlignment="1">
      <alignment horizontal="center" vertical="center"/>
    </xf>
    <xf numFmtId="0" fontId="1" fillId="0" borderId="24" xfId="0" applyFont="1" applyBorder="1"/>
    <xf numFmtId="0" fontId="32" fillId="0" borderId="24" xfId="1" applyFont="1" applyBorder="1"/>
    <xf numFmtId="0" fontId="32" fillId="0" borderId="5" xfId="1" applyFont="1" applyBorder="1" applyAlignment="1">
      <alignment horizontal="center" vertical="center"/>
    </xf>
    <xf numFmtId="0" fontId="72" fillId="0" borderId="6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1" fillId="0" borderId="31" xfId="0" applyFont="1" applyBorder="1"/>
    <xf numFmtId="0" fontId="32" fillId="0" borderId="0" xfId="0" applyFont="1" applyBorder="1"/>
    <xf numFmtId="0" fontId="32" fillId="0" borderId="0" xfId="0" applyFont="1" applyAlignment="1">
      <alignment horizontal="center"/>
    </xf>
    <xf numFmtId="0" fontId="32" fillId="0" borderId="8" xfId="0" applyFont="1" applyBorder="1" applyAlignment="1">
      <alignment horizontal="center"/>
    </xf>
    <xf numFmtId="1" fontId="32" fillId="0" borderId="0" xfId="1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32" fillId="0" borderId="0" xfId="1" applyNumberFormat="1" applyFont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72" fillId="0" borderId="9" xfId="1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164" fontId="32" fillId="0" borderId="9" xfId="1" applyNumberFormat="1" applyFont="1" applyBorder="1" applyAlignment="1">
      <alignment vertical="center"/>
    </xf>
    <xf numFmtId="0" fontId="32" fillId="0" borderId="10" xfId="0" applyFont="1" applyBorder="1" applyAlignment="1">
      <alignment horizontal="center"/>
    </xf>
    <xf numFmtId="0" fontId="32" fillId="0" borderId="1" xfId="1" applyFont="1" applyBorder="1"/>
    <xf numFmtId="0" fontId="72" fillId="0" borderId="30" xfId="1" quotePrefix="1" applyFont="1" applyBorder="1" applyAlignment="1">
      <alignment horizontal="center" vertical="center"/>
    </xf>
    <xf numFmtId="0" fontId="72" fillId="0" borderId="7" xfId="1" applyFont="1" applyBorder="1" applyAlignment="1">
      <alignment horizontal="center" vertical="center"/>
    </xf>
    <xf numFmtId="0" fontId="72" fillId="0" borderId="30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11" borderId="0" xfId="1" applyFont="1" applyFill="1" applyBorder="1" applyAlignment="1"/>
    <xf numFmtId="0" fontId="32" fillId="2" borderId="2" xfId="1" applyFont="1" applyFill="1" applyBorder="1" applyAlignment="1">
      <alignment horizontal="center" vertical="center"/>
    </xf>
    <xf numFmtId="0" fontId="32" fillId="8" borderId="3" xfId="1" applyFont="1" applyFill="1" applyBorder="1" applyAlignment="1">
      <alignment horizontal="center" vertical="center"/>
    </xf>
    <xf numFmtId="0" fontId="76" fillId="4" borderId="3" xfId="1" applyFont="1" applyFill="1" applyBorder="1" applyAlignment="1">
      <alignment horizontal="center" vertical="center"/>
    </xf>
    <xf numFmtId="14" fontId="32" fillId="0" borderId="0" xfId="1" applyNumberFormat="1" applyFont="1" applyBorder="1" applyAlignment="1">
      <alignment horizontal="center" vertical="center"/>
    </xf>
    <xf numFmtId="14" fontId="32" fillId="0" borderId="0" xfId="1" applyNumberFormat="1" applyFont="1" applyBorder="1" applyAlignment="1">
      <alignment horizontal="centerContinuous" vertical="center"/>
    </xf>
    <xf numFmtId="0" fontId="32" fillId="11" borderId="0" xfId="1" applyFont="1" applyFill="1" applyBorder="1" applyAlignment="1">
      <alignment horizontal="center" vertical="center"/>
    </xf>
    <xf numFmtId="0" fontId="32" fillId="11" borderId="24" xfId="1" applyFont="1" applyFill="1" applyBorder="1" applyAlignment="1">
      <alignment horizontal="center" vertical="center"/>
    </xf>
    <xf numFmtId="0" fontId="4" fillId="15" borderId="11" xfId="1" quotePrefix="1" applyFont="1" applyFill="1" applyBorder="1" applyAlignment="1">
      <alignment horizontal="center"/>
    </xf>
    <xf numFmtId="0" fontId="4" fillId="16" borderId="3" xfId="1" quotePrefix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" fillId="14" borderId="9" xfId="1" quotePrefix="1" applyFont="1" applyFill="1" applyBorder="1" applyAlignment="1">
      <alignment horizontal="center"/>
    </xf>
    <xf numFmtId="0" fontId="4" fillId="15" borderId="0" xfId="1" quotePrefix="1" applyFont="1" applyFill="1" applyBorder="1" applyAlignment="1">
      <alignment horizontal="center" vertical="center"/>
    </xf>
    <xf numFmtId="0" fontId="42" fillId="15" borderId="3" xfId="1" quotePrefix="1" applyFont="1" applyFill="1" applyBorder="1" applyAlignment="1">
      <alignment horizontal="center" vertical="center"/>
    </xf>
    <xf numFmtId="0" fontId="42" fillId="15" borderId="6" xfId="1" quotePrefix="1" applyFont="1" applyFill="1" applyBorder="1" applyAlignment="1">
      <alignment horizontal="center" vertical="center"/>
    </xf>
    <xf numFmtId="0" fontId="89" fillId="0" borderId="2" xfId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42" fillId="11" borderId="20" xfId="1" quotePrefix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4" fillId="16" borderId="0" xfId="1" quotePrefix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32" fillId="15" borderId="22" xfId="1" quotePrefix="1" applyFont="1" applyFill="1" applyBorder="1" applyAlignment="1">
      <alignment horizontal="center" vertical="center"/>
    </xf>
    <xf numFmtId="0" fontId="32" fillId="14" borderId="11" xfId="1" quotePrefix="1" applyFont="1" applyFill="1" applyBorder="1" applyAlignment="1">
      <alignment horizontal="center" vertical="center"/>
    </xf>
    <xf numFmtId="0" fontId="32" fillId="17" borderId="6" xfId="1" quotePrefix="1" applyFont="1" applyFill="1" applyBorder="1" applyAlignment="1">
      <alignment horizontal="center" vertical="center"/>
    </xf>
    <xf numFmtId="0" fontId="32" fillId="14" borderId="1" xfId="1" quotePrefix="1" applyFont="1" applyFill="1" applyBorder="1" applyAlignment="1">
      <alignment horizontal="center" vertical="center"/>
    </xf>
    <xf numFmtId="0" fontId="32" fillId="17" borderId="1" xfId="1" quotePrefix="1" applyFont="1" applyFill="1" applyBorder="1" applyAlignment="1">
      <alignment horizontal="center" vertical="center"/>
    </xf>
    <xf numFmtId="0" fontId="32" fillId="17" borderId="6" xfId="1" quotePrefix="1" applyFont="1" applyFill="1" applyBorder="1" applyAlignment="1">
      <alignment horizontal="center"/>
    </xf>
    <xf numFmtId="0" fontId="32" fillId="15" borderId="3" xfId="1" quotePrefix="1" applyFont="1" applyFill="1" applyBorder="1" applyAlignment="1">
      <alignment horizontal="center" vertical="center"/>
    </xf>
    <xf numFmtId="0" fontId="32" fillId="15" borderId="11" xfId="1" quotePrefix="1" applyFont="1" applyFill="1" applyBorder="1" applyAlignment="1">
      <alignment horizontal="center" vertical="center"/>
    </xf>
    <xf numFmtId="0" fontId="32" fillId="14" borderId="0" xfId="1" quotePrefix="1" applyFont="1" applyFill="1" applyBorder="1" applyAlignment="1">
      <alignment horizontal="center" vertical="center"/>
    </xf>
    <xf numFmtId="0" fontId="1" fillId="17" borderId="1" xfId="1" quotePrefix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1" fillId="15" borderId="0" xfId="1" quotePrefix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31" xfId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78" fillId="11" borderId="31" xfId="1" applyFont="1" applyFill="1" applyBorder="1" applyAlignment="1">
      <alignment horizontal="center" vertical="center"/>
    </xf>
    <xf numFmtId="0" fontId="78" fillId="11" borderId="6" xfId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1" fillId="16" borderId="0" xfId="1" quotePrefix="1" applyFont="1" applyFill="1" applyBorder="1" applyAlignment="1">
      <alignment horizontal="center" vertical="center"/>
    </xf>
    <xf numFmtId="0" fontId="1" fillId="16" borderId="11" xfId="1" quotePrefix="1" applyFont="1" applyFill="1" applyBorder="1" applyAlignment="1">
      <alignment horizontal="center" vertical="center"/>
    </xf>
    <xf numFmtId="0" fontId="32" fillId="11" borderId="0" xfId="1" applyFont="1" applyFill="1" applyBorder="1" applyAlignment="1">
      <alignment horizontal="center" vertical="center"/>
    </xf>
    <xf numFmtId="0" fontId="32" fillId="11" borderId="24" xfId="1" applyFont="1" applyFill="1" applyBorder="1" applyAlignment="1">
      <alignment horizontal="center" vertical="center"/>
    </xf>
    <xf numFmtId="0" fontId="93" fillId="0" borderId="6" xfId="1" quotePrefix="1" applyFont="1" applyBorder="1" applyAlignment="1">
      <alignment horizontal="center" vertical="center"/>
    </xf>
    <xf numFmtId="0" fontId="93" fillId="0" borderId="3" xfId="1" quotePrefix="1" applyFont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30" fillId="11" borderId="57" xfId="0" applyFont="1" applyFill="1" applyBorder="1" applyAlignment="1">
      <alignment horizontal="center" vertical="center"/>
    </xf>
    <xf numFmtId="0" fontId="30" fillId="11" borderId="58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4" fontId="4" fillId="11" borderId="56" xfId="0" quotePrefix="1" applyNumberFormat="1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4" xfId="0" quotePrefix="1" applyFont="1" applyFill="1" applyBorder="1" applyAlignment="1">
      <alignment horizontal="center" vertical="center"/>
    </xf>
    <xf numFmtId="0" fontId="10" fillId="11" borderId="0" xfId="1" applyFont="1" applyFill="1" applyBorder="1" applyAlignment="1">
      <alignment horizontal="center"/>
    </xf>
    <xf numFmtId="0" fontId="4" fillId="11" borderId="56" xfId="0" quotePrefix="1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19" fillId="18" borderId="53" xfId="0" applyFont="1" applyFill="1" applyBorder="1" applyAlignment="1">
      <alignment horizontal="center" vertical="center"/>
    </xf>
    <xf numFmtId="0" fontId="19" fillId="18" borderId="6" xfId="0" applyFont="1" applyFill="1" applyBorder="1" applyAlignment="1">
      <alignment horizontal="center" vertical="center"/>
    </xf>
    <xf numFmtId="0" fontId="60" fillId="11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60" fillId="18" borderId="8" xfId="0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16" fontId="4" fillId="11" borderId="56" xfId="0" applyNumberFormat="1" applyFont="1" applyFill="1" applyBorder="1" applyAlignment="1">
      <alignment horizontal="center" vertical="center"/>
    </xf>
    <xf numFmtId="16" fontId="4" fillId="11" borderId="55" xfId="0" applyNumberFormat="1" applyFont="1" applyFill="1" applyBorder="1" applyAlignment="1">
      <alignment horizontal="center" vertical="center"/>
    </xf>
    <xf numFmtId="0" fontId="6" fillId="14" borderId="53" xfId="0" applyFont="1" applyFill="1" applyBorder="1" applyAlignment="1">
      <alignment horizontal="center" vertical="center"/>
    </xf>
    <xf numFmtId="0" fontId="4" fillId="14" borderId="54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/>
    </xf>
    <xf numFmtId="0" fontId="10" fillId="11" borderId="20" xfId="1" applyFont="1" applyFill="1" applyBorder="1" applyAlignment="1">
      <alignment horizontal="center"/>
    </xf>
    <xf numFmtId="0" fontId="10" fillId="11" borderId="3" xfId="1" applyFont="1" applyFill="1" applyBorder="1" applyAlignment="1">
      <alignment horizontal="center"/>
    </xf>
    <xf numFmtId="0" fontId="60" fillId="18" borderId="31" xfId="0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 vertical="center"/>
    </xf>
    <xf numFmtId="0" fontId="4" fillId="11" borderId="11" xfId="1" applyFont="1" applyFill="1" applyBorder="1" applyAlignment="1">
      <alignment horizontal="center" vertical="center"/>
    </xf>
    <xf numFmtId="0" fontId="42" fillId="11" borderId="24" xfId="1" applyFont="1" applyFill="1" applyBorder="1" applyAlignment="1">
      <alignment horizontal="center" vertical="center"/>
    </xf>
    <xf numFmtId="0" fontId="42" fillId="11" borderId="1" xfId="1" applyFont="1" applyFill="1" applyBorder="1" applyAlignment="1">
      <alignment horizontal="center" vertical="center"/>
    </xf>
    <xf numFmtId="0" fontId="42" fillId="11" borderId="31" xfId="1" applyFont="1" applyFill="1" applyBorder="1" applyAlignment="1">
      <alignment horizontal="center" vertical="center"/>
    </xf>
    <xf numFmtId="0" fontId="42" fillId="11" borderId="6" xfId="1" applyFont="1" applyFill="1" applyBorder="1" applyAlignment="1">
      <alignment horizontal="center" vertical="center"/>
    </xf>
    <xf numFmtId="0" fontId="42" fillId="11" borderId="56" xfId="1" applyFont="1" applyFill="1" applyBorder="1" applyAlignment="1">
      <alignment horizontal="center" vertical="center"/>
    </xf>
    <xf numFmtId="0" fontId="42" fillId="11" borderId="0" xfId="1" applyFont="1" applyFill="1" applyBorder="1" applyAlignment="1">
      <alignment horizontal="center" vertical="center"/>
    </xf>
    <xf numFmtId="0" fontId="78" fillId="11" borderId="31" xfId="1" applyFont="1" applyFill="1" applyBorder="1" applyAlignment="1">
      <alignment horizontal="center" vertical="center"/>
    </xf>
    <xf numFmtId="0" fontId="42" fillId="11" borderId="8" xfId="1" applyFont="1" applyFill="1" applyBorder="1" applyAlignment="1">
      <alignment horizontal="center" vertical="center"/>
    </xf>
    <xf numFmtId="0" fontId="42" fillId="11" borderId="55" xfId="1" applyFont="1" applyFill="1" applyBorder="1" applyAlignment="1">
      <alignment horizontal="center" vertical="center"/>
    </xf>
    <xf numFmtId="0" fontId="78" fillId="11" borderId="54" xfId="1" applyFont="1" applyFill="1" applyBorder="1" applyAlignment="1">
      <alignment horizontal="center" vertical="center"/>
    </xf>
    <xf numFmtId="0" fontId="82" fillId="11" borderId="53" xfId="1" applyFont="1" applyFill="1" applyBorder="1" applyAlignment="1">
      <alignment horizontal="center" vertical="center"/>
    </xf>
    <xf numFmtId="0" fontId="82" fillId="11" borderId="54" xfId="1" applyFont="1" applyFill="1" applyBorder="1" applyAlignment="1">
      <alignment horizontal="center" vertical="center"/>
    </xf>
    <xf numFmtId="0" fontId="81" fillId="11" borderId="31" xfId="1" applyFont="1" applyFill="1" applyBorder="1" applyAlignment="1">
      <alignment horizontal="center" vertical="center"/>
    </xf>
    <xf numFmtId="0" fontId="4" fillId="11" borderId="57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58" xfId="1" applyFont="1" applyFill="1" applyBorder="1" applyAlignment="1">
      <alignment horizontal="center" vertical="center"/>
    </xf>
    <xf numFmtId="0" fontId="42" fillId="11" borderId="24" xfId="1" quotePrefix="1" applyNumberFormat="1" applyFont="1" applyFill="1" applyBorder="1" applyAlignment="1">
      <alignment horizontal="center"/>
    </xf>
    <xf numFmtId="0" fontId="42" fillId="11" borderId="1" xfId="1" applyNumberFormat="1" applyFont="1" applyFill="1" applyBorder="1" applyAlignment="1">
      <alignment horizontal="center"/>
    </xf>
    <xf numFmtId="0" fontId="42" fillId="11" borderId="56" xfId="1" quotePrefix="1" applyFont="1" applyFill="1" applyBorder="1" applyAlignment="1">
      <alignment horizontal="center" vertical="center"/>
    </xf>
    <xf numFmtId="0" fontId="4" fillId="11" borderId="21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78" fillId="18" borderId="31" xfId="1" applyFont="1" applyFill="1" applyBorder="1" applyAlignment="1">
      <alignment horizontal="center" vertical="center"/>
    </xf>
    <xf numFmtId="0" fontId="78" fillId="18" borderId="6" xfId="1" applyFont="1" applyFill="1" applyBorder="1" applyAlignment="1">
      <alignment horizontal="center" vertical="center"/>
    </xf>
    <xf numFmtId="0" fontId="78" fillId="11" borderId="8" xfId="1" applyFont="1" applyFill="1" applyBorder="1" applyAlignment="1">
      <alignment horizontal="center" vertical="center"/>
    </xf>
    <xf numFmtId="0" fontId="60" fillId="11" borderId="21" xfId="1" applyFont="1" applyFill="1" applyBorder="1" applyAlignment="1">
      <alignment horizontal="center" vertical="center"/>
    </xf>
    <xf numFmtId="0" fontId="60" fillId="11" borderId="11" xfId="1" applyFont="1" applyFill="1" applyBorder="1" applyAlignment="1">
      <alignment horizontal="center" vertical="center"/>
    </xf>
    <xf numFmtId="0" fontId="43" fillId="11" borderId="24" xfId="1" applyFont="1" applyFill="1" applyBorder="1" applyAlignment="1">
      <alignment horizontal="center" vertical="center"/>
    </xf>
    <xf numFmtId="0" fontId="43" fillId="11" borderId="1" xfId="1" applyFont="1" applyFill="1" applyBorder="1" applyAlignment="1">
      <alignment horizontal="center" vertical="center"/>
    </xf>
    <xf numFmtId="0" fontId="61" fillId="18" borderId="21" xfId="1" applyFont="1" applyFill="1" applyBorder="1" applyAlignment="1">
      <alignment horizontal="center" vertical="center"/>
    </xf>
    <xf numFmtId="0" fontId="61" fillId="18" borderId="11" xfId="1" applyFont="1" applyFill="1" applyBorder="1" applyAlignment="1">
      <alignment horizontal="center" vertical="center"/>
    </xf>
    <xf numFmtId="0" fontId="42" fillId="19" borderId="24" xfId="1" applyFont="1" applyFill="1" applyBorder="1" applyAlignment="1">
      <alignment horizontal="center" vertical="center"/>
    </xf>
    <xf numFmtId="0" fontId="42" fillId="19" borderId="1" xfId="1" applyFont="1" applyFill="1" applyBorder="1" applyAlignment="1">
      <alignment horizontal="center" vertical="center"/>
    </xf>
    <xf numFmtId="0" fontId="43" fillId="11" borderId="20" xfId="1" applyFont="1" applyFill="1" applyBorder="1" applyAlignment="1">
      <alignment horizontal="center"/>
    </xf>
    <xf numFmtId="0" fontId="43" fillId="11" borderId="3" xfId="1" applyFont="1" applyFill="1" applyBorder="1" applyAlignment="1">
      <alignment horizontal="center"/>
    </xf>
    <xf numFmtId="0" fontId="42" fillId="11" borderId="24" xfId="1" applyFont="1" applyFill="1" applyBorder="1" applyAlignment="1">
      <alignment horizontal="center"/>
    </xf>
    <xf numFmtId="0" fontId="42" fillId="11" borderId="1" xfId="1" applyFont="1" applyFill="1" applyBorder="1" applyAlignment="1">
      <alignment horizontal="center"/>
    </xf>
    <xf numFmtId="0" fontId="78" fillId="11" borderId="53" xfId="1" applyFont="1" applyFill="1" applyBorder="1" applyAlignment="1">
      <alignment horizontal="center" vertical="center"/>
    </xf>
    <xf numFmtId="0" fontId="78" fillId="11" borderId="6" xfId="1" applyFont="1" applyFill="1" applyBorder="1" applyAlignment="1">
      <alignment horizontal="center" vertical="center"/>
    </xf>
    <xf numFmtId="0" fontId="42" fillId="11" borderId="0" xfId="1" quotePrefix="1" applyFont="1" applyFill="1" applyBorder="1" applyAlignment="1">
      <alignment horizontal="center" vertical="center"/>
    </xf>
    <xf numFmtId="0" fontId="83" fillId="11" borderId="31" xfId="1" applyFont="1" applyFill="1" applyBorder="1" applyAlignment="1">
      <alignment horizontal="center"/>
    </xf>
    <xf numFmtId="0" fontId="42" fillId="11" borderId="6" xfId="1" applyFont="1" applyFill="1" applyBorder="1" applyAlignment="1">
      <alignment horizontal="center"/>
    </xf>
    <xf numFmtId="0" fontId="4" fillId="11" borderId="21" xfId="1" applyFont="1" applyFill="1" applyBorder="1" applyAlignment="1">
      <alignment horizontal="center" vertical="center" wrapText="1"/>
    </xf>
    <xf numFmtId="0" fontId="4" fillId="11" borderId="11" xfId="1" applyFont="1" applyFill="1" applyBorder="1" applyAlignment="1">
      <alignment horizontal="center" vertical="center" wrapText="1"/>
    </xf>
    <xf numFmtId="0" fontId="60" fillId="11" borderId="31" xfId="1" applyNumberFormat="1" applyFont="1" applyFill="1" applyBorder="1" applyAlignment="1">
      <alignment horizontal="center" vertical="center"/>
    </xf>
    <xf numFmtId="0" fontId="18" fillId="11" borderId="6" xfId="1" applyNumberFormat="1" applyFont="1" applyFill="1" applyBorder="1" applyAlignment="1">
      <alignment horizontal="center" vertical="center"/>
    </xf>
    <xf numFmtId="0" fontId="18" fillId="11" borderId="11" xfId="1" applyFont="1" applyFill="1" applyBorder="1" applyAlignment="1">
      <alignment horizontal="center" vertical="center"/>
    </xf>
    <xf numFmtId="0" fontId="18" fillId="11" borderId="24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60" fillId="11" borderId="31" xfId="1" applyFont="1" applyFill="1" applyBorder="1" applyAlignment="1">
      <alignment horizontal="center"/>
    </xf>
    <xf numFmtId="0" fontId="60" fillId="11" borderId="6" xfId="1" applyFont="1" applyFill="1" applyBorder="1" applyAlignment="1">
      <alignment horizontal="center"/>
    </xf>
    <xf numFmtId="0" fontId="6" fillId="11" borderId="31" xfId="1" applyFont="1" applyFill="1" applyBorder="1" applyAlignment="1">
      <alignment horizontal="center"/>
    </xf>
    <xf numFmtId="0" fontId="6" fillId="11" borderId="6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 vertical="center"/>
    </xf>
    <xf numFmtId="0" fontId="4" fillId="11" borderId="24" xfId="1" quotePrefix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61" fillId="11" borderId="21" xfId="1" applyFont="1" applyFill="1" applyBorder="1" applyAlignment="1">
      <alignment horizontal="center" vertical="center"/>
    </xf>
    <xf numFmtId="0" fontId="61" fillId="11" borderId="11" xfId="1" applyFont="1" applyFill="1" applyBorder="1" applyAlignment="1">
      <alignment horizontal="center" vertical="center"/>
    </xf>
    <xf numFmtId="0" fontId="4" fillId="11" borderId="0" xfId="1" applyFont="1" applyFill="1" applyAlignment="1">
      <alignment horizontal="center" vertical="center"/>
    </xf>
    <xf numFmtId="0" fontId="4" fillId="19" borderId="24" xfId="1" applyFont="1" applyFill="1" applyBorder="1" applyAlignment="1">
      <alignment horizontal="center" vertical="center"/>
    </xf>
    <xf numFmtId="0" fontId="18" fillId="19" borderId="1" xfId="1" applyFont="1" applyFill="1" applyBorder="1" applyAlignment="1">
      <alignment horizontal="center" vertical="center"/>
    </xf>
    <xf numFmtId="0" fontId="60" fillId="11" borderId="31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0" fontId="61" fillId="11" borderId="31" xfId="1" applyFont="1" applyFill="1" applyBorder="1" applyAlignment="1">
      <alignment horizontal="center" vertical="center"/>
    </xf>
    <xf numFmtId="0" fontId="18" fillId="11" borderId="6" xfId="1" applyFont="1" applyFill="1" applyBorder="1" applyAlignment="1">
      <alignment horizontal="center" vertical="center"/>
    </xf>
    <xf numFmtId="0" fontId="60" fillId="18" borderId="31" xfId="1" applyFont="1" applyFill="1" applyBorder="1" applyAlignment="1">
      <alignment horizontal="center" vertical="center"/>
    </xf>
    <xf numFmtId="0" fontId="18" fillId="18" borderId="6" xfId="1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 vertical="center"/>
    </xf>
    <xf numFmtId="0" fontId="6" fillId="18" borderId="6" xfId="1" applyFont="1" applyFill="1" applyBorder="1" applyAlignment="1">
      <alignment horizontal="center" vertical="center"/>
    </xf>
    <xf numFmtId="0" fontId="4" fillId="11" borderId="0" xfId="1" quotePrefix="1" applyFont="1" applyFill="1" applyAlignment="1">
      <alignment horizontal="center" vertical="center"/>
    </xf>
    <xf numFmtId="0" fontId="18" fillId="11" borderId="0" xfId="1" applyFont="1" applyFill="1" applyAlignment="1">
      <alignment horizontal="center" vertical="center"/>
    </xf>
    <xf numFmtId="0" fontId="4" fillId="11" borderId="24" xfId="1" applyNumberFormat="1" applyFont="1" applyFill="1" applyBorder="1" applyAlignment="1">
      <alignment horizontal="center" vertical="center"/>
    </xf>
    <xf numFmtId="0" fontId="4" fillId="11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60" fillId="18" borderId="31" xfId="1" applyFont="1" applyFill="1" applyBorder="1" applyAlignment="1">
      <alignment horizontal="center"/>
    </xf>
    <xf numFmtId="0" fontId="6" fillId="18" borderId="6" xfId="1" applyFont="1" applyFill="1" applyBorder="1" applyAlignment="1">
      <alignment horizontal="center"/>
    </xf>
    <xf numFmtId="0" fontId="60" fillId="11" borderId="21" xfId="1" applyFont="1" applyFill="1" applyBorder="1" applyAlignment="1">
      <alignment horizontal="center"/>
    </xf>
    <xf numFmtId="0" fontId="60" fillId="11" borderId="11" xfId="1" applyFont="1" applyFill="1" applyBorder="1" applyAlignment="1">
      <alignment horizontal="center"/>
    </xf>
    <xf numFmtId="0" fontId="6" fillId="11" borderId="24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4" fillId="11" borderId="24" xfId="1" quotePrefix="1" applyNumberFormat="1" applyFont="1" applyFill="1" applyBorder="1" applyAlignment="1">
      <alignment horizontal="center" vertical="center"/>
    </xf>
    <xf numFmtId="16" fontId="4" fillId="11" borderId="24" xfId="1" quotePrefix="1" applyNumberFormat="1" applyFont="1" applyFill="1" applyBorder="1" applyAlignment="1">
      <alignment horizontal="center" vertical="center"/>
    </xf>
    <xf numFmtId="0" fontId="4" fillId="12" borderId="24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6" fillId="12" borderId="31" xfId="1" applyFont="1" applyFill="1" applyBorder="1" applyAlignment="1">
      <alignment horizontal="center" vertical="center"/>
    </xf>
    <xf numFmtId="0" fontId="4" fillId="12" borderId="6" xfId="1" applyFont="1" applyFill="1" applyBorder="1" applyAlignment="1">
      <alignment horizontal="center" vertical="center"/>
    </xf>
    <xf numFmtId="0" fontId="4" fillId="12" borderId="21" xfId="1" applyFont="1" applyFill="1" applyBorder="1" applyAlignment="1">
      <alignment horizontal="center" vertical="center"/>
    </xf>
    <xf numFmtId="0" fontId="4" fillId="12" borderId="11" xfId="1" applyFont="1" applyFill="1" applyBorder="1" applyAlignment="1">
      <alignment horizontal="center" vertical="center"/>
    </xf>
    <xf numFmtId="16" fontId="4" fillId="12" borderId="24" xfId="1" quotePrefix="1" applyNumberFormat="1" applyFont="1" applyFill="1" applyBorder="1" applyAlignment="1">
      <alignment horizontal="center" vertical="center"/>
    </xf>
    <xf numFmtId="0" fontId="60" fillId="18" borderId="8" xfId="1" applyFont="1" applyFill="1" applyBorder="1" applyAlignment="1">
      <alignment horizontal="center"/>
    </xf>
    <xf numFmtId="0" fontId="60" fillId="18" borderId="6" xfId="1" applyFont="1" applyFill="1" applyBorder="1" applyAlignment="1">
      <alignment horizontal="center"/>
    </xf>
    <xf numFmtId="0" fontId="70" fillId="18" borderId="31" xfId="1" applyFont="1" applyFill="1" applyBorder="1" applyAlignment="1">
      <alignment horizontal="center"/>
    </xf>
    <xf numFmtId="0" fontId="70" fillId="18" borderId="8" xfId="1" applyFont="1" applyFill="1" applyBorder="1" applyAlignment="1">
      <alignment horizontal="center"/>
    </xf>
    <xf numFmtId="0" fontId="73" fillId="18" borderId="8" xfId="1" applyFont="1" applyFill="1" applyBorder="1" applyAlignment="1">
      <alignment horizontal="center"/>
    </xf>
    <xf numFmtId="0" fontId="73" fillId="18" borderId="54" xfId="1" applyFont="1" applyFill="1" applyBorder="1" applyAlignment="1">
      <alignment horizontal="center"/>
    </xf>
    <xf numFmtId="16" fontId="32" fillId="11" borderId="24" xfId="1" applyNumberFormat="1" applyFont="1" applyFill="1" applyBorder="1" applyAlignment="1">
      <alignment horizontal="center" vertical="center"/>
    </xf>
    <xf numFmtId="16" fontId="32" fillId="11" borderId="0" xfId="1" applyNumberFormat="1" applyFont="1" applyFill="1" applyBorder="1" applyAlignment="1">
      <alignment horizontal="center" vertical="center"/>
    </xf>
    <xf numFmtId="0" fontId="32" fillId="11" borderId="0" xfId="1" applyFont="1" applyFill="1" applyBorder="1" applyAlignment="1">
      <alignment horizontal="center" vertical="center"/>
    </xf>
    <xf numFmtId="0" fontId="32" fillId="11" borderId="55" xfId="1" applyFont="1" applyFill="1" applyBorder="1" applyAlignment="1">
      <alignment horizontal="center" vertical="center"/>
    </xf>
    <xf numFmtId="0" fontId="32" fillId="11" borderId="24" xfId="1" applyFont="1" applyFill="1" applyBorder="1" applyAlignment="1">
      <alignment horizontal="center" vertical="center"/>
    </xf>
    <xf numFmtId="0" fontId="32" fillId="11" borderId="21" xfId="1" applyFont="1" applyFill="1" applyBorder="1" applyAlignment="1">
      <alignment horizontal="center" vertical="center"/>
    </xf>
    <xf numFmtId="0" fontId="32" fillId="11" borderId="9" xfId="1" applyFont="1" applyFill="1" applyBorder="1" applyAlignment="1">
      <alignment horizontal="center" vertical="center"/>
    </xf>
    <xf numFmtId="0" fontId="32" fillId="11" borderId="58" xfId="1" applyFont="1" applyFill="1" applyBorder="1" applyAlignment="1">
      <alignment horizontal="center" vertical="center"/>
    </xf>
    <xf numFmtId="16" fontId="32" fillId="11" borderId="24" xfId="1" quotePrefix="1" applyNumberFormat="1" applyFont="1" applyFill="1" applyBorder="1" applyAlignment="1">
      <alignment horizontal="center" vertical="center"/>
    </xf>
    <xf numFmtId="0" fontId="32" fillId="11" borderId="56" xfId="1" applyFont="1" applyFill="1" applyBorder="1" applyAlignment="1">
      <alignment horizontal="center" vertical="center"/>
    </xf>
    <xf numFmtId="0" fontId="32" fillId="11" borderId="0" xfId="1" applyFont="1" applyFill="1" applyAlignment="1">
      <alignment horizontal="center" vertical="center"/>
    </xf>
    <xf numFmtId="14" fontId="32" fillId="0" borderId="0" xfId="1" applyNumberFormat="1" applyFont="1" applyBorder="1" applyAlignment="1">
      <alignment horizontal="center" vertical="center"/>
    </xf>
    <xf numFmtId="0" fontId="32" fillId="11" borderId="53" xfId="1" applyFont="1" applyFill="1" applyBorder="1" applyAlignment="1">
      <alignment horizontal="center"/>
    </xf>
    <xf numFmtId="0" fontId="32" fillId="11" borderId="8" xfId="1" applyFont="1" applyFill="1" applyBorder="1" applyAlignment="1">
      <alignment horizontal="center"/>
    </xf>
    <xf numFmtId="0" fontId="32" fillId="11" borderId="54" xfId="1" applyFont="1" applyFill="1" applyBorder="1" applyAlignment="1">
      <alignment horizontal="center"/>
    </xf>
    <xf numFmtId="0" fontId="32" fillId="11" borderId="57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/>
    </xf>
    <xf numFmtId="0" fontId="10" fillId="11" borderId="13" xfId="1" applyFont="1" applyFill="1" applyBorder="1" applyAlignment="1">
      <alignment horizontal="center"/>
    </xf>
    <xf numFmtId="0" fontId="10" fillId="11" borderId="14" xfId="1" applyFont="1" applyFill="1" applyBorder="1" applyAlignment="1">
      <alignment horizontal="center"/>
    </xf>
    <xf numFmtId="0" fontId="72" fillId="11" borderId="53" xfId="1" applyFont="1" applyFill="1" applyBorder="1" applyAlignment="1">
      <alignment horizontal="center"/>
    </xf>
    <xf numFmtId="0" fontId="72" fillId="11" borderId="8" xfId="1" applyFont="1" applyFill="1" applyBorder="1" applyAlignment="1">
      <alignment horizontal="center"/>
    </xf>
    <xf numFmtId="0" fontId="75" fillId="11" borderId="8" xfId="1" applyFont="1" applyFill="1" applyBorder="1" applyAlignment="1">
      <alignment horizontal="center"/>
    </xf>
    <xf numFmtId="0" fontId="75" fillId="11" borderId="54" xfId="1" applyFont="1" applyFill="1" applyBorder="1" applyAlignment="1">
      <alignment horizontal="center"/>
    </xf>
    <xf numFmtId="0" fontId="70" fillId="11" borderId="53" xfId="1" applyFont="1" applyFill="1" applyBorder="1" applyAlignment="1">
      <alignment horizontal="center"/>
    </xf>
    <xf numFmtId="0" fontId="73" fillId="11" borderId="8" xfId="1" applyFont="1" applyFill="1" applyBorder="1" applyAlignment="1">
      <alignment horizontal="center"/>
    </xf>
    <xf numFmtId="0" fontId="73" fillId="11" borderId="54" xfId="1" applyFont="1" applyFill="1" applyBorder="1" applyAlignment="1">
      <alignment horizontal="center"/>
    </xf>
    <xf numFmtId="0" fontId="71" fillId="11" borderId="9" xfId="1" applyFont="1" applyFill="1" applyBorder="1" applyAlignment="1">
      <alignment horizontal="center" vertical="center"/>
    </xf>
    <xf numFmtId="0" fontId="71" fillId="11" borderId="58" xfId="1" applyFont="1" applyFill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61" fillId="11" borderId="31" xfId="0" applyFont="1" applyFill="1" applyBorder="1" applyAlignment="1">
      <alignment horizontal="center"/>
    </xf>
    <xf numFmtId="0" fontId="61" fillId="11" borderId="5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 vertical="center"/>
    </xf>
    <xf numFmtId="0" fontId="60" fillId="11" borderId="53" xfId="1" applyFont="1" applyFill="1" applyBorder="1" applyAlignment="1">
      <alignment horizontal="center" vertical="center"/>
    </xf>
    <xf numFmtId="0" fontId="62" fillId="11" borderId="54" xfId="0" applyFont="1" applyFill="1" applyBorder="1"/>
    <xf numFmtId="0" fontId="6" fillId="11" borderId="56" xfId="1" applyFont="1" applyFill="1" applyBorder="1" applyAlignment="1">
      <alignment horizontal="center" vertical="center"/>
    </xf>
    <xf numFmtId="0" fontId="10" fillId="11" borderId="55" xfId="0" applyFont="1" applyFill="1" applyBorder="1"/>
    <xf numFmtId="0" fontId="1" fillId="19" borderId="24" xfId="0" applyFont="1" applyFill="1" applyBorder="1" applyAlignment="1">
      <alignment horizontal="center"/>
    </xf>
    <xf numFmtId="0" fontId="1" fillId="19" borderId="55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60" fillId="18" borderId="54" xfId="1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4" fillId="11" borderId="55" xfId="0" applyFont="1" applyFill="1" applyBorder="1" applyAlignment="1">
      <alignment horizontal="center"/>
    </xf>
    <xf numFmtId="0" fontId="61" fillId="11" borderId="53" xfId="0" applyFont="1" applyFill="1" applyBorder="1" applyAlignment="1">
      <alignment horizontal="center"/>
    </xf>
    <xf numFmtId="0" fontId="0" fillId="11" borderId="9" xfId="0" applyFill="1" applyBorder="1"/>
    <xf numFmtId="0" fontId="4" fillId="11" borderId="56" xfId="1" applyFont="1" applyFill="1" applyBorder="1" applyAlignment="1">
      <alignment horizontal="center" vertical="center"/>
    </xf>
    <xf numFmtId="0" fontId="0" fillId="11" borderId="0" xfId="0" applyFill="1" applyBorder="1"/>
    <xf numFmtId="0" fontId="4" fillId="11" borderId="58" xfId="0" applyFont="1" applyFill="1" applyBorder="1" applyAlignment="1">
      <alignment horizontal="center"/>
    </xf>
    <xf numFmtId="0" fontId="60" fillId="11" borderId="57" xfId="1" applyFont="1" applyFill="1" applyBorder="1" applyAlignment="1">
      <alignment horizontal="center" vertical="center"/>
    </xf>
    <xf numFmtId="0" fontId="63" fillId="11" borderId="58" xfId="0" applyFont="1" applyFill="1" applyBorder="1"/>
    <xf numFmtId="0" fontId="1" fillId="11" borderId="21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62" fillId="18" borderId="21" xfId="0" applyFont="1" applyFill="1" applyBorder="1" applyAlignment="1">
      <alignment horizontal="center"/>
    </xf>
    <xf numFmtId="0" fontId="62" fillId="18" borderId="58" xfId="0" applyFont="1" applyFill="1" applyBorder="1" applyAlignment="1">
      <alignment horizontal="center"/>
    </xf>
    <xf numFmtId="0" fontId="0" fillId="11" borderId="55" xfId="0" applyFill="1" applyBorder="1"/>
    <xf numFmtId="0" fontId="4" fillId="11" borderId="54" xfId="1" applyFont="1" applyFill="1" applyBorder="1" applyAlignment="1">
      <alignment horizontal="center" vertical="center"/>
    </xf>
    <xf numFmtId="0" fontId="4" fillId="18" borderId="6" xfId="1" applyFont="1" applyFill="1" applyBorder="1" applyAlignment="1">
      <alignment horizontal="center" vertical="center"/>
    </xf>
    <xf numFmtId="0" fontId="61" fillId="11" borderId="53" xfId="1" applyFont="1" applyFill="1" applyBorder="1" applyAlignment="1">
      <alignment horizontal="center" vertical="center"/>
    </xf>
    <xf numFmtId="0" fontId="62" fillId="11" borderId="8" xfId="0" applyFont="1" applyFill="1" applyBorder="1"/>
    <xf numFmtId="0" fontId="0" fillId="11" borderId="58" xfId="0" applyFill="1" applyBorder="1"/>
    <xf numFmtId="0" fontId="8" fillId="10" borderId="0" xfId="1" applyFont="1" applyFill="1" applyBorder="1" applyAlignment="1">
      <alignment horizontal="center" vertical="center"/>
    </xf>
    <xf numFmtId="0" fontId="6" fillId="11" borderId="2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/>
    </xf>
    <xf numFmtId="0" fontId="29" fillId="11" borderId="0" xfId="1" applyFont="1" applyFill="1" applyBorder="1" applyAlignment="1">
      <alignment horizontal="center"/>
    </xf>
    <xf numFmtId="0" fontId="19" fillId="11" borderId="53" xfId="1" applyFont="1" applyFill="1" applyBorder="1" applyAlignment="1">
      <alignment horizontal="center" vertical="center"/>
    </xf>
    <xf numFmtId="0" fontId="10" fillId="11" borderId="54" xfId="0" applyFont="1" applyFill="1" applyBorder="1"/>
    <xf numFmtId="0" fontId="1" fillId="0" borderId="4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63" fillId="11" borderId="57" xfId="1" applyFont="1" applyFill="1" applyBorder="1" applyAlignment="1">
      <alignment horizontal="center" vertical="center"/>
    </xf>
    <xf numFmtId="0" fontId="8" fillId="10" borderId="55" xfId="1" applyFont="1" applyFill="1" applyBorder="1" applyAlignment="1">
      <alignment horizontal="center" vertical="center"/>
    </xf>
    <xf numFmtId="0" fontId="1" fillId="11" borderId="21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11" xfId="1" applyFont="1" applyFill="1" applyBorder="1" applyAlignment="1">
      <alignment horizontal="center" vertical="center"/>
    </xf>
    <xf numFmtId="0" fontId="1" fillId="11" borderId="58" xfId="0" applyFont="1" applyFill="1" applyBorder="1"/>
    <xf numFmtId="0" fontId="1" fillId="11" borderId="57" xfId="1" applyFont="1" applyFill="1" applyBorder="1" applyAlignment="1">
      <alignment horizontal="center" vertical="center"/>
    </xf>
    <xf numFmtId="0" fontId="1" fillId="11" borderId="24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16" fontId="1" fillId="11" borderId="0" xfId="1" quotePrefix="1" applyNumberFormat="1" applyFont="1" applyFill="1" applyBorder="1" applyAlignment="1">
      <alignment horizontal="center" vertical="center"/>
    </xf>
    <xf numFmtId="0" fontId="1" fillId="11" borderId="55" xfId="0" applyFont="1" applyFill="1" applyBorder="1"/>
    <xf numFmtId="0" fontId="1" fillId="11" borderId="57" xfId="0" applyFont="1" applyFill="1" applyBorder="1" applyAlignment="1">
      <alignment horizontal="center"/>
    </xf>
    <xf numFmtId="0" fontId="1" fillId="11" borderId="58" xfId="0" applyFont="1" applyFill="1" applyBorder="1" applyAlignment="1">
      <alignment horizontal="center"/>
    </xf>
    <xf numFmtId="0" fontId="10" fillId="11" borderId="56" xfId="1" applyFont="1" applyFill="1" applyBorder="1" applyAlignment="1">
      <alignment horizontal="center" vertical="center"/>
    </xf>
    <xf numFmtId="0" fontId="1" fillId="11" borderId="56" xfId="1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63" fillId="11" borderId="53" xfId="1" applyFont="1" applyFill="1" applyBorder="1" applyAlignment="1">
      <alignment horizontal="center" vertical="center"/>
    </xf>
    <xf numFmtId="0" fontId="1" fillId="11" borderId="6" xfId="1" applyFont="1" applyFill="1" applyBorder="1" applyAlignment="1">
      <alignment horizontal="center" vertical="center"/>
    </xf>
    <xf numFmtId="0" fontId="63" fillId="11" borderId="31" xfId="1" applyFont="1" applyFill="1" applyBorder="1" applyAlignment="1">
      <alignment horizontal="center" vertical="center"/>
    </xf>
    <xf numFmtId="0" fontId="1" fillId="11" borderId="54" xfId="1" applyFont="1" applyFill="1" applyBorder="1" applyAlignment="1">
      <alignment horizontal="center" vertical="center"/>
    </xf>
    <xf numFmtId="0" fontId="68" fillId="11" borderId="53" xfId="1" applyFont="1" applyFill="1" applyBorder="1" applyAlignment="1">
      <alignment horizontal="center" vertical="center"/>
    </xf>
    <xf numFmtId="0" fontId="1" fillId="11" borderId="53" xfId="1" applyFont="1" applyFill="1" applyBorder="1" applyAlignment="1">
      <alignment horizontal="center" vertical="center"/>
    </xf>
    <xf numFmtId="0" fontId="1" fillId="11" borderId="54" xfId="0" applyFont="1" applyFill="1" applyBorder="1"/>
    <xf numFmtId="0" fontId="10" fillId="11" borderId="18" xfId="2" applyFont="1" applyFill="1" applyBorder="1" applyAlignment="1">
      <alignment horizontal="center" vertical="center"/>
    </xf>
    <xf numFmtId="0" fontId="10" fillId="11" borderId="19" xfId="2" applyFont="1" applyFill="1" applyBorder="1" applyAlignment="1">
      <alignment horizontal="center" vertical="center"/>
    </xf>
    <xf numFmtId="0" fontId="10" fillId="11" borderId="16" xfId="2" applyFont="1" applyFill="1" applyBorder="1" applyAlignment="1">
      <alignment horizontal="center" vertical="center"/>
    </xf>
    <xf numFmtId="0" fontId="10" fillId="11" borderId="27" xfId="2" applyFont="1" applyFill="1" applyBorder="1" applyAlignment="1">
      <alignment horizontal="center"/>
    </xf>
    <xf numFmtId="0" fontId="10" fillId="11" borderId="0" xfId="2" applyFont="1" applyFill="1" applyBorder="1" applyAlignment="1">
      <alignment horizontal="center"/>
    </xf>
    <xf numFmtId="0" fontId="10" fillId="11" borderId="18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10" fillId="11" borderId="16" xfId="2" applyFont="1" applyFill="1" applyBorder="1" applyAlignment="1">
      <alignment horizontal="center" vertical="center" wrapText="1"/>
    </xf>
    <xf numFmtId="0" fontId="70" fillId="18" borderId="21" xfId="1" applyFont="1" applyFill="1" applyBorder="1" applyAlignment="1">
      <alignment horizontal="center" vertical="center"/>
    </xf>
    <xf numFmtId="0" fontId="70" fillId="18" borderId="9" xfId="1" applyFont="1" applyFill="1" applyBorder="1" applyAlignment="1">
      <alignment horizontal="center" vertical="center"/>
    </xf>
    <xf numFmtId="0" fontId="70" fillId="18" borderId="58" xfId="1" applyFont="1" applyFill="1" applyBorder="1" applyAlignment="1">
      <alignment horizontal="center" vertical="center"/>
    </xf>
    <xf numFmtId="16" fontId="72" fillId="19" borderId="24" xfId="1" applyNumberFormat="1" applyFont="1" applyFill="1" applyBorder="1" applyAlignment="1">
      <alignment horizontal="center" vertical="center"/>
    </xf>
    <xf numFmtId="16" fontId="72" fillId="19" borderId="0" xfId="1" applyNumberFormat="1" applyFont="1" applyFill="1" applyBorder="1" applyAlignment="1">
      <alignment horizontal="center" vertical="center"/>
    </xf>
    <xf numFmtId="0" fontId="72" fillId="19" borderId="0" xfId="1" applyFont="1" applyFill="1" applyBorder="1" applyAlignment="1">
      <alignment horizontal="center" vertical="center"/>
    </xf>
    <xf numFmtId="0" fontId="72" fillId="19" borderId="55" xfId="1" applyFont="1" applyFill="1" applyBorder="1" applyAlignment="1">
      <alignment horizontal="center" vertical="center"/>
    </xf>
    <xf numFmtId="0" fontId="74" fillId="18" borderId="31" xfId="1" applyFont="1" applyFill="1" applyBorder="1" applyAlignment="1">
      <alignment horizontal="center"/>
    </xf>
    <xf numFmtId="0" fontId="74" fillId="18" borderId="8" xfId="1" applyFont="1" applyFill="1" applyBorder="1" applyAlignment="1">
      <alignment horizontal="center"/>
    </xf>
    <xf numFmtId="0" fontId="71" fillId="18" borderId="8" xfId="1" applyFont="1" applyFill="1" applyBorder="1" applyAlignment="1">
      <alignment horizontal="center"/>
    </xf>
    <xf numFmtId="0" fontId="71" fillId="18" borderId="54" xfId="1" applyFont="1" applyFill="1" applyBorder="1" applyAlignment="1">
      <alignment horizontal="center"/>
    </xf>
    <xf numFmtId="0" fontId="32" fillId="20" borderId="11" xfId="1" quotePrefix="1" applyFont="1" applyFill="1" applyBorder="1" applyAlignment="1">
      <alignment horizontal="center" vertical="center"/>
    </xf>
  </cellXfs>
  <cellStyles count="3">
    <cellStyle name="Normal" xfId="0" builtinId="0"/>
    <cellStyle name="normal_Chpt2000" xfId="1"/>
    <cellStyle name="Normal_Chpt99_1" xfId="2"/>
  </cellStyles>
  <dxfs count="126"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13"/>
      </font>
      <fill>
        <patternFill>
          <bgColor indexed="21"/>
        </patternFill>
      </fill>
    </dxf>
    <dxf>
      <font>
        <i val="0"/>
        <condense val="0"/>
        <extend val="0"/>
        <color indexed="13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2</xdr:col>
      <xdr:colOff>193675</xdr:colOff>
      <xdr:row>4</xdr:row>
      <xdr:rowOff>31227</xdr:rowOff>
    </xdr:to>
    <xdr:pic>
      <xdr:nvPicPr>
        <xdr:cNvPr id="1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0800"/>
          <a:ext cx="434975" cy="56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155576</xdr:colOff>
      <xdr:row>0</xdr:row>
      <xdr:rowOff>85724</xdr:rowOff>
    </xdr:from>
    <xdr:to>
      <xdr:col>2</xdr:col>
      <xdr:colOff>1108076</xdr:colOff>
      <xdr:row>2</xdr:row>
      <xdr:rowOff>9523</xdr:rowOff>
    </xdr:to>
    <xdr:sp macro="" textlink="">
      <xdr:nvSpPr>
        <xdr:cNvPr id="7" name="WordArt 9"/>
        <xdr:cNvSpPr>
          <a:spLocks noChangeArrowheads="1" noChangeShapeType="1" noTextEdit="1"/>
        </xdr:cNvSpPr>
      </xdr:nvSpPr>
      <xdr:spPr bwMode="auto">
        <a:xfrm>
          <a:off x="485776" y="85724"/>
          <a:ext cx="952500" cy="2285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000"/>
            </a:avLst>
          </a:prstTxWarp>
        </a:bodyPr>
        <a:lstStyle/>
        <a:p>
          <a:pPr algn="ctr" rtl="0"/>
          <a:r>
            <a:rPr lang="fr-FR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222249</xdr:colOff>
      <xdr:row>2</xdr:row>
      <xdr:rowOff>104774</xdr:rowOff>
    </xdr:from>
    <xdr:to>
      <xdr:col>2</xdr:col>
      <xdr:colOff>1031874</xdr:colOff>
      <xdr:row>4</xdr:row>
      <xdr:rowOff>63499</xdr:rowOff>
    </xdr:to>
    <xdr:sp macro="" textlink="">
      <xdr:nvSpPr>
        <xdr:cNvPr id="8" name="WordArt 10"/>
        <xdr:cNvSpPr>
          <a:spLocks noChangeArrowheads="1" noChangeShapeType="1" noTextEdit="1"/>
        </xdr:cNvSpPr>
      </xdr:nvSpPr>
      <xdr:spPr bwMode="auto">
        <a:xfrm>
          <a:off x="552449" y="409574"/>
          <a:ext cx="809625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Salle 2016-2017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15</xdr:row>
      <xdr:rowOff>47625</xdr:rowOff>
    </xdr:from>
    <xdr:to>
      <xdr:col>6</xdr:col>
      <xdr:colOff>1152525</xdr:colOff>
      <xdr:row>18</xdr:row>
      <xdr:rowOff>19049</xdr:rowOff>
    </xdr:to>
    <xdr:sp macro="" textlink="">
      <xdr:nvSpPr>
        <xdr:cNvPr id="12" name="WordArt 5"/>
        <xdr:cNvSpPr>
          <a:spLocks noChangeArrowheads="1" noChangeShapeType="1" noTextEdit="1"/>
        </xdr:cNvSpPr>
      </xdr:nvSpPr>
      <xdr:spPr bwMode="auto">
        <a:xfrm>
          <a:off x="10344150" y="2676525"/>
          <a:ext cx="40957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800099</xdr:colOff>
      <xdr:row>20</xdr:row>
      <xdr:rowOff>0</xdr:rowOff>
    </xdr:from>
    <xdr:to>
      <xdr:col>5</xdr:col>
      <xdr:colOff>1266825</xdr:colOff>
      <xdr:row>22</xdr:row>
      <xdr:rowOff>142875</xdr:rowOff>
    </xdr:to>
    <xdr:sp macro="" textlink="">
      <xdr:nvSpPr>
        <xdr:cNvPr id="13" name="WordArt 6"/>
        <xdr:cNvSpPr>
          <a:spLocks noChangeArrowheads="1" noChangeShapeType="1" noTextEdit="1"/>
        </xdr:cNvSpPr>
      </xdr:nvSpPr>
      <xdr:spPr bwMode="auto">
        <a:xfrm>
          <a:off x="8496299" y="3429000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857250</xdr:colOff>
      <xdr:row>20</xdr:row>
      <xdr:rowOff>57149</xdr:rowOff>
    </xdr:from>
    <xdr:to>
      <xdr:col>7</xdr:col>
      <xdr:colOff>1304925</xdr:colOff>
      <xdr:row>23</xdr:row>
      <xdr:rowOff>95250</xdr:rowOff>
    </xdr:to>
    <xdr:sp macro="" textlink="">
      <xdr:nvSpPr>
        <xdr:cNvPr id="14" name="WordArt 8"/>
        <xdr:cNvSpPr>
          <a:spLocks noChangeArrowheads="1" noChangeShapeType="1" noTextEdit="1"/>
        </xdr:cNvSpPr>
      </xdr:nvSpPr>
      <xdr:spPr bwMode="auto">
        <a:xfrm>
          <a:off x="12287250" y="3486149"/>
          <a:ext cx="447675" cy="4953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i="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733425</xdr:colOff>
      <xdr:row>19</xdr:row>
      <xdr:rowOff>123824</xdr:rowOff>
    </xdr:from>
    <xdr:to>
      <xdr:col>1</xdr:col>
      <xdr:colOff>1104900</xdr:colOff>
      <xdr:row>22</xdr:row>
      <xdr:rowOff>38099</xdr:rowOff>
    </xdr:to>
    <xdr:sp macro="" textlink="">
      <xdr:nvSpPr>
        <xdr:cNvPr id="15" name="WordArt 10"/>
        <xdr:cNvSpPr>
          <a:spLocks noChangeArrowheads="1" noChangeShapeType="1" noTextEdit="1"/>
        </xdr:cNvSpPr>
      </xdr:nvSpPr>
      <xdr:spPr bwMode="auto">
        <a:xfrm>
          <a:off x="1495425" y="3381374"/>
          <a:ext cx="3714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676275</xdr:colOff>
      <xdr:row>15</xdr:row>
      <xdr:rowOff>85725</xdr:rowOff>
    </xdr:from>
    <xdr:to>
      <xdr:col>2</xdr:col>
      <xdr:colOff>1143001</xdr:colOff>
      <xdr:row>18</xdr:row>
      <xdr:rowOff>76200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3343275" y="2714625"/>
          <a:ext cx="466726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866776</xdr:colOff>
      <xdr:row>20</xdr:row>
      <xdr:rowOff>-1</xdr:rowOff>
    </xdr:from>
    <xdr:to>
      <xdr:col>3</xdr:col>
      <xdr:colOff>1323976</xdr:colOff>
      <xdr:row>23</xdr:row>
      <xdr:rowOff>19050</xdr:rowOff>
    </xdr:to>
    <xdr:sp macro="" textlink="">
      <xdr:nvSpPr>
        <xdr:cNvPr id="17" name="WordArt 12"/>
        <xdr:cNvSpPr>
          <a:spLocks noChangeArrowheads="1" noChangeShapeType="1" noTextEdit="1"/>
        </xdr:cNvSpPr>
      </xdr:nvSpPr>
      <xdr:spPr bwMode="auto">
        <a:xfrm>
          <a:off x="5514976" y="3428999"/>
          <a:ext cx="457200" cy="4762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>
    <xdr:from>
      <xdr:col>0</xdr:col>
      <xdr:colOff>739775</xdr:colOff>
      <xdr:row>56</xdr:row>
      <xdr:rowOff>149225</xdr:rowOff>
    </xdr:from>
    <xdr:to>
      <xdr:col>3</xdr:col>
      <xdr:colOff>1854200</xdr:colOff>
      <xdr:row>64</xdr:row>
      <xdr:rowOff>82550</xdr:rowOff>
    </xdr:to>
    <xdr:sp macro="" textlink="">
      <xdr:nvSpPr>
        <xdr:cNvPr id="18" name="WordArt 15"/>
        <xdr:cNvSpPr>
          <a:spLocks noChangeArrowheads="1" noChangeShapeType="1" noTextEdit="1"/>
        </xdr:cNvSpPr>
      </xdr:nvSpPr>
      <xdr:spPr bwMode="auto">
        <a:xfrm>
          <a:off x="739775" y="11807825"/>
          <a:ext cx="6245225" cy="116522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FRANCE</a:t>
          </a:r>
        </a:p>
      </xdr:txBody>
    </xdr:sp>
    <xdr:clientData/>
  </xdr:twoCellAnchor>
  <xdr:twoCellAnchor>
    <xdr:from>
      <xdr:col>1</xdr:col>
      <xdr:colOff>95250</xdr:colOff>
      <xdr:row>3</xdr:row>
      <xdr:rowOff>38100</xdr:rowOff>
    </xdr:from>
    <xdr:to>
      <xdr:col>4</xdr:col>
      <xdr:colOff>38100</xdr:colOff>
      <xdr:row>14</xdr:row>
      <xdr:rowOff>152400</xdr:rowOff>
    </xdr:to>
    <xdr:sp macro="" textlink="">
      <xdr:nvSpPr>
        <xdr:cNvPr id="19" name="WordArt 17"/>
        <xdr:cNvSpPr>
          <a:spLocks noChangeArrowheads="1" noChangeShapeType="1" noTextEdit="1"/>
        </xdr:cNvSpPr>
      </xdr:nvSpPr>
      <xdr:spPr bwMode="auto">
        <a:xfrm>
          <a:off x="857250" y="1009650"/>
          <a:ext cx="5810250" cy="17907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6825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de la MARNE</a:t>
          </a:r>
        </a:p>
      </xdr:txBody>
    </xdr:sp>
    <xdr:clientData/>
  </xdr:twoCellAnchor>
  <xdr:twoCellAnchor>
    <xdr:from>
      <xdr:col>4</xdr:col>
      <xdr:colOff>2095500</xdr:colOff>
      <xdr:row>3</xdr:row>
      <xdr:rowOff>95250</xdr:rowOff>
    </xdr:from>
    <xdr:to>
      <xdr:col>8</xdr:col>
      <xdr:colOff>619125</xdr:colOff>
      <xdr:row>14</xdr:row>
      <xdr:rowOff>177800</xdr:rowOff>
    </xdr:to>
    <xdr:sp macro="" textlink="">
      <xdr:nvSpPr>
        <xdr:cNvPr id="20" name="WordArt 18"/>
        <xdr:cNvSpPr>
          <a:spLocks noChangeArrowheads="1" noChangeShapeType="1" noTextEdit="1"/>
        </xdr:cNvSpPr>
      </xdr:nvSpPr>
      <xdr:spPr bwMode="auto">
        <a:xfrm>
          <a:off x="9382125" y="1063625"/>
          <a:ext cx="7223125" cy="18288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Championnats</a:t>
          </a:r>
        </a:p>
        <a:p>
          <a:pPr algn="ctr" rtl="0"/>
          <a:r>
            <a:rPr lang="fr-FR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Times New Roman" pitchFamily="18" charset="0"/>
              <a:cs typeface="Times New Roman" pitchFamily="18" charset="0"/>
            </a:rPr>
            <a:t>CRTA-GE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65</xdr:row>
          <xdr:rowOff>76200</xdr:rowOff>
        </xdr:from>
        <xdr:to>
          <xdr:col>3</xdr:col>
          <xdr:colOff>1800225</xdr:colOff>
          <xdr:row>71</xdr:row>
          <xdr:rowOff>28575</xdr:rowOff>
        </xdr:to>
        <xdr:sp macro="" textlink="">
          <xdr:nvSpPr>
            <xdr:cNvPr id="10407" name="Object 167" hidden="1">
              <a:extLst>
                <a:ext uri="{63B3BB69-23CF-44E3-9099-C40C66FF867C}">
                  <a14:compatExt spid="_x0000_s10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2</xdr:col>
      <xdr:colOff>278969</xdr:colOff>
      <xdr:row>5</xdr:row>
      <xdr:rowOff>0</xdr:rowOff>
    </xdr:to>
    <xdr:pic>
      <xdr:nvPicPr>
        <xdr:cNvPr id="4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494869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488950</xdr:colOff>
      <xdr:row>1</xdr:row>
      <xdr:rowOff>76200</xdr:rowOff>
    </xdr:from>
    <xdr:to>
      <xdr:col>2</xdr:col>
      <xdr:colOff>1435100</xdr:colOff>
      <xdr:row>2</xdr:row>
      <xdr:rowOff>111125</xdr:rowOff>
    </xdr:to>
    <xdr:sp macro="" textlink="">
      <xdr:nvSpPr>
        <xdr:cNvPr id="1033" name="WordArt 9"/>
        <xdr:cNvSpPr>
          <a:spLocks noChangeArrowheads="1" noChangeShapeType="1" noTextEdit="1"/>
        </xdr:cNvSpPr>
      </xdr:nvSpPr>
      <xdr:spPr bwMode="auto">
        <a:xfrm>
          <a:off x="819150" y="215900"/>
          <a:ext cx="946150" cy="174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1400" kern="10" spc="-7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FEDERAL 2X50</a:t>
          </a:r>
        </a:p>
      </xdr:txBody>
    </xdr:sp>
    <xdr:clientData/>
  </xdr:twoCellAnchor>
  <xdr:twoCellAnchor>
    <xdr:from>
      <xdr:col>2</xdr:col>
      <xdr:colOff>450850</xdr:colOff>
      <xdr:row>3</xdr:row>
      <xdr:rowOff>85725</xdr:rowOff>
    </xdr:from>
    <xdr:to>
      <xdr:col>2</xdr:col>
      <xdr:colOff>1263650</xdr:colOff>
      <xdr:row>5</xdr:row>
      <xdr:rowOff>53974</xdr:rowOff>
    </xdr:to>
    <xdr:sp macro="" textlink="">
      <xdr:nvSpPr>
        <xdr:cNvPr id="1034" name="WordArt 10"/>
        <xdr:cNvSpPr>
          <a:spLocks noChangeArrowheads="1" noChangeShapeType="1" noTextEdit="1"/>
        </xdr:cNvSpPr>
      </xdr:nvSpPr>
      <xdr:spPr bwMode="auto">
        <a:xfrm>
          <a:off x="781050" y="517525"/>
          <a:ext cx="812800" cy="247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2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304800</xdr:colOff>
      <xdr:row>5</xdr:row>
      <xdr:rowOff>0</xdr:rowOff>
    </xdr:to>
    <xdr:pic>
      <xdr:nvPicPr>
        <xdr:cNvPr id="20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57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377826</xdr:colOff>
      <xdr:row>1</xdr:row>
      <xdr:rowOff>38100</xdr:rowOff>
    </xdr:from>
    <xdr:to>
      <xdr:col>2</xdr:col>
      <xdr:colOff>1676400</xdr:colOff>
      <xdr:row>5</xdr:row>
      <xdr:rowOff>50240</xdr:rowOff>
    </xdr:to>
    <xdr:sp macro="" textlink="">
      <xdr:nvSpPr>
        <xdr:cNvPr id="2055" name="WordArt 7"/>
        <xdr:cNvSpPr>
          <a:spLocks noChangeArrowheads="1" noChangeShapeType="1" noTextEdit="1"/>
        </xdr:cNvSpPr>
      </xdr:nvSpPr>
      <xdr:spPr bwMode="auto">
        <a:xfrm>
          <a:off x="708026" y="203200"/>
          <a:ext cx="1298574" cy="6852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FITA CL2X70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      CO2X50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53520</xdr:colOff>
      <xdr:row>0</xdr:row>
      <xdr:rowOff>0</xdr:rowOff>
    </xdr:from>
    <xdr:to>
      <xdr:col>1</xdr:col>
      <xdr:colOff>292626</xdr:colOff>
      <xdr:row>5</xdr:row>
      <xdr:rowOff>453</xdr:rowOff>
    </xdr:to>
    <xdr:pic>
      <xdr:nvPicPr>
        <xdr:cNvPr id="308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20" y="0"/>
          <a:ext cx="538463" cy="74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555624</xdr:colOff>
      <xdr:row>1</xdr:row>
      <xdr:rowOff>104776</xdr:rowOff>
    </xdr:from>
    <xdr:to>
      <xdr:col>1</xdr:col>
      <xdr:colOff>1406525</xdr:colOff>
      <xdr:row>4</xdr:row>
      <xdr:rowOff>66675</xdr:rowOff>
    </xdr:to>
    <xdr:sp macro="" textlink="">
      <xdr:nvSpPr>
        <xdr:cNvPr id="6" name="WordArt 9"/>
        <xdr:cNvSpPr>
          <a:spLocks noChangeArrowheads="1" noChangeShapeType="1" noTextEdit="1"/>
        </xdr:cNvSpPr>
      </xdr:nvSpPr>
      <xdr:spPr bwMode="auto">
        <a:xfrm>
          <a:off x="850899" y="247651"/>
          <a:ext cx="850901" cy="3905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FIELD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2017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1</xdr:row>
      <xdr:rowOff>53975</xdr:rowOff>
    </xdr:from>
    <xdr:to>
      <xdr:col>2</xdr:col>
      <xdr:colOff>1301749</xdr:colOff>
      <xdr:row>3</xdr:row>
      <xdr:rowOff>9525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361950" y="193675"/>
          <a:ext cx="1269999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0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Cie d'Arc de Reims</a:t>
          </a:r>
        </a:p>
      </xdr:txBody>
    </xdr:sp>
    <xdr:clientData/>
  </xdr:twoCellAnchor>
  <xdr:twoCellAnchor>
    <xdr:from>
      <xdr:col>2</xdr:col>
      <xdr:colOff>6350</xdr:colOff>
      <xdr:row>3</xdr:row>
      <xdr:rowOff>92075</xdr:rowOff>
    </xdr:from>
    <xdr:to>
      <xdr:col>2</xdr:col>
      <xdr:colOff>1314450</xdr:colOff>
      <xdr:row>5</xdr:row>
      <xdr:rowOff>69850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>
          <a:off x="336550" y="523875"/>
          <a:ext cx="1308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fr-FR" sz="1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effectLst/>
              <a:latin typeface="Arial Black"/>
            </a:rPr>
            <a:t>BEURSAULT 2017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2</xdr:col>
      <xdr:colOff>361950</xdr:colOff>
      <xdr:row>5</xdr:row>
      <xdr:rowOff>85725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514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1</xdr:row>
      <xdr:rowOff>66675</xdr:rowOff>
    </xdr:from>
    <xdr:to>
      <xdr:col>2</xdr:col>
      <xdr:colOff>1179979</xdr:colOff>
      <xdr:row>5</xdr:row>
      <xdr:rowOff>71157</xdr:rowOff>
    </xdr:to>
    <xdr:sp macro="" textlink="">
      <xdr:nvSpPr>
        <xdr:cNvPr id="5127" name="WordArt 7"/>
        <xdr:cNvSpPr>
          <a:spLocks noChangeArrowheads="1" noChangeShapeType="1" noTextEdit="1"/>
        </xdr:cNvSpPr>
      </xdr:nvSpPr>
      <xdr:spPr bwMode="auto">
        <a:xfrm>
          <a:off x="725021" y="223557"/>
          <a:ext cx="779929" cy="6432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3D</a:t>
          </a:r>
        </a:p>
        <a:p>
          <a:pPr algn="ctr" rtl="0"/>
          <a:r>
            <a:rPr lang="fr-FR" sz="3600" kern="10" spc="-180" normalizeH="1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2</xdr:col>
      <xdr:colOff>369510</xdr:colOff>
      <xdr:row>5</xdr:row>
      <xdr:rowOff>123825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60763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381001</xdr:colOff>
      <xdr:row>1</xdr:row>
      <xdr:rowOff>76200</xdr:rowOff>
    </xdr:from>
    <xdr:to>
      <xdr:col>3</xdr:col>
      <xdr:colOff>0</xdr:colOff>
      <xdr:row>5</xdr:row>
      <xdr:rowOff>99733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657226" y="238125"/>
          <a:ext cx="1304924" cy="6807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250"/>
            </a:avLst>
          </a:prstTxWarp>
        </a:bodyPr>
        <a:lstStyle/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Nature</a:t>
          </a:r>
        </a:p>
        <a:p>
          <a:pPr algn="ctr" rtl="0"/>
          <a:r>
            <a:rPr lang="fr-FR" sz="2400" kern="10" spc="-180" normalizeH="1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Deutsch Gothic"/>
            </a:rPr>
            <a:t>2017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139700</xdr:rowOff>
    </xdr:from>
    <xdr:to>
      <xdr:col>14</xdr:col>
      <xdr:colOff>393700</xdr:colOff>
      <xdr:row>0</xdr:row>
      <xdr:rowOff>787400</xdr:rowOff>
    </xdr:to>
    <xdr:sp macro="" textlink="">
      <xdr:nvSpPr>
        <xdr:cNvPr id="6" name="WordArt 122"/>
        <xdr:cNvSpPr>
          <a:spLocks noChangeArrowheads="1" noChangeShapeType="1" noTextEdit="1"/>
        </xdr:cNvSpPr>
      </xdr:nvSpPr>
      <xdr:spPr bwMode="auto">
        <a:xfrm>
          <a:off x="1028700" y="139700"/>
          <a:ext cx="103505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66CC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HOMMES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81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606425</xdr:colOff>
      <xdr:row>0</xdr:row>
      <xdr:rowOff>174625</xdr:rowOff>
    </xdr:from>
    <xdr:to>
      <xdr:col>15</xdr:col>
      <xdr:colOff>501650</xdr:colOff>
      <xdr:row>0</xdr:row>
      <xdr:rowOff>774700</xdr:rowOff>
    </xdr:to>
    <xdr:pic>
      <xdr:nvPicPr>
        <xdr:cNvPr id="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746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209550</xdr:rowOff>
    </xdr:from>
    <xdr:to>
      <xdr:col>0</xdr:col>
      <xdr:colOff>647700</xdr:colOff>
      <xdr:row>1</xdr:row>
      <xdr:rowOff>0</xdr:rowOff>
    </xdr:to>
    <xdr:pic>
      <xdr:nvPicPr>
        <xdr:cNvPr id="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95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92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825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01052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921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657225</xdr:colOff>
      <xdr:row>0</xdr:row>
      <xdr:rowOff>161925</xdr:rowOff>
    </xdr:from>
    <xdr:to>
      <xdr:col>12</xdr:col>
      <xdr:colOff>533400</xdr:colOff>
      <xdr:row>0</xdr:row>
      <xdr:rowOff>733425</xdr:rowOff>
    </xdr:to>
    <xdr:pic>
      <xdr:nvPicPr>
        <xdr:cNvPr id="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619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15876</xdr:colOff>
      <xdr:row>0</xdr:row>
      <xdr:rowOff>120650</xdr:rowOff>
    </xdr:from>
    <xdr:to>
      <xdr:col>11</xdr:col>
      <xdr:colOff>406400</xdr:colOff>
      <xdr:row>0</xdr:row>
      <xdr:rowOff>876299</xdr:rowOff>
    </xdr:to>
    <xdr:sp macro="" textlink="">
      <xdr:nvSpPr>
        <xdr:cNvPr id="9" name="WordArt 67"/>
        <xdr:cNvSpPr>
          <a:spLocks noChangeArrowheads="1" noChangeShapeType="1" noTextEdit="1"/>
        </xdr:cNvSpPr>
      </xdr:nvSpPr>
      <xdr:spPr bwMode="auto">
        <a:xfrm>
          <a:off x="777876" y="120650"/>
          <a:ext cx="8143874" cy="755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19050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00FF"/>
                  </a:gs>
                  <a:gs pos="100000">
                    <a:srgbClr val="E3E3E3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Meilleurs Performances FEMMES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0</xdr:col>
      <xdr:colOff>561975</xdr:colOff>
      <xdr:row>0</xdr:row>
      <xdr:rowOff>704850</xdr:rowOff>
    </xdr:to>
    <xdr:pic>
      <xdr:nvPicPr>
        <xdr:cNvPr id="1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1"/>
  <sheetViews>
    <sheetView zoomScale="75" zoomScaleNormal="75" workbookViewId="0">
      <selection activeCell="BA15" sqref="BA15"/>
    </sheetView>
  </sheetViews>
  <sheetFormatPr baseColWidth="10" defaultColWidth="11.42578125" defaultRowHeight="11.25" x14ac:dyDescent="0.2"/>
  <cols>
    <col min="1" max="1" width="2" style="522" customWidth="1"/>
    <col min="2" max="2" width="2.85546875" style="491" customWidth="1"/>
    <col min="3" max="3" width="24.140625" style="522" customWidth="1"/>
    <col min="4" max="4" width="4.5703125" style="491" customWidth="1"/>
    <col min="5" max="5" width="3.5703125" style="491" customWidth="1"/>
    <col min="6" max="6" width="4.5703125" style="491" customWidth="1"/>
    <col min="7" max="7" width="3" style="491" customWidth="1"/>
    <col min="8" max="8" width="4.85546875" style="571" customWidth="1"/>
    <col min="9" max="9" width="3.5703125" style="491" customWidth="1"/>
    <col min="10" max="10" width="4.140625" style="491" customWidth="1"/>
    <col min="11" max="11" width="3.5703125" style="491" customWidth="1"/>
    <col min="12" max="12" width="4.28515625" style="571" customWidth="1"/>
    <col min="13" max="13" width="3.140625" style="491" customWidth="1"/>
    <col min="14" max="14" width="4.42578125" style="491" customWidth="1"/>
    <col min="15" max="15" width="3.140625" style="491" customWidth="1"/>
    <col min="16" max="16" width="4.28515625" style="491" customWidth="1"/>
    <col min="17" max="17" width="3.28515625" style="491" customWidth="1"/>
    <col min="18" max="18" width="4" style="571" customWidth="1"/>
    <col min="19" max="19" width="3" style="491" customWidth="1"/>
    <col min="20" max="20" width="4.7109375" style="491" customWidth="1"/>
    <col min="21" max="21" width="3" style="491" customWidth="1"/>
    <col min="22" max="22" width="4.85546875" style="491" customWidth="1"/>
    <col min="23" max="23" width="3.5703125" style="491" customWidth="1"/>
    <col min="24" max="24" width="4.85546875" style="491" customWidth="1"/>
    <col min="25" max="25" width="3" style="491" customWidth="1"/>
    <col min="26" max="26" width="5.5703125" style="491" customWidth="1"/>
    <col min="27" max="27" width="3" style="491" customWidth="1"/>
    <col min="28" max="28" width="4.5703125" style="491" customWidth="1"/>
    <col min="29" max="29" width="3.7109375" style="491" customWidth="1"/>
    <col min="30" max="30" width="5" style="491" customWidth="1"/>
    <col min="31" max="31" width="3.7109375" style="491" customWidth="1"/>
    <col min="32" max="32" width="4.5703125" style="491" customWidth="1"/>
    <col min="33" max="33" width="3" style="491" customWidth="1"/>
    <col min="34" max="34" width="4.42578125" style="571" customWidth="1"/>
    <col min="35" max="35" width="3.7109375" style="491" customWidth="1"/>
    <col min="36" max="36" width="6.42578125" style="491" customWidth="1"/>
    <col min="37" max="37" width="3.7109375" style="491" customWidth="1"/>
    <col min="38" max="38" width="4.7109375" style="522" customWidth="1"/>
    <col min="39" max="39" width="3.5703125" style="522" customWidth="1"/>
    <col min="40" max="40" width="2.7109375" style="522" customWidth="1"/>
    <col min="41" max="41" width="4.7109375" style="522" customWidth="1"/>
    <col min="42" max="42" width="6.85546875" style="536" customWidth="1"/>
    <col min="43" max="44" width="3.28515625" style="522" customWidth="1"/>
    <col min="45" max="45" width="2.85546875" style="522" customWidth="1"/>
    <col min="46" max="46" width="5.7109375" style="522" customWidth="1"/>
    <col min="47" max="48" width="4" style="522" customWidth="1"/>
    <col min="49" max="49" width="4.42578125" style="684" customWidth="1"/>
    <col min="50" max="50" width="4.7109375" style="522" customWidth="1"/>
    <col min="51" max="16384" width="11.42578125" style="522"/>
  </cols>
  <sheetData>
    <row r="1" spans="1:51" x14ac:dyDescent="0.2">
      <c r="D1" s="671"/>
      <c r="AB1" s="683"/>
      <c r="AC1" s="683"/>
    </row>
    <row r="2" spans="1:51" ht="12.75" x14ac:dyDescent="0.2">
      <c r="A2" s="1476"/>
      <c r="B2" s="1476"/>
      <c r="C2" s="176"/>
      <c r="D2" s="1470" t="s">
        <v>341</v>
      </c>
      <c r="E2" s="1469"/>
      <c r="F2" s="1470" t="s">
        <v>341</v>
      </c>
      <c r="G2" s="1469"/>
      <c r="H2" s="1459" t="s">
        <v>345</v>
      </c>
      <c r="I2" s="1460"/>
      <c r="J2" s="1459" t="s">
        <v>353</v>
      </c>
      <c r="K2" s="1460"/>
      <c r="L2" s="1459" t="s">
        <v>358</v>
      </c>
      <c r="M2" s="1460"/>
      <c r="N2" s="1459" t="s">
        <v>361</v>
      </c>
      <c r="O2" s="1460"/>
      <c r="P2" s="1463" t="s">
        <v>363</v>
      </c>
      <c r="Q2" s="1464"/>
      <c r="R2" s="1463" t="s">
        <v>374</v>
      </c>
      <c r="S2" s="1464"/>
      <c r="T2" s="1463" t="s">
        <v>374</v>
      </c>
      <c r="U2" s="1464"/>
      <c r="V2" s="1459" t="s">
        <v>377</v>
      </c>
      <c r="W2" s="1460"/>
      <c r="X2" s="1459" t="s">
        <v>382</v>
      </c>
      <c r="Y2" s="1460"/>
      <c r="Z2" s="1459" t="s">
        <v>384</v>
      </c>
      <c r="AA2" s="1460"/>
      <c r="AB2" s="1461" t="s">
        <v>385</v>
      </c>
      <c r="AC2" s="1462"/>
      <c r="AD2" s="1459" t="s">
        <v>387</v>
      </c>
      <c r="AE2" s="1460"/>
      <c r="AF2" s="1463" t="s">
        <v>388</v>
      </c>
      <c r="AG2" s="1464"/>
      <c r="AH2" s="1463" t="s">
        <v>382</v>
      </c>
      <c r="AI2" s="1468"/>
      <c r="AJ2" s="1463" t="s">
        <v>393</v>
      </c>
      <c r="AK2" s="1468"/>
      <c r="AL2" s="1459" t="s">
        <v>398</v>
      </c>
      <c r="AM2" s="1469"/>
      <c r="AN2" s="134"/>
      <c r="AO2" s="492"/>
      <c r="AP2" s="587"/>
      <c r="AQ2" s="134"/>
      <c r="AR2" s="134"/>
      <c r="AS2" s="134"/>
      <c r="AT2" s="134"/>
      <c r="AU2" s="134"/>
      <c r="AV2" s="134"/>
      <c r="AW2" s="135"/>
      <c r="AX2" s="134"/>
      <c r="AY2" s="134"/>
    </row>
    <row r="3" spans="1:51" x14ac:dyDescent="0.2">
      <c r="A3" s="134"/>
      <c r="B3" s="672"/>
      <c r="C3" s="176"/>
      <c r="D3" s="1475">
        <v>6</v>
      </c>
      <c r="E3" s="1474"/>
      <c r="F3" s="1475">
        <v>6</v>
      </c>
      <c r="G3" s="1474"/>
      <c r="H3" s="1475">
        <v>23</v>
      </c>
      <c r="I3" s="1474"/>
      <c r="J3" s="1475">
        <v>30</v>
      </c>
      <c r="K3" s="1474"/>
      <c r="L3" s="1477">
        <v>6</v>
      </c>
      <c r="M3" s="1458"/>
      <c r="N3" s="1457">
        <v>13</v>
      </c>
      <c r="O3" s="1458"/>
      <c r="P3" s="1455">
        <v>20</v>
      </c>
      <c r="Q3" s="1465"/>
      <c r="R3" s="1455">
        <v>27</v>
      </c>
      <c r="S3" s="1465"/>
      <c r="T3" s="1455">
        <v>27</v>
      </c>
      <c r="U3" s="1465"/>
      <c r="V3" s="1457">
        <v>4</v>
      </c>
      <c r="W3" s="1458"/>
      <c r="X3" s="1457">
        <v>11</v>
      </c>
      <c r="Y3" s="1458"/>
      <c r="Z3" s="1457">
        <v>18</v>
      </c>
      <c r="AA3" s="1458"/>
      <c r="AB3" s="1457">
        <v>8</v>
      </c>
      <c r="AC3" s="1458"/>
      <c r="AD3" s="1457">
        <v>15</v>
      </c>
      <c r="AE3" s="1458"/>
      <c r="AF3" s="1455">
        <v>22</v>
      </c>
      <c r="AG3" s="1465"/>
      <c r="AH3" s="1455">
        <v>29</v>
      </c>
      <c r="AI3" s="1456"/>
      <c r="AJ3" s="1455" t="s">
        <v>394</v>
      </c>
      <c r="AK3" s="1456"/>
      <c r="AL3" s="1466" t="s">
        <v>399</v>
      </c>
      <c r="AM3" s="1467"/>
      <c r="AN3" s="134"/>
      <c r="AO3" s="492"/>
      <c r="AP3" s="587"/>
      <c r="AQ3" s="134"/>
      <c r="AR3" s="134"/>
      <c r="AS3" s="134"/>
      <c r="AT3" s="134"/>
      <c r="AU3" s="134"/>
      <c r="AV3" s="134"/>
      <c r="AW3" s="135"/>
      <c r="AX3" s="134"/>
      <c r="AY3" s="134"/>
    </row>
    <row r="4" spans="1:51" x14ac:dyDescent="0.2">
      <c r="A4" s="134"/>
      <c r="B4" s="1471"/>
      <c r="C4" s="1472"/>
      <c r="D4" s="1473" t="s">
        <v>325</v>
      </c>
      <c r="E4" s="1474"/>
      <c r="F4" s="1473" t="s">
        <v>325</v>
      </c>
      <c r="G4" s="1474"/>
      <c r="H4" s="1473" t="s">
        <v>346</v>
      </c>
      <c r="I4" s="1474"/>
      <c r="J4" s="1473" t="s">
        <v>346</v>
      </c>
      <c r="K4" s="1474"/>
      <c r="L4" s="1457" t="s">
        <v>359</v>
      </c>
      <c r="M4" s="1458"/>
      <c r="N4" s="1457" t="s">
        <v>359</v>
      </c>
      <c r="O4" s="1458"/>
      <c r="P4" s="1455" t="s">
        <v>359</v>
      </c>
      <c r="Q4" s="1465"/>
      <c r="R4" s="1455" t="s">
        <v>359</v>
      </c>
      <c r="S4" s="1465"/>
      <c r="T4" s="1455" t="s">
        <v>359</v>
      </c>
      <c r="U4" s="1465"/>
      <c r="V4" s="1457" t="s">
        <v>379</v>
      </c>
      <c r="W4" s="1458"/>
      <c r="X4" s="1490" t="s">
        <v>379</v>
      </c>
      <c r="Y4" s="1491"/>
      <c r="Z4" s="1457" t="s">
        <v>379</v>
      </c>
      <c r="AA4" s="1458"/>
      <c r="AB4" s="1457" t="s">
        <v>386</v>
      </c>
      <c r="AC4" s="1458"/>
      <c r="AD4" s="1457" t="s">
        <v>386</v>
      </c>
      <c r="AE4" s="1458"/>
      <c r="AF4" s="1455" t="s">
        <v>386</v>
      </c>
      <c r="AG4" s="1465"/>
      <c r="AH4" s="1455" t="s">
        <v>386</v>
      </c>
      <c r="AI4" s="1456"/>
      <c r="AJ4" s="1455" t="s">
        <v>395</v>
      </c>
      <c r="AK4" s="1456"/>
      <c r="AL4" s="1488" t="s">
        <v>395</v>
      </c>
      <c r="AM4" s="1489"/>
      <c r="AN4" s="134"/>
      <c r="AO4" s="140" t="s">
        <v>0</v>
      </c>
      <c r="AP4" s="518" t="s">
        <v>1</v>
      </c>
      <c r="AQ4" s="493" t="s">
        <v>2</v>
      </c>
      <c r="AR4" s="136"/>
      <c r="AS4" s="136"/>
      <c r="AT4" s="494"/>
      <c r="AU4" s="136" t="s">
        <v>3</v>
      </c>
      <c r="AV4" s="136"/>
      <c r="AW4" s="137"/>
      <c r="AX4" s="136"/>
      <c r="AY4" s="134"/>
    </row>
    <row r="5" spans="1:51" x14ac:dyDescent="0.2">
      <c r="A5" s="134"/>
      <c r="B5" s="1471"/>
      <c r="C5" s="1472"/>
      <c r="D5" s="1473">
        <v>2016</v>
      </c>
      <c r="E5" s="1474"/>
      <c r="F5" s="1473">
        <v>2016</v>
      </c>
      <c r="G5" s="1474"/>
      <c r="H5" s="1473">
        <v>2016</v>
      </c>
      <c r="I5" s="1474"/>
      <c r="J5" s="1473">
        <v>2016</v>
      </c>
      <c r="K5" s="1474"/>
      <c r="L5" s="1457">
        <v>2016</v>
      </c>
      <c r="M5" s="1458"/>
      <c r="N5" s="1457">
        <v>2016</v>
      </c>
      <c r="O5" s="1458"/>
      <c r="P5" s="1455">
        <v>2016</v>
      </c>
      <c r="Q5" s="1465"/>
      <c r="R5" s="1455">
        <v>2016</v>
      </c>
      <c r="S5" s="1465"/>
      <c r="T5" s="1455">
        <v>2016</v>
      </c>
      <c r="U5" s="1465"/>
      <c r="V5" s="1457">
        <v>2016</v>
      </c>
      <c r="W5" s="1458"/>
      <c r="X5" s="1457">
        <v>2016</v>
      </c>
      <c r="Y5" s="1458"/>
      <c r="Z5" s="1457">
        <v>2016</v>
      </c>
      <c r="AA5" s="1458"/>
      <c r="AB5" s="1457">
        <v>2017</v>
      </c>
      <c r="AC5" s="1458"/>
      <c r="AD5" s="1457">
        <v>2017</v>
      </c>
      <c r="AE5" s="1458"/>
      <c r="AF5" s="1455">
        <v>2017</v>
      </c>
      <c r="AG5" s="1465"/>
      <c r="AH5" s="1455">
        <v>2017</v>
      </c>
      <c r="AI5" s="1456"/>
      <c r="AJ5" s="1455">
        <v>2017</v>
      </c>
      <c r="AK5" s="1456"/>
      <c r="AL5" s="1488">
        <v>2017</v>
      </c>
      <c r="AM5" s="1465"/>
      <c r="AN5" s="134"/>
      <c r="AO5" s="140"/>
      <c r="AP5" s="588" t="s">
        <v>4</v>
      </c>
      <c r="AQ5" s="592" t="s">
        <v>5</v>
      </c>
      <c r="AR5" s="593" t="s">
        <v>6</v>
      </c>
      <c r="AS5" s="594" t="s">
        <v>7</v>
      </c>
      <c r="AT5" s="521" t="s">
        <v>8</v>
      </c>
      <c r="AU5" s="520">
        <v>450</v>
      </c>
      <c r="AV5" s="520">
        <v>500</v>
      </c>
      <c r="AW5" s="520">
        <v>540</v>
      </c>
      <c r="AX5" s="520">
        <v>570</v>
      </c>
      <c r="AY5" s="134"/>
    </row>
    <row r="6" spans="1:51" x14ac:dyDescent="0.2">
      <c r="A6" s="134"/>
      <c r="B6" s="170"/>
      <c r="C6" s="177"/>
      <c r="D6" s="1480"/>
      <c r="E6" s="1481"/>
      <c r="F6" s="1480"/>
      <c r="G6" s="1481"/>
      <c r="H6" s="1478"/>
      <c r="I6" s="1479"/>
      <c r="J6" s="1478"/>
      <c r="K6" s="1479"/>
      <c r="L6" s="1478"/>
      <c r="M6" s="1479"/>
      <c r="N6" s="1478"/>
      <c r="O6" s="1479"/>
      <c r="P6" s="1495"/>
      <c r="Q6" s="1485"/>
      <c r="R6" s="1495"/>
      <c r="S6" s="1485"/>
      <c r="T6" s="1494" t="s">
        <v>375</v>
      </c>
      <c r="U6" s="1479"/>
      <c r="V6" s="1492" t="s">
        <v>378</v>
      </c>
      <c r="W6" s="1493"/>
      <c r="X6" s="1478"/>
      <c r="Y6" s="1479"/>
      <c r="Z6" s="1478"/>
      <c r="AA6" s="1479"/>
      <c r="AB6" s="1478"/>
      <c r="AC6" s="1479"/>
      <c r="AD6" s="1478"/>
      <c r="AE6" s="1479"/>
      <c r="AF6" s="1484"/>
      <c r="AG6" s="1485"/>
      <c r="AH6" s="1498" t="s">
        <v>391</v>
      </c>
      <c r="AI6" s="1483"/>
      <c r="AJ6" s="1486" t="s">
        <v>396</v>
      </c>
      <c r="AK6" s="1487"/>
      <c r="AL6" s="1482" t="s">
        <v>400</v>
      </c>
      <c r="AM6" s="1483"/>
      <c r="AN6" s="134"/>
      <c r="AO6" s="140"/>
      <c r="AP6" s="518"/>
      <c r="AQ6" s="555"/>
      <c r="AR6" s="555"/>
      <c r="AS6" s="555"/>
      <c r="AT6" s="158"/>
      <c r="AU6" s="555"/>
      <c r="AV6" s="555"/>
      <c r="AW6" s="555"/>
      <c r="AX6" s="555"/>
      <c r="AY6" s="134"/>
    </row>
    <row r="7" spans="1:51" x14ac:dyDescent="0.2">
      <c r="A7" s="134"/>
      <c r="B7" s="500"/>
      <c r="C7" s="90" t="s">
        <v>306</v>
      </c>
      <c r="D7" s="501"/>
      <c r="E7" s="501"/>
      <c r="F7" s="501"/>
      <c r="G7" s="501"/>
      <c r="H7" s="584"/>
      <c r="I7" s="501"/>
      <c r="J7" s="501"/>
      <c r="K7" s="501"/>
      <c r="L7" s="584"/>
      <c r="M7" s="501"/>
      <c r="N7" s="501"/>
      <c r="O7" s="501"/>
      <c r="P7" s="501"/>
      <c r="Q7" s="501"/>
      <c r="R7" s="584"/>
      <c r="S7" s="501"/>
      <c r="T7" s="501"/>
      <c r="U7" s="501"/>
      <c r="V7" s="501"/>
      <c r="W7" s="501"/>
      <c r="X7" s="501"/>
      <c r="Y7" s="501"/>
      <c r="Z7" s="502"/>
      <c r="AA7" s="501"/>
      <c r="AB7" s="501"/>
      <c r="AC7" s="501"/>
      <c r="AD7" s="501"/>
      <c r="AE7" s="501"/>
      <c r="AF7" s="824"/>
      <c r="AG7" s="824"/>
      <c r="AH7" s="503"/>
      <c r="AI7" s="824"/>
      <c r="AJ7" s="501"/>
      <c r="AK7" s="824"/>
      <c r="AL7" s="504"/>
      <c r="AM7" s="525"/>
      <c r="AN7" s="134"/>
      <c r="AO7" s="140"/>
      <c r="AP7" s="518"/>
      <c r="AQ7" s="140"/>
      <c r="AR7" s="140"/>
      <c r="AS7" s="140"/>
      <c r="AT7" s="141"/>
      <c r="AU7" s="140"/>
      <c r="AV7" s="140"/>
      <c r="AW7" s="141"/>
      <c r="AX7" s="140"/>
      <c r="AY7" s="134"/>
    </row>
    <row r="8" spans="1:51" x14ac:dyDescent="0.2">
      <c r="A8" s="134"/>
      <c r="B8" s="795"/>
      <c r="C8" s="540"/>
      <c r="D8" s="1035"/>
      <c r="E8" s="1036"/>
      <c r="F8" s="1035"/>
      <c r="G8" s="1036"/>
      <c r="H8" s="567"/>
      <c r="I8" s="543"/>
      <c r="J8" s="1039"/>
      <c r="K8" s="796"/>
      <c r="L8" s="567"/>
      <c r="M8" s="1036"/>
      <c r="N8" s="1035"/>
      <c r="O8" s="1036"/>
      <c r="P8" s="1039"/>
      <c r="Q8" s="543"/>
      <c r="R8" s="595"/>
      <c r="S8" s="543"/>
      <c r="T8" s="1039"/>
      <c r="U8" s="543"/>
      <c r="V8" s="1039"/>
      <c r="W8" s="543"/>
      <c r="X8" s="1039"/>
      <c r="Y8" s="543"/>
      <c r="Z8" s="596"/>
      <c r="AA8" s="1036"/>
      <c r="AB8" s="1039"/>
      <c r="AC8" s="543"/>
      <c r="AD8" s="1035"/>
      <c r="AE8" s="1036"/>
      <c r="AF8" s="1034"/>
      <c r="AG8" s="1038"/>
      <c r="AH8" s="550"/>
      <c r="AI8" s="329"/>
      <c r="AJ8" s="1035"/>
      <c r="AK8" s="169"/>
      <c r="AL8" s="516"/>
      <c r="AM8" s="202"/>
      <c r="AN8" s="134"/>
      <c r="AO8" s="140">
        <f>COUNT(D8:AM8)</f>
        <v>0</v>
      </c>
      <c r="AP8" s="518" t="str">
        <f>IF(AO8&lt;3," ",(LARGE(D8:AM8,1)+LARGE(D8:AM8,2)+LARGE(D8:AM8,3))/3)</f>
        <v xml:space="preserve"> </v>
      </c>
      <c r="AQ8" s="519">
        <f>COUNTIF(D8:AM8,"(1)")</f>
        <v>0</v>
      </c>
      <c r="AR8" s="520">
        <f>COUNTIF(D8:AM8,"(2)")</f>
        <v>0</v>
      </c>
      <c r="AS8" s="520">
        <f>COUNTIF(D8:AM8,"(3)")</f>
        <v>0</v>
      </c>
      <c r="AT8" s="521">
        <f>SUM(AQ8:AS8)</f>
        <v>0</v>
      </c>
      <c r="AU8" s="519" t="e">
        <f>IF((LARGE(D8:AM8,1))&gt;=450,"17"," ")</f>
        <v>#NUM!</v>
      </c>
      <c r="AV8" s="520" t="e">
        <f>IF((LARGE(D8:AM8,1))&gt;=500,"17"," ")</f>
        <v>#NUM!</v>
      </c>
      <c r="AW8" s="519" t="e">
        <f>IF((LARGE(D8:AM8,1))&gt;=540,"17"," ")</f>
        <v>#NUM!</v>
      </c>
      <c r="AX8" s="520" t="e">
        <f>IF((LARGE(D8:AM8,1))&gt;=570,"17"," ")</f>
        <v>#NUM!</v>
      </c>
      <c r="AY8" s="134"/>
    </row>
    <row r="9" spans="1:51" x14ac:dyDescent="0.2">
      <c r="A9" s="134"/>
      <c r="B9" s="797"/>
      <c r="C9" s="525"/>
      <c r="D9" s="1025"/>
      <c r="E9" s="1026"/>
      <c r="F9" s="1025"/>
      <c r="G9" s="1026"/>
      <c r="H9" s="853"/>
      <c r="I9" s="171"/>
      <c r="J9" s="501"/>
      <c r="K9" s="545"/>
      <c r="L9" s="853"/>
      <c r="M9" s="1026"/>
      <c r="N9" s="1025"/>
      <c r="O9" s="1026"/>
      <c r="P9" s="501"/>
      <c r="Q9" s="171"/>
      <c r="R9" s="584"/>
      <c r="S9" s="171"/>
      <c r="T9" s="501"/>
      <c r="U9" s="171"/>
      <c r="V9" s="501"/>
      <c r="W9" s="171"/>
      <c r="X9" s="501"/>
      <c r="Y9" s="171"/>
      <c r="Z9" s="502"/>
      <c r="AA9" s="1026"/>
      <c r="AB9" s="501"/>
      <c r="AC9" s="171"/>
      <c r="AD9" s="1025"/>
      <c r="AE9" s="1026"/>
      <c r="AF9" s="1024"/>
      <c r="AG9" s="1029"/>
      <c r="AH9" s="503"/>
      <c r="AI9" s="203"/>
      <c r="AJ9" s="1025"/>
      <c r="AK9" s="166"/>
      <c r="AL9" s="526"/>
      <c r="AM9" s="598"/>
      <c r="AN9" s="134"/>
      <c r="AO9" s="140">
        <f>COUNT(D9:AM9)</f>
        <v>0</v>
      </c>
      <c r="AP9" s="518" t="str">
        <f>IF(AO9&lt;3," ",(LARGE(D9:AM9,1)+LARGE(D9:AM9,2)+LARGE(D9:AM9,3))/3)</f>
        <v xml:space="preserve"> </v>
      </c>
      <c r="AQ9" s="519">
        <f>COUNTIF(D9:AM9,"(1)")</f>
        <v>0</v>
      </c>
      <c r="AR9" s="520">
        <f>COUNTIF(D9:AM9,"(2)")</f>
        <v>0</v>
      </c>
      <c r="AS9" s="520">
        <f>COUNTIF(D9:AM9,"(3)")</f>
        <v>0</v>
      </c>
      <c r="AT9" s="521">
        <f>SUM(AQ9:AS9)</f>
        <v>0</v>
      </c>
      <c r="AU9" s="519" t="e">
        <f>IF((LARGE(D9:AM9,1))&gt;=450,"17"," ")</f>
        <v>#NUM!</v>
      </c>
      <c r="AV9" s="520" t="e">
        <f>IF((LARGE(D9:AM9,1))&gt;=500,"17"," ")</f>
        <v>#NUM!</v>
      </c>
      <c r="AW9" s="519" t="e">
        <f>IF((LARGE(D9:AM9,1))&gt;=540,"17"," ")</f>
        <v>#NUM!</v>
      </c>
      <c r="AX9" s="520" t="e">
        <f>IF((LARGE(D9:AM9,1))&gt;=570,"17"," ")</f>
        <v>#NUM!</v>
      </c>
      <c r="AY9" s="134"/>
    </row>
    <row r="10" spans="1:51" x14ac:dyDescent="0.2">
      <c r="A10" s="134"/>
      <c r="B10" s="500"/>
      <c r="C10" s="90" t="s">
        <v>9</v>
      </c>
      <c r="D10" s="501"/>
      <c r="E10" s="501"/>
      <c r="F10" s="501"/>
      <c r="G10" s="501"/>
      <c r="H10" s="584"/>
      <c r="I10" s="501"/>
      <c r="J10" s="501"/>
      <c r="K10" s="501"/>
      <c r="L10" s="584"/>
      <c r="M10" s="501"/>
      <c r="N10" s="501"/>
      <c r="O10" s="501"/>
      <c r="P10" s="501"/>
      <c r="Q10" s="501"/>
      <c r="R10" s="584"/>
      <c r="S10" s="501"/>
      <c r="T10" s="501"/>
      <c r="U10" s="501"/>
      <c r="V10" s="501"/>
      <c r="W10" s="501"/>
      <c r="X10" s="501"/>
      <c r="Y10" s="501"/>
      <c r="Z10" s="502"/>
      <c r="AA10" s="501"/>
      <c r="AB10" s="501"/>
      <c r="AC10" s="501"/>
      <c r="AD10" s="501"/>
      <c r="AE10" s="501"/>
      <c r="AF10" s="1024"/>
      <c r="AG10" s="1024"/>
      <c r="AH10" s="503"/>
      <c r="AI10" s="1024"/>
      <c r="AJ10" s="501"/>
      <c r="AK10" s="1024"/>
      <c r="AL10" s="504"/>
      <c r="AM10" s="525"/>
      <c r="AN10" s="134"/>
      <c r="AO10" s="140"/>
      <c r="AP10" s="518"/>
      <c r="AQ10" s="140"/>
      <c r="AR10" s="140"/>
      <c r="AS10" s="140"/>
      <c r="AT10" s="141"/>
      <c r="AU10" s="140"/>
      <c r="AV10" s="140"/>
      <c r="AW10" s="141"/>
      <c r="AX10" s="140"/>
      <c r="AY10" s="134"/>
    </row>
    <row r="11" spans="1:51" x14ac:dyDescent="0.2">
      <c r="A11" s="134"/>
      <c r="B11" s="590"/>
      <c r="C11" s="527"/>
      <c r="D11" s="506"/>
      <c r="E11" s="507"/>
      <c r="F11" s="506"/>
      <c r="G11" s="507"/>
      <c r="H11" s="854"/>
      <c r="I11" s="173"/>
      <c r="J11" s="508"/>
      <c r="K11" s="591"/>
      <c r="L11" s="854"/>
      <c r="M11" s="507"/>
      <c r="N11" s="506"/>
      <c r="O11" s="507"/>
      <c r="P11" s="508"/>
      <c r="Q11" s="173"/>
      <c r="R11" s="585"/>
      <c r="S11" s="173"/>
      <c r="T11" s="508"/>
      <c r="U11" s="173"/>
      <c r="V11" s="508"/>
      <c r="W11" s="173"/>
      <c r="X11" s="508"/>
      <c r="Y11" s="507"/>
      <c r="Z11" s="509"/>
      <c r="AA11" s="507"/>
      <c r="AB11" s="508"/>
      <c r="AC11" s="173"/>
      <c r="AD11" s="506"/>
      <c r="AE11" s="507"/>
      <c r="AF11" s="510"/>
      <c r="AG11" s="511"/>
      <c r="AH11" s="512"/>
      <c r="AI11" s="513"/>
      <c r="AJ11" s="506"/>
      <c r="AK11" s="514"/>
      <c r="AL11" s="516"/>
      <c r="AM11" s="202"/>
      <c r="AN11" s="134"/>
      <c r="AO11" s="140">
        <f>COUNT(D11:AM11)</f>
        <v>0</v>
      </c>
      <c r="AP11" s="518" t="str">
        <f>IF(AO11&lt;3," ",(LARGE(D11:AM11,1)+LARGE(D11:AM11,2)+LARGE(D11:AM11,3))/3)</f>
        <v xml:space="preserve"> </v>
      </c>
      <c r="AQ11" s="519">
        <f>COUNTIF(D11:AM11,"(1)")</f>
        <v>0</v>
      </c>
      <c r="AR11" s="520">
        <f>COUNTIF(D11:AM11,"(2)")</f>
        <v>0</v>
      </c>
      <c r="AS11" s="520">
        <f>COUNTIF(D11:AM11,"(3)")</f>
        <v>0</v>
      </c>
      <c r="AT11" s="521">
        <f>SUM(AQ11:AS11)</f>
        <v>0</v>
      </c>
      <c r="AU11" s="519" t="e">
        <f>IF((LARGE(D11:AM11,1))&gt;=450,"17"," ")</f>
        <v>#NUM!</v>
      </c>
      <c r="AV11" s="520" t="e">
        <f>IF((LARGE(D11:AM11,1))&gt;=500,"17"," ")</f>
        <v>#NUM!</v>
      </c>
      <c r="AW11" s="519" t="e">
        <f>IF((LARGE(D11:AM11,1))&gt;=540,"17"," ")</f>
        <v>#NUM!</v>
      </c>
      <c r="AX11" s="520" t="e">
        <f>IF((LARGE(D11:AM11,1))&gt;=570,"17"," ")</f>
        <v>#NUM!</v>
      </c>
      <c r="AY11" s="134"/>
    </row>
    <row r="12" spans="1:51" x14ac:dyDescent="0.2">
      <c r="A12" s="134"/>
      <c r="B12" s="500"/>
      <c r="C12" s="90" t="s">
        <v>10</v>
      </c>
      <c r="D12" s="501"/>
      <c r="E12" s="501"/>
      <c r="F12" s="501"/>
      <c r="G12" s="501"/>
      <c r="H12" s="584"/>
      <c r="I12" s="501"/>
      <c r="J12" s="501"/>
      <c r="K12" s="501"/>
      <c r="L12" s="584"/>
      <c r="M12" s="501"/>
      <c r="N12" s="501"/>
      <c r="O12" s="501"/>
      <c r="P12" s="501"/>
      <c r="Q12" s="501"/>
      <c r="R12" s="584"/>
      <c r="S12" s="501"/>
      <c r="T12" s="501"/>
      <c r="U12" s="501"/>
      <c r="V12" s="501"/>
      <c r="W12" s="501"/>
      <c r="X12" s="501"/>
      <c r="Y12" s="501"/>
      <c r="Z12" s="502"/>
      <c r="AA12" s="501"/>
      <c r="AB12" s="501"/>
      <c r="AC12" s="501"/>
      <c r="AD12" s="501"/>
      <c r="AE12" s="501"/>
      <c r="AF12" s="1024"/>
      <c r="AG12" s="1024"/>
      <c r="AH12" s="503"/>
      <c r="AI12" s="1024"/>
      <c r="AJ12" s="501"/>
      <c r="AK12" s="1024"/>
      <c r="AL12" s="515"/>
      <c r="AM12" s="515"/>
      <c r="AN12" s="134"/>
      <c r="AO12" s="140"/>
      <c r="AP12" s="518"/>
      <c r="AQ12" s="152"/>
      <c r="AR12" s="152"/>
      <c r="AS12" s="152"/>
      <c r="AT12" s="149"/>
      <c r="AU12" s="140"/>
      <c r="AV12" s="145"/>
      <c r="AW12" s="145"/>
      <c r="AX12" s="145"/>
      <c r="AY12" s="134"/>
    </row>
    <row r="13" spans="1:51" x14ac:dyDescent="0.2">
      <c r="A13" s="134"/>
      <c r="B13" s="590">
        <v>1</v>
      </c>
      <c r="C13" s="527" t="s">
        <v>307</v>
      </c>
      <c r="D13" s="501"/>
      <c r="E13" s="1026"/>
      <c r="F13" s="501"/>
      <c r="G13" s="1026"/>
      <c r="H13" s="854"/>
      <c r="I13" s="507"/>
      <c r="J13" s="506"/>
      <c r="K13" s="507"/>
      <c r="L13" s="854"/>
      <c r="M13" s="173"/>
      <c r="N13" s="506"/>
      <c r="O13" s="173"/>
      <c r="P13" s="501">
        <v>519</v>
      </c>
      <c r="Q13" s="1115" t="s">
        <v>323</v>
      </c>
      <c r="R13" s="584">
        <v>465</v>
      </c>
      <c r="S13" s="1115" t="s">
        <v>323</v>
      </c>
      <c r="T13" s="501"/>
      <c r="U13" s="1026"/>
      <c r="V13" s="501"/>
      <c r="W13" s="171"/>
      <c r="X13" s="501"/>
      <c r="Y13" s="1026"/>
      <c r="Z13" s="502"/>
      <c r="AA13" s="1026"/>
      <c r="AB13" s="501"/>
      <c r="AC13" s="171"/>
      <c r="AD13" s="501"/>
      <c r="AE13" s="171"/>
      <c r="AF13" s="524">
        <v>512</v>
      </c>
      <c r="AG13" s="1127" t="s">
        <v>322</v>
      </c>
      <c r="AH13" s="503">
        <v>516</v>
      </c>
      <c r="AI13" s="1104" t="s">
        <v>323</v>
      </c>
      <c r="AJ13" s="501">
        <v>512</v>
      </c>
      <c r="AK13" s="1113" t="s">
        <v>323</v>
      </c>
      <c r="AL13" s="526"/>
      <c r="AM13" s="525"/>
      <c r="AN13" s="134"/>
      <c r="AO13" s="140">
        <f>COUNT(D13:AM13)</f>
        <v>5</v>
      </c>
      <c r="AP13" s="518">
        <f>IF(AO13&lt;3," ",(LARGE(D13:AM13,1)+LARGE(D13:AM13,2)+LARGE(D13:AM13,3))/3)</f>
        <v>515.66666666666663</v>
      </c>
      <c r="AQ13" s="499">
        <f>COUNTIF(D13:AM13,"(1)")</f>
        <v>1</v>
      </c>
      <c r="AR13" s="138">
        <f>COUNTIF(D13:AM13,"(2)")</f>
        <v>4</v>
      </c>
      <c r="AS13" s="138">
        <f>COUNTIF(D13:AM13,"(3)")</f>
        <v>0</v>
      </c>
      <c r="AT13" s="498">
        <f>SUM(AQ13:AS13)</f>
        <v>5</v>
      </c>
      <c r="AU13" s="142">
        <v>16</v>
      </c>
      <c r="AV13" s="143">
        <v>16</v>
      </c>
      <c r="AW13" s="573" t="str">
        <f>IF((LARGE(D13:AM13,1))&gt;=540,"17"," ")</f>
        <v xml:space="preserve"> </v>
      </c>
      <c r="AX13" s="573" t="str">
        <f>IF((LARGE(D13:AM13,1))&gt;=570,"17"," ")</f>
        <v xml:space="preserve"> </v>
      </c>
      <c r="AY13" s="134"/>
    </row>
    <row r="14" spans="1:51" x14ac:dyDescent="0.2">
      <c r="A14" s="134"/>
      <c r="B14" s="500"/>
      <c r="C14" s="90" t="s">
        <v>11</v>
      </c>
      <c r="D14" s="501"/>
      <c r="E14" s="501"/>
      <c r="F14" s="501"/>
      <c r="G14" s="501"/>
      <c r="H14" s="584"/>
      <c r="I14" s="501"/>
      <c r="J14" s="501"/>
      <c r="K14" s="501"/>
      <c r="L14" s="584"/>
      <c r="M14" s="501"/>
      <c r="N14" s="501"/>
      <c r="O14" s="501"/>
      <c r="P14" s="501"/>
      <c r="Q14" s="501"/>
      <c r="R14" s="584"/>
      <c r="S14" s="501"/>
      <c r="T14" s="501"/>
      <c r="U14" s="501"/>
      <c r="V14" s="501"/>
      <c r="W14" s="501"/>
      <c r="X14" s="501"/>
      <c r="Y14" s="501"/>
      <c r="Z14" s="502"/>
      <c r="AA14" s="501"/>
      <c r="AB14" s="501"/>
      <c r="AC14" s="501"/>
      <c r="AD14" s="501"/>
      <c r="AE14" s="501"/>
      <c r="AF14" s="1024"/>
      <c r="AG14" s="1024"/>
      <c r="AH14" s="503"/>
      <c r="AI14" s="1024"/>
      <c r="AJ14" s="501"/>
      <c r="AK14" s="1024"/>
      <c r="AL14" s="504"/>
      <c r="AM14" s="504"/>
      <c r="AN14" s="134"/>
      <c r="AO14" s="140"/>
      <c r="AP14" s="518"/>
      <c r="AQ14" s="152"/>
      <c r="AR14" s="152"/>
      <c r="AS14" s="152"/>
      <c r="AT14" s="149"/>
      <c r="AU14" s="140"/>
      <c r="AV14" s="574"/>
      <c r="AW14" s="574"/>
      <c r="AX14" s="574"/>
      <c r="AY14" s="134"/>
    </row>
    <row r="15" spans="1:51" x14ac:dyDescent="0.2">
      <c r="A15" s="134"/>
      <c r="B15" s="505"/>
      <c r="C15" s="409"/>
      <c r="D15" s="506"/>
      <c r="E15" s="507"/>
      <c r="F15" s="501"/>
      <c r="G15" s="501"/>
      <c r="H15" s="854"/>
      <c r="I15" s="173"/>
      <c r="J15" s="506"/>
      <c r="K15" s="173"/>
      <c r="L15" s="854"/>
      <c r="M15" s="507"/>
      <c r="N15" s="506"/>
      <c r="O15" s="507"/>
      <c r="P15" s="506"/>
      <c r="Q15" s="173"/>
      <c r="R15" s="584"/>
      <c r="S15" s="545"/>
      <c r="T15" s="506"/>
      <c r="U15" s="173"/>
      <c r="V15" s="501"/>
      <c r="W15" s="545"/>
      <c r="X15" s="506"/>
      <c r="Y15" s="173"/>
      <c r="Z15" s="502"/>
      <c r="AA15" s="545"/>
      <c r="AB15" s="506"/>
      <c r="AC15" s="173"/>
      <c r="AD15" s="501"/>
      <c r="AE15" s="501"/>
      <c r="AF15" s="524"/>
      <c r="AG15" s="514"/>
      <c r="AH15" s="503"/>
      <c r="AI15" s="203"/>
      <c r="AJ15" s="506"/>
      <c r="AK15" s="514"/>
      <c r="AL15" s="517"/>
      <c r="AM15" s="413"/>
      <c r="AN15" s="134"/>
      <c r="AO15" s="140">
        <f>COUNT(D15:AM15)</f>
        <v>0</v>
      </c>
      <c r="AP15" s="518" t="str">
        <f>IF(AO15&lt;3," ",(LARGE(D15:AM15,1)+LARGE(D15:AM15,2)+LARGE(D15:AM15,3))/3)</f>
        <v xml:space="preserve"> </v>
      </c>
      <c r="AQ15" s="519">
        <f>COUNTIF(D15:AM15,"(1)")</f>
        <v>0</v>
      </c>
      <c r="AR15" s="520">
        <f>COUNTIF(D15:AM15,"(2)")</f>
        <v>0</v>
      </c>
      <c r="AS15" s="520">
        <f>COUNTIF(D15:AM15,"(3)")</f>
        <v>0</v>
      </c>
      <c r="AT15" s="521">
        <f>SUM(AQ15:AS15)</f>
        <v>0</v>
      </c>
      <c r="AU15" s="519" t="e">
        <f>IF((LARGE(D15:AM15,1))&gt;=450,"17"," ")</f>
        <v>#NUM!</v>
      </c>
      <c r="AV15" s="520" t="e">
        <f>IF((LARGE(D15:AM15,1))&gt;=500,"17"," ")</f>
        <v>#NUM!</v>
      </c>
      <c r="AW15" s="573" t="e">
        <f>IF((LARGE(D15:AM15,1))&gt;=540,"17"," ")</f>
        <v>#NUM!</v>
      </c>
      <c r="AX15" s="573" t="e">
        <f>IF((LARGE(D15:AM15,1))&gt;=570,"17"," ")</f>
        <v>#NUM!</v>
      </c>
      <c r="AY15" s="134"/>
    </row>
    <row r="16" spans="1:51" x14ac:dyDescent="0.2">
      <c r="A16" s="134"/>
      <c r="B16" s="505"/>
      <c r="C16" s="409"/>
      <c r="D16" s="506"/>
      <c r="E16" s="507"/>
      <c r="F16" s="501"/>
      <c r="G16" s="501"/>
      <c r="H16" s="854"/>
      <c r="I16" s="173"/>
      <c r="J16" s="506"/>
      <c r="K16" s="173"/>
      <c r="L16" s="854"/>
      <c r="M16" s="507"/>
      <c r="N16" s="506"/>
      <c r="O16" s="507"/>
      <c r="P16" s="506"/>
      <c r="Q16" s="173"/>
      <c r="R16" s="584"/>
      <c r="S16" s="545"/>
      <c r="T16" s="506"/>
      <c r="U16" s="173"/>
      <c r="V16" s="501"/>
      <c r="W16" s="545"/>
      <c r="X16" s="506"/>
      <c r="Y16" s="173"/>
      <c r="Z16" s="502"/>
      <c r="AA16" s="545"/>
      <c r="AB16" s="506"/>
      <c r="AC16" s="173"/>
      <c r="AD16" s="501"/>
      <c r="AE16" s="501"/>
      <c r="AF16" s="524"/>
      <c r="AG16" s="514"/>
      <c r="AH16" s="503"/>
      <c r="AI16" s="203"/>
      <c r="AJ16" s="506"/>
      <c r="AK16" s="514"/>
      <c r="AL16" s="517"/>
      <c r="AM16" s="413"/>
      <c r="AN16" s="134"/>
      <c r="AO16" s="140">
        <f>COUNT(D16:AM16)</f>
        <v>0</v>
      </c>
      <c r="AP16" s="518" t="str">
        <f>IF(AO16&lt;3," ",(LARGE(D16:AM16,1)+LARGE(D16:AM16,2)+LARGE(D16:AM16,3))/3)</f>
        <v xml:space="preserve"> </v>
      </c>
      <c r="AQ16" s="519">
        <f>COUNTIF(D16:AM16,"(1)")</f>
        <v>0</v>
      </c>
      <c r="AR16" s="520">
        <f>COUNTIF(D16:AM16,"(2)")</f>
        <v>0</v>
      </c>
      <c r="AS16" s="520">
        <f>COUNTIF(D16:AM16,"(3)")</f>
        <v>0</v>
      </c>
      <c r="AT16" s="521">
        <f>SUM(AQ16:AS16)</f>
        <v>0</v>
      </c>
      <c r="AU16" s="519" t="e">
        <f>IF((LARGE(D16:AM16,1))&gt;=450,"17"," ")</f>
        <v>#NUM!</v>
      </c>
      <c r="AV16" s="520" t="e">
        <f>IF((LARGE(D16:AM16,1))&gt;=500,"17"," ")</f>
        <v>#NUM!</v>
      </c>
      <c r="AW16" s="519" t="e">
        <f>IF((LARGE(D16:AM16,1))&gt;=540,"17"," ")</f>
        <v>#NUM!</v>
      </c>
      <c r="AX16" s="519" t="e">
        <f>IF((LARGE(D16:AM16,1))&gt;=570,"17"," ")</f>
        <v>#NUM!</v>
      </c>
      <c r="AY16" s="134"/>
    </row>
    <row r="17" spans="1:51" x14ac:dyDescent="0.2">
      <c r="A17" s="134"/>
      <c r="B17" s="500"/>
      <c r="C17" s="90" t="s">
        <v>12</v>
      </c>
      <c r="D17" s="501"/>
      <c r="E17" s="501"/>
      <c r="F17" s="501"/>
      <c r="G17" s="501"/>
      <c r="H17" s="584"/>
      <c r="I17" s="501"/>
      <c r="J17" s="501"/>
      <c r="K17" s="501"/>
      <c r="L17" s="584"/>
      <c r="M17" s="501"/>
      <c r="N17" s="501"/>
      <c r="O17" s="501"/>
      <c r="P17" s="501"/>
      <c r="Q17" s="501"/>
      <c r="R17" s="584"/>
      <c r="S17" s="501"/>
      <c r="T17" s="501"/>
      <c r="U17" s="501"/>
      <c r="V17" s="501"/>
      <c r="W17" s="501"/>
      <c r="X17" s="501"/>
      <c r="Y17" s="501"/>
      <c r="Z17" s="502"/>
      <c r="AA17" s="501"/>
      <c r="AB17" s="501"/>
      <c r="AC17" s="501"/>
      <c r="AD17" s="501"/>
      <c r="AE17" s="501"/>
      <c r="AF17" s="1024"/>
      <c r="AG17" s="1024"/>
      <c r="AH17" s="503"/>
      <c r="AI17" s="1024"/>
      <c r="AJ17" s="501"/>
      <c r="AK17" s="1024"/>
      <c r="AL17" s="504"/>
      <c r="AM17" s="504"/>
      <c r="AN17" s="134"/>
      <c r="AO17" s="140"/>
      <c r="AP17" s="518"/>
      <c r="AQ17" s="152"/>
      <c r="AR17" s="152"/>
      <c r="AS17" s="152"/>
      <c r="AT17" s="149"/>
      <c r="AU17" s="140"/>
      <c r="AV17" s="152"/>
      <c r="AW17" s="152"/>
      <c r="AX17" s="152"/>
      <c r="AY17" s="134"/>
    </row>
    <row r="18" spans="1:51" x14ac:dyDescent="0.2">
      <c r="A18" s="134"/>
      <c r="B18" s="505"/>
      <c r="C18" s="331"/>
      <c r="D18" s="506"/>
      <c r="E18" s="528"/>
      <c r="F18" s="529"/>
      <c r="G18" s="528"/>
      <c r="H18" s="854"/>
      <c r="I18" s="528"/>
      <c r="J18" s="530"/>
      <c r="K18" s="530"/>
      <c r="L18" s="854"/>
      <c r="M18" s="528"/>
      <c r="N18" s="529"/>
      <c r="O18" s="528"/>
      <c r="P18" s="508"/>
      <c r="Q18" s="528"/>
      <c r="R18" s="585"/>
      <c r="S18" s="528"/>
      <c r="T18" s="508"/>
      <c r="U18" s="528"/>
      <c r="V18" s="530"/>
      <c r="W18" s="528"/>
      <c r="X18" s="530"/>
      <c r="Y18" s="528"/>
      <c r="Z18" s="509"/>
      <c r="AA18" s="528"/>
      <c r="AB18" s="508"/>
      <c r="AC18" s="528"/>
      <c r="AD18" s="508"/>
      <c r="AE18" s="528"/>
      <c r="AF18" s="531"/>
      <c r="AG18" s="532"/>
      <c r="AH18" s="512"/>
      <c r="AI18" s="533"/>
      <c r="AJ18" s="529"/>
      <c r="AK18" s="532"/>
      <c r="AL18" s="517"/>
      <c r="AM18" s="527"/>
      <c r="AN18" s="134"/>
      <c r="AO18" s="140">
        <f>COUNT(D18:AM18)</f>
        <v>0</v>
      </c>
      <c r="AP18" s="518" t="str">
        <f>IF(AO18&lt;3," ",(LARGE(D18:AM18,1)+LARGE(D18:AM18,2)+LARGE(D18:AM18,3))/3)</f>
        <v xml:space="preserve"> </v>
      </c>
      <c r="AQ18" s="499">
        <f>COUNTIF(D18:AM18,"(1)")</f>
        <v>0</v>
      </c>
      <c r="AR18" s="138">
        <f>COUNTIF(D18:AM18,"(2)")</f>
        <v>0</v>
      </c>
      <c r="AS18" s="138">
        <f>COUNTIF(D18:AM18,"(3)")</f>
        <v>0</v>
      </c>
      <c r="AT18" s="498">
        <f>SUM(AQ18:AS18)</f>
        <v>0</v>
      </c>
      <c r="AU18" s="575" t="e">
        <f>IF((LARGE(D18:AM18,1))&gt;=450,"17"," ")</f>
        <v>#NUM!</v>
      </c>
      <c r="AV18" s="576" t="e">
        <f>IF((LARGE(D18:AM18,1))&gt;=500,"17"," ")</f>
        <v>#NUM!</v>
      </c>
      <c r="AW18" s="573" t="e">
        <f>IF((LARGE(D18:AM18,1))&gt;=540,"17"," ")</f>
        <v>#NUM!</v>
      </c>
      <c r="AX18" s="573" t="e">
        <f>IF((LARGE(D18:AM18,1))&gt;=570,"17"," ")</f>
        <v>#NUM!</v>
      </c>
      <c r="AY18" s="134"/>
    </row>
    <row r="19" spans="1:51" x14ac:dyDescent="0.2">
      <c r="A19" s="134"/>
      <c r="B19" s="500"/>
      <c r="C19" s="90" t="s">
        <v>13</v>
      </c>
      <c r="D19" s="501"/>
      <c r="E19" s="501"/>
      <c r="F19" s="501"/>
      <c r="G19" s="501"/>
      <c r="H19" s="584"/>
      <c r="I19" s="501"/>
      <c r="J19" s="501"/>
      <c r="K19" s="501"/>
      <c r="L19" s="584"/>
      <c r="M19" s="501"/>
      <c r="N19" s="501"/>
      <c r="O19" s="501"/>
      <c r="P19" s="501"/>
      <c r="Q19" s="501"/>
      <c r="R19" s="584"/>
      <c r="S19" s="501"/>
      <c r="T19" s="501"/>
      <c r="U19" s="501"/>
      <c r="V19" s="501"/>
      <c r="W19" s="501"/>
      <c r="X19" s="501"/>
      <c r="Y19" s="501"/>
      <c r="Z19" s="502"/>
      <c r="AA19" s="501"/>
      <c r="AB19" s="501"/>
      <c r="AC19" s="501"/>
      <c r="AD19" s="501"/>
      <c r="AE19" s="501"/>
      <c r="AF19" s="1024"/>
      <c r="AG19" s="1024"/>
      <c r="AH19" s="503"/>
      <c r="AI19" s="1024"/>
      <c r="AJ19" s="501"/>
      <c r="AK19" s="1024"/>
      <c r="AL19" s="504"/>
      <c r="AM19" s="504"/>
      <c r="AN19" s="134"/>
      <c r="AO19" s="140"/>
      <c r="AP19" s="518"/>
      <c r="AQ19" s="152"/>
      <c r="AR19" s="152"/>
      <c r="AS19" s="152"/>
      <c r="AT19" s="149"/>
      <c r="AU19" s="574"/>
      <c r="AV19" s="574"/>
      <c r="AW19" s="574"/>
      <c r="AX19" s="574"/>
      <c r="AY19" s="134"/>
    </row>
    <row r="20" spans="1:51" x14ac:dyDescent="0.2">
      <c r="A20" s="134"/>
      <c r="B20" s="534">
        <v>1</v>
      </c>
      <c r="C20" s="162" t="s">
        <v>328</v>
      </c>
      <c r="D20" s="1022"/>
      <c r="E20" s="1023"/>
      <c r="G20" s="1023"/>
      <c r="H20" s="567">
        <v>476</v>
      </c>
      <c r="I20" s="1078" t="s">
        <v>323</v>
      </c>
      <c r="J20" s="1035">
        <v>451</v>
      </c>
      <c r="K20" s="1093" t="s">
        <v>347</v>
      </c>
      <c r="L20" s="572"/>
      <c r="M20" s="1038"/>
      <c r="N20" s="1037">
        <v>497</v>
      </c>
      <c r="O20" s="1081" t="s">
        <v>322</v>
      </c>
      <c r="P20" s="535">
        <v>482</v>
      </c>
      <c r="Q20" s="1079" t="s">
        <v>347</v>
      </c>
      <c r="R20" s="546">
        <v>478</v>
      </c>
      <c r="S20" s="1119" t="s">
        <v>322</v>
      </c>
      <c r="U20" s="1023"/>
      <c r="W20" s="1023"/>
      <c r="X20" s="491">
        <v>437</v>
      </c>
      <c r="Y20" s="172" t="s">
        <v>348</v>
      </c>
      <c r="Z20" s="536">
        <v>477</v>
      </c>
      <c r="AA20" s="1124" t="s">
        <v>347</v>
      </c>
      <c r="AC20" s="172"/>
      <c r="AE20" s="172"/>
      <c r="AF20" s="535">
        <v>508</v>
      </c>
      <c r="AG20" s="851" t="s">
        <v>323</v>
      </c>
      <c r="AH20" s="537"/>
      <c r="AI20" s="1038"/>
      <c r="AK20" s="1031"/>
      <c r="AL20" s="516"/>
      <c r="AM20" s="540"/>
      <c r="AN20" s="134"/>
      <c r="AO20" s="140">
        <f>COUNT(D20:AM20)</f>
        <v>8</v>
      </c>
      <c r="AP20" s="518">
        <f>IF(AO20&lt;3," ",(LARGE(D20:AM20,1)+LARGE(D20:AM20,2)+LARGE(D20:AM20,3))/3)</f>
        <v>495.66666666666669</v>
      </c>
      <c r="AQ20" s="499">
        <f>COUNTIF(D20:AM20,"(1)")</f>
        <v>2</v>
      </c>
      <c r="AR20" s="138">
        <f>COUNTIF(D20:AM20,"(2)")</f>
        <v>2</v>
      </c>
      <c r="AS20" s="138">
        <f>COUNTIF(D20:AM20,"(3)")</f>
        <v>3</v>
      </c>
      <c r="AT20" s="498">
        <f>SUM(AQ20:AS20)</f>
        <v>7</v>
      </c>
      <c r="AU20" s="1077" t="str">
        <f>IF((LARGE(D20:AM20,1))&gt;=450,"17"," ")</f>
        <v>17</v>
      </c>
      <c r="AV20" s="1116" t="str">
        <f>IF((LARGE(D20:AM20,1))&gt;=500,"17"," ")</f>
        <v>17</v>
      </c>
      <c r="AW20" s="138" t="str">
        <f>IF((LARGE(D20:AM20,1))&gt;=540,"17"," ")</f>
        <v xml:space="preserve"> </v>
      </c>
      <c r="AX20" s="138" t="str">
        <f>IF((LARGE(D20:AM20,1))&gt;=570,"17"," ")</f>
        <v xml:space="preserve"> </v>
      </c>
      <c r="AY20" s="134"/>
    </row>
    <row r="21" spans="1:51" x14ac:dyDescent="0.2">
      <c r="A21" s="134"/>
      <c r="B21" s="523"/>
      <c r="C21" s="161"/>
      <c r="D21" s="1025"/>
      <c r="E21" s="1026"/>
      <c r="F21" s="501"/>
      <c r="G21" s="1026"/>
      <c r="H21" s="853"/>
      <c r="I21" s="171"/>
      <c r="J21" s="1025"/>
      <c r="K21" s="171"/>
      <c r="L21" s="853"/>
      <c r="M21" s="171"/>
      <c r="N21" s="1025"/>
      <c r="O21" s="171"/>
      <c r="P21" s="501"/>
      <c r="Q21" s="1026"/>
      <c r="R21" s="584"/>
      <c r="S21" s="1029"/>
      <c r="T21" s="501"/>
      <c r="U21" s="1026"/>
      <c r="V21" s="501"/>
      <c r="W21" s="171"/>
      <c r="X21" s="1024"/>
      <c r="Y21" s="166"/>
      <c r="Z21" s="541"/>
      <c r="AA21" s="1029"/>
      <c r="AB21" s="1024"/>
      <c r="AC21" s="166"/>
      <c r="AD21" s="1024"/>
      <c r="AE21" s="1029"/>
      <c r="AF21" s="1024"/>
      <c r="AG21" s="1029"/>
      <c r="AH21" s="503"/>
      <c r="AI21" s="1029"/>
      <c r="AJ21" s="1024"/>
      <c r="AK21" s="166"/>
      <c r="AL21" s="1028"/>
      <c r="AM21" s="1029"/>
      <c r="AN21" s="134"/>
      <c r="AO21" s="140">
        <f>COUNT(D21:AM21)</f>
        <v>0</v>
      </c>
      <c r="AP21" s="518" t="str">
        <f>IF(AO21&lt;3," ",(LARGE(D21:AM21,1)+LARGE(D21:AM21,2)+LARGE(D21:AM21,3))/3)</f>
        <v xml:space="preserve"> </v>
      </c>
      <c r="AQ21" s="499">
        <f>COUNTIF(D21:AM21,"(1)")</f>
        <v>0</v>
      </c>
      <c r="AR21" s="138">
        <f>COUNTIF(D21:AM21,"(2)")</f>
        <v>0</v>
      </c>
      <c r="AS21" s="138">
        <f>COUNTIF(D21:AM21,"(3)")</f>
        <v>0</v>
      </c>
      <c r="AT21" s="498">
        <f>SUM(AQ21:AS21)</f>
        <v>0</v>
      </c>
      <c r="AU21" s="499" t="e">
        <f>IF((LARGE(D21:AM21,1))&gt;=450,"17"," ")</f>
        <v>#NUM!</v>
      </c>
      <c r="AV21" s="138" t="e">
        <f>IF((LARGE(D21:AM21,1))&gt;=500,"17"," ")</f>
        <v>#NUM!</v>
      </c>
      <c r="AW21" s="576" t="e">
        <f>IF((LARGE(D21:AM21,1))&gt;=540,"17"," ")</f>
        <v>#NUM!</v>
      </c>
      <c r="AX21" s="576" t="e">
        <f>IF((LARGE(D21:AM21,1))&gt;=570,"17"," ")</f>
        <v>#NUM!</v>
      </c>
      <c r="AY21" s="134"/>
    </row>
    <row r="22" spans="1:51" x14ac:dyDescent="0.2">
      <c r="A22" s="134"/>
      <c r="B22" s="500"/>
      <c r="C22" s="90" t="s">
        <v>15</v>
      </c>
      <c r="D22" s="501"/>
      <c r="E22" s="501"/>
      <c r="F22" s="501"/>
      <c r="G22" s="501"/>
      <c r="H22" s="584"/>
      <c r="I22" s="501"/>
      <c r="J22" s="501"/>
      <c r="K22" s="501"/>
      <c r="L22" s="584"/>
      <c r="M22" s="501"/>
      <c r="N22" s="501"/>
      <c r="O22" s="501"/>
      <c r="P22" s="501"/>
      <c r="Q22" s="501"/>
      <c r="R22" s="584"/>
      <c r="S22" s="501"/>
      <c r="T22" s="501"/>
      <c r="U22" s="501"/>
      <c r="V22" s="501"/>
      <c r="W22" s="501"/>
      <c r="X22" s="501"/>
      <c r="Y22" s="501"/>
      <c r="Z22" s="502"/>
      <c r="AA22" s="501"/>
      <c r="AB22" s="501"/>
      <c r="AC22" s="501"/>
      <c r="AD22" s="501"/>
      <c r="AE22" s="501"/>
      <c r="AF22" s="1024"/>
      <c r="AG22" s="1024"/>
      <c r="AH22" s="503"/>
      <c r="AI22" s="1024"/>
      <c r="AJ22" s="501"/>
      <c r="AK22" s="1024"/>
      <c r="AL22" s="504"/>
      <c r="AM22" s="504"/>
      <c r="AN22" s="134"/>
      <c r="AO22" s="140"/>
      <c r="AP22" s="518"/>
      <c r="AQ22" s="152"/>
      <c r="AR22" s="152"/>
      <c r="AS22" s="152"/>
      <c r="AT22" s="149"/>
      <c r="AU22" s="145"/>
      <c r="AV22" s="145"/>
      <c r="AW22" s="145"/>
      <c r="AX22" s="145"/>
      <c r="AY22" s="134"/>
    </row>
    <row r="23" spans="1:51" x14ac:dyDescent="0.2">
      <c r="A23" s="134"/>
      <c r="B23" s="534"/>
      <c r="C23" s="162" t="s">
        <v>309</v>
      </c>
      <c r="D23" s="1035"/>
      <c r="E23" s="543"/>
      <c r="F23" s="1039"/>
      <c r="G23" s="543"/>
      <c r="H23" s="1082"/>
      <c r="I23" s="543"/>
      <c r="J23" s="542"/>
      <c r="K23" s="543"/>
      <c r="L23" s="567"/>
      <c r="M23" s="543"/>
      <c r="N23" s="1035"/>
      <c r="O23" s="543"/>
      <c r="P23" s="1039"/>
      <c r="Q23" s="543"/>
      <c r="R23" s="595"/>
      <c r="S23" s="543"/>
      <c r="T23" s="1039"/>
      <c r="U23" s="543"/>
      <c r="V23" s="1039"/>
      <c r="W23" s="543"/>
      <c r="X23" s="1039"/>
      <c r="Y23" s="543"/>
      <c r="Z23" s="596"/>
      <c r="AA23" s="543"/>
      <c r="AB23" s="1039"/>
      <c r="AC23" s="543"/>
      <c r="AD23" s="1039"/>
      <c r="AE23" s="1036"/>
      <c r="AF23" s="1037"/>
      <c r="AG23" s="169"/>
      <c r="AH23" s="550"/>
      <c r="AI23" s="329"/>
      <c r="AJ23" s="1035"/>
      <c r="AK23" s="169"/>
      <c r="AL23" s="544"/>
      <c r="AM23" s="202"/>
      <c r="AN23" s="134"/>
      <c r="AO23" s="140">
        <f>COUNT(D23:AM23)</f>
        <v>0</v>
      </c>
      <c r="AP23" s="518" t="str">
        <f>IF(AO23&lt;3," ",(LARGE(D23:AM23,1)+LARGE(D23:AM23,2)+LARGE(D23:AM23,3))/3)</f>
        <v xml:space="preserve"> </v>
      </c>
      <c r="AQ23" s="499">
        <f>COUNTIF(D23:AM23,"(1)")</f>
        <v>0</v>
      </c>
      <c r="AR23" s="138">
        <f>COUNTIF(D23:AM23,"(2)")</f>
        <v>0</v>
      </c>
      <c r="AS23" s="138">
        <f>COUNTIF(D23:AM23,"(3)")</f>
        <v>0</v>
      </c>
      <c r="AT23" s="498">
        <f>SUM(AQ23:AS23)</f>
        <v>0</v>
      </c>
      <c r="AU23" s="142">
        <v>15</v>
      </c>
      <c r="AV23" s="520" t="e">
        <f>IF((LARGE(D23:AM23,1))&gt;=500,"17"," ")</f>
        <v>#NUM!</v>
      </c>
      <c r="AW23" s="138" t="e">
        <f>IF((LARGE(D23:AM23,1))&gt;=540,"17"," ")</f>
        <v>#NUM!</v>
      </c>
      <c r="AX23" s="138" t="e">
        <f>IF((LARGE(D23:AM23,1))&gt;=570,"17"," ")</f>
        <v>#NUM!</v>
      </c>
      <c r="AY23" s="134"/>
    </row>
    <row r="24" spans="1:51" x14ac:dyDescent="0.2">
      <c r="A24" s="134"/>
      <c r="B24" s="523"/>
      <c r="C24" s="161" t="s">
        <v>229</v>
      </c>
      <c r="D24" s="1025"/>
      <c r="E24" s="171"/>
      <c r="F24" s="1025"/>
      <c r="G24" s="1026"/>
      <c r="H24" s="853"/>
      <c r="I24" s="171"/>
      <c r="J24" s="501"/>
      <c r="K24" s="545"/>
      <c r="L24" s="853"/>
      <c r="M24" s="1026"/>
      <c r="N24" s="1025"/>
      <c r="O24" s="171"/>
      <c r="P24" s="501"/>
      <c r="Q24" s="171"/>
      <c r="R24" s="584"/>
      <c r="S24" s="171"/>
      <c r="T24" s="501"/>
      <c r="U24" s="171"/>
      <c r="V24" s="501"/>
      <c r="W24" s="171"/>
      <c r="X24" s="501"/>
      <c r="Y24" s="171"/>
      <c r="Z24" s="502"/>
      <c r="AA24" s="171"/>
      <c r="AB24" s="501"/>
      <c r="AC24" s="171"/>
      <c r="AD24" s="501"/>
      <c r="AE24" s="501"/>
      <c r="AF24" s="1028"/>
      <c r="AG24" s="166"/>
      <c r="AH24" s="503"/>
      <c r="AI24" s="203"/>
      <c r="AJ24" s="1025"/>
      <c r="AK24" s="166"/>
      <c r="AL24" s="526"/>
      <c r="AM24" s="598"/>
      <c r="AN24" s="134"/>
      <c r="AO24" s="140">
        <f>COUNT(D24:AM24)</f>
        <v>0</v>
      </c>
      <c r="AP24" s="518" t="str">
        <f>IF(AO24&lt;3," ",(LARGE(D24:AM24,1)+LARGE(D24:AM24,2)+LARGE(D24:AM24,3))/3)</f>
        <v xml:space="preserve"> </v>
      </c>
      <c r="AQ24" s="519">
        <f>COUNTIF(D24:AM24,"(1)")</f>
        <v>0</v>
      </c>
      <c r="AR24" s="520">
        <f>COUNTIF(D24:AM24,"(2)")</f>
        <v>0</v>
      </c>
      <c r="AS24" s="520">
        <f>COUNTIF(D24:AM24,"(3)")</f>
        <v>0</v>
      </c>
      <c r="AT24" s="521">
        <f>SUM(AQ24:AS24)</f>
        <v>0</v>
      </c>
      <c r="AU24" s="142">
        <v>12</v>
      </c>
      <c r="AV24" s="143">
        <v>12</v>
      </c>
      <c r="AW24" s="142">
        <v>12</v>
      </c>
      <c r="AX24" s="519" t="e">
        <f>IF((LARGE(D24:AM24,1))&gt;=570,"17"," ")</f>
        <v>#NUM!</v>
      </c>
      <c r="AY24" s="134"/>
    </row>
    <row r="25" spans="1:51" x14ac:dyDescent="0.2">
      <c r="A25" s="134"/>
      <c r="B25" s="500"/>
      <c r="C25" s="90" t="s">
        <v>16</v>
      </c>
      <c r="D25" s="501"/>
      <c r="E25" s="501"/>
      <c r="F25" s="501"/>
      <c r="G25" s="501"/>
      <c r="H25" s="584"/>
      <c r="I25" s="501"/>
      <c r="J25" s="501"/>
      <c r="K25" s="501"/>
      <c r="L25" s="584"/>
      <c r="M25" s="501"/>
      <c r="N25" s="501"/>
      <c r="O25" s="501"/>
      <c r="P25" s="501"/>
      <c r="Q25" s="501"/>
      <c r="R25" s="584"/>
      <c r="S25" s="501"/>
      <c r="T25" s="501"/>
      <c r="U25" s="501"/>
      <c r="V25" s="501"/>
      <c r="W25" s="501"/>
      <c r="X25" s="501"/>
      <c r="Y25" s="501"/>
      <c r="Z25" s="502"/>
      <c r="AA25" s="501"/>
      <c r="AB25" s="501"/>
      <c r="AC25" s="501"/>
      <c r="AD25" s="501"/>
      <c r="AE25" s="501"/>
      <c r="AF25" s="1024"/>
      <c r="AG25" s="1024"/>
      <c r="AH25" s="503"/>
      <c r="AI25" s="1024"/>
      <c r="AJ25" s="501"/>
      <c r="AK25" s="1024"/>
      <c r="AL25" s="504"/>
      <c r="AM25" s="504"/>
      <c r="AN25" s="134"/>
      <c r="AO25" s="140"/>
      <c r="AP25" s="518"/>
      <c r="AQ25" s="152"/>
      <c r="AR25" s="152"/>
      <c r="AS25" s="152"/>
      <c r="AT25" s="149"/>
      <c r="AU25" s="145"/>
      <c r="AV25" s="145"/>
      <c r="AW25" s="145"/>
      <c r="AX25" s="145"/>
      <c r="AY25" s="134"/>
    </row>
    <row r="26" spans="1:51" x14ac:dyDescent="0.2">
      <c r="A26" s="134"/>
      <c r="B26" s="523"/>
      <c r="C26" s="161"/>
      <c r="D26" s="1025"/>
      <c r="E26" s="1026"/>
      <c r="F26" s="506"/>
      <c r="G26" s="507"/>
      <c r="H26" s="854"/>
      <c r="I26" s="507"/>
      <c r="J26" s="501"/>
      <c r="K26" s="501"/>
      <c r="L26" s="854"/>
      <c r="M26" s="507"/>
      <c r="N26" s="506"/>
      <c r="O26" s="507"/>
      <c r="P26" s="501"/>
      <c r="Q26" s="1026"/>
      <c r="R26" s="584"/>
      <c r="S26" s="1026"/>
      <c r="T26" s="501"/>
      <c r="U26" s="1026"/>
      <c r="V26" s="501"/>
      <c r="W26" s="1026"/>
      <c r="X26" s="501"/>
      <c r="Y26" s="1026"/>
      <c r="Z26" s="502"/>
      <c r="AA26" s="1026"/>
      <c r="AB26" s="501"/>
      <c r="AC26" s="1026"/>
      <c r="AD26" s="501"/>
      <c r="AE26" s="1026"/>
      <c r="AF26" s="524"/>
      <c r="AG26" s="511"/>
      <c r="AH26" s="503"/>
      <c r="AI26" s="1024"/>
      <c r="AJ26" s="1025"/>
      <c r="AK26" s="1029"/>
      <c r="AL26" s="517"/>
      <c r="AM26" s="527"/>
      <c r="AN26" s="134"/>
      <c r="AO26" s="140">
        <f>COUNT(D26:AM26)</f>
        <v>0</v>
      </c>
      <c r="AP26" s="518" t="str">
        <f>IF(AO26&lt;3," ",(LARGE(D26:AM26,1)+LARGE(D26:AM26,2)+LARGE(D26:AM26,3))/3)</f>
        <v xml:space="preserve"> </v>
      </c>
      <c r="AQ26" s="499">
        <f>COUNTIF(D26:AM26,"(1)")</f>
        <v>0</v>
      </c>
      <c r="AR26" s="138">
        <f>COUNTIF(D26:AM26,"(2)")</f>
        <v>0</v>
      </c>
      <c r="AS26" s="138">
        <f>COUNTIF(D26:AM26,"(3)")</f>
        <v>0</v>
      </c>
      <c r="AT26" s="498">
        <f>SUM(AQ26:AS26)</f>
        <v>0</v>
      </c>
      <c r="AU26" s="499" t="e">
        <f>IF((LARGE(D26:AM26,1))&gt;=450,"17"," ")</f>
        <v>#NUM!</v>
      </c>
      <c r="AV26" s="138" t="e">
        <f>IF((LARGE(D26:AM26,1))&gt;=500,"17"," ")</f>
        <v>#NUM!</v>
      </c>
      <c r="AW26" s="138" t="e">
        <f>IF((LARGE(D26:AM26,1))&gt;=540,"17"," ")</f>
        <v>#NUM!</v>
      </c>
      <c r="AX26" s="138" t="e">
        <f>IF((LARGE(D26:AM26,1))&gt;=570,"17"," ")</f>
        <v>#NUM!</v>
      </c>
      <c r="AY26" s="134"/>
    </row>
    <row r="27" spans="1:51" x14ac:dyDescent="0.2">
      <c r="A27" s="134"/>
      <c r="B27" s="500"/>
      <c r="C27" s="90" t="s">
        <v>17</v>
      </c>
      <c r="D27" s="501"/>
      <c r="E27" s="501"/>
      <c r="F27" s="501"/>
      <c r="G27" s="501"/>
      <c r="H27" s="584"/>
      <c r="I27" s="501"/>
      <c r="J27" s="501"/>
      <c r="K27" s="501"/>
      <c r="L27" s="584"/>
      <c r="M27" s="501"/>
      <c r="N27" s="501"/>
      <c r="O27" s="501"/>
      <c r="P27" s="501"/>
      <c r="Q27" s="501"/>
      <c r="R27" s="584"/>
      <c r="S27" s="501"/>
      <c r="T27" s="501"/>
      <c r="U27" s="501"/>
      <c r="V27" s="501"/>
      <c r="W27" s="501"/>
      <c r="X27" s="501"/>
      <c r="Y27" s="501"/>
      <c r="Z27" s="502"/>
      <c r="AA27" s="501"/>
      <c r="AB27" s="501"/>
      <c r="AC27" s="501"/>
      <c r="AD27" s="501"/>
      <c r="AE27" s="501"/>
      <c r="AF27" s="1024"/>
      <c r="AG27" s="1024"/>
      <c r="AH27" s="503"/>
      <c r="AI27" s="1024"/>
      <c r="AJ27" s="501"/>
      <c r="AK27" s="1024"/>
      <c r="AL27" s="504"/>
      <c r="AM27" s="504"/>
      <c r="AN27" s="134"/>
      <c r="AO27" s="140"/>
      <c r="AP27" s="518"/>
      <c r="AQ27" s="152"/>
      <c r="AR27" s="152"/>
      <c r="AS27" s="152"/>
      <c r="AT27" s="149"/>
      <c r="AU27" s="519"/>
      <c r="AV27" s="520"/>
      <c r="AW27" s="520"/>
      <c r="AX27" s="520"/>
      <c r="AY27" s="134"/>
    </row>
    <row r="28" spans="1:51" x14ac:dyDescent="0.2">
      <c r="A28" s="134"/>
      <c r="B28" s="523"/>
      <c r="C28" s="161"/>
      <c r="D28" s="1025"/>
      <c r="E28" s="1026"/>
      <c r="F28" s="506"/>
      <c r="G28" s="507"/>
      <c r="H28" s="854"/>
      <c r="I28" s="173"/>
      <c r="J28" s="501"/>
      <c r="K28" s="545"/>
      <c r="L28" s="854"/>
      <c r="M28" s="173"/>
      <c r="N28" s="506"/>
      <c r="O28" s="173"/>
      <c r="P28" s="501"/>
      <c r="Q28" s="1026"/>
      <c r="R28" s="584"/>
      <c r="S28" s="1026"/>
      <c r="T28" s="501"/>
      <c r="U28" s="1026"/>
      <c r="V28" s="501"/>
      <c r="W28" s="1026"/>
      <c r="X28" s="501"/>
      <c r="Y28" s="1026"/>
      <c r="Z28" s="502"/>
      <c r="AA28" s="171"/>
      <c r="AB28" s="501"/>
      <c r="AC28" s="1026"/>
      <c r="AD28" s="501"/>
      <c r="AE28" s="1026"/>
      <c r="AF28" s="524"/>
      <c r="AG28" s="511"/>
      <c r="AH28" s="503"/>
      <c r="AI28" s="1024"/>
      <c r="AJ28" s="1025"/>
      <c r="AK28" s="1029"/>
      <c r="AL28" s="517"/>
      <c r="AM28" s="413"/>
      <c r="AN28" s="134"/>
      <c r="AO28" s="140">
        <f>COUNT(D28:AM28)</f>
        <v>0</v>
      </c>
      <c r="AP28" s="518" t="str">
        <f>IF(AO28&lt;3," ",(LARGE(D28:AM28,1)+LARGE(D28:AM28,2)+LARGE(D28:AM28,3))/3)</f>
        <v xml:space="preserve"> </v>
      </c>
      <c r="AQ28" s="499">
        <f>COUNTIF(D28:AM28,"(1)")</f>
        <v>0</v>
      </c>
      <c r="AR28" s="138">
        <f>COUNTIF(D28:AM28,"(2)")</f>
        <v>0</v>
      </c>
      <c r="AS28" s="138">
        <f>COUNTIF(D28:AM28,"(3)")</f>
        <v>0</v>
      </c>
      <c r="AT28" s="498">
        <f>SUM(AQ28:AS28)</f>
        <v>0</v>
      </c>
      <c r="AU28" s="519" t="e">
        <f>IF((LARGE(D28:AM28,1))&gt;=450,"17"," ")</f>
        <v>#NUM!</v>
      </c>
      <c r="AV28" s="576" t="e">
        <f>IF((LARGE(D28:AM28,1))&gt;=500,"17"," ")</f>
        <v>#NUM!</v>
      </c>
      <c r="AW28" s="576" t="e">
        <f>IF((LARGE(D28:AM28,1))&gt;=540,"17"," ")</f>
        <v>#NUM!</v>
      </c>
      <c r="AX28" s="576" t="e">
        <f>IF((LARGE(D28:AM28,1))&gt;=570,"17"," ")</f>
        <v>#NUM!</v>
      </c>
      <c r="AY28" s="134"/>
    </row>
    <row r="29" spans="1:51" x14ac:dyDescent="0.2">
      <c r="A29" s="134"/>
      <c r="B29" s="490"/>
      <c r="C29" s="134"/>
      <c r="Q29" s="788"/>
      <c r="Z29" s="536"/>
      <c r="AF29" s="535"/>
      <c r="AG29" s="535"/>
      <c r="AH29" s="546"/>
      <c r="AI29" s="535"/>
      <c r="AK29" s="535"/>
      <c r="AN29" s="134"/>
      <c r="AO29" s="140"/>
      <c r="AP29" s="518"/>
      <c r="AQ29" s="140"/>
      <c r="AR29" s="140"/>
      <c r="AS29" s="140"/>
      <c r="AT29" s="141"/>
      <c r="AU29" s="141"/>
      <c r="AV29" s="148"/>
      <c r="AW29" s="148"/>
      <c r="AX29" s="148"/>
      <c r="AY29" s="134"/>
    </row>
    <row r="30" spans="1:51" x14ac:dyDescent="0.2">
      <c r="A30" s="134"/>
      <c r="B30" s="500"/>
      <c r="C30" s="110" t="s">
        <v>154</v>
      </c>
      <c r="D30" s="1032"/>
      <c r="E30" s="1032"/>
      <c r="F30" s="1032"/>
      <c r="G30" s="1032"/>
      <c r="H30" s="586"/>
      <c r="I30" s="1032"/>
      <c r="J30" s="1032"/>
      <c r="K30" s="1032"/>
      <c r="L30" s="586"/>
      <c r="M30" s="1032"/>
      <c r="N30" s="1032"/>
      <c r="O30" s="1032"/>
      <c r="P30" s="1032"/>
      <c r="Q30" s="1032"/>
      <c r="R30" s="586"/>
      <c r="S30" s="1032"/>
      <c r="T30" s="1032"/>
      <c r="U30" s="1032"/>
      <c r="V30" s="1032"/>
      <c r="W30" s="1032"/>
      <c r="X30" s="1032"/>
      <c r="Y30" s="1032"/>
      <c r="Z30" s="547"/>
      <c r="AA30" s="1032"/>
      <c r="AB30" s="1032"/>
      <c r="AC30" s="1032"/>
      <c r="AD30" s="1032"/>
      <c r="AE30" s="1032"/>
      <c r="AF30" s="1027"/>
      <c r="AG30" s="1027"/>
      <c r="AH30" s="537"/>
      <c r="AI30" s="1027"/>
      <c r="AJ30" s="1032"/>
      <c r="AK30" s="1027"/>
      <c r="AL30" s="539"/>
      <c r="AM30" s="539"/>
      <c r="AN30" s="134"/>
      <c r="AO30" s="140"/>
      <c r="AP30" s="518"/>
      <c r="AQ30" s="152"/>
      <c r="AR30" s="152"/>
      <c r="AS30" s="152"/>
      <c r="AT30" s="149"/>
      <c r="AU30" s="149"/>
      <c r="AV30" s="149"/>
      <c r="AW30" s="149"/>
      <c r="AX30" s="149"/>
      <c r="AY30" s="134"/>
    </row>
    <row r="31" spans="1:51" x14ac:dyDescent="0.2">
      <c r="A31" s="134"/>
      <c r="B31" s="523">
        <v>1</v>
      </c>
      <c r="C31" s="860" t="s">
        <v>354</v>
      </c>
      <c r="D31" s="506"/>
      <c r="E31" s="173"/>
      <c r="F31" s="524"/>
      <c r="G31" s="514"/>
      <c r="H31" s="1083"/>
      <c r="I31" s="514"/>
      <c r="J31" s="513">
        <v>497</v>
      </c>
      <c r="K31" s="1095" t="s">
        <v>323</v>
      </c>
      <c r="L31" s="855">
        <v>459</v>
      </c>
      <c r="M31" s="1104" t="s">
        <v>323</v>
      </c>
      <c r="N31" s="524">
        <v>454</v>
      </c>
      <c r="O31" s="1112" t="s">
        <v>347</v>
      </c>
      <c r="P31" s="510">
        <v>504</v>
      </c>
      <c r="Q31" s="1112" t="s">
        <v>347</v>
      </c>
      <c r="R31" s="512">
        <v>504</v>
      </c>
      <c r="S31" s="1104" t="s">
        <v>323</v>
      </c>
      <c r="T31" s="508"/>
      <c r="U31" s="173"/>
      <c r="V31" s="508"/>
      <c r="W31" s="173"/>
      <c r="X31" s="510"/>
      <c r="Y31" s="514"/>
      <c r="Z31" s="861"/>
      <c r="AA31" s="514"/>
      <c r="AB31" s="510"/>
      <c r="AC31" s="514"/>
      <c r="AD31" s="510"/>
      <c r="AE31" s="514"/>
      <c r="AF31" s="510"/>
      <c r="AG31" s="511"/>
      <c r="AH31" s="512"/>
      <c r="AI31" s="514"/>
      <c r="AJ31" s="510"/>
      <c r="AK31" s="514"/>
      <c r="AL31" s="565"/>
      <c r="AM31" s="514"/>
      <c r="AN31" s="134"/>
      <c r="AO31" s="140">
        <f>COUNT(D31:AM31)</f>
        <v>5</v>
      </c>
      <c r="AP31" s="518">
        <f>IF(AO31&lt;3," ",(LARGE(D31:AM31,1)+LARGE(D31:AM31,2)+LARGE(D31:AM31,3))/3)</f>
        <v>501.66666666666669</v>
      </c>
      <c r="AQ31" s="499">
        <f>COUNTIF(D31:AM31,"(1)")</f>
        <v>0</v>
      </c>
      <c r="AR31" s="138">
        <f>COUNTIF(D31:AM31,"(2)")</f>
        <v>3</v>
      </c>
      <c r="AS31" s="138">
        <f>COUNTIF(D31:AM31,"(3)")</f>
        <v>2</v>
      </c>
      <c r="AT31" s="498">
        <f>SUM(AQ31:AS31)</f>
        <v>5</v>
      </c>
      <c r="AU31" s="1077" t="str">
        <f>IF((LARGE(D31:AM31,1))&gt;=450,"17"," ")</f>
        <v>17</v>
      </c>
      <c r="AV31" s="1116" t="str">
        <f>IF((LARGE(D31:AM31,1))&gt;=500,"17"," ")</f>
        <v>17</v>
      </c>
      <c r="AW31" s="520" t="str">
        <f>IF((LARGE(D31:AM31,1))&gt;=540,"17"," ")</f>
        <v xml:space="preserve"> </v>
      </c>
      <c r="AX31" s="520" t="str">
        <f>IF((LARGE(D31:AM31,1))&gt;=570,"17"," ")</f>
        <v xml:space="preserve"> </v>
      </c>
      <c r="AY31" s="134"/>
    </row>
    <row r="32" spans="1:51" x14ac:dyDescent="0.2">
      <c r="A32" s="134"/>
      <c r="B32" s="490"/>
      <c r="C32" s="134"/>
      <c r="Z32" s="536"/>
      <c r="AF32" s="535"/>
      <c r="AG32" s="535"/>
      <c r="AH32" s="546"/>
      <c r="AI32" s="535"/>
      <c r="AK32" s="535"/>
      <c r="AN32" s="134"/>
      <c r="AO32" s="140"/>
      <c r="AP32" s="518"/>
      <c r="AQ32" s="140"/>
      <c r="AR32" s="140"/>
      <c r="AS32" s="140"/>
      <c r="AT32" s="141"/>
      <c r="AU32" s="140"/>
      <c r="AV32" s="577"/>
      <c r="AW32" s="577"/>
      <c r="AX32" s="577"/>
      <c r="AY32" s="134"/>
    </row>
    <row r="33" spans="1:51" x14ac:dyDescent="0.2">
      <c r="A33" s="134"/>
      <c r="B33" s="500"/>
      <c r="C33" s="90" t="s">
        <v>132</v>
      </c>
      <c r="D33" s="501"/>
      <c r="E33" s="501"/>
      <c r="F33" s="501"/>
      <c r="G33" s="501"/>
      <c r="H33" s="584"/>
      <c r="I33" s="501"/>
      <c r="J33" s="501"/>
      <c r="K33" s="501"/>
      <c r="L33" s="584"/>
      <c r="M33" s="501"/>
      <c r="N33" s="501"/>
      <c r="O33" s="501"/>
      <c r="P33" s="501"/>
      <c r="Q33" s="501"/>
      <c r="R33" s="584"/>
      <c r="S33" s="501"/>
      <c r="T33" s="501"/>
      <c r="U33" s="501"/>
      <c r="V33" s="501"/>
      <c r="W33" s="501"/>
      <c r="X33" s="501"/>
      <c r="Y33" s="501"/>
      <c r="Z33" s="502"/>
      <c r="AA33" s="501"/>
      <c r="AB33" s="501"/>
      <c r="AC33" s="501"/>
      <c r="AD33" s="501"/>
      <c r="AE33" s="501"/>
      <c r="AF33" s="1024"/>
      <c r="AG33" s="1024"/>
      <c r="AH33" s="503"/>
      <c r="AI33" s="1024"/>
      <c r="AJ33" s="501"/>
      <c r="AK33" s="1024"/>
      <c r="AL33" s="504"/>
      <c r="AM33" s="504"/>
      <c r="AN33" s="134"/>
      <c r="AO33" s="140"/>
      <c r="AP33" s="518"/>
      <c r="AQ33" s="152"/>
      <c r="AR33" s="152"/>
      <c r="AS33" s="152"/>
      <c r="AT33" s="149"/>
      <c r="AU33" s="149"/>
      <c r="AV33" s="149"/>
      <c r="AW33" s="149"/>
      <c r="AX33" s="149"/>
      <c r="AY33" s="134"/>
    </row>
    <row r="34" spans="1:51" x14ac:dyDescent="0.2">
      <c r="A34" s="134"/>
      <c r="B34" s="566"/>
      <c r="C34" s="569" t="s">
        <v>272</v>
      </c>
      <c r="D34" s="1035"/>
      <c r="E34" s="1036"/>
      <c r="F34" s="1039"/>
      <c r="G34" s="1036"/>
      <c r="H34" s="567"/>
      <c r="I34" s="543"/>
      <c r="J34" s="1035"/>
      <c r="K34" s="543"/>
      <c r="L34" s="567"/>
      <c r="M34" s="543"/>
      <c r="N34" s="1035"/>
      <c r="O34" s="543"/>
      <c r="P34" s="1039"/>
      <c r="Q34" s="1036"/>
      <c r="R34" s="595"/>
      <c r="S34" s="1038"/>
      <c r="T34" s="1039"/>
      <c r="U34" s="1036"/>
      <c r="V34" s="1039"/>
      <c r="W34" s="543"/>
      <c r="X34" s="1034"/>
      <c r="Y34" s="169"/>
      <c r="Z34" s="549"/>
      <c r="AA34" s="1038"/>
      <c r="AB34" s="1034"/>
      <c r="AC34" s="169"/>
      <c r="AD34" s="1034"/>
      <c r="AE34" s="169"/>
      <c r="AF34" s="1034"/>
      <c r="AG34" s="1038"/>
      <c r="AH34" s="550"/>
      <c r="AI34" s="1038"/>
      <c r="AJ34" s="1034"/>
      <c r="AK34" s="169"/>
      <c r="AL34" s="1037"/>
      <c r="AM34" s="1038"/>
      <c r="AN34" s="134"/>
      <c r="AO34" s="140">
        <f>COUNT(D34:AM34)</f>
        <v>0</v>
      </c>
      <c r="AP34" s="518" t="str">
        <f>IF(AO34&lt;3," ",(LARGE(D34:AM34,1)+LARGE(D34:AM34,2)+LARGE(D34:AM34,3))/3)</f>
        <v xml:space="preserve"> </v>
      </c>
      <c r="AQ34" s="499">
        <f>COUNTIF(D34:AM34,"(1)")</f>
        <v>0</v>
      </c>
      <c r="AR34" s="138">
        <f>COUNTIF(D34:AM34,"(2)")</f>
        <v>0</v>
      </c>
      <c r="AS34" s="138">
        <f>COUNTIF(D34:AM34,"(3)")</f>
        <v>0</v>
      </c>
      <c r="AT34" s="498">
        <f>SUM(AQ34:AS34)</f>
        <v>0</v>
      </c>
      <c r="AU34" s="146">
        <v>14</v>
      </c>
      <c r="AV34" s="144">
        <v>15</v>
      </c>
      <c r="AW34" s="576" t="e">
        <f>IF((LARGE(D34:AM34,1))&gt;=540,"17"," ")</f>
        <v>#NUM!</v>
      </c>
      <c r="AX34" s="576" t="e">
        <f>IF((LARGE(D34:AM34,1))&gt;=570,"17"," ")</f>
        <v>#NUM!</v>
      </c>
      <c r="AY34" s="134"/>
    </row>
    <row r="35" spans="1:51" x14ac:dyDescent="0.2">
      <c r="A35" s="134"/>
      <c r="B35" s="523">
        <v>1</v>
      </c>
      <c r="C35" s="570" t="s">
        <v>339</v>
      </c>
      <c r="D35" s="501"/>
      <c r="E35" s="501"/>
      <c r="F35" s="1028"/>
      <c r="G35" s="1029"/>
      <c r="H35" s="568"/>
      <c r="I35" s="1029"/>
      <c r="J35" s="1028">
        <v>491</v>
      </c>
      <c r="K35" s="859" t="s">
        <v>322</v>
      </c>
      <c r="L35" s="568">
        <v>496</v>
      </c>
      <c r="M35" s="859" t="s">
        <v>322</v>
      </c>
      <c r="N35" s="1028">
        <v>521</v>
      </c>
      <c r="O35" s="859" t="s">
        <v>322</v>
      </c>
      <c r="P35" s="1024">
        <v>506</v>
      </c>
      <c r="Q35" s="859" t="s">
        <v>322</v>
      </c>
      <c r="R35" s="503">
        <v>491</v>
      </c>
      <c r="S35" s="859" t="s">
        <v>322</v>
      </c>
      <c r="T35" s="501"/>
      <c r="U35" s="1026"/>
      <c r="V35" s="501"/>
      <c r="W35" s="1026"/>
      <c r="X35" s="1024">
        <v>532</v>
      </c>
      <c r="Y35" s="859" t="s">
        <v>322</v>
      </c>
      <c r="Z35" s="541">
        <v>514</v>
      </c>
      <c r="AA35" s="859" t="s">
        <v>322</v>
      </c>
      <c r="AB35" s="1024"/>
      <c r="AC35" s="1029"/>
      <c r="AD35" s="1024"/>
      <c r="AE35" s="1029"/>
      <c r="AF35" s="1025"/>
      <c r="AG35" s="1029"/>
      <c r="AH35" s="503">
        <v>452</v>
      </c>
      <c r="AI35" s="1133" t="s">
        <v>323</v>
      </c>
      <c r="AJ35" s="1028">
        <v>434</v>
      </c>
      <c r="AK35" s="166" t="s">
        <v>348</v>
      </c>
      <c r="AL35" s="1028"/>
      <c r="AM35" s="1029"/>
      <c r="AN35" s="134"/>
      <c r="AO35" s="140">
        <f>COUNT(D35:AM35)</f>
        <v>9</v>
      </c>
      <c r="AP35" s="518">
        <f>IF(AO35&lt;3," ",(LARGE(D35:AM35,1)+LARGE(D35:AM35,2)+LARGE(D35:AM35,3))/3)</f>
        <v>522.33333333333337</v>
      </c>
      <c r="AQ35" s="499">
        <f>COUNTIF(D35:AM35,"(1)")</f>
        <v>7</v>
      </c>
      <c r="AR35" s="138">
        <f>COUNTIF(D35:AM35,"(2)")</f>
        <v>1</v>
      </c>
      <c r="AS35" s="138">
        <f>COUNTIF(D35:AM35,"(3)")</f>
        <v>0</v>
      </c>
      <c r="AT35" s="498">
        <f>SUM(AQ35:AS35)</f>
        <v>8</v>
      </c>
      <c r="AU35" s="1094" t="str">
        <f>IF((LARGE(D35:AM35,1))&gt;=450,"17"," ")</f>
        <v>17</v>
      </c>
      <c r="AV35" s="1099" t="str">
        <f>IF((LARGE(D35:AM35,1))&gt;=500,"17"," ")</f>
        <v>17</v>
      </c>
      <c r="AW35" s="519" t="str">
        <f>IF((LARGE(D35:AM35,1))&gt;=540,"17"," ")</f>
        <v xml:space="preserve"> </v>
      </c>
      <c r="AX35" s="520" t="str">
        <f>IF((LARGE(D35:AM35,1))&gt;=570,"17"," ")</f>
        <v xml:space="preserve"> </v>
      </c>
      <c r="AY35" s="134"/>
    </row>
    <row r="36" spans="1:51" x14ac:dyDescent="0.2">
      <c r="A36" s="134"/>
      <c r="B36" s="553"/>
      <c r="C36" s="174"/>
      <c r="F36" s="1027"/>
      <c r="G36" s="1027"/>
      <c r="H36" s="537"/>
      <c r="I36" s="1027"/>
      <c r="J36" s="1027"/>
      <c r="K36" s="1027"/>
      <c r="L36" s="537"/>
      <c r="M36" s="1027"/>
      <c r="N36" s="1027"/>
      <c r="O36" s="1027"/>
      <c r="P36" s="535"/>
      <c r="Q36" s="1027"/>
      <c r="R36" s="546"/>
      <c r="S36" s="1027"/>
      <c r="U36" s="1032"/>
      <c r="W36" s="1032"/>
      <c r="X36" s="535"/>
      <c r="Y36" s="1027"/>
      <c r="Z36" s="554"/>
      <c r="AA36" s="175"/>
      <c r="AB36" s="535"/>
      <c r="AC36" s="1027"/>
      <c r="AD36" s="535"/>
      <c r="AE36" s="1027"/>
      <c r="AF36" s="535"/>
      <c r="AG36" s="535"/>
      <c r="AH36" s="546"/>
      <c r="AI36" s="535"/>
      <c r="AJ36" s="1027"/>
      <c r="AK36" s="1027"/>
      <c r="AL36" s="1027"/>
      <c r="AM36" s="1027"/>
      <c r="AN36" s="134"/>
      <c r="AO36" s="140"/>
      <c r="AP36" s="518"/>
      <c r="AQ36" s="555"/>
      <c r="AR36" s="555"/>
      <c r="AS36" s="555"/>
      <c r="AT36" s="158"/>
      <c r="AU36" s="158"/>
      <c r="AV36" s="158"/>
      <c r="AW36" s="158"/>
      <c r="AX36" s="158"/>
      <c r="AY36" s="134"/>
    </row>
    <row r="37" spans="1:51" x14ac:dyDescent="0.2">
      <c r="A37" s="134"/>
      <c r="B37" s="500"/>
      <c r="C37" s="90" t="s">
        <v>133</v>
      </c>
      <c r="D37" s="501"/>
      <c r="E37" s="501"/>
      <c r="F37" s="501"/>
      <c r="G37" s="501"/>
      <c r="H37" s="584"/>
      <c r="I37" s="501"/>
      <c r="J37" s="501"/>
      <c r="K37" s="501"/>
      <c r="L37" s="584"/>
      <c r="M37" s="501"/>
      <c r="N37" s="501"/>
      <c r="O37" s="501"/>
      <c r="P37" s="501"/>
      <c r="Q37" s="501"/>
      <c r="R37" s="584"/>
      <c r="S37" s="501"/>
      <c r="T37" s="501"/>
      <c r="U37" s="501"/>
      <c r="V37" s="501"/>
      <c r="W37" s="501"/>
      <c r="X37" s="501"/>
      <c r="Y37" s="501"/>
      <c r="Z37" s="502"/>
      <c r="AA37" s="501"/>
      <c r="AB37" s="501"/>
      <c r="AC37" s="501"/>
      <c r="AD37" s="501"/>
      <c r="AE37" s="501"/>
      <c r="AF37" s="1024"/>
      <c r="AG37" s="1024"/>
      <c r="AH37" s="503"/>
      <c r="AI37" s="1024"/>
      <c r="AJ37" s="501"/>
      <c r="AK37" s="1024"/>
      <c r="AL37" s="504"/>
      <c r="AM37" s="504"/>
      <c r="AN37" s="134"/>
      <c r="AO37" s="140"/>
      <c r="AP37" s="518"/>
      <c r="AQ37" s="152"/>
      <c r="AR37" s="152"/>
      <c r="AS37" s="152"/>
      <c r="AT37" s="149"/>
      <c r="AU37" s="149"/>
      <c r="AV37" s="149"/>
      <c r="AW37" s="149"/>
      <c r="AX37" s="149"/>
      <c r="AY37" s="134"/>
    </row>
    <row r="38" spans="1:51" x14ac:dyDescent="0.2">
      <c r="A38" s="134"/>
      <c r="B38" s="534"/>
      <c r="C38" s="162"/>
      <c r="F38" s="1030"/>
      <c r="G38" s="1031"/>
      <c r="H38" s="855"/>
      <c r="I38" s="511"/>
      <c r="J38" s="524"/>
      <c r="K38" s="511"/>
      <c r="L38" s="855"/>
      <c r="M38" s="511"/>
      <c r="N38" s="524"/>
      <c r="O38" s="511"/>
      <c r="P38" s="535"/>
      <c r="Q38" s="165"/>
      <c r="R38" s="546"/>
      <c r="S38" s="166"/>
      <c r="U38" s="1023"/>
      <c r="W38" s="171"/>
      <c r="X38" s="535"/>
      <c r="Y38" s="166"/>
      <c r="Z38" s="554"/>
      <c r="AA38" s="166"/>
      <c r="AB38" s="535"/>
      <c r="AC38" s="166"/>
      <c r="AD38" s="535"/>
      <c r="AE38" s="1029"/>
      <c r="AF38" s="524"/>
      <c r="AG38" s="514"/>
      <c r="AH38" s="546"/>
      <c r="AI38" s="535"/>
      <c r="AJ38" s="1030"/>
      <c r="AK38" s="165"/>
      <c r="AL38" s="524"/>
      <c r="AM38" s="511"/>
      <c r="AN38" s="134"/>
      <c r="AO38" s="140">
        <f>COUNT(D38:AM38)</f>
        <v>0</v>
      </c>
      <c r="AP38" s="518" t="str">
        <f>IF(AO38&lt;3," ",(LARGE(D38:AM38,1)+LARGE(D38:AM38,2)+LARGE(D38:AM38,3))/3)</f>
        <v xml:space="preserve"> </v>
      </c>
      <c r="AQ38" s="499">
        <f>COUNTIF(D38:AM38,"(1)")</f>
        <v>0</v>
      </c>
      <c r="AR38" s="138">
        <f>COUNTIF(D38:AM38,"(2)")</f>
        <v>0</v>
      </c>
      <c r="AS38" s="138">
        <f>COUNTIF(D38:AM38,"(3)")</f>
        <v>0</v>
      </c>
      <c r="AT38" s="498">
        <f>SUM(AQ38:AS38)</f>
        <v>0</v>
      </c>
      <c r="AU38" s="578" t="e">
        <f>IF((LARGE(D38:AM38,1))&gt;=450,"17"," ")</f>
        <v>#NUM!</v>
      </c>
      <c r="AV38" s="520" t="e">
        <f>IF((LARGE(D38:AM38,1))&gt;=500,"17"," ")</f>
        <v>#NUM!</v>
      </c>
      <c r="AW38" s="573" t="e">
        <f>IF((LARGE(D38:AM38,1))&gt;=540,"17"," ")</f>
        <v>#NUM!</v>
      </c>
      <c r="AX38" s="573" t="e">
        <f>IF((LARGE(D38:AM38,1))&gt;=570,"17"," ")</f>
        <v>#NUM!</v>
      </c>
      <c r="AY38" s="134"/>
    </row>
    <row r="39" spans="1:51" x14ac:dyDescent="0.2">
      <c r="A39" s="134"/>
      <c r="B39" s="556"/>
      <c r="C39" s="557"/>
      <c r="D39" s="1034"/>
      <c r="E39" s="1034"/>
      <c r="F39" s="1034"/>
      <c r="G39" s="1034"/>
      <c r="H39" s="550"/>
      <c r="I39" s="1034"/>
      <c r="J39" s="1034"/>
      <c r="K39" s="1034"/>
      <c r="L39" s="550"/>
      <c r="M39" s="1034"/>
      <c r="N39" s="1034"/>
      <c r="O39" s="1034"/>
      <c r="P39" s="1034"/>
      <c r="Q39" s="1034"/>
      <c r="R39" s="550"/>
      <c r="S39" s="535"/>
      <c r="T39" s="1034"/>
      <c r="U39" s="1034"/>
      <c r="V39" s="1034"/>
      <c r="W39" s="535"/>
      <c r="X39" s="1034"/>
      <c r="Y39" s="535"/>
      <c r="Z39" s="549"/>
      <c r="AA39" s="535"/>
      <c r="AB39" s="1034"/>
      <c r="AC39" s="535"/>
      <c r="AD39" s="1034"/>
      <c r="AE39" s="535"/>
      <c r="AF39" s="1034"/>
      <c r="AG39" s="1034"/>
      <c r="AH39" s="550"/>
      <c r="AI39" s="1034"/>
      <c r="AJ39" s="1034"/>
      <c r="AK39" s="1034"/>
      <c r="AL39" s="1034"/>
      <c r="AM39" s="1034"/>
      <c r="AN39" s="134"/>
      <c r="AO39" s="140"/>
      <c r="AP39" s="518"/>
      <c r="AQ39" s="140"/>
      <c r="AR39" s="140"/>
      <c r="AS39" s="140"/>
      <c r="AT39" s="141"/>
      <c r="AU39" s="148"/>
      <c r="AV39" s="148"/>
      <c r="AW39" s="148"/>
      <c r="AX39" s="148"/>
      <c r="AY39" s="134"/>
    </row>
    <row r="40" spans="1:51" x14ac:dyDescent="0.2">
      <c r="A40" s="134"/>
      <c r="B40" s="500"/>
      <c r="C40" s="90" t="s">
        <v>155</v>
      </c>
      <c r="D40" s="1024"/>
      <c r="E40" s="1024"/>
      <c r="F40" s="1024"/>
      <c r="G40" s="1024"/>
      <c r="H40" s="503"/>
      <c r="I40" s="1024"/>
      <c r="J40" s="1024"/>
      <c r="K40" s="1024"/>
      <c r="L40" s="503"/>
      <c r="M40" s="1024"/>
      <c r="N40" s="1024"/>
      <c r="O40" s="1024"/>
      <c r="P40" s="1024"/>
      <c r="Q40" s="1024"/>
      <c r="R40" s="503"/>
      <c r="S40" s="1024"/>
      <c r="T40" s="1024"/>
      <c r="U40" s="1024"/>
      <c r="V40" s="1024"/>
      <c r="W40" s="1024"/>
      <c r="X40" s="1024"/>
      <c r="Y40" s="1024"/>
      <c r="Z40" s="541"/>
      <c r="AA40" s="1024"/>
      <c r="AB40" s="1024"/>
      <c r="AC40" s="1024"/>
      <c r="AD40" s="1024"/>
      <c r="AE40" s="1024"/>
      <c r="AF40" s="1024"/>
      <c r="AG40" s="1024"/>
      <c r="AH40" s="503"/>
      <c r="AI40" s="1024"/>
      <c r="AJ40" s="1024"/>
      <c r="AK40" s="1024"/>
      <c r="AL40" s="1024"/>
      <c r="AM40" s="1024"/>
      <c r="AN40" s="134"/>
      <c r="AO40" s="140"/>
      <c r="AP40" s="518"/>
      <c r="AQ40" s="152"/>
      <c r="AR40" s="152"/>
      <c r="AS40" s="152"/>
      <c r="AT40" s="149"/>
      <c r="AU40" s="149"/>
      <c r="AV40" s="149"/>
      <c r="AW40" s="149"/>
      <c r="AX40" s="149"/>
      <c r="AY40" s="134"/>
    </row>
    <row r="41" spans="1:51" x14ac:dyDescent="0.2">
      <c r="A41" s="134"/>
      <c r="B41" s="534"/>
      <c r="C41" s="174" t="s">
        <v>231</v>
      </c>
      <c r="D41" s="1030"/>
      <c r="E41" s="172"/>
      <c r="F41" s="535"/>
      <c r="G41" s="411"/>
      <c r="H41" s="564"/>
      <c r="I41" s="559"/>
      <c r="J41" s="561"/>
      <c r="K41" s="559"/>
      <c r="L41" s="857"/>
      <c r="M41" s="164"/>
      <c r="N41" s="410"/>
      <c r="O41" s="164"/>
      <c r="P41" s="535"/>
      <c r="Q41" s="164"/>
      <c r="R41" s="546"/>
      <c r="S41" s="164"/>
      <c r="T41" s="535"/>
      <c r="U41" s="164"/>
      <c r="V41" s="546"/>
      <c r="W41" s="164"/>
      <c r="X41" s="535"/>
      <c r="Y41" s="164"/>
      <c r="Z41" s="554"/>
      <c r="AA41" s="559"/>
      <c r="AB41" s="535"/>
      <c r="AC41" s="164"/>
      <c r="AD41" s="535"/>
      <c r="AE41" s="164"/>
      <c r="AF41" s="562"/>
      <c r="AG41" s="164"/>
      <c r="AH41" s="412"/>
      <c r="AI41" s="411"/>
      <c r="AJ41" s="562"/>
      <c r="AK41" s="164"/>
      <c r="AL41" s="1030"/>
      <c r="AM41" s="165"/>
      <c r="AN41" s="134"/>
      <c r="AO41" s="140">
        <f t="shared" ref="AO41:AO46" si="0">COUNT(D41:AM41)</f>
        <v>0</v>
      </c>
      <c r="AP41" s="518" t="str">
        <f t="shared" ref="AP41:AP46" si="1">IF(AO41&lt;3," ",(LARGE(D41:AM41,1)+LARGE(D41:AM41,2)+LARGE(D41:AM41,3))/3)</f>
        <v xml:space="preserve"> </v>
      </c>
      <c r="AQ41" s="499">
        <f>COUNTIF(F41:AM41,"(1)")</f>
        <v>0</v>
      </c>
      <c r="AR41" s="138">
        <f>COUNTIF(F41:AM41,"(2)")</f>
        <v>0</v>
      </c>
      <c r="AS41" s="138">
        <f>COUNTIF(F41:AM41,"(3)")</f>
        <v>0</v>
      </c>
      <c r="AT41" s="498">
        <f t="shared" ref="AT41:AT46" si="2">SUM(AQ41:AS41)</f>
        <v>0</v>
      </c>
      <c r="AU41" s="146">
        <v>12</v>
      </c>
      <c r="AV41" s="144">
        <v>12</v>
      </c>
      <c r="AW41" s="144">
        <v>12</v>
      </c>
      <c r="AX41" s="576" t="e">
        <f t="shared" ref="AX41:AX46" si="3">IF((LARGE(D41:AM41,1))&gt;=570,"17"," ")</f>
        <v>#NUM!</v>
      </c>
      <c r="AY41" s="134"/>
    </row>
    <row r="42" spans="1:51" x14ac:dyDescent="0.2">
      <c r="A42" s="134"/>
      <c r="B42" s="534">
        <v>1</v>
      </c>
      <c r="C42" s="162" t="s">
        <v>277</v>
      </c>
      <c r="E42" s="788"/>
      <c r="F42" s="1030"/>
      <c r="G42" s="165"/>
      <c r="H42" s="564">
        <v>520</v>
      </c>
      <c r="I42" s="1079" t="s">
        <v>347</v>
      </c>
      <c r="J42" s="1030"/>
      <c r="K42" s="165"/>
      <c r="L42" s="564"/>
      <c r="M42" s="165"/>
      <c r="N42" s="1030"/>
      <c r="O42" s="165"/>
      <c r="P42" s="1027">
        <v>508</v>
      </c>
      <c r="Q42" s="165" t="s">
        <v>364</v>
      </c>
      <c r="R42" s="537"/>
      <c r="S42" s="165"/>
      <c r="T42" s="1032"/>
      <c r="U42" s="1023"/>
      <c r="V42" s="1032"/>
      <c r="W42" s="172"/>
      <c r="X42" s="1027"/>
      <c r="Y42" s="165"/>
      <c r="Z42" s="551"/>
      <c r="AA42" s="165"/>
      <c r="AB42" s="1027"/>
      <c r="AC42" s="165"/>
      <c r="AD42" s="1027"/>
      <c r="AE42" s="1031"/>
      <c r="AF42" s="1030"/>
      <c r="AG42" s="165"/>
      <c r="AH42" s="537"/>
      <c r="AI42" s="175"/>
      <c r="AJ42" s="1030"/>
      <c r="AK42" s="165"/>
      <c r="AL42" s="1030"/>
      <c r="AM42" s="1031"/>
      <c r="AN42" s="134"/>
      <c r="AO42" s="140">
        <f t="shared" si="0"/>
        <v>2</v>
      </c>
      <c r="AP42" s="518" t="str">
        <f t="shared" si="1"/>
        <v xml:space="preserve"> </v>
      </c>
      <c r="AQ42" s="499">
        <f>COUNTIF(D42:AM42,"(1)")</f>
        <v>0</v>
      </c>
      <c r="AR42" s="138">
        <f>COUNTIF(D42:AM42,"(2)")</f>
        <v>0</v>
      </c>
      <c r="AS42" s="138">
        <f>COUNTIF(D42:AM42,"(3)")</f>
        <v>1</v>
      </c>
      <c r="AT42" s="498">
        <f t="shared" si="2"/>
        <v>1</v>
      </c>
      <c r="AU42" s="167">
        <v>14</v>
      </c>
      <c r="AV42" s="143">
        <v>15</v>
      </c>
      <c r="AW42" s="519" t="str">
        <f>IF((LARGE(D42:AM42,1))&gt;=540,"17"," ")</f>
        <v xml:space="preserve"> </v>
      </c>
      <c r="AX42" s="520" t="str">
        <f t="shared" si="3"/>
        <v xml:space="preserve"> </v>
      </c>
      <c r="AY42" s="134"/>
    </row>
    <row r="43" spans="1:51" x14ac:dyDescent="0.2">
      <c r="A43" s="134"/>
      <c r="B43" s="534"/>
      <c r="C43" s="174" t="s">
        <v>294</v>
      </c>
      <c r="D43" s="1030"/>
      <c r="E43" s="165"/>
      <c r="F43" s="1027"/>
      <c r="G43" s="175"/>
      <c r="H43" s="857"/>
      <c r="I43" s="165"/>
      <c r="J43" s="1033"/>
      <c r="K43" s="165"/>
      <c r="L43" s="564"/>
      <c r="M43" s="165"/>
      <c r="N43" s="1030"/>
      <c r="O43" s="165"/>
      <c r="P43" s="535"/>
      <c r="Q43" s="1031"/>
      <c r="R43" s="546"/>
      <c r="S43" s="165"/>
      <c r="T43" s="535"/>
      <c r="U43" s="1031"/>
      <c r="V43" s="535"/>
      <c r="W43" s="165"/>
      <c r="X43" s="535"/>
      <c r="Y43" s="165"/>
      <c r="Z43" s="554"/>
      <c r="AA43" s="165"/>
      <c r="AB43" s="535"/>
      <c r="AC43" s="165"/>
      <c r="AD43" s="535"/>
      <c r="AE43" s="165"/>
      <c r="AF43" s="1030"/>
      <c r="AG43" s="165"/>
      <c r="AH43" s="546"/>
      <c r="AI43" s="163"/>
      <c r="AJ43" s="1030"/>
      <c r="AK43" s="1031"/>
      <c r="AL43" s="1030"/>
      <c r="AM43" s="1126"/>
      <c r="AN43" s="134"/>
      <c r="AO43" s="140">
        <f t="shared" si="0"/>
        <v>0</v>
      </c>
      <c r="AP43" s="518" t="str">
        <f t="shared" si="1"/>
        <v xml:space="preserve"> </v>
      </c>
      <c r="AQ43" s="499">
        <f>COUNTIF(D43:AM43,"(1)")</f>
        <v>0</v>
      </c>
      <c r="AR43" s="138">
        <f>COUNTIF(D43:AM43,"(2)")</f>
        <v>0</v>
      </c>
      <c r="AS43" s="138">
        <f>COUNTIF(D43:AM43,"(3)")</f>
        <v>0</v>
      </c>
      <c r="AT43" s="498">
        <f t="shared" si="2"/>
        <v>0</v>
      </c>
      <c r="AU43" s="167">
        <v>15</v>
      </c>
      <c r="AV43" s="143">
        <v>16</v>
      </c>
      <c r="AW43" s="519" t="e">
        <f>IF((LARGE(D43:AM43,1))&gt;=540,"17"," ")</f>
        <v>#NUM!</v>
      </c>
      <c r="AX43" s="576" t="e">
        <f t="shared" si="3"/>
        <v>#NUM!</v>
      </c>
      <c r="AY43" s="134"/>
    </row>
    <row r="44" spans="1:51" x14ac:dyDescent="0.2">
      <c r="A44" s="134"/>
      <c r="B44" s="534">
        <v>2</v>
      </c>
      <c r="C44" s="174" t="s">
        <v>285</v>
      </c>
      <c r="D44" s="1030"/>
      <c r="E44" s="1031"/>
      <c r="F44" s="1027"/>
      <c r="G44" s="175"/>
      <c r="H44" s="857"/>
      <c r="I44" s="165"/>
      <c r="J44" s="1033">
        <v>515</v>
      </c>
      <c r="K44" s="165" t="s">
        <v>355</v>
      </c>
      <c r="L44" s="564"/>
      <c r="M44" s="165"/>
      <c r="N44" s="1030">
        <v>487</v>
      </c>
      <c r="O44" s="165" t="s">
        <v>362</v>
      </c>
      <c r="P44" s="535">
        <v>511</v>
      </c>
      <c r="Q44" s="165" t="s">
        <v>360</v>
      </c>
      <c r="R44" s="546">
        <v>481</v>
      </c>
      <c r="S44" s="165" t="s">
        <v>360</v>
      </c>
      <c r="T44" s="535"/>
      <c r="U44" s="1031"/>
      <c r="V44" s="535"/>
      <c r="W44" s="165"/>
      <c r="X44" s="535"/>
      <c r="Y44" s="165"/>
      <c r="Z44" s="554"/>
      <c r="AA44" s="165"/>
      <c r="AB44" s="535"/>
      <c r="AC44" s="165"/>
      <c r="AD44" s="535"/>
      <c r="AE44" s="165"/>
      <c r="AF44" s="1030"/>
      <c r="AG44" s="1031"/>
      <c r="AH44" s="546">
        <v>499</v>
      </c>
      <c r="AI44" s="163" t="s">
        <v>355</v>
      </c>
      <c r="AJ44" s="1030"/>
      <c r="AK44" s="1031"/>
      <c r="AL44" s="1030"/>
      <c r="AM44" s="1031"/>
      <c r="AN44" s="134"/>
      <c r="AO44" s="140">
        <f t="shared" si="0"/>
        <v>5</v>
      </c>
      <c r="AP44" s="518">
        <f t="shared" si="1"/>
        <v>508.33333333333331</v>
      </c>
      <c r="AQ44" s="499">
        <f>COUNTIF(D44:AM44,"(1)")</f>
        <v>0</v>
      </c>
      <c r="AR44" s="138">
        <f>COUNTIF(D44:AM44,"(2)")</f>
        <v>0</v>
      </c>
      <c r="AS44" s="138">
        <f>COUNTIF(D44:AM44,"(3)")</f>
        <v>0</v>
      </c>
      <c r="AT44" s="498">
        <f t="shared" si="2"/>
        <v>0</v>
      </c>
      <c r="AU44" s="167">
        <v>14</v>
      </c>
      <c r="AV44" s="143">
        <v>16</v>
      </c>
      <c r="AW44" s="519" t="str">
        <f>IF((LARGE(D44:AM44,1))&gt;=540,"17"," ")</f>
        <v xml:space="preserve"> </v>
      </c>
      <c r="AX44" s="576" t="str">
        <f t="shared" si="3"/>
        <v xml:space="preserve"> </v>
      </c>
      <c r="AY44" s="134"/>
    </row>
    <row r="45" spans="1:51" x14ac:dyDescent="0.2">
      <c r="A45" s="134"/>
      <c r="B45" s="534">
        <v>3</v>
      </c>
      <c r="C45" s="174" t="s">
        <v>286</v>
      </c>
      <c r="D45" s="1030"/>
      <c r="E45" s="1031"/>
      <c r="F45" s="1027"/>
      <c r="G45" s="175"/>
      <c r="H45" s="857"/>
      <c r="I45" s="165"/>
      <c r="J45" s="1033"/>
      <c r="K45" s="165"/>
      <c r="L45" s="564">
        <v>340</v>
      </c>
      <c r="M45" s="165" t="s">
        <v>360</v>
      </c>
      <c r="N45" s="1030"/>
      <c r="O45" s="165"/>
      <c r="P45" s="535">
        <v>379</v>
      </c>
      <c r="Q45" s="165" t="s">
        <v>365</v>
      </c>
      <c r="R45" s="546">
        <v>368</v>
      </c>
      <c r="S45" s="165" t="s">
        <v>371</v>
      </c>
      <c r="T45" s="535"/>
      <c r="U45" s="1031"/>
      <c r="V45" s="535"/>
      <c r="W45" s="165"/>
      <c r="X45" s="535">
        <v>427</v>
      </c>
      <c r="Y45" s="165" t="s">
        <v>356</v>
      </c>
      <c r="Z45" s="554"/>
      <c r="AA45" s="165"/>
      <c r="AB45" s="535"/>
      <c r="AC45" s="165"/>
      <c r="AD45" s="535"/>
      <c r="AE45" s="165"/>
      <c r="AF45" s="1030"/>
      <c r="AG45" s="165"/>
      <c r="AH45" s="546">
        <v>316</v>
      </c>
      <c r="AI45" s="163" t="s">
        <v>362</v>
      </c>
      <c r="AJ45" s="1030">
        <v>329</v>
      </c>
      <c r="AK45" s="165" t="s">
        <v>397</v>
      </c>
      <c r="AL45" s="1030"/>
      <c r="AM45" s="1031"/>
      <c r="AN45" s="134"/>
      <c r="AO45" s="140">
        <f t="shared" si="0"/>
        <v>6</v>
      </c>
      <c r="AP45" s="518">
        <f t="shared" si="1"/>
        <v>391.33333333333331</v>
      </c>
      <c r="AQ45" s="499">
        <f>COUNTIF(D45:AM45,"(1)")</f>
        <v>0</v>
      </c>
      <c r="AR45" s="138">
        <f>COUNTIF(D45:AM45,"(2)")</f>
        <v>0</v>
      </c>
      <c r="AS45" s="138">
        <f>COUNTIF(D45:AM45,"(3)")</f>
        <v>0</v>
      </c>
      <c r="AT45" s="498">
        <f t="shared" ref="AT45" si="4">SUM(AQ45:AS45)</f>
        <v>0</v>
      </c>
      <c r="AU45" s="167">
        <v>16</v>
      </c>
      <c r="AV45" s="520" t="str">
        <f>IF((LARGE(D45:AM45,1))&gt;=500,"17"," ")</f>
        <v xml:space="preserve"> </v>
      </c>
      <c r="AW45" s="519" t="str">
        <f>IF((LARGE(D45:AM45,1))&gt;=540,"17"," ")</f>
        <v xml:space="preserve"> </v>
      </c>
      <c r="AX45" s="576" t="str">
        <f t="shared" si="3"/>
        <v xml:space="preserve"> </v>
      </c>
      <c r="AY45" s="134"/>
    </row>
    <row r="46" spans="1:51" x14ac:dyDescent="0.2">
      <c r="A46" s="134"/>
      <c r="B46" s="523"/>
      <c r="C46" s="409" t="s">
        <v>243</v>
      </c>
      <c r="D46" s="1025"/>
      <c r="E46" s="1029"/>
      <c r="F46" s="1024"/>
      <c r="G46" s="1024"/>
      <c r="H46" s="568"/>
      <c r="I46" s="1029"/>
      <c r="J46" s="1028"/>
      <c r="K46" s="1029"/>
      <c r="L46" s="568"/>
      <c r="M46" s="1029"/>
      <c r="N46" s="1028"/>
      <c r="O46" s="1029"/>
      <c r="P46" s="1024"/>
      <c r="Q46" s="1029"/>
      <c r="R46" s="503"/>
      <c r="S46" s="1029"/>
      <c r="T46" s="1024"/>
      <c r="U46" s="166"/>
      <c r="V46" s="1024"/>
      <c r="W46" s="166"/>
      <c r="X46" s="1024"/>
      <c r="Y46" s="1029"/>
      <c r="Z46" s="541"/>
      <c r="AA46" s="1029"/>
      <c r="AB46" s="1024"/>
      <c r="AC46" s="166"/>
      <c r="AD46" s="1024"/>
      <c r="AE46" s="1029"/>
      <c r="AF46" s="563"/>
      <c r="AG46" s="166"/>
      <c r="AH46" s="503"/>
      <c r="AI46" s="1024"/>
      <c r="AJ46" s="563"/>
      <c r="AK46" s="1029"/>
      <c r="AL46" s="1028"/>
      <c r="AM46" s="1029"/>
      <c r="AN46" s="134"/>
      <c r="AO46" s="140">
        <f t="shared" si="0"/>
        <v>0</v>
      </c>
      <c r="AP46" s="518" t="str">
        <f t="shared" si="1"/>
        <v xml:space="preserve"> </v>
      </c>
      <c r="AQ46" s="499">
        <f>COUNTIF(D46:AM46,"(1)")</f>
        <v>0</v>
      </c>
      <c r="AR46" s="138">
        <f>COUNTIF(D46:AM46,"(2)")</f>
        <v>0</v>
      </c>
      <c r="AS46" s="138">
        <f>COUNTIF(D46:AM46,"(3)")</f>
        <v>0</v>
      </c>
      <c r="AT46" s="498">
        <f t="shared" si="2"/>
        <v>0</v>
      </c>
      <c r="AU46" s="167">
        <v>13</v>
      </c>
      <c r="AV46" s="520" t="e">
        <f>IF((LARGE(D46:AM46,1))&gt;=500,"17"," ")</f>
        <v>#NUM!</v>
      </c>
      <c r="AW46" s="576" t="e">
        <f>IF((LARGE(D46:AM46,1))&gt;=540,"17"," ")</f>
        <v>#NUM!</v>
      </c>
      <c r="AX46" s="576" t="e">
        <f t="shared" si="3"/>
        <v>#NUM!</v>
      </c>
      <c r="AY46" s="134"/>
    </row>
    <row r="47" spans="1:51" x14ac:dyDescent="0.2">
      <c r="A47" s="134"/>
      <c r="B47" s="490"/>
      <c r="C47" s="134"/>
      <c r="D47" s="535"/>
      <c r="E47" s="535"/>
      <c r="F47" s="535"/>
      <c r="G47" s="535"/>
      <c r="H47" s="546"/>
      <c r="I47" s="535"/>
      <c r="J47" s="535"/>
      <c r="K47" s="535"/>
      <c r="L47" s="546"/>
      <c r="M47" s="535"/>
      <c r="N47" s="535"/>
      <c r="O47" s="535"/>
      <c r="P47" s="535"/>
      <c r="Q47" s="535"/>
      <c r="R47" s="546"/>
      <c r="S47" s="535"/>
      <c r="T47" s="535"/>
      <c r="U47" s="535"/>
      <c r="V47" s="535"/>
      <c r="W47" s="535"/>
      <c r="X47" s="535"/>
      <c r="Y47" s="535"/>
      <c r="Z47" s="554"/>
      <c r="AA47" s="535"/>
      <c r="AB47" s="535"/>
      <c r="AC47" s="535"/>
      <c r="AD47" s="535"/>
      <c r="AE47" s="535"/>
      <c r="AF47" s="554"/>
      <c r="AG47" s="535"/>
      <c r="AH47" s="546"/>
      <c r="AI47" s="535"/>
      <c r="AJ47" s="535"/>
      <c r="AK47" s="535"/>
      <c r="AL47" s="535"/>
      <c r="AM47" s="535"/>
      <c r="AN47" s="134"/>
      <c r="AO47" s="140"/>
      <c r="AP47" s="518"/>
      <c r="AQ47" s="140"/>
      <c r="AR47" s="140"/>
      <c r="AS47" s="140"/>
      <c r="AT47" s="141"/>
      <c r="AU47" s="148"/>
      <c r="AV47" s="148"/>
      <c r="AW47" s="148"/>
      <c r="AX47" s="148"/>
      <c r="AY47" s="134"/>
    </row>
    <row r="48" spans="1:51" x14ac:dyDescent="0.2">
      <c r="A48" s="134"/>
      <c r="B48" s="500"/>
      <c r="C48" s="90" t="s">
        <v>280</v>
      </c>
      <c r="D48" s="1024"/>
      <c r="E48" s="1024"/>
      <c r="F48" s="1024"/>
      <c r="G48" s="1024"/>
      <c r="H48" s="503"/>
      <c r="I48" s="1024"/>
      <c r="J48" s="1024"/>
      <c r="K48" s="1024"/>
      <c r="L48" s="503"/>
      <c r="M48" s="1024"/>
      <c r="N48" s="1024"/>
      <c r="O48" s="1024"/>
      <c r="P48" s="1024"/>
      <c r="Q48" s="1024"/>
      <c r="R48" s="503"/>
      <c r="S48" s="1024"/>
      <c r="T48" s="1024"/>
      <c r="U48" s="1024"/>
      <c r="V48" s="1024"/>
      <c r="W48" s="1024"/>
      <c r="X48" s="1024"/>
      <c r="Y48" s="1024"/>
      <c r="Z48" s="541"/>
      <c r="AA48" s="1024"/>
      <c r="AB48" s="1024"/>
      <c r="AC48" s="1024"/>
      <c r="AD48" s="1024"/>
      <c r="AE48" s="1024"/>
      <c r="AF48" s="1024"/>
      <c r="AG48" s="1024"/>
      <c r="AH48" s="503"/>
      <c r="AI48" s="1024"/>
      <c r="AJ48" s="1024"/>
      <c r="AK48" s="1024"/>
      <c r="AL48" s="1024"/>
      <c r="AM48" s="1024"/>
      <c r="AN48" s="134"/>
      <c r="AO48" s="140"/>
      <c r="AP48" s="518"/>
      <c r="AQ48" s="152"/>
      <c r="AR48" s="152"/>
      <c r="AS48" s="152"/>
      <c r="AT48" s="149"/>
      <c r="AU48" s="152"/>
      <c r="AV48" s="149"/>
      <c r="AW48" s="149"/>
      <c r="AX48" s="149"/>
      <c r="AY48" s="134"/>
    </row>
    <row r="49" spans="1:51" x14ac:dyDescent="0.2">
      <c r="A49" s="134"/>
      <c r="B49" s="534"/>
      <c r="C49" s="162" t="s">
        <v>127</v>
      </c>
      <c r="D49" s="1030"/>
      <c r="E49" s="1031"/>
      <c r="F49" s="1027"/>
      <c r="G49" s="165"/>
      <c r="H49" s="857"/>
      <c r="I49" s="165"/>
      <c r="J49" s="1033"/>
      <c r="K49" s="165"/>
      <c r="L49" s="564"/>
      <c r="M49" s="1031"/>
      <c r="N49" s="1030"/>
      <c r="O49" s="1031"/>
      <c r="P49" s="535"/>
      <c r="Q49" s="1031"/>
      <c r="R49" s="546"/>
      <c r="S49" s="165"/>
      <c r="T49" s="535"/>
      <c r="U49" s="1031"/>
      <c r="V49" s="535"/>
      <c r="W49" s="1031"/>
      <c r="X49" s="535"/>
      <c r="Y49" s="1031"/>
      <c r="Z49" s="554"/>
      <c r="AA49" s="1031"/>
      <c r="AB49" s="535"/>
      <c r="AC49" s="1031"/>
      <c r="AD49" s="535"/>
      <c r="AE49" s="165"/>
      <c r="AF49" s="1030"/>
      <c r="AG49" s="165"/>
      <c r="AH49" s="564"/>
      <c r="AI49" s="1031"/>
      <c r="AJ49" s="535"/>
      <c r="AK49" s="1031"/>
      <c r="AL49" s="1033"/>
      <c r="AM49" s="165"/>
      <c r="AN49" s="134"/>
      <c r="AO49" s="140">
        <f>COUNT(D49:AM49)</f>
        <v>0</v>
      </c>
      <c r="AP49" s="518" t="str">
        <f>IF(AO49&lt;3," ",(LARGE(D49:AM49,1)+LARGE(D49:AM49,2)+LARGE(D49:AM49,3))/3)</f>
        <v xml:space="preserve"> </v>
      </c>
      <c r="AQ49" s="499">
        <f>COUNTIF(D49:AM49,"(1)")</f>
        <v>0</v>
      </c>
      <c r="AR49" s="138">
        <f>COUNTIF(D49:AM49,"(2)")</f>
        <v>0</v>
      </c>
      <c r="AS49" s="138">
        <f>COUNTIF(D49:AM49,"(3)")</f>
        <v>0</v>
      </c>
      <c r="AT49" s="149">
        <f>SUM(AQ49:AS49)</f>
        <v>0</v>
      </c>
      <c r="AU49" s="150" t="s">
        <v>203</v>
      </c>
      <c r="AV49" s="150" t="s">
        <v>203</v>
      </c>
      <c r="AW49" s="519" t="e">
        <f>IF((LARGE(D49:AM49,1))&gt;=540,"17"," ")</f>
        <v>#NUM!</v>
      </c>
      <c r="AX49" s="519" t="e">
        <f>IF((LARGE(D49:AM49,1))&gt;=570,"17"," ")</f>
        <v>#NUM!</v>
      </c>
      <c r="AY49" s="134"/>
    </row>
    <row r="50" spans="1:51" x14ac:dyDescent="0.2">
      <c r="A50" s="134"/>
      <c r="B50" s="534"/>
      <c r="C50" s="162" t="s">
        <v>22</v>
      </c>
      <c r="D50" s="1030"/>
      <c r="E50" s="1031"/>
      <c r="F50" s="1027"/>
      <c r="G50" s="165"/>
      <c r="H50" s="857"/>
      <c r="I50" s="165"/>
      <c r="J50" s="1033"/>
      <c r="K50" s="165"/>
      <c r="L50" s="564"/>
      <c r="M50" s="1031"/>
      <c r="N50" s="1030"/>
      <c r="O50" s="1031"/>
      <c r="P50" s="535"/>
      <c r="Q50" s="165"/>
      <c r="R50" s="546"/>
      <c r="S50" s="165"/>
      <c r="T50" s="535"/>
      <c r="U50" s="1031"/>
      <c r="V50" s="535"/>
      <c r="W50" s="1031"/>
      <c r="X50" s="535"/>
      <c r="Y50" s="1031"/>
      <c r="Z50" s="554"/>
      <c r="AA50" s="1031"/>
      <c r="AB50" s="535"/>
      <c r="AC50" s="1031"/>
      <c r="AD50" s="535"/>
      <c r="AE50" s="165"/>
      <c r="AF50" s="1030"/>
      <c r="AG50" s="165"/>
      <c r="AH50" s="564"/>
      <c r="AI50" s="1031"/>
      <c r="AJ50" s="535"/>
      <c r="AK50" s="1031"/>
      <c r="AL50" s="1033"/>
      <c r="AM50" s="165"/>
      <c r="AN50" s="134"/>
      <c r="AO50" s="140">
        <f>COUNT(D50:AM50)</f>
        <v>0</v>
      </c>
      <c r="AP50" s="518" t="str">
        <f>IF(AO50&lt;3," ",(LARGE(D50:AM50,1)+LARGE(D50:AM50,2)+LARGE(D50:AM50,3))/3)</f>
        <v xml:space="preserve"> </v>
      </c>
      <c r="AQ50" s="499">
        <f>COUNTIF(D50:AM50,"(1)")</f>
        <v>0</v>
      </c>
      <c r="AR50" s="138">
        <f>COUNTIF(D50:AM50,"(2)")</f>
        <v>0</v>
      </c>
      <c r="AS50" s="138">
        <f>COUNTIF(D50:AM50,"(3)")</f>
        <v>0</v>
      </c>
      <c r="AT50" s="149">
        <f>SUM(AQ50:AS50)</f>
        <v>0</v>
      </c>
      <c r="AU50" s="150" t="s">
        <v>203</v>
      </c>
      <c r="AV50" s="150" t="s">
        <v>203</v>
      </c>
      <c r="AW50" s="519" t="e">
        <f>IF((LARGE(D50:AM50,1))&gt;=540,"17"," ")</f>
        <v>#NUM!</v>
      </c>
      <c r="AX50" s="519" t="e">
        <f>IF((LARGE(D50:AM50,1))&gt;=570,"17"," ")</f>
        <v>#NUM!</v>
      </c>
      <c r="AY50" s="134"/>
    </row>
    <row r="51" spans="1:51" x14ac:dyDescent="0.2">
      <c r="A51" s="134"/>
      <c r="B51" s="534">
        <v>1</v>
      </c>
      <c r="C51" s="162" t="s">
        <v>26</v>
      </c>
      <c r="D51" s="1028"/>
      <c r="E51" s="1029"/>
      <c r="F51" s="1027"/>
      <c r="G51" s="165"/>
      <c r="H51" s="857">
        <v>420</v>
      </c>
      <c r="I51" s="1079" t="s">
        <v>347</v>
      </c>
      <c r="J51" s="1033">
        <v>389</v>
      </c>
      <c r="K51" s="1079" t="s">
        <v>347</v>
      </c>
      <c r="L51" s="564">
        <v>418</v>
      </c>
      <c r="M51" s="165" t="s">
        <v>351</v>
      </c>
      <c r="N51" s="1030"/>
      <c r="O51" s="1031"/>
      <c r="P51" s="535">
        <v>418</v>
      </c>
      <c r="Q51" s="165" t="s">
        <v>373</v>
      </c>
      <c r="R51" s="546"/>
      <c r="S51" s="165"/>
      <c r="T51" s="535"/>
      <c r="U51" s="165"/>
      <c r="V51" s="535"/>
      <c r="W51" s="165"/>
      <c r="X51" s="535"/>
      <c r="Y51" s="165"/>
      <c r="Z51" s="554"/>
      <c r="AA51" s="165"/>
      <c r="AB51" s="535"/>
      <c r="AC51" s="165"/>
      <c r="AD51" s="535"/>
      <c r="AE51" s="165"/>
      <c r="AF51" s="1030">
        <v>408</v>
      </c>
      <c r="AG51" s="851" t="s">
        <v>323</v>
      </c>
      <c r="AH51" s="564">
        <v>312</v>
      </c>
      <c r="AI51" s="165" t="s">
        <v>351</v>
      </c>
      <c r="AJ51" s="535">
        <v>388</v>
      </c>
      <c r="AK51" s="165" t="s">
        <v>350</v>
      </c>
      <c r="AL51" s="1033"/>
      <c r="AM51" s="165"/>
      <c r="AN51" s="134"/>
      <c r="AO51" s="140">
        <f>COUNT(D51:AM51)</f>
        <v>7</v>
      </c>
      <c r="AP51" s="518">
        <f>IF(AO51&lt;3," ",(LARGE(D51:AM51,1)+LARGE(D51:AM51,2)+LARGE(D51:AM51,3))/3)</f>
        <v>418.66666666666669</v>
      </c>
      <c r="AQ51" s="499">
        <f>COUNTIF(D51:AM51,"(1)")</f>
        <v>0</v>
      </c>
      <c r="AR51" s="138">
        <f>COUNTIF(D51:AM51,"(2)")</f>
        <v>1</v>
      </c>
      <c r="AS51" s="138">
        <f>COUNTIF(D51:AM51,"(3)")</f>
        <v>2</v>
      </c>
      <c r="AT51" s="149">
        <f>SUM(AQ51:AS51)</f>
        <v>3</v>
      </c>
      <c r="AU51" s="150" t="s">
        <v>203</v>
      </c>
      <c r="AV51" s="519" t="str">
        <f>IF((LARGE(D51:AM51,1))&gt;=500,"17"," ")</f>
        <v xml:space="preserve"> </v>
      </c>
      <c r="AW51" s="519" t="str">
        <f>IF((LARGE(D51:AM51,1))&gt;=540,"17"," ")</f>
        <v xml:space="preserve"> </v>
      </c>
      <c r="AX51" s="519" t="str">
        <f>IF((LARGE(D51:AM51,1))&gt;=570,"17"," ")</f>
        <v xml:space="preserve"> </v>
      </c>
      <c r="AY51" s="134"/>
    </row>
    <row r="52" spans="1:51" x14ac:dyDescent="0.2">
      <c r="A52" s="134"/>
      <c r="B52" s="556"/>
      <c r="C52" s="557"/>
      <c r="D52" s="1027"/>
      <c r="E52" s="1027"/>
      <c r="F52" s="1034"/>
      <c r="G52" s="1034"/>
      <c r="H52" s="550"/>
      <c r="I52" s="1034"/>
      <c r="J52" s="1034"/>
      <c r="K52" s="1034"/>
      <c r="L52" s="550"/>
      <c r="M52" s="1034"/>
      <c r="N52" s="1034"/>
      <c r="O52" s="1034"/>
      <c r="P52" s="1034"/>
      <c r="Q52" s="1034"/>
      <c r="R52" s="550"/>
      <c r="S52" s="1034"/>
      <c r="T52" s="1034"/>
      <c r="U52" s="1034"/>
      <c r="V52" s="1034"/>
      <c r="W52" s="1034"/>
      <c r="X52" s="1034"/>
      <c r="Y52" s="1034"/>
      <c r="Z52" s="549"/>
      <c r="AA52" s="1034"/>
      <c r="AB52" s="1034"/>
      <c r="AC52" s="1034"/>
      <c r="AD52" s="1034"/>
      <c r="AE52" s="1034"/>
      <c r="AF52" s="1034"/>
      <c r="AG52" s="1034"/>
      <c r="AH52" s="550"/>
      <c r="AI52" s="1034"/>
      <c r="AJ52" s="1034"/>
      <c r="AK52" s="1034"/>
      <c r="AL52" s="1034"/>
      <c r="AM52" s="1034"/>
      <c r="AN52" s="134"/>
      <c r="AO52" s="140"/>
      <c r="AP52" s="518"/>
      <c r="AQ52" s="140"/>
      <c r="AR52" s="140"/>
      <c r="AS52" s="140"/>
      <c r="AT52" s="141"/>
      <c r="AU52" s="141"/>
      <c r="AV52" s="141"/>
      <c r="AW52" s="148"/>
      <c r="AX52" s="148"/>
      <c r="AY52" s="134"/>
    </row>
    <row r="53" spans="1:51" x14ac:dyDescent="0.2">
      <c r="A53" s="134"/>
      <c r="B53" s="500"/>
      <c r="C53" s="90" t="s">
        <v>304</v>
      </c>
      <c r="D53" s="501"/>
      <c r="E53" s="501"/>
      <c r="F53" s="501"/>
      <c r="G53" s="501"/>
      <c r="H53" s="584"/>
      <c r="I53" s="501"/>
      <c r="J53" s="501"/>
      <c r="K53" s="501"/>
      <c r="L53" s="584"/>
      <c r="M53" s="501"/>
      <c r="N53" s="501"/>
      <c r="O53" s="501"/>
      <c r="P53" s="501"/>
      <c r="Q53" s="501"/>
      <c r="R53" s="584"/>
      <c r="S53" s="501"/>
      <c r="T53" s="501"/>
      <c r="U53" s="501"/>
      <c r="V53" s="501"/>
      <c r="W53" s="501"/>
      <c r="X53" s="501"/>
      <c r="Y53" s="501"/>
      <c r="Z53" s="502"/>
      <c r="AA53" s="501"/>
      <c r="AB53" s="501"/>
      <c r="AC53" s="501"/>
      <c r="AD53" s="501"/>
      <c r="AE53" s="501"/>
      <c r="AF53" s="1024"/>
      <c r="AG53" s="1024"/>
      <c r="AH53" s="503"/>
      <c r="AI53" s="1024"/>
      <c r="AJ53" s="501"/>
      <c r="AK53" s="1024"/>
      <c r="AL53" s="504"/>
      <c r="AM53" s="504"/>
      <c r="AN53" s="134"/>
      <c r="AO53" s="140"/>
      <c r="AP53" s="518"/>
      <c r="AQ53" s="152"/>
      <c r="AR53" s="152"/>
      <c r="AS53" s="152"/>
      <c r="AT53" s="149"/>
      <c r="AU53" s="152"/>
      <c r="AV53" s="152"/>
      <c r="AW53" s="152"/>
      <c r="AX53" s="152"/>
      <c r="AY53" s="134"/>
    </row>
    <row r="54" spans="1:51" x14ac:dyDescent="0.2">
      <c r="A54" s="134"/>
      <c r="B54" s="534"/>
      <c r="C54" s="162" t="s">
        <v>295</v>
      </c>
      <c r="D54" s="1022"/>
      <c r="E54" s="1023"/>
      <c r="F54" s="1035"/>
      <c r="G54" s="1036"/>
      <c r="H54" s="567"/>
      <c r="I54" s="543"/>
      <c r="J54" s="1032"/>
      <c r="K54" s="751"/>
      <c r="L54" s="567"/>
      <c r="M54" s="543"/>
      <c r="N54" s="1035"/>
      <c r="O54" s="543"/>
      <c r="P54" s="1032"/>
      <c r="Q54" s="172"/>
      <c r="R54" s="586"/>
      <c r="S54" s="1023"/>
      <c r="T54" s="1032"/>
      <c r="U54" s="1023"/>
      <c r="V54" s="1032"/>
      <c r="W54" s="1023"/>
      <c r="X54" s="1032"/>
      <c r="Y54" s="172"/>
      <c r="Z54" s="547"/>
      <c r="AA54" s="172"/>
      <c r="AB54" s="1032"/>
      <c r="AC54" s="1023"/>
      <c r="AD54" s="1032"/>
      <c r="AE54" s="172"/>
      <c r="AF54" s="1037"/>
      <c r="AG54" s="1038"/>
      <c r="AH54" s="537"/>
      <c r="AI54" s="1027"/>
      <c r="AJ54" s="1022"/>
      <c r="AK54" s="1031"/>
      <c r="AL54" s="516"/>
      <c r="AM54" s="202"/>
      <c r="AN54" s="134"/>
      <c r="AO54" s="140">
        <f>COUNT(D54:AM54)</f>
        <v>0</v>
      </c>
      <c r="AP54" s="518" t="str">
        <f>IF(AO54&lt;3," ",(LARGE(D54:AM54,1)+LARGE(D54:AM54,2)+LARGE(D54:AM54,3))/3)</f>
        <v xml:space="preserve"> </v>
      </c>
      <c r="AQ54" s="499">
        <f>COUNTIF(D54:AM54,"(1)")</f>
        <v>0</v>
      </c>
      <c r="AR54" s="138">
        <f>COUNTIF(D54:AM54,"(2)")</f>
        <v>0</v>
      </c>
      <c r="AS54" s="138">
        <f>COUNTIF(D54:AM54,"(3)")</f>
        <v>0</v>
      </c>
      <c r="AT54" s="498">
        <f>SUM(AQ54:AS54)</f>
        <v>0</v>
      </c>
      <c r="AU54" s="142">
        <v>16</v>
      </c>
      <c r="AV54" s="144">
        <v>16</v>
      </c>
      <c r="AW54" s="576" t="e">
        <f>IF((LARGE(D54:AM54,1))&gt;=540,"17"," ")</f>
        <v>#NUM!</v>
      </c>
      <c r="AX54" s="576" t="e">
        <f>IF((LARGE(D54:AM54,1))&gt;=570,"17"," ")</f>
        <v>#NUM!</v>
      </c>
      <c r="AY54" s="134"/>
    </row>
    <row r="55" spans="1:51" x14ac:dyDescent="0.2">
      <c r="A55" s="134"/>
      <c r="B55" s="523"/>
      <c r="C55" s="161"/>
      <c r="D55" s="501"/>
      <c r="E55" s="501"/>
      <c r="F55" s="1028"/>
      <c r="G55" s="166"/>
      <c r="H55" s="858"/>
      <c r="I55" s="166"/>
      <c r="J55" s="552"/>
      <c r="K55" s="166"/>
      <c r="L55" s="568"/>
      <c r="M55" s="1029"/>
      <c r="N55" s="1028"/>
      <c r="O55" s="1029"/>
      <c r="P55" s="1024"/>
      <c r="Q55" s="166"/>
      <c r="R55" s="503"/>
      <c r="S55" s="166"/>
      <c r="T55" s="1024"/>
      <c r="U55" s="166"/>
      <c r="V55" s="1024"/>
      <c r="W55" s="166"/>
      <c r="X55" s="1024"/>
      <c r="Y55" s="166"/>
      <c r="Z55" s="541"/>
      <c r="AA55" s="1029"/>
      <c r="AB55" s="1024"/>
      <c r="AC55" s="166"/>
      <c r="AD55" s="1024"/>
      <c r="AE55" s="166"/>
      <c r="AF55" s="1024"/>
      <c r="AG55" s="1029"/>
      <c r="AH55" s="503"/>
      <c r="AI55" s="1024"/>
      <c r="AJ55" s="1028"/>
      <c r="AK55" s="166"/>
      <c r="AL55" s="1028"/>
      <c r="AM55" s="1029"/>
      <c r="AN55" s="134"/>
      <c r="AO55" s="140">
        <f>COUNT(D55:AM55)</f>
        <v>0</v>
      </c>
      <c r="AP55" s="518" t="str">
        <f>IF(AO55&lt;3," ",(LARGE(D55:AM55,1)+LARGE(D55:AM55,2)+LARGE(D55:AM55,3))/3)</f>
        <v xml:space="preserve"> </v>
      </c>
      <c r="AQ55" s="499">
        <f>COUNTIF(D55:AM55,"(1)")</f>
        <v>0</v>
      </c>
      <c r="AR55" s="138">
        <f>COUNTIF(D55:AM55,"(2)")</f>
        <v>0</v>
      </c>
      <c r="AS55" s="138">
        <f>COUNTIF(D55:AM55,"(3)")</f>
        <v>0</v>
      </c>
      <c r="AT55" s="498">
        <f>SUM(AQ55:AS55)</f>
        <v>0</v>
      </c>
      <c r="AU55" s="578" t="e">
        <f>IF((LARGE(D55:AM55,1))&gt;=450,"17"," ")</f>
        <v>#NUM!</v>
      </c>
      <c r="AV55" s="520" t="e">
        <f>IF((LARGE(D55:AM55,1))&gt;=500,"17"," ")</f>
        <v>#NUM!</v>
      </c>
      <c r="AW55" s="519" t="e">
        <f>IF((LARGE(D55:AM55,1))&gt;=540,"17"," ")</f>
        <v>#NUM!</v>
      </c>
      <c r="AX55" s="576" t="e">
        <f>IF((LARGE(D55:AM55,1))&gt;=570,"17"," ")</f>
        <v>#NUM!</v>
      </c>
      <c r="AY55" s="134"/>
    </row>
    <row r="56" spans="1:51" x14ac:dyDescent="0.2">
      <c r="A56" s="134"/>
      <c r="B56" s="490"/>
      <c r="C56" s="557"/>
      <c r="D56" s="1034"/>
      <c r="E56" s="1034"/>
      <c r="F56" s="535"/>
      <c r="G56" s="535"/>
      <c r="H56" s="546"/>
      <c r="I56" s="535"/>
      <c r="J56" s="535"/>
      <c r="K56" s="535"/>
      <c r="L56" s="546"/>
      <c r="M56" s="535"/>
      <c r="N56" s="535"/>
      <c r="O56" s="535"/>
      <c r="P56" s="535"/>
      <c r="Q56" s="535"/>
      <c r="R56" s="546"/>
      <c r="S56" s="535"/>
      <c r="T56" s="535"/>
      <c r="U56" s="535"/>
      <c r="V56" s="535"/>
      <c r="W56" s="535"/>
      <c r="X56" s="535"/>
      <c r="Y56" s="535"/>
      <c r="Z56" s="554"/>
      <c r="AA56" s="535"/>
      <c r="AB56" s="535"/>
      <c r="AC56" s="535"/>
      <c r="AD56" s="535"/>
      <c r="AE56" s="535"/>
      <c r="AF56" s="535"/>
      <c r="AG56" s="535"/>
      <c r="AH56" s="546"/>
      <c r="AI56" s="535"/>
      <c r="AJ56" s="535"/>
      <c r="AK56" s="535"/>
      <c r="AL56" s="535"/>
      <c r="AM56" s="535"/>
      <c r="AN56" s="134"/>
      <c r="AO56" s="140"/>
      <c r="AP56" s="518"/>
      <c r="AQ56" s="140"/>
      <c r="AR56" s="140"/>
      <c r="AS56" s="140"/>
      <c r="AT56" s="141"/>
      <c r="AU56" s="141"/>
      <c r="AV56" s="141"/>
      <c r="AW56" s="141"/>
      <c r="AX56" s="148"/>
      <c r="AY56" s="134"/>
    </row>
    <row r="57" spans="1:51" x14ac:dyDescent="0.2">
      <c r="A57" s="134"/>
      <c r="B57" s="500"/>
      <c r="C57" s="90" t="s">
        <v>21</v>
      </c>
      <c r="D57" s="1024"/>
      <c r="E57" s="1024"/>
      <c r="F57" s="1024"/>
      <c r="G57" s="1024"/>
      <c r="H57" s="503"/>
      <c r="I57" s="1024"/>
      <c r="J57" s="1024"/>
      <c r="K57" s="1024"/>
      <c r="L57" s="503"/>
      <c r="M57" s="1024"/>
      <c r="N57" s="1024"/>
      <c r="O57" s="1024"/>
      <c r="P57" s="1024"/>
      <c r="Q57" s="1024"/>
      <c r="R57" s="503"/>
      <c r="S57" s="1024"/>
      <c r="T57" s="1024"/>
      <c r="U57" s="1024"/>
      <c r="V57" s="1024"/>
      <c r="W57" s="1024"/>
      <c r="X57" s="1024"/>
      <c r="Y57" s="1024"/>
      <c r="Z57" s="541"/>
      <c r="AA57" s="1024"/>
      <c r="AB57" s="1024"/>
      <c r="AC57" s="1024"/>
      <c r="AD57" s="1024"/>
      <c r="AE57" s="1024"/>
      <c r="AF57" s="1024"/>
      <c r="AG57" s="1024"/>
      <c r="AH57" s="503"/>
      <c r="AI57" s="1024"/>
      <c r="AJ57" s="1024"/>
      <c r="AK57" s="1024"/>
      <c r="AL57" s="1024"/>
      <c r="AM57" s="1024"/>
      <c r="AN57" s="134"/>
      <c r="AO57" s="140"/>
      <c r="AP57" s="518"/>
      <c r="AQ57" s="152"/>
      <c r="AR57" s="152"/>
      <c r="AS57" s="152"/>
      <c r="AT57" s="149"/>
      <c r="AU57" s="149"/>
      <c r="AV57" s="149"/>
      <c r="AW57" s="149"/>
      <c r="AX57" s="149"/>
      <c r="AY57" s="134"/>
    </row>
    <row r="58" spans="1:51" x14ac:dyDescent="0.2">
      <c r="A58" s="134"/>
      <c r="B58" s="534">
        <v>1</v>
      </c>
      <c r="C58" s="162" t="s">
        <v>22</v>
      </c>
      <c r="D58" s="1030"/>
      <c r="E58" s="165"/>
      <c r="F58" s="1037"/>
      <c r="G58" s="169"/>
      <c r="H58" s="856">
        <v>574</v>
      </c>
      <c r="I58" s="1081" t="s">
        <v>322</v>
      </c>
      <c r="J58" s="163">
        <v>575</v>
      </c>
      <c r="K58" s="1096" t="s">
        <v>323</v>
      </c>
      <c r="L58" s="856"/>
      <c r="M58" s="169"/>
      <c r="N58" s="168">
        <v>572</v>
      </c>
      <c r="O58" s="1105" t="s">
        <v>347</v>
      </c>
      <c r="P58" s="535">
        <v>573</v>
      </c>
      <c r="Q58" s="1114" t="s">
        <v>322</v>
      </c>
      <c r="R58" s="546">
        <v>578</v>
      </c>
      <c r="S58" s="1114" t="s">
        <v>322</v>
      </c>
      <c r="T58" s="535"/>
      <c r="U58" s="165"/>
      <c r="V58" s="535">
        <v>576</v>
      </c>
      <c r="W58" s="1079" t="s">
        <v>347</v>
      </c>
      <c r="X58" s="535">
        <v>577</v>
      </c>
      <c r="Y58" s="1114" t="s">
        <v>322</v>
      </c>
      <c r="Z58" s="554">
        <v>583</v>
      </c>
      <c r="AA58" s="1114" t="s">
        <v>322</v>
      </c>
      <c r="AB58" s="535"/>
      <c r="AC58" s="165"/>
      <c r="AD58" s="535"/>
      <c r="AE58" s="165"/>
      <c r="AF58" s="1037"/>
      <c r="AG58" s="169"/>
      <c r="AH58" s="537">
        <v>582</v>
      </c>
      <c r="AI58" s="1085" t="s">
        <v>322</v>
      </c>
      <c r="AJ58" s="1030">
        <v>577</v>
      </c>
      <c r="AK58" s="1114" t="s">
        <v>322</v>
      </c>
      <c r="AL58" s="168">
        <v>577</v>
      </c>
      <c r="AM58" s="1081" t="s">
        <v>322</v>
      </c>
      <c r="AN58" s="134"/>
      <c r="AO58" s="140">
        <f t="shared" ref="AO58:AO63" si="5">COUNT(D58:AM58)</f>
        <v>11</v>
      </c>
      <c r="AP58" s="518">
        <f t="shared" ref="AP58:AP63" si="6">IF(AO58&lt;3," ",(LARGE(D58:AM58,1)+LARGE(D58:AM58,2)+LARGE(D58:AM58,3))/3)</f>
        <v>581</v>
      </c>
      <c r="AQ58" s="499">
        <f>COUNTIF(D58:AM58,"(1)")</f>
        <v>8</v>
      </c>
      <c r="AR58" s="138">
        <f>COUNTIF(D58:AM58,"(2)")</f>
        <v>1</v>
      </c>
      <c r="AS58" s="138">
        <f>COUNTIF(D58:AM58,"(3)")</f>
        <v>2</v>
      </c>
      <c r="AT58" s="498">
        <f>SUM(AQ58:AS58)</f>
        <v>11</v>
      </c>
      <c r="AU58" s="153" t="s">
        <v>123</v>
      </c>
      <c r="AV58" s="150" t="s">
        <v>123</v>
      </c>
      <c r="AW58" s="150" t="s">
        <v>123</v>
      </c>
      <c r="AX58" s="151" t="s">
        <v>123</v>
      </c>
      <c r="AY58" s="134"/>
    </row>
    <row r="59" spans="1:51" x14ac:dyDescent="0.2">
      <c r="A59" s="134"/>
      <c r="B59" s="534"/>
      <c r="C59" s="162" t="s">
        <v>226</v>
      </c>
      <c r="D59" s="1030"/>
      <c r="E59" s="165"/>
      <c r="F59" s="1030"/>
      <c r="G59" s="165"/>
      <c r="H59" s="857"/>
      <c r="I59" s="165"/>
      <c r="J59" s="175"/>
      <c r="K59" s="175"/>
      <c r="L59" s="857"/>
      <c r="M59" s="165"/>
      <c r="N59" s="1033"/>
      <c r="O59" s="165"/>
      <c r="P59" s="535"/>
      <c r="Q59" s="165"/>
      <c r="R59" s="546"/>
      <c r="S59" s="165"/>
      <c r="T59" s="535"/>
      <c r="U59" s="165"/>
      <c r="V59" s="535"/>
      <c r="W59" s="165"/>
      <c r="X59" s="535"/>
      <c r="Y59" s="165"/>
      <c r="Z59" s="554"/>
      <c r="AA59" s="165"/>
      <c r="AB59" s="535"/>
      <c r="AC59" s="165"/>
      <c r="AD59" s="535"/>
      <c r="AE59" s="165"/>
      <c r="AF59" s="1030"/>
      <c r="AG59" s="165"/>
      <c r="AH59" s="537"/>
      <c r="AI59" s="175"/>
      <c r="AJ59" s="1030"/>
      <c r="AK59" s="165"/>
      <c r="AL59" s="1033"/>
      <c r="AM59" s="165"/>
      <c r="AN59" s="134"/>
      <c r="AO59" s="140">
        <f t="shared" si="5"/>
        <v>0</v>
      </c>
      <c r="AP59" s="518" t="str">
        <f t="shared" si="6"/>
        <v xml:space="preserve"> </v>
      </c>
      <c r="AQ59" s="499">
        <f>COUNTIF(D59:AM59,"(1)")</f>
        <v>0</v>
      </c>
      <c r="AR59" s="138">
        <f>COUNTIF(D59:AM59,"(2)")</f>
        <v>0</v>
      </c>
      <c r="AS59" s="138">
        <f>COUNTIF(D59:AM59,"(3)")</f>
        <v>0</v>
      </c>
      <c r="AT59" s="498">
        <f>SUM(AQ59:AS59)</f>
        <v>0</v>
      </c>
      <c r="AU59" s="167">
        <v>12</v>
      </c>
      <c r="AV59" s="143">
        <v>12</v>
      </c>
      <c r="AW59" s="139">
        <v>12</v>
      </c>
      <c r="AX59" s="589">
        <v>12</v>
      </c>
      <c r="AY59" s="134"/>
    </row>
    <row r="60" spans="1:51" x14ac:dyDescent="0.2">
      <c r="A60" s="134"/>
      <c r="B60" s="534">
        <v>2</v>
      </c>
      <c r="C60" s="162" t="s">
        <v>305</v>
      </c>
      <c r="D60" s="1030">
        <v>551</v>
      </c>
      <c r="E60" s="851" t="s">
        <v>323</v>
      </c>
      <c r="F60" s="1030">
        <v>557</v>
      </c>
      <c r="G60" s="851" t="s">
        <v>323</v>
      </c>
      <c r="H60" s="564">
        <v>554</v>
      </c>
      <c r="I60" s="165" t="s">
        <v>351</v>
      </c>
      <c r="J60" s="1027">
        <v>559</v>
      </c>
      <c r="K60" s="175" t="s">
        <v>351</v>
      </c>
      <c r="L60" s="857"/>
      <c r="M60" s="165"/>
      <c r="N60" s="1033">
        <v>555</v>
      </c>
      <c r="O60" s="165" t="s">
        <v>360</v>
      </c>
      <c r="P60" s="535">
        <v>563</v>
      </c>
      <c r="Q60" s="165" t="s">
        <v>355</v>
      </c>
      <c r="R60" s="546"/>
      <c r="S60" s="165"/>
      <c r="T60" s="535"/>
      <c r="U60" s="1031"/>
      <c r="V60" s="535"/>
      <c r="W60" s="165"/>
      <c r="X60" s="535">
        <v>565</v>
      </c>
      <c r="Y60" s="165" t="s">
        <v>355</v>
      </c>
      <c r="Z60" s="554">
        <v>560</v>
      </c>
      <c r="AA60" s="165" t="s">
        <v>352</v>
      </c>
      <c r="AB60" s="535"/>
      <c r="AC60" s="1031"/>
      <c r="AD60" s="535"/>
      <c r="AE60" s="165"/>
      <c r="AF60" s="1125"/>
      <c r="AG60" s="165"/>
      <c r="AH60" s="537">
        <v>564</v>
      </c>
      <c r="AI60" s="175" t="s">
        <v>356</v>
      </c>
      <c r="AJ60" s="1030">
        <v>553</v>
      </c>
      <c r="AK60" s="165" t="s">
        <v>371</v>
      </c>
      <c r="AL60" s="1030">
        <v>561</v>
      </c>
      <c r="AM60" s="851" t="s">
        <v>323</v>
      </c>
      <c r="AN60" s="134"/>
      <c r="AO60" s="140">
        <f t="shared" si="5"/>
        <v>11</v>
      </c>
      <c r="AP60" s="518">
        <f t="shared" si="6"/>
        <v>564</v>
      </c>
      <c r="AQ60" s="499">
        <f>COUNTIF(D60:AM60,"(1)")</f>
        <v>0</v>
      </c>
      <c r="AR60" s="138">
        <f>COUNTIF(D60:AM60,"(2)")</f>
        <v>3</v>
      </c>
      <c r="AS60" s="138">
        <f>COUNTIF(D60:AM60,"(3)")</f>
        <v>0</v>
      </c>
      <c r="AT60" s="498">
        <f>SUM(AQ60:AS60)</f>
        <v>3</v>
      </c>
      <c r="AU60" s="150">
        <v>15</v>
      </c>
      <c r="AV60" s="143">
        <v>15</v>
      </c>
      <c r="AW60" s="142">
        <v>15</v>
      </c>
      <c r="AX60" s="520" t="str">
        <f>IF((LARGE(D60:AM60,1))&gt;=570,"17"," ")</f>
        <v xml:space="preserve"> </v>
      </c>
      <c r="AY60" s="134"/>
    </row>
    <row r="61" spans="1:51" x14ac:dyDescent="0.2">
      <c r="A61" s="134"/>
      <c r="B61" s="534">
        <v>3</v>
      </c>
      <c r="C61" s="174" t="s">
        <v>310</v>
      </c>
      <c r="D61" s="1030"/>
      <c r="E61" s="1023"/>
      <c r="F61" s="535"/>
      <c r="G61" s="558"/>
      <c r="H61" s="564">
        <v>522</v>
      </c>
      <c r="I61" s="164" t="s">
        <v>352</v>
      </c>
      <c r="J61" s="564">
        <v>553</v>
      </c>
      <c r="K61" s="164" t="s">
        <v>356</v>
      </c>
      <c r="L61" s="857"/>
      <c r="M61" s="164"/>
      <c r="N61" s="857">
        <v>562</v>
      </c>
      <c r="O61" s="164" t="s">
        <v>355</v>
      </c>
      <c r="P61" s="535">
        <v>563</v>
      </c>
      <c r="Q61" s="164" t="s">
        <v>348</v>
      </c>
      <c r="R61" s="546">
        <v>548</v>
      </c>
      <c r="S61" s="164" t="s">
        <v>351</v>
      </c>
      <c r="T61" s="535"/>
      <c r="U61" s="164"/>
      <c r="V61" s="546">
        <v>552</v>
      </c>
      <c r="W61" s="164" t="s">
        <v>380</v>
      </c>
      <c r="X61" s="535"/>
      <c r="Y61" s="164"/>
      <c r="Z61" s="554">
        <v>564</v>
      </c>
      <c r="AA61" s="164" t="s">
        <v>355</v>
      </c>
      <c r="AB61" s="535"/>
      <c r="AC61" s="164"/>
      <c r="AD61" s="535"/>
      <c r="AE61" s="164"/>
      <c r="AF61" s="562">
        <v>554</v>
      </c>
      <c r="AG61" s="1130" t="s">
        <v>347</v>
      </c>
      <c r="AH61" s="537"/>
      <c r="AI61" s="164"/>
      <c r="AJ61" s="554"/>
      <c r="AK61" s="164"/>
      <c r="AL61" s="1030"/>
      <c r="AM61" s="165"/>
      <c r="AN61" s="134"/>
      <c r="AO61" s="140">
        <f t="shared" si="5"/>
        <v>8</v>
      </c>
      <c r="AP61" s="518">
        <f t="shared" si="6"/>
        <v>563</v>
      </c>
      <c r="AQ61" s="499">
        <f>COUNTIF(F61:AM61,"(1)")</f>
        <v>0</v>
      </c>
      <c r="AR61" s="138">
        <f>COUNTIF(F61:AM61,"(2)")</f>
        <v>0</v>
      </c>
      <c r="AS61" s="138">
        <f>COUNTIF(F61:AM61,"(3)")</f>
        <v>1</v>
      </c>
      <c r="AT61" s="498">
        <f t="shared" ref="AT61:AT62" si="7">SUM(AQ61:AS61)</f>
        <v>1</v>
      </c>
      <c r="AU61" s="167">
        <v>15</v>
      </c>
      <c r="AV61" s="143">
        <v>16</v>
      </c>
      <c r="AW61" s="1080" t="str">
        <f>IF((LARGE(D61:AM61,1))&gt;=540,"17"," ")</f>
        <v>17</v>
      </c>
      <c r="AX61" s="138" t="str">
        <f>IF((LARGE(D61:AM61,1))&gt;=570,"17"," ")</f>
        <v xml:space="preserve"> </v>
      </c>
      <c r="AY61" s="134"/>
    </row>
    <row r="62" spans="1:51" x14ac:dyDescent="0.2">
      <c r="A62" s="134"/>
      <c r="B62" s="534">
        <v>4</v>
      </c>
      <c r="C62" s="174" t="s">
        <v>23</v>
      </c>
      <c r="D62" s="1109"/>
      <c r="E62" s="1108"/>
      <c r="F62" s="535"/>
      <c r="G62" s="558"/>
      <c r="H62" s="564"/>
      <c r="I62" s="164"/>
      <c r="J62" s="537"/>
      <c r="K62" s="411"/>
      <c r="L62" s="857"/>
      <c r="M62" s="164"/>
      <c r="N62" s="857"/>
      <c r="O62" s="164"/>
      <c r="P62" s="535">
        <v>540</v>
      </c>
      <c r="Q62" s="164" t="s">
        <v>372</v>
      </c>
      <c r="R62" s="546"/>
      <c r="S62" s="559"/>
      <c r="T62" s="535"/>
      <c r="U62" s="164"/>
      <c r="V62" s="546"/>
      <c r="W62" s="164"/>
      <c r="X62" s="535">
        <v>549</v>
      </c>
      <c r="Y62" s="164" t="s">
        <v>360</v>
      </c>
      <c r="Z62" s="554">
        <v>558</v>
      </c>
      <c r="AA62" s="164" t="s">
        <v>356</v>
      </c>
      <c r="AB62" s="535"/>
      <c r="AC62" s="164"/>
      <c r="AD62" s="535"/>
      <c r="AE62" s="164"/>
      <c r="AF62" s="562"/>
      <c r="AG62" s="164"/>
      <c r="AH62" s="537">
        <v>554</v>
      </c>
      <c r="AI62" s="411" t="s">
        <v>360</v>
      </c>
      <c r="AJ62" s="554"/>
      <c r="AK62" s="164"/>
      <c r="AL62" s="1109"/>
      <c r="AM62" s="165"/>
      <c r="AN62" s="134"/>
      <c r="AO62" s="140">
        <f t="shared" si="5"/>
        <v>4</v>
      </c>
      <c r="AP62" s="518">
        <f t="shared" si="6"/>
        <v>553.66666666666663</v>
      </c>
      <c r="AQ62" s="499">
        <f>COUNTIF(F62:AM62,"(1)")</f>
        <v>0</v>
      </c>
      <c r="AR62" s="138">
        <f>COUNTIF(F62:AM62,"(2)")</f>
        <v>0</v>
      </c>
      <c r="AS62" s="138">
        <f>COUNTIF(F62:AM62,"(3)")</f>
        <v>0</v>
      </c>
      <c r="AT62" s="498">
        <f t="shared" si="7"/>
        <v>0</v>
      </c>
      <c r="AU62" s="143">
        <v>5</v>
      </c>
      <c r="AV62" s="143">
        <v>5</v>
      </c>
      <c r="AW62" s="139">
        <v>5</v>
      </c>
      <c r="AX62" s="576" t="str">
        <f>IF((LARGE(D62:AM62,1))&gt;=570,"17"," ")</f>
        <v xml:space="preserve"> </v>
      </c>
      <c r="AY62" s="134"/>
    </row>
    <row r="63" spans="1:51" x14ac:dyDescent="0.2">
      <c r="A63" s="134"/>
      <c r="B63" s="523"/>
      <c r="C63" s="161" t="s">
        <v>242</v>
      </c>
      <c r="D63" s="1028"/>
      <c r="E63" s="166"/>
      <c r="F63" s="1028"/>
      <c r="G63" s="166"/>
      <c r="H63" s="858"/>
      <c r="I63" s="166"/>
      <c r="J63" s="203"/>
      <c r="K63" s="203"/>
      <c r="L63" s="568"/>
      <c r="M63" s="166"/>
      <c r="N63" s="1028"/>
      <c r="O63" s="1029"/>
      <c r="P63" s="1024"/>
      <c r="Q63" s="166"/>
      <c r="R63" s="503"/>
      <c r="S63" s="166"/>
      <c r="T63" s="1024"/>
      <c r="U63" s="166"/>
      <c r="V63" s="1024"/>
      <c r="W63" s="1029"/>
      <c r="X63" s="1024"/>
      <c r="Y63" s="166"/>
      <c r="Z63" s="541"/>
      <c r="AA63" s="166"/>
      <c r="AB63" s="1024"/>
      <c r="AC63" s="1029"/>
      <c r="AD63" s="1024"/>
      <c r="AE63" s="166"/>
      <c r="AF63" s="1028"/>
      <c r="AG63" s="1029"/>
      <c r="AH63" s="503"/>
      <c r="AI63" s="1024"/>
      <c r="AJ63" s="1028"/>
      <c r="AK63" s="1029"/>
      <c r="AL63" s="1028"/>
      <c r="AM63" s="1029"/>
      <c r="AN63" s="134"/>
      <c r="AO63" s="140">
        <f t="shared" si="5"/>
        <v>0</v>
      </c>
      <c r="AP63" s="518" t="str">
        <f t="shared" si="6"/>
        <v xml:space="preserve"> </v>
      </c>
      <c r="AQ63" s="499">
        <f>COUNTIF(D63:AM63,"(1)")</f>
        <v>0</v>
      </c>
      <c r="AR63" s="138">
        <f>COUNTIF(D63:AM63,"(2)")</f>
        <v>0</v>
      </c>
      <c r="AS63" s="138">
        <f>COUNTIF(D63:AM63,"(3)")</f>
        <v>0</v>
      </c>
      <c r="AT63" s="498">
        <f>SUM(AQ63:AS63)</f>
        <v>0</v>
      </c>
      <c r="AU63" s="142">
        <v>15</v>
      </c>
      <c r="AV63" s="142">
        <v>15</v>
      </c>
      <c r="AW63" s="139">
        <v>15</v>
      </c>
      <c r="AX63" s="576" t="e">
        <f>IF((LARGE(D63:AM63,1))&gt;=570,"17"," ")</f>
        <v>#NUM!</v>
      </c>
      <c r="AY63" s="134"/>
    </row>
    <row r="64" spans="1:51" x14ac:dyDescent="0.2">
      <c r="A64" s="134"/>
      <c r="B64" s="490"/>
      <c r="C64" s="134"/>
      <c r="D64" s="535"/>
      <c r="E64" s="535"/>
      <c r="F64" s="535"/>
      <c r="G64" s="535"/>
      <c r="H64" s="546"/>
      <c r="I64" s="535"/>
      <c r="J64" s="535"/>
      <c r="K64" s="535"/>
      <c r="L64" s="546"/>
      <c r="M64" s="535"/>
      <c r="N64" s="535"/>
      <c r="O64" s="535"/>
      <c r="P64" s="535"/>
      <c r="Q64" s="535"/>
      <c r="R64" s="546"/>
      <c r="S64" s="535"/>
      <c r="T64" s="535"/>
      <c r="U64" s="535"/>
      <c r="V64" s="535"/>
      <c r="W64" s="535"/>
      <c r="X64" s="535"/>
      <c r="Y64" s="535"/>
      <c r="Z64" s="554"/>
      <c r="AA64" s="535"/>
      <c r="AB64" s="535"/>
      <c r="AC64" s="535"/>
      <c r="AD64" s="535"/>
      <c r="AE64" s="535"/>
      <c r="AF64" s="535"/>
      <c r="AG64" s="535"/>
      <c r="AH64" s="546"/>
      <c r="AI64" s="535"/>
      <c r="AJ64" s="535"/>
      <c r="AK64" s="535"/>
      <c r="AL64" s="535"/>
      <c r="AM64" s="535"/>
      <c r="AN64" s="134"/>
      <c r="AO64" s="140"/>
      <c r="AP64" s="518"/>
      <c r="AQ64" s="140"/>
      <c r="AR64" s="140"/>
      <c r="AS64" s="140"/>
      <c r="AT64" s="141"/>
      <c r="AU64" s="141"/>
      <c r="AV64" s="141"/>
      <c r="AW64" s="141"/>
      <c r="AX64" s="577"/>
      <c r="AY64" s="134"/>
    </row>
    <row r="65" spans="1:51" x14ac:dyDescent="0.2">
      <c r="A65" s="134"/>
      <c r="B65" s="500"/>
      <c r="C65" s="90" t="s">
        <v>24</v>
      </c>
      <c r="D65" s="1024"/>
      <c r="E65" s="1024"/>
      <c r="F65" s="1024"/>
      <c r="G65" s="1024"/>
      <c r="H65" s="503"/>
      <c r="I65" s="1024"/>
      <c r="J65" s="1024"/>
      <c r="K65" s="1024"/>
      <c r="L65" s="503"/>
      <c r="M65" s="1024"/>
      <c r="N65" s="1024"/>
      <c r="O65" s="1024"/>
      <c r="P65" s="1024"/>
      <c r="Q65" s="1024"/>
      <c r="R65" s="503"/>
      <c r="S65" s="1024"/>
      <c r="T65" s="1024"/>
      <c r="U65" s="1024"/>
      <c r="V65" s="1024"/>
      <c r="W65" s="1024"/>
      <c r="X65" s="1024"/>
      <c r="Y65" s="1024"/>
      <c r="Z65" s="541"/>
      <c r="AA65" s="1024"/>
      <c r="AB65" s="1024"/>
      <c r="AC65" s="1024"/>
      <c r="AD65" s="1024"/>
      <c r="AE65" s="1024"/>
      <c r="AF65" s="1024"/>
      <c r="AG65" s="1024"/>
      <c r="AH65" s="503"/>
      <c r="AI65" s="1024"/>
      <c r="AJ65" s="1024"/>
      <c r="AK65" s="1024"/>
      <c r="AL65" s="1024"/>
      <c r="AM65" s="1024"/>
      <c r="AN65" s="134"/>
      <c r="AO65" s="140"/>
      <c r="AP65" s="518"/>
      <c r="AQ65" s="152"/>
      <c r="AR65" s="152"/>
      <c r="AS65" s="152"/>
      <c r="AT65" s="149"/>
      <c r="AU65" s="149"/>
      <c r="AV65" s="149"/>
      <c r="AW65" s="149"/>
      <c r="AX65" s="152"/>
      <c r="AY65" s="134"/>
    </row>
    <row r="66" spans="1:51" x14ac:dyDescent="0.2">
      <c r="A66" s="134"/>
      <c r="B66" s="534"/>
      <c r="C66" s="162" t="s">
        <v>230</v>
      </c>
      <c r="D66" s="535"/>
      <c r="E66" s="1031"/>
      <c r="F66" s="535"/>
      <c r="G66" s="1031"/>
      <c r="H66" s="564"/>
      <c r="I66" s="1031"/>
      <c r="J66" s="1030"/>
      <c r="K66" s="1031"/>
      <c r="L66" s="857"/>
      <c r="M66" s="165"/>
      <c r="N66" s="1033"/>
      <c r="O66" s="165"/>
      <c r="P66" s="535"/>
      <c r="Q66" s="165"/>
      <c r="R66" s="546"/>
      <c r="S66" s="165"/>
      <c r="T66" s="535"/>
      <c r="U66" s="165"/>
      <c r="V66" s="535"/>
      <c r="W66" s="165"/>
      <c r="X66" s="535"/>
      <c r="Y66" s="165"/>
      <c r="Z66" s="554"/>
      <c r="AA66" s="165"/>
      <c r="AB66" s="535"/>
      <c r="AC66" s="165"/>
      <c r="AD66" s="535"/>
      <c r="AE66" s="165"/>
      <c r="AF66" s="1030"/>
      <c r="AG66" s="1031"/>
      <c r="AH66" s="537"/>
      <c r="AI66" s="165"/>
      <c r="AJ66" s="535"/>
      <c r="AK66" s="165"/>
      <c r="AL66" s="1033"/>
      <c r="AM66" s="165"/>
      <c r="AN66" s="134"/>
      <c r="AO66" s="140">
        <f>COUNT(D66:AM66)</f>
        <v>0</v>
      </c>
      <c r="AP66" s="518" t="str">
        <f>IF(AO66&lt;3," ",(LARGE(D66:AM66,1)+LARGE(D66:AM66,2)+LARGE(D66:AM66,3))/3)</f>
        <v xml:space="preserve"> </v>
      </c>
      <c r="AQ66" s="499">
        <f>COUNTIF(D66:AM66,"(1)")</f>
        <v>0</v>
      </c>
      <c r="AR66" s="138">
        <f>COUNTIF(D66:AM66,"(2)")</f>
        <v>0</v>
      </c>
      <c r="AS66" s="138">
        <f>COUNTIF(D66:AM66,"(3)")</f>
        <v>0</v>
      </c>
      <c r="AT66" s="498">
        <f>SUM(AQ66:AS66)</f>
        <v>0</v>
      </c>
      <c r="AU66" s="519" t="e">
        <f>IF((LARGE(D66:AM66,1))&gt;=450,"17"," ")</f>
        <v>#NUM!</v>
      </c>
      <c r="AV66" s="519" t="e">
        <f>IF((LARGE(D66:AM66,1))&gt;=500,"17"," ")</f>
        <v>#NUM!</v>
      </c>
      <c r="AW66" s="138" t="e">
        <f>IF((LARGE(D66:AM66,1))&gt;=540,"17"," ")</f>
        <v>#NUM!</v>
      </c>
      <c r="AX66" s="519" t="e">
        <f>IF((LARGE(D66:AM66,1))&gt;=570,"17"," ")</f>
        <v>#NUM!</v>
      </c>
      <c r="AY66" s="134"/>
    </row>
    <row r="67" spans="1:51" x14ac:dyDescent="0.2">
      <c r="A67" s="134"/>
      <c r="B67" s="523">
        <v>1</v>
      </c>
      <c r="C67" s="161" t="s">
        <v>176</v>
      </c>
      <c r="D67" s="1024"/>
      <c r="E67" s="1029"/>
      <c r="F67" s="1024"/>
      <c r="G67" s="1029"/>
      <c r="H67" s="568"/>
      <c r="I67" s="1029"/>
      <c r="J67" s="1028"/>
      <c r="K67" s="1029"/>
      <c r="L67" s="568"/>
      <c r="M67" s="1029"/>
      <c r="N67" s="1028">
        <v>415</v>
      </c>
      <c r="O67" s="1113" t="s">
        <v>323</v>
      </c>
      <c r="P67" s="1024">
        <v>405</v>
      </c>
      <c r="Q67" s="1117" t="s">
        <v>347</v>
      </c>
      <c r="R67" s="503">
        <v>435</v>
      </c>
      <c r="S67" s="859" t="s">
        <v>322</v>
      </c>
      <c r="T67" s="1024"/>
      <c r="U67" s="1029"/>
      <c r="V67" s="1024"/>
      <c r="W67" s="166"/>
      <c r="X67" s="1024">
        <v>453</v>
      </c>
      <c r="Y67" s="1113" t="s">
        <v>323</v>
      </c>
      <c r="Z67" s="541"/>
      <c r="AA67" s="166"/>
      <c r="AB67" s="1024"/>
      <c r="AC67" s="166"/>
      <c r="AD67" s="1024"/>
      <c r="AE67" s="166"/>
      <c r="AF67" s="1028"/>
      <c r="AG67" s="166"/>
      <c r="AH67" s="503"/>
      <c r="AI67" s="1029"/>
      <c r="AJ67" s="1024"/>
      <c r="AK67" s="1029"/>
      <c r="AL67" s="1028"/>
      <c r="AM67" s="1029"/>
      <c r="AN67" s="134"/>
      <c r="AO67" s="140">
        <f>COUNT(D67:AM67)</f>
        <v>4</v>
      </c>
      <c r="AP67" s="518">
        <f>IF(AO67&lt;3," ",(LARGE(D67:AM67,1)+LARGE(D67:AM67,2)+LARGE(D67:AM67,3))/3)</f>
        <v>434.33333333333331</v>
      </c>
      <c r="AQ67" s="519">
        <f>COUNTIF(D67:AM67,"(1)")</f>
        <v>1</v>
      </c>
      <c r="AR67" s="520">
        <f>COUNTIF(D67:AM67,"(2)")</f>
        <v>2</v>
      </c>
      <c r="AS67" s="520">
        <f>COUNTIF(D67:AM67,"(3)")</f>
        <v>1</v>
      </c>
      <c r="AT67" s="521">
        <f>SUM(AQ67:AS67)</f>
        <v>4</v>
      </c>
      <c r="AU67" s="150" t="s">
        <v>19</v>
      </c>
      <c r="AV67" s="154" t="s">
        <v>19</v>
      </c>
      <c r="AW67" s="155" t="s">
        <v>53</v>
      </c>
      <c r="AX67" s="576" t="str">
        <f>IF((LARGE(D67:AM67,1))&gt;=570,"17"," ")</f>
        <v xml:space="preserve"> </v>
      </c>
      <c r="AY67" s="134"/>
    </row>
    <row r="68" spans="1:51" x14ac:dyDescent="0.2">
      <c r="A68" s="134"/>
      <c r="B68" s="490"/>
      <c r="C68" s="134"/>
      <c r="D68" s="535"/>
      <c r="E68" s="535"/>
      <c r="F68" s="535"/>
      <c r="G68" s="535"/>
      <c r="H68" s="546"/>
      <c r="I68" s="535"/>
      <c r="J68" s="535"/>
      <c r="K68" s="535"/>
      <c r="L68" s="546"/>
      <c r="M68" s="535"/>
      <c r="N68" s="535"/>
      <c r="O68" s="535"/>
      <c r="P68" s="535"/>
      <c r="Q68" s="535"/>
      <c r="R68" s="546"/>
      <c r="S68" s="535"/>
      <c r="T68" s="535"/>
      <c r="U68" s="535"/>
      <c r="V68" s="535"/>
      <c r="W68" s="535"/>
      <c r="X68" s="535"/>
      <c r="Y68" s="535"/>
      <c r="Z68" s="554"/>
      <c r="AA68" s="535"/>
      <c r="AB68" s="535"/>
      <c r="AC68" s="535"/>
      <c r="AD68" s="535"/>
      <c r="AE68" s="535"/>
      <c r="AF68" s="535"/>
      <c r="AG68" s="535"/>
      <c r="AH68" s="546"/>
      <c r="AI68" s="535"/>
      <c r="AJ68" s="535"/>
      <c r="AK68" s="535"/>
      <c r="AL68" s="535"/>
      <c r="AM68" s="535"/>
      <c r="AN68" s="134"/>
      <c r="AO68" s="140"/>
      <c r="AP68" s="518"/>
      <c r="AQ68" s="555"/>
      <c r="AR68" s="555"/>
      <c r="AS68" s="555"/>
      <c r="AT68" s="158"/>
      <c r="AU68" s="141"/>
      <c r="AV68" s="141"/>
      <c r="AW68" s="141"/>
      <c r="AX68" s="148"/>
      <c r="AY68" s="134"/>
    </row>
    <row r="69" spans="1:51" x14ac:dyDescent="0.2">
      <c r="A69" s="134"/>
      <c r="B69" s="500"/>
      <c r="C69" s="90" t="s">
        <v>25</v>
      </c>
      <c r="D69" s="1024"/>
      <c r="E69" s="1024"/>
      <c r="F69" s="1024"/>
      <c r="G69" s="1024"/>
      <c r="H69" s="503"/>
      <c r="I69" s="1024"/>
      <c r="J69" s="1024"/>
      <c r="K69" s="1024"/>
      <c r="L69" s="503"/>
      <c r="M69" s="1024"/>
      <c r="N69" s="1024"/>
      <c r="O69" s="1024"/>
      <c r="P69" s="1024"/>
      <c r="Q69" s="1024"/>
      <c r="R69" s="503"/>
      <c r="S69" s="1024"/>
      <c r="T69" s="1024"/>
      <c r="U69" s="1024"/>
      <c r="V69" s="1024"/>
      <c r="W69" s="1024"/>
      <c r="X69" s="1024"/>
      <c r="Y69" s="1024"/>
      <c r="Z69" s="541"/>
      <c r="AA69" s="1024"/>
      <c r="AB69" s="1024"/>
      <c r="AC69" s="1024"/>
      <c r="AD69" s="1024"/>
      <c r="AE69" s="1024"/>
      <c r="AF69" s="1024"/>
      <c r="AG69" s="1024"/>
      <c r="AH69" s="503"/>
      <c r="AI69" s="1024"/>
      <c r="AJ69" s="1024"/>
      <c r="AK69" s="1024"/>
      <c r="AL69" s="1024"/>
      <c r="AM69" s="1024"/>
      <c r="AN69" s="134"/>
      <c r="AO69" s="140"/>
      <c r="AP69" s="518"/>
      <c r="AQ69" s="555"/>
      <c r="AR69" s="555"/>
      <c r="AS69" s="555"/>
      <c r="AT69" s="158"/>
      <c r="AU69" s="149"/>
      <c r="AV69" s="149"/>
      <c r="AW69" s="149"/>
      <c r="AX69" s="149"/>
      <c r="AY69" s="134"/>
    </row>
    <row r="70" spans="1:51" x14ac:dyDescent="0.2">
      <c r="A70" s="134"/>
      <c r="B70" s="566"/>
      <c r="C70" s="134" t="s">
        <v>311</v>
      </c>
      <c r="D70" s="516"/>
      <c r="E70" s="1036"/>
      <c r="H70" s="567"/>
      <c r="I70" s="1036"/>
      <c r="J70" s="1035"/>
      <c r="K70" s="1036"/>
      <c r="L70" s="567"/>
      <c r="M70" s="1036"/>
      <c r="N70" s="1035"/>
      <c r="O70" s="1036"/>
      <c r="P70" s="1035"/>
      <c r="Q70" s="1036"/>
      <c r="T70" s="1035"/>
      <c r="U70" s="1036"/>
      <c r="X70" s="1035"/>
      <c r="Y70" s="543"/>
      <c r="Z70" s="1035"/>
      <c r="AA70" s="1036"/>
      <c r="AD70" s="1035"/>
      <c r="AE70" s="1036"/>
      <c r="AH70" s="567"/>
      <c r="AI70" s="543"/>
      <c r="AL70" s="516"/>
      <c r="AM70" s="540"/>
      <c r="AN70" s="134"/>
      <c r="AO70" s="140">
        <f>COUNT(D70:AM70)</f>
        <v>0</v>
      </c>
      <c r="AP70" s="518" t="str">
        <f>IF(AO70&lt;3," ",(LARGE(D70:AM70,1)+LARGE(D70:AM70,2)+LARGE(D70:AM70,3))/3)</f>
        <v xml:space="preserve"> </v>
      </c>
      <c r="AQ70" s="519">
        <f>COUNTIF(D70:AM70,"(1)")</f>
        <v>0</v>
      </c>
      <c r="AR70" s="520">
        <f>COUNTIF(D70:AM70,"(2)")</f>
        <v>0</v>
      </c>
      <c r="AS70" s="520">
        <f>COUNTIF(D70:AM70,"(3)")</f>
        <v>0</v>
      </c>
      <c r="AT70" s="143">
        <f>SUM(AQ70:AS70)</f>
        <v>0</v>
      </c>
      <c r="AU70" s="142">
        <v>15</v>
      </c>
      <c r="AV70" s="142">
        <v>15</v>
      </c>
      <c r="AW70" s="519" t="e">
        <f>IF((LARGE(D70:AM70,1))&gt;=540,"17"," ")</f>
        <v>#NUM!</v>
      </c>
      <c r="AX70" s="576" t="e">
        <f>IF((LARGE(D70:AM70,1))&gt;=570,"17"," ")</f>
        <v>#NUM!</v>
      </c>
      <c r="AY70" s="134"/>
    </row>
    <row r="71" spans="1:51" x14ac:dyDescent="0.2">
      <c r="A71" s="134"/>
      <c r="B71" s="534">
        <v>1</v>
      </c>
      <c r="C71" s="134" t="s">
        <v>217</v>
      </c>
      <c r="D71" s="752"/>
      <c r="E71" s="1023"/>
      <c r="H71" s="852"/>
      <c r="I71" s="1023"/>
      <c r="J71" s="1022"/>
      <c r="K71" s="1023"/>
      <c r="L71" s="852"/>
      <c r="M71" s="1023"/>
      <c r="N71" s="1022"/>
      <c r="O71" s="1023"/>
      <c r="P71" s="1022">
        <v>498</v>
      </c>
      <c r="Q71" s="172" t="s">
        <v>352</v>
      </c>
      <c r="R71" s="571">
        <v>551</v>
      </c>
      <c r="S71" s="1120" t="s">
        <v>322</v>
      </c>
      <c r="T71" s="1022"/>
      <c r="U71" s="1023"/>
      <c r="W71" s="788"/>
      <c r="X71" s="1022">
        <v>523</v>
      </c>
      <c r="Y71" s="1122" t="s">
        <v>323</v>
      </c>
      <c r="Z71" s="1022"/>
      <c r="AA71" s="172"/>
      <c r="AC71" s="788"/>
      <c r="AD71" s="1022">
        <v>518</v>
      </c>
      <c r="AE71" s="1124" t="s">
        <v>347</v>
      </c>
      <c r="AG71" s="788"/>
      <c r="AH71" s="852">
        <v>539</v>
      </c>
      <c r="AI71" s="1124" t="s">
        <v>347</v>
      </c>
      <c r="AJ71" s="491">
        <v>526</v>
      </c>
      <c r="AK71" s="788" t="s">
        <v>351</v>
      </c>
      <c r="AL71" s="752"/>
      <c r="AM71" s="538"/>
      <c r="AN71" s="134"/>
      <c r="AO71" s="140">
        <f>COUNT(D71:AM71)</f>
        <v>6</v>
      </c>
      <c r="AP71" s="518">
        <f>IF(AO71&lt;3," ",(LARGE(D71:AM71,1)+LARGE(D71:AM71,2)+LARGE(D71:AM71,3))/3)</f>
        <v>538.66666666666663</v>
      </c>
      <c r="AQ71" s="519">
        <f>COUNTIF(D71:AM71,"(1)")</f>
        <v>1</v>
      </c>
      <c r="AR71" s="520">
        <f>COUNTIF(D71:AM71,"(2)")</f>
        <v>1</v>
      </c>
      <c r="AS71" s="520">
        <f>COUNTIF(D71:AM71,"(3)")</f>
        <v>2</v>
      </c>
      <c r="AT71" s="143">
        <f>SUM(AQ71:AS71)</f>
        <v>4</v>
      </c>
      <c r="AU71" s="147">
        <v>99</v>
      </c>
      <c r="AV71" s="139">
        <v>99</v>
      </c>
      <c r="AW71" s="142">
        <v>16</v>
      </c>
      <c r="AX71" s="519" t="str">
        <f>IF((LARGE(D71:AM71,1))&gt;=570,"17"," ")</f>
        <v xml:space="preserve"> </v>
      </c>
      <c r="AY71" s="134"/>
    </row>
    <row r="72" spans="1:51" x14ac:dyDescent="0.2">
      <c r="A72" s="134"/>
      <c r="B72" s="534">
        <v>2</v>
      </c>
      <c r="C72" s="134" t="s">
        <v>368</v>
      </c>
      <c r="D72" s="752"/>
      <c r="E72" s="1108"/>
      <c r="H72" s="852"/>
      <c r="I72" s="1108"/>
      <c r="J72" s="1107"/>
      <c r="K72" s="1108"/>
      <c r="L72" s="852"/>
      <c r="M72" s="1108"/>
      <c r="N72" s="1107"/>
      <c r="O72" s="1108"/>
      <c r="P72" s="1107">
        <v>320</v>
      </c>
      <c r="Q72" s="172" t="s">
        <v>369</v>
      </c>
      <c r="T72" s="1107"/>
      <c r="U72" s="1108"/>
      <c r="W72" s="788"/>
      <c r="X72" s="1107"/>
      <c r="Y72" s="172"/>
      <c r="Z72" s="1107"/>
      <c r="AA72" s="172"/>
      <c r="AD72" s="1107"/>
      <c r="AE72" s="172"/>
      <c r="AG72" s="788"/>
      <c r="AH72" s="852"/>
      <c r="AI72" s="172"/>
      <c r="AK72" s="788"/>
      <c r="AL72" s="752"/>
      <c r="AM72" s="538"/>
      <c r="AN72" s="134"/>
      <c r="AO72" s="140">
        <f>COUNT(D72:AM72)</f>
        <v>1</v>
      </c>
      <c r="AP72" s="518"/>
      <c r="AQ72" s="519">
        <f>COUNTIF(D72:AM72,"(1)")</f>
        <v>0</v>
      </c>
      <c r="AR72" s="520">
        <f>COUNTIF(D72:AM72,"(2)")</f>
        <v>0</v>
      </c>
      <c r="AS72" s="520">
        <f>COUNTIF(D72:AM72,"(3)")</f>
        <v>0</v>
      </c>
      <c r="AT72" s="143">
        <f>SUM(AQ72:AS72)</f>
        <v>0</v>
      </c>
      <c r="AU72" s="578" t="str">
        <f>IF((LARGE(D72:AM72,1))&gt;=450,"17"," ")</f>
        <v xml:space="preserve"> </v>
      </c>
      <c r="AV72" s="520" t="str">
        <f>IF((LARGE(D72:AM72,1))&gt;=500,"17"," ")</f>
        <v xml:space="preserve"> </v>
      </c>
      <c r="AW72" s="519" t="str">
        <f>IF((LARGE(D72:AM72,1))&gt;=540,"17"," ")</f>
        <v xml:space="preserve"> </v>
      </c>
      <c r="AX72" s="576" t="str">
        <f>IF((LARGE(D72:AM72,1))&gt;=570,"17"," ")</f>
        <v xml:space="preserve"> </v>
      </c>
      <c r="AY72" s="134"/>
    </row>
    <row r="73" spans="1:51" x14ac:dyDescent="0.2">
      <c r="A73" s="134"/>
      <c r="B73" s="523">
        <v>3</v>
      </c>
      <c r="C73" s="409" t="s">
        <v>366</v>
      </c>
      <c r="D73" s="1028"/>
      <c r="E73" s="171"/>
      <c r="F73" s="1024"/>
      <c r="G73" s="203"/>
      <c r="H73" s="568"/>
      <c r="I73" s="166"/>
      <c r="J73" s="1028"/>
      <c r="K73" s="166"/>
      <c r="L73" s="568"/>
      <c r="M73" s="166"/>
      <c r="N73" s="1028"/>
      <c r="O73" s="166"/>
      <c r="P73" s="1028">
        <v>364</v>
      </c>
      <c r="Q73" s="166" t="s">
        <v>367</v>
      </c>
      <c r="R73" s="503"/>
      <c r="S73" s="203"/>
      <c r="T73" s="1028"/>
      <c r="U73" s="166"/>
      <c r="V73" s="1024"/>
      <c r="W73" s="203"/>
      <c r="X73" s="1028"/>
      <c r="Y73" s="166"/>
      <c r="Z73" s="563"/>
      <c r="AA73" s="166"/>
      <c r="AB73" s="1024"/>
      <c r="AC73" s="203"/>
      <c r="AD73" s="1028"/>
      <c r="AE73" s="166"/>
      <c r="AF73" s="1024"/>
      <c r="AG73" s="203"/>
      <c r="AH73" s="568"/>
      <c r="AI73" s="166"/>
      <c r="AJ73" s="1024"/>
      <c r="AK73" s="203"/>
      <c r="AL73" s="552"/>
      <c r="AM73" s="166"/>
      <c r="AN73" s="134"/>
      <c r="AO73" s="140">
        <f>COUNT(D73:AM73)</f>
        <v>1</v>
      </c>
      <c r="AP73" s="518" t="str">
        <f>IF(AO73&lt;3," ",(LARGE(D73:AM73,1)+LARGE(D73:AM73,2)+LARGE(D73:AM73,3))/3)</f>
        <v xml:space="preserve"> </v>
      </c>
      <c r="AQ73" s="499">
        <f>COUNTIF(D73:AM73,"(1)")</f>
        <v>0</v>
      </c>
      <c r="AR73" s="138">
        <f>COUNTIF(D73:AM73,"(2)")</f>
        <v>0</v>
      </c>
      <c r="AS73" s="138">
        <f>COUNTIF(D73:AM73,"(3)")</f>
        <v>0</v>
      </c>
      <c r="AT73" s="498">
        <f>SUM(AQ73:AS73)</f>
        <v>0</v>
      </c>
      <c r="AU73" s="578" t="str">
        <f>IF((LARGE(D73:AM73,1))&gt;=450,"17"," ")</f>
        <v xml:space="preserve"> </v>
      </c>
      <c r="AV73" s="519" t="str">
        <f>IF((LARGE(D73:AM73,1))&gt;=500,"17"," ")</f>
        <v xml:space="preserve"> </v>
      </c>
      <c r="AW73" s="576" t="str">
        <f>IF((LARGE(D73:AM73,1))&gt;=540,"17"," ")</f>
        <v xml:space="preserve"> </v>
      </c>
      <c r="AX73" s="519" t="str">
        <f>IF((LARGE(D73:AM73,1))&gt;=570,"17"," ")</f>
        <v xml:space="preserve"> </v>
      </c>
      <c r="AY73" s="134"/>
    </row>
    <row r="74" spans="1:51" x14ac:dyDescent="0.2">
      <c r="A74" s="134"/>
      <c r="B74" s="490"/>
      <c r="C74" s="134"/>
      <c r="D74" s="535"/>
      <c r="E74" s="535"/>
      <c r="F74" s="535"/>
      <c r="G74" s="535"/>
      <c r="H74" s="546"/>
      <c r="I74" s="535"/>
      <c r="J74" s="535"/>
      <c r="K74" s="535"/>
      <c r="L74" s="546"/>
      <c r="M74" s="535"/>
      <c r="N74" s="535"/>
      <c r="O74" s="535"/>
      <c r="P74" s="535"/>
      <c r="Q74" s="535"/>
      <c r="R74" s="546"/>
      <c r="S74" s="535"/>
      <c r="T74" s="535"/>
      <c r="U74" s="535"/>
      <c r="V74" s="535"/>
      <c r="W74" s="535"/>
      <c r="X74" s="535"/>
      <c r="Y74" s="535"/>
      <c r="Z74" s="554"/>
      <c r="AA74" s="535"/>
      <c r="AB74" s="535"/>
      <c r="AC74" s="535"/>
      <c r="AD74" s="535"/>
      <c r="AE74" s="535"/>
      <c r="AF74" s="535"/>
      <c r="AG74" s="535"/>
      <c r="AH74" s="546"/>
      <c r="AI74" s="535"/>
      <c r="AJ74" s="535"/>
      <c r="AK74" s="535"/>
      <c r="AL74" s="535"/>
      <c r="AM74" s="535"/>
      <c r="AN74" s="134"/>
      <c r="AO74" s="140"/>
      <c r="AP74" s="518"/>
      <c r="AQ74" s="140"/>
      <c r="AR74" s="140"/>
      <c r="AS74" s="140"/>
      <c r="AT74" s="141"/>
      <c r="AU74" s="141"/>
      <c r="AV74" s="141"/>
      <c r="AW74" s="148"/>
      <c r="AX74" s="148"/>
      <c r="AY74" s="134"/>
    </row>
    <row r="75" spans="1:51" x14ac:dyDescent="0.2">
      <c r="A75" s="134"/>
      <c r="B75" s="500"/>
      <c r="C75" s="90" t="s">
        <v>28</v>
      </c>
      <c r="D75" s="1024"/>
      <c r="E75" s="1024"/>
      <c r="F75" s="1024"/>
      <c r="G75" s="1024"/>
      <c r="H75" s="503"/>
      <c r="I75" s="1024"/>
      <c r="J75" s="1024"/>
      <c r="K75" s="1024"/>
      <c r="L75" s="503"/>
      <c r="M75" s="1024"/>
      <c r="N75" s="1024"/>
      <c r="O75" s="1024"/>
      <c r="P75" s="1024"/>
      <c r="Q75" s="1024"/>
      <c r="R75" s="503"/>
      <c r="S75" s="1024"/>
      <c r="T75" s="1024"/>
      <c r="U75" s="1024"/>
      <c r="V75" s="1024"/>
      <c r="W75" s="1024"/>
      <c r="X75" s="1024"/>
      <c r="Y75" s="1024"/>
      <c r="Z75" s="541"/>
      <c r="AA75" s="1024"/>
      <c r="AB75" s="1024"/>
      <c r="AC75" s="1024"/>
      <c r="AD75" s="1024"/>
      <c r="AE75" s="1024"/>
      <c r="AF75" s="1024"/>
      <c r="AG75" s="1024"/>
      <c r="AH75" s="503"/>
      <c r="AI75" s="1024"/>
      <c r="AJ75" s="1024"/>
      <c r="AK75" s="1024"/>
      <c r="AL75" s="1024"/>
      <c r="AM75" s="1024"/>
      <c r="AN75" s="134"/>
      <c r="AO75" s="140"/>
      <c r="AP75" s="518"/>
      <c r="AQ75" s="152"/>
      <c r="AR75" s="152"/>
      <c r="AS75" s="152"/>
      <c r="AT75" s="149"/>
      <c r="AU75" s="149"/>
      <c r="AV75" s="149"/>
      <c r="AW75" s="149"/>
      <c r="AX75" s="149"/>
      <c r="AY75" s="134"/>
    </row>
    <row r="76" spans="1:51" x14ac:dyDescent="0.2">
      <c r="A76" s="134"/>
      <c r="B76" s="566">
        <v>1</v>
      </c>
      <c r="C76" s="569" t="s">
        <v>279</v>
      </c>
      <c r="D76" s="1037"/>
      <c r="E76" s="169"/>
      <c r="F76" s="1037"/>
      <c r="G76" s="169"/>
      <c r="H76" s="856">
        <v>571</v>
      </c>
      <c r="I76" s="1081" t="s">
        <v>322</v>
      </c>
      <c r="J76" s="168">
        <v>573</v>
      </c>
      <c r="K76" s="1097" t="s">
        <v>323</v>
      </c>
      <c r="L76" s="572"/>
      <c r="M76" s="1038"/>
      <c r="N76" s="1037">
        <v>565</v>
      </c>
      <c r="O76" s="169" t="s">
        <v>348</v>
      </c>
      <c r="P76" s="1034">
        <v>569</v>
      </c>
      <c r="Q76" s="1097" t="s">
        <v>323</v>
      </c>
      <c r="R76" s="550">
        <v>576</v>
      </c>
      <c r="S76" s="1081" t="s">
        <v>322</v>
      </c>
      <c r="T76" s="1034"/>
      <c r="U76" s="169"/>
      <c r="V76" s="1034">
        <v>566</v>
      </c>
      <c r="W76" s="169" t="s">
        <v>381</v>
      </c>
      <c r="X76" s="1034">
        <v>564</v>
      </c>
      <c r="Y76" s="1105" t="s">
        <v>347</v>
      </c>
      <c r="Z76" s="549"/>
      <c r="AA76" s="169"/>
      <c r="AB76" s="1034"/>
      <c r="AC76" s="1038"/>
      <c r="AD76" s="1034"/>
      <c r="AE76" s="169"/>
      <c r="AF76" s="1037">
        <v>554</v>
      </c>
      <c r="AG76" s="169" t="s">
        <v>348</v>
      </c>
      <c r="AH76" s="550">
        <v>561</v>
      </c>
      <c r="AI76" s="1134" t="s">
        <v>323</v>
      </c>
      <c r="AJ76" s="1037">
        <v>565</v>
      </c>
      <c r="AK76" s="1097" t="s">
        <v>323</v>
      </c>
      <c r="AL76" s="1037"/>
      <c r="AM76" s="1038"/>
      <c r="AN76" s="134"/>
      <c r="AO76" s="140">
        <f>COUNT(D76:AM76)</f>
        <v>10</v>
      </c>
      <c r="AP76" s="518">
        <f>IF(AO76&lt;3," ",(LARGE(D76:AM76,1)+LARGE(D76:AM76,2)+LARGE(D76:AM76,3))/3)</f>
        <v>573.33333333333337</v>
      </c>
      <c r="AQ76" s="499">
        <f>COUNTIF(D76:AM76,"(1)")</f>
        <v>2</v>
      </c>
      <c r="AR76" s="138">
        <f>COUNTIF(D76:AM76,"(2)")</f>
        <v>4</v>
      </c>
      <c r="AS76" s="138">
        <f>COUNTIF(D76:AM76,"(3)")</f>
        <v>1</v>
      </c>
      <c r="AT76" s="498">
        <f>SUM(AQ76:AS76)</f>
        <v>7</v>
      </c>
      <c r="AU76" s="142">
        <v>14</v>
      </c>
      <c r="AV76" s="143">
        <v>14</v>
      </c>
      <c r="AW76" s="139">
        <v>14</v>
      </c>
      <c r="AX76" s="139">
        <v>14</v>
      </c>
      <c r="AY76" s="134"/>
    </row>
    <row r="77" spans="1:51" x14ac:dyDescent="0.2">
      <c r="A77" s="134"/>
      <c r="B77" s="534">
        <v>2</v>
      </c>
      <c r="C77" s="162" t="s">
        <v>357</v>
      </c>
      <c r="D77" s="1087"/>
      <c r="E77" s="165"/>
      <c r="F77" s="1087"/>
      <c r="G77" s="165"/>
      <c r="H77" s="857"/>
      <c r="I77" s="165"/>
      <c r="J77" s="1089">
        <v>549</v>
      </c>
      <c r="K77" s="165" t="s">
        <v>355</v>
      </c>
      <c r="L77" s="564"/>
      <c r="M77" s="1088"/>
      <c r="N77" s="1087"/>
      <c r="O77" s="165"/>
      <c r="P77" s="1091">
        <v>552</v>
      </c>
      <c r="Q77" s="165" t="s">
        <v>351</v>
      </c>
      <c r="R77" s="537"/>
      <c r="S77" s="165"/>
      <c r="T77" s="1091"/>
      <c r="U77" s="165"/>
      <c r="V77" s="1091"/>
      <c r="W77" s="1088"/>
      <c r="X77" s="1091">
        <v>547</v>
      </c>
      <c r="Y77" s="165" t="s">
        <v>351</v>
      </c>
      <c r="Z77" s="551"/>
      <c r="AA77" s="165"/>
      <c r="AB77" s="1091"/>
      <c r="AC77" s="1088"/>
      <c r="AD77" s="1091"/>
      <c r="AE77" s="165"/>
      <c r="AF77" s="1087"/>
      <c r="AG77" s="165"/>
      <c r="AH77" s="537">
        <v>554</v>
      </c>
      <c r="AI77" s="1135" t="s">
        <v>347</v>
      </c>
      <c r="AJ77" s="1087"/>
      <c r="AK77" s="165"/>
      <c r="AL77" s="1087"/>
      <c r="AM77" s="1088"/>
      <c r="AN77" s="134"/>
      <c r="AO77" s="140">
        <f>COUNT(D77:AM77)</f>
        <v>4</v>
      </c>
      <c r="AP77" s="518">
        <f>IF(AO77&lt;3," ",(LARGE(D77:AM77,1)+LARGE(D77:AM77,2)+LARGE(D77:AM77,3))/3)</f>
        <v>551.66666666666663</v>
      </c>
      <c r="AQ77" s="499">
        <f>COUNTIF(D77:AM77,"(1)")</f>
        <v>0</v>
      </c>
      <c r="AR77" s="138">
        <f>COUNTIF(D77:AM77,"(2)")</f>
        <v>0</v>
      </c>
      <c r="AS77" s="138">
        <f>COUNTIF(D77:AM77,"(3)")</f>
        <v>1</v>
      </c>
      <c r="AT77" s="498">
        <f>SUM(AQ77:AS77)</f>
        <v>1</v>
      </c>
      <c r="AU77" s="1094" t="str">
        <f>IF((LARGE(D77:AM77,1))&gt;=450,"17"," ")</f>
        <v>17</v>
      </c>
      <c r="AV77" s="1080" t="str">
        <f>IF((LARGE(D77:AM77,1))&gt;=500,"17"," ")</f>
        <v>17</v>
      </c>
      <c r="AW77" s="1098" t="str">
        <f>IF((LARGE(D77:AM77,1))&gt;=540,"17"," ")</f>
        <v>17</v>
      </c>
      <c r="AX77" s="519" t="str">
        <f>IF((LARGE(D77:AM77,1))&gt;=570,"17"," ")</f>
        <v xml:space="preserve"> </v>
      </c>
      <c r="AY77" s="134"/>
    </row>
    <row r="78" spans="1:51" x14ac:dyDescent="0.2">
      <c r="A78" s="134"/>
      <c r="B78" s="523"/>
      <c r="C78" s="161" t="s">
        <v>178</v>
      </c>
      <c r="D78" s="1028"/>
      <c r="E78" s="166"/>
      <c r="F78" s="1028"/>
      <c r="G78" s="1029"/>
      <c r="H78" s="568"/>
      <c r="I78" s="1029"/>
      <c r="J78" s="1028"/>
      <c r="K78" s="1029"/>
      <c r="L78" s="568"/>
      <c r="M78" s="1029"/>
      <c r="N78" s="1028"/>
      <c r="O78" s="1029"/>
      <c r="P78" s="1024"/>
      <c r="Q78" s="166"/>
      <c r="R78" s="503"/>
      <c r="S78" s="1029"/>
      <c r="T78" s="1024"/>
      <c r="U78" s="166"/>
      <c r="V78" s="1024"/>
      <c r="W78" s="1029"/>
      <c r="X78" s="1024"/>
      <c r="Y78" s="1029"/>
      <c r="Z78" s="541"/>
      <c r="AA78" s="1029"/>
      <c r="AB78" s="1024"/>
      <c r="AC78" s="166"/>
      <c r="AD78" s="1024"/>
      <c r="AE78" s="166"/>
      <c r="AF78" s="1028"/>
      <c r="AG78" s="1029"/>
      <c r="AH78" s="503"/>
      <c r="AI78" s="1024"/>
      <c r="AJ78" s="1028"/>
      <c r="AK78" s="1029"/>
      <c r="AL78" s="1028"/>
      <c r="AM78" s="1029"/>
      <c r="AN78" s="134"/>
      <c r="AO78" s="140">
        <f>COUNT(D78:AM78)</f>
        <v>0</v>
      </c>
      <c r="AP78" s="518" t="str">
        <f>IF(AO78&lt;3," ",(LARGE(D78:AM78,1)+LARGE(D78:AM78,2)+LARGE(D78:AM78,3))/3)</f>
        <v xml:space="preserve"> </v>
      </c>
      <c r="AQ78" s="499">
        <f>COUNTIF(D78:AM78,"(1)")</f>
        <v>0</v>
      </c>
      <c r="AR78" s="138">
        <f>COUNTIF(D78:AM78,"(2)")</f>
        <v>0</v>
      </c>
      <c r="AS78" s="138">
        <f>COUNTIF(D78:AM78,"(3)")</f>
        <v>0</v>
      </c>
      <c r="AT78" s="498">
        <f>SUM(AQ78:AS78)</f>
        <v>0</v>
      </c>
      <c r="AU78" s="150" t="s">
        <v>180</v>
      </c>
      <c r="AV78" s="154" t="s">
        <v>180</v>
      </c>
      <c r="AW78" s="154" t="s">
        <v>180</v>
      </c>
      <c r="AX78" s="520" t="e">
        <f>IF((LARGE(D78:AM78,1))&gt;=570,"17"," ")</f>
        <v>#NUM!</v>
      </c>
      <c r="AY78" s="134"/>
    </row>
    <row r="79" spans="1:51" x14ac:dyDescent="0.2">
      <c r="A79" s="134"/>
      <c r="B79" s="490"/>
      <c r="C79" s="134"/>
      <c r="D79" s="535"/>
      <c r="E79" s="535"/>
      <c r="F79" s="535"/>
      <c r="G79" s="535"/>
      <c r="H79" s="546"/>
      <c r="I79" s="535"/>
      <c r="J79" s="535"/>
      <c r="K79" s="535"/>
      <c r="L79" s="546"/>
      <c r="M79" s="535"/>
      <c r="N79" s="535"/>
      <c r="O79" s="535"/>
      <c r="P79" s="535"/>
      <c r="Q79" s="535"/>
      <c r="R79" s="546"/>
      <c r="S79" s="535"/>
      <c r="T79" s="535"/>
      <c r="U79" s="535"/>
      <c r="V79" s="535"/>
      <c r="W79" s="535"/>
      <c r="X79" s="535"/>
      <c r="Y79" s="535"/>
      <c r="Z79" s="554"/>
      <c r="AA79" s="535"/>
      <c r="AB79" s="535"/>
      <c r="AC79" s="535"/>
      <c r="AD79" s="535"/>
      <c r="AE79" s="535"/>
      <c r="AF79" s="535"/>
      <c r="AG79" s="535"/>
      <c r="AH79" s="546"/>
      <c r="AI79" s="535"/>
      <c r="AJ79" s="535"/>
      <c r="AK79" s="535"/>
      <c r="AL79" s="535"/>
      <c r="AM79" s="535"/>
      <c r="AN79" s="134"/>
      <c r="AO79" s="140"/>
      <c r="AP79" s="518"/>
      <c r="AQ79" s="140"/>
      <c r="AR79" s="140"/>
      <c r="AS79" s="140"/>
      <c r="AT79" s="141"/>
      <c r="AU79" s="141"/>
      <c r="AV79" s="141"/>
      <c r="AW79" s="148"/>
      <c r="AX79" s="148"/>
      <c r="AY79" s="134"/>
    </row>
    <row r="80" spans="1:51" x14ac:dyDescent="0.2">
      <c r="A80" s="134"/>
      <c r="B80" s="500"/>
      <c r="C80" s="90" t="s">
        <v>29</v>
      </c>
      <c r="D80" s="1024"/>
      <c r="E80" s="1024"/>
      <c r="F80" s="1024"/>
      <c r="G80" s="1024"/>
      <c r="H80" s="503"/>
      <c r="I80" s="1024"/>
      <c r="J80" s="1024"/>
      <c r="K80" s="1024"/>
      <c r="L80" s="503"/>
      <c r="M80" s="1024"/>
      <c r="N80" s="1024"/>
      <c r="O80" s="1024"/>
      <c r="P80" s="1024"/>
      <c r="Q80" s="1024"/>
      <c r="R80" s="503"/>
      <c r="S80" s="1024"/>
      <c r="T80" s="1024"/>
      <c r="U80" s="1024"/>
      <c r="V80" s="1024"/>
      <c r="W80" s="1024"/>
      <c r="X80" s="1024"/>
      <c r="Y80" s="1024"/>
      <c r="Z80" s="541"/>
      <c r="AA80" s="1024"/>
      <c r="AB80" s="1024"/>
      <c r="AC80" s="1024"/>
      <c r="AD80" s="1024"/>
      <c r="AE80" s="1024"/>
      <c r="AF80" s="1024"/>
      <c r="AG80" s="1024"/>
      <c r="AH80" s="503"/>
      <c r="AI80" s="1024"/>
      <c r="AJ80" s="1024"/>
      <c r="AK80" s="1024"/>
      <c r="AL80" s="1024"/>
      <c r="AM80" s="1024"/>
      <c r="AN80" s="134"/>
      <c r="AO80" s="140"/>
      <c r="AP80" s="518"/>
      <c r="AQ80" s="152"/>
      <c r="AR80" s="152"/>
      <c r="AS80" s="152"/>
      <c r="AT80" s="149"/>
      <c r="AU80" s="149"/>
      <c r="AV80" s="149"/>
      <c r="AW80" s="149"/>
      <c r="AX80" s="149"/>
      <c r="AY80" s="134"/>
    </row>
    <row r="81" spans="1:51" x14ac:dyDescent="0.2">
      <c r="A81" s="134"/>
      <c r="B81" s="534"/>
      <c r="C81" s="162" t="s">
        <v>129</v>
      </c>
      <c r="D81" s="1037"/>
      <c r="E81" s="169"/>
      <c r="F81" s="1034"/>
      <c r="G81" s="169"/>
      <c r="H81" s="572"/>
      <c r="I81" s="169"/>
      <c r="J81" s="1037"/>
      <c r="K81" s="169"/>
      <c r="L81" s="856"/>
      <c r="M81" s="169"/>
      <c r="N81" s="168"/>
      <c r="O81" s="169"/>
      <c r="P81" s="1034"/>
      <c r="Q81" s="169"/>
      <c r="R81" s="550"/>
      <c r="S81" s="169"/>
      <c r="T81" s="1034"/>
      <c r="U81" s="169"/>
      <c r="V81" s="1034"/>
      <c r="W81" s="169"/>
      <c r="X81" s="1034"/>
      <c r="Y81" s="169"/>
      <c r="Z81" s="549"/>
      <c r="AA81" s="169"/>
      <c r="AB81" s="1034"/>
      <c r="AC81" s="169"/>
      <c r="AD81" s="1034"/>
      <c r="AE81" s="169"/>
      <c r="AF81" s="1037"/>
      <c r="AG81" s="169"/>
      <c r="AH81" s="550"/>
      <c r="AI81" s="169"/>
      <c r="AJ81" s="1034"/>
      <c r="AK81" s="169"/>
      <c r="AL81" s="168"/>
      <c r="AM81" s="169"/>
      <c r="AN81" s="134"/>
      <c r="AO81" s="140">
        <f>COUNT(D81:AM81)</f>
        <v>0</v>
      </c>
      <c r="AP81" s="518" t="str">
        <f>IF(AO81&lt;3," ",(LARGE(D81:AM81,1)+LARGE(D81:AM81,2)+LARGE(D81:AM81,3))/3)</f>
        <v xml:space="preserve"> </v>
      </c>
      <c r="AQ81" s="499">
        <f>COUNTIF(D81:AM81,"(1)")</f>
        <v>0</v>
      </c>
      <c r="AR81" s="138">
        <f>COUNTIF(D81:AM81,"(2)")</f>
        <v>0</v>
      </c>
      <c r="AS81" s="138">
        <f>COUNTIF(D81:AM81,"(3)")</f>
        <v>0</v>
      </c>
      <c r="AT81" s="498">
        <f>SUM(AQ81:AS81)</f>
        <v>0</v>
      </c>
      <c r="AU81" s="153" t="s">
        <v>160</v>
      </c>
      <c r="AV81" s="154" t="s">
        <v>159</v>
      </c>
      <c r="AW81" s="520" t="e">
        <f>IF((LARGE(D81:AM81,1))&gt;=540,"17"," ")</f>
        <v>#NUM!</v>
      </c>
      <c r="AX81" s="138" t="e">
        <f>IF((LARGE(D81:AM81,1))&gt;=570,"17"," ")</f>
        <v>#NUM!</v>
      </c>
      <c r="AY81" s="134"/>
    </row>
    <row r="82" spans="1:51" x14ac:dyDescent="0.2">
      <c r="A82" s="134"/>
      <c r="B82" s="523"/>
      <c r="C82" s="161"/>
      <c r="D82" s="1028"/>
      <c r="E82" s="1029"/>
      <c r="F82" s="1024"/>
      <c r="G82" s="166"/>
      <c r="H82" s="858"/>
      <c r="I82" s="166"/>
      <c r="J82" s="552"/>
      <c r="K82" s="166"/>
      <c r="L82" s="568"/>
      <c r="M82" s="1029"/>
      <c r="N82" s="1028"/>
      <c r="O82" s="1029"/>
      <c r="P82" s="1024"/>
      <c r="Q82" s="166"/>
      <c r="R82" s="503"/>
      <c r="S82" s="166"/>
      <c r="T82" s="1024"/>
      <c r="U82" s="1029"/>
      <c r="V82" s="1024"/>
      <c r="W82" s="166"/>
      <c r="X82" s="1024"/>
      <c r="Y82" s="166"/>
      <c r="Z82" s="1024"/>
      <c r="AA82" s="166"/>
      <c r="AB82" s="1024"/>
      <c r="AC82" s="166"/>
      <c r="AD82" s="1024"/>
      <c r="AE82" s="166"/>
      <c r="AF82" s="1024"/>
      <c r="AG82" s="166"/>
      <c r="AH82" s="503"/>
      <c r="AI82" s="166"/>
      <c r="AJ82" s="1024"/>
      <c r="AK82" s="1029"/>
      <c r="AL82" s="1028"/>
      <c r="AM82" s="1029"/>
      <c r="AN82" s="134"/>
      <c r="AO82" s="140">
        <f>COUNT(D82:AM82)</f>
        <v>0</v>
      </c>
      <c r="AP82" s="518" t="str">
        <f>IF(AO82&lt;3," ",(LARGE(D82:AM82,1)+LARGE(D82:AM82,2)+LARGE(D82:AM82,3))/3)</f>
        <v xml:space="preserve"> </v>
      </c>
      <c r="AQ82" s="499">
        <f>COUNTIF(D82:AM82,"(1)")</f>
        <v>0</v>
      </c>
      <c r="AR82" s="138">
        <f>COUNTIF(D82:AM82,"(2)")</f>
        <v>0</v>
      </c>
      <c r="AS82" s="138">
        <f>COUNTIF(D82:AM82,"(3)")</f>
        <v>0</v>
      </c>
      <c r="AT82" s="498">
        <f>SUM(AQ82:AS82)</f>
        <v>0</v>
      </c>
      <c r="AU82" s="519" t="e">
        <f>IF((LARGE(D82:AM82,1))&gt;=450,"17"," ")</f>
        <v>#NUM!</v>
      </c>
      <c r="AV82" s="520" t="e">
        <f>IF((LARGE(D82:AM82,1))&gt;=500,"17"," ")</f>
        <v>#NUM!</v>
      </c>
      <c r="AW82" s="520" t="e">
        <f>IF((LARGE(D82:AM82,1))&gt;=540,"17"," ")</f>
        <v>#NUM!</v>
      </c>
      <c r="AX82" s="520" t="e">
        <f>IF((LARGE(D82:AM82,1))&gt;=570,"17"," ")</f>
        <v>#NUM!</v>
      </c>
      <c r="AY82" s="134"/>
    </row>
    <row r="83" spans="1:51" x14ac:dyDescent="0.2">
      <c r="A83" s="134"/>
      <c r="B83" s="490"/>
      <c r="C83" s="134"/>
      <c r="D83" s="535"/>
      <c r="E83" s="535"/>
      <c r="F83" s="535"/>
      <c r="G83" s="535"/>
      <c r="H83" s="546"/>
      <c r="I83" s="535"/>
      <c r="J83" s="535"/>
      <c r="K83" s="535"/>
      <c r="L83" s="546"/>
      <c r="M83" s="535"/>
      <c r="N83" s="535"/>
      <c r="O83" s="535"/>
      <c r="P83" s="535"/>
      <c r="Q83" s="535"/>
      <c r="R83" s="546"/>
      <c r="S83" s="535"/>
      <c r="T83" s="535"/>
      <c r="U83" s="535"/>
      <c r="V83" s="535"/>
      <c r="W83" s="535"/>
      <c r="X83" s="535"/>
      <c r="Y83" s="535"/>
      <c r="Z83" s="554"/>
      <c r="AA83" s="535"/>
      <c r="AB83" s="535"/>
      <c r="AC83" s="535"/>
      <c r="AD83" s="535"/>
      <c r="AE83" s="535"/>
      <c r="AF83" s="535"/>
      <c r="AG83" s="535"/>
      <c r="AH83" s="546"/>
      <c r="AI83" s="535"/>
      <c r="AJ83" s="535"/>
      <c r="AK83" s="535"/>
      <c r="AL83" s="535"/>
      <c r="AM83" s="535"/>
      <c r="AN83" s="134"/>
      <c r="AO83" s="140"/>
      <c r="AP83" s="518"/>
      <c r="AQ83" s="140"/>
      <c r="AR83" s="140"/>
      <c r="AS83" s="140"/>
      <c r="AT83" s="141"/>
      <c r="AU83" s="141"/>
      <c r="AV83" s="141"/>
      <c r="AW83" s="148"/>
      <c r="AX83" s="148"/>
      <c r="AY83" s="134"/>
    </row>
    <row r="84" spans="1:51" x14ac:dyDescent="0.2">
      <c r="A84" s="134"/>
      <c r="B84" s="500"/>
      <c r="C84" s="90" t="s">
        <v>30</v>
      </c>
      <c r="D84" s="1024"/>
      <c r="E84" s="1024"/>
      <c r="F84" s="1024"/>
      <c r="G84" s="1024"/>
      <c r="H84" s="503"/>
      <c r="I84" s="1024"/>
      <c r="J84" s="1024"/>
      <c r="K84" s="1024"/>
      <c r="L84" s="503"/>
      <c r="M84" s="1024"/>
      <c r="N84" s="1024"/>
      <c r="O84" s="1024"/>
      <c r="P84" s="1024"/>
      <c r="Q84" s="1024"/>
      <c r="R84" s="503"/>
      <c r="S84" s="1024"/>
      <c r="T84" s="1024"/>
      <c r="U84" s="1024"/>
      <c r="V84" s="1024"/>
      <c r="W84" s="1024"/>
      <c r="X84" s="1024"/>
      <c r="Y84" s="1024"/>
      <c r="Z84" s="541"/>
      <c r="AA84" s="1024"/>
      <c r="AB84" s="1024"/>
      <c r="AC84" s="1024"/>
      <c r="AD84" s="1024"/>
      <c r="AE84" s="1024"/>
      <c r="AF84" s="1024"/>
      <c r="AG84" s="1024"/>
      <c r="AH84" s="503"/>
      <c r="AI84" s="1024"/>
      <c r="AJ84" s="1024"/>
      <c r="AK84" s="1024"/>
      <c r="AL84" s="1024"/>
      <c r="AM84" s="1024"/>
      <c r="AN84" s="134"/>
      <c r="AO84" s="140"/>
      <c r="AP84" s="518"/>
      <c r="AQ84" s="152"/>
      <c r="AR84" s="152"/>
      <c r="AS84" s="152"/>
      <c r="AT84" s="149"/>
      <c r="AU84" s="149"/>
      <c r="AV84" s="149"/>
      <c r="AW84" s="149"/>
      <c r="AX84" s="149"/>
      <c r="AY84" s="134"/>
    </row>
    <row r="85" spans="1:51" x14ac:dyDescent="0.2">
      <c r="A85" s="134"/>
      <c r="B85" s="566">
        <v>1</v>
      </c>
      <c r="C85" s="557" t="s">
        <v>126</v>
      </c>
      <c r="D85" s="1086"/>
      <c r="E85" s="543"/>
      <c r="F85" s="1090"/>
      <c r="G85" s="329"/>
      <c r="H85" s="572"/>
      <c r="I85" s="169"/>
      <c r="J85" s="1086">
        <v>523</v>
      </c>
      <c r="K85" s="1081" t="s">
        <v>322</v>
      </c>
      <c r="L85" s="572">
        <v>502</v>
      </c>
      <c r="M85" s="1105" t="s">
        <v>347</v>
      </c>
      <c r="N85" s="1086"/>
      <c r="O85" s="169"/>
      <c r="P85" s="1086"/>
      <c r="Q85" s="169"/>
      <c r="R85" s="550">
        <v>529</v>
      </c>
      <c r="S85" s="1121" t="s">
        <v>322</v>
      </c>
      <c r="T85" s="1086">
        <v>527</v>
      </c>
      <c r="U85" s="169" t="s">
        <v>373</v>
      </c>
      <c r="V85" s="1090"/>
      <c r="W85" s="329"/>
      <c r="X85" s="1086">
        <v>527</v>
      </c>
      <c r="Y85" s="1081" t="s">
        <v>322</v>
      </c>
      <c r="Z85" s="560">
        <v>510</v>
      </c>
      <c r="AA85" s="1081" t="s">
        <v>322</v>
      </c>
      <c r="AB85" s="1090"/>
      <c r="AC85" s="329"/>
      <c r="AD85" s="1086"/>
      <c r="AE85" s="169"/>
      <c r="AF85" s="1090"/>
      <c r="AG85" s="329"/>
      <c r="AH85" s="572">
        <v>508</v>
      </c>
      <c r="AI85" s="1081" t="s">
        <v>322</v>
      </c>
      <c r="AJ85" s="1090"/>
      <c r="AK85" s="329"/>
      <c r="AL85" s="168"/>
      <c r="AM85" s="169"/>
      <c r="AN85" s="134"/>
      <c r="AO85" s="140">
        <f>COUNT(D85:AM85)</f>
        <v>7</v>
      </c>
      <c r="AP85" s="518">
        <f>IF(AO85&lt;3," ",(LARGE(D85:AM85,1)+LARGE(D85:AM85,2)+LARGE(D85:AM85,3))/3)</f>
        <v>527.66666666666663</v>
      </c>
      <c r="AQ85" s="499">
        <f>COUNTIF(D85:AM85,"(1)")</f>
        <v>5</v>
      </c>
      <c r="AR85" s="138">
        <f>COUNTIF(D85:AM85,"(2)")</f>
        <v>0</v>
      </c>
      <c r="AS85" s="138">
        <f>COUNTIF(D85:AM85,"(3)")</f>
        <v>1</v>
      </c>
      <c r="AT85" s="498">
        <f>SUM(AQ85:AS85)</f>
        <v>6</v>
      </c>
      <c r="AU85" s="153" t="s">
        <v>136</v>
      </c>
      <c r="AV85" s="151" t="s">
        <v>136</v>
      </c>
      <c r="AW85" s="156" t="s">
        <v>158</v>
      </c>
      <c r="AX85" s="519" t="str">
        <f>IF((LARGE(D85:AM85,1))&gt;=570,"17"," ")</f>
        <v xml:space="preserve"> </v>
      </c>
      <c r="AY85" s="134"/>
    </row>
    <row r="86" spans="1:51" x14ac:dyDescent="0.2">
      <c r="A86" s="134"/>
      <c r="B86" s="534"/>
      <c r="C86" s="162" t="s">
        <v>128</v>
      </c>
      <c r="D86" s="1030"/>
      <c r="E86" s="175"/>
      <c r="F86" s="1030"/>
      <c r="G86" s="165"/>
      <c r="H86" s="857"/>
      <c r="I86" s="165"/>
      <c r="J86" s="163"/>
      <c r="K86" s="163"/>
      <c r="L86" s="857"/>
      <c r="M86" s="165"/>
      <c r="N86" s="1033"/>
      <c r="O86" s="165"/>
      <c r="P86" s="535"/>
      <c r="Q86" s="165"/>
      <c r="R86" s="546"/>
      <c r="S86" s="165"/>
      <c r="T86" s="535"/>
      <c r="U86" s="165"/>
      <c r="V86" s="535"/>
      <c r="W86" s="165"/>
      <c r="X86" s="535"/>
      <c r="Y86" s="165"/>
      <c r="Z86" s="554"/>
      <c r="AA86" s="165"/>
      <c r="AB86" s="535"/>
      <c r="AC86" s="165"/>
      <c r="AD86" s="535"/>
      <c r="AE86" s="175"/>
      <c r="AF86" s="1030"/>
      <c r="AG86" s="165"/>
      <c r="AH86" s="546"/>
      <c r="AI86" s="163"/>
      <c r="AJ86" s="1030"/>
      <c r="AK86" s="165"/>
      <c r="AL86" s="1033"/>
      <c r="AM86" s="165"/>
      <c r="AN86" s="134"/>
      <c r="AO86" s="140">
        <f t="shared" ref="AO86:AO93" si="8">COUNT(D86:AM86)</f>
        <v>0</v>
      </c>
      <c r="AP86" s="518" t="str">
        <f t="shared" ref="AP86:AP93" si="9">IF(AO86&lt;3," ",(LARGE(D86:AM86,1)+LARGE(D86:AM86,2)+LARGE(D86:AM86,3))/3)</f>
        <v xml:space="preserve"> </v>
      </c>
      <c r="AQ86" s="499">
        <f>COUNTIF(D86:AM86,"(1)")</f>
        <v>0</v>
      </c>
      <c r="AR86" s="138">
        <f t="shared" ref="AR86:AR93" si="10">COUNTIF(D86:AM86,"(2)")</f>
        <v>0</v>
      </c>
      <c r="AS86" s="138">
        <f t="shared" ref="AS86:AS93" si="11">COUNTIF(D86:AM86,"(3)")</f>
        <v>0</v>
      </c>
      <c r="AT86" s="498">
        <f t="shared" ref="AT86:AT93" si="12">SUM(AQ86:AS86)</f>
        <v>0</v>
      </c>
      <c r="AU86" s="150" t="s">
        <v>136</v>
      </c>
      <c r="AV86" s="154" t="s">
        <v>158</v>
      </c>
      <c r="AW86" s="520" t="e">
        <f t="shared" ref="AW86:AW92" si="13">IF((LARGE(D86:AM86,1))&gt;=540,"17"," ")</f>
        <v>#NUM!</v>
      </c>
      <c r="AX86" s="520" t="e">
        <f t="shared" ref="AX86:AX93" si="14">IF((LARGE(D86:AM86,1))&gt;=570,"17"," ")</f>
        <v>#NUM!</v>
      </c>
      <c r="AY86" s="134"/>
    </row>
    <row r="87" spans="1:51" x14ac:dyDescent="0.2">
      <c r="A87" s="134"/>
      <c r="B87" s="534">
        <v>2</v>
      </c>
      <c r="C87" s="162" t="s">
        <v>218</v>
      </c>
      <c r="D87" s="1030"/>
      <c r="E87" s="175"/>
      <c r="F87" s="1030"/>
      <c r="G87" s="165"/>
      <c r="H87" s="857">
        <v>498</v>
      </c>
      <c r="I87" s="1079" t="s">
        <v>347</v>
      </c>
      <c r="J87" s="163">
        <v>452</v>
      </c>
      <c r="K87" s="163" t="s">
        <v>350</v>
      </c>
      <c r="L87" s="564"/>
      <c r="M87" s="1031"/>
      <c r="N87" s="1030">
        <v>446</v>
      </c>
      <c r="O87" s="165" t="s">
        <v>360</v>
      </c>
      <c r="P87" s="535">
        <v>448</v>
      </c>
      <c r="Q87" s="165" t="s">
        <v>362</v>
      </c>
      <c r="R87" s="546"/>
      <c r="S87" s="165"/>
      <c r="T87" s="535"/>
      <c r="U87" s="165"/>
      <c r="V87" s="535"/>
      <c r="W87" s="165"/>
      <c r="X87" s="535"/>
      <c r="Y87" s="165"/>
      <c r="Z87" s="554"/>
      <c r="AA87" s="165"/>
      <c r="AB87" s="535"/>
      <c r="AC87" s="165"/>
      <c r="AD87" s="535"/>
      <c r="AE87" s="175"/>
      <c r="AF87" s="1030"/>
      <c r="AG87" s="165"/>
      <c r="AH87" s="546"/>
      <c r="AI87" s="163"/>
      <c r="AJ87" s="1030"/>
      <c r="AK87" s="165"/>
      <c r="AL87" s="1033"/>
      <c r="AM87" s="165"/>
      <c r="AN87" s="134"/>
      <c r="AO87" s="140">
        <f t="shared" si="8"/>
        <v>4</v>
      </c>
      <c r="AP87" s="518">
        <f t="shared" si="9"/>
        <v>466</v>
      </c>
      <c r="AQ87" s="499">
        <f>COUNTIF(D87:AM87,"(1)")</f>
        <v>0</v>
      </c>
      <c r="AR87" s="138">
        <f t="shared" si="10"/>
        <v>0</v>
      </c>
      <c r="AS87" s="138">
        <f t="shared" si="11"/>
        <v>1</v>
      </c>
      <c r="AT87" s="498">
        <f t="shared" si="12"/>
        <v>1</v>
      </c>
      <c r="AU87" s="142">
        <v>11</v>
      </c>
      <c r="AV87" s="143">
        <v>12</v>
      </c>
      <c r="AW87" s="520" t="str">
        <f t="shared" si="13"/>
        <v xml:space="preserve"> </v>
      </c>
      <c r="AX87" s="520" t="str">
        <f t="shared" si="14"/>
        <v xml:space="preserve"> </v>
      </c>
      <c r="AY87" s="134"/>
    </row>
    <row r="88" spans="1:51" x14ac:dyDescent="0.2">
      <c r="A88" s="134"/>
      <c r="B88" s="534"/>
      <c r="C88" s="162" t="s">
        <v>278</v>
      </c>
      <c r="D88" s="1030"/>
      <c r="E88" s="1027"/>
      <c r="F88" s="1030"/>
      <c r="G88" s="165"/>
      <c r="H88" s="857"/>
      <c r="I88" s="165"/>
      <c r="J88" s="163"/>
      <c r="K88" s="163"/>
      <c r="L88" s="564"/>
      <c r="M88" s="1031"/>
      <c r="N88" s="1030"/>
      <c r="O88" s="1031"/>
      <c r="P88" s="535"/>
      <c r="Q88" s="165"/>
      <c r="R88" s="546"/>
      <c r="S88" s="165"/>
      <c r="T88" s="535"/>
      <c r="U88" s="165"/>
      <c r="V88" s="535"/>
      <c r="W88" s="165"/>
      <c r="X88" s="535"/>
      <c r="Y88" s="165"/>
      <c r="Z88" s="554"/>
      <c r="AA88" s="165"/>
      <c r="AB88" s="535"/>
      <c r="AC88" s="165"/>
      <c r="AD88" s="535"/>
      <c r="AE88" s="175"/>
      <c r="AF88" s="1030"/>
      <c r="AG88" s="165"/>
      <c r="AH88" s="546"/>
      <c r="AI88" s="163"/>
      <c r="AJ88" s="1030"/>
      <c r="AK88" s="1031"/>
      <c r="AL88" s="1033"/>
      <c r="AM88" s="165"/>
      <c r="AN88" s="134"/>
      <c r="AO88" s="140">
        <f t="shared" si="8"/>
        <v>0</v>
      </c>
      <c r="AP88" s="518" t="str">
        <f t="shared" si="9"/>
        <v xml:space="preserve"> </v>
      </c>
      <c r="AQ88" s="499">
        <f>COUNTIF(D88:AM88,"(1)")</f>
        <v>0</v>
      </c>
      <c r="AR88" s="138">
        <f t="shared" si="10"/>
        <v>0</v>
      </c>
      <c r="AS88" s="138">
        <f t="shared" si="11"/>
        <v>0</v>
      </c>
      <c r="AT88" s="498">
        <f t="shared" si="12"/>
        <v>0</v>
      </c>
      <c r="AU88" s="142">
        <v>15</v>
      </c>
      <c r="AV88" s="520" t="e">
        <f t="shared" ref="AV88:AV92" si="15">IF((LARGE(D88:AM88,1))&gt;=500,"17"," ")</f>
        <v>#NUM!</v>
      </c>
      <c r="AW88" s="520" t="e">
        <f t="shared" si="13"/>
        <v>#NUM!</v>
      </c>
      <c r="AX88" s="520" t="e">
        <f t="shared" si="14"/>
        <v>#NUM!</v>
      </c>
      <c r="AY88" s="134"/>
    </row>
    <row r="89" spans="1:51" x14ac:dyDescent="0.2">
      <c r="A89" s="134"/>
      <c r="B89" s="534"/>
      <c r="C89" s="162" t="s">
        <v>244</v>
      </c>
      <c r="D89" s="1030"/>
      <c r="E89" s="1027"/>
      <c r="F89" s="1030"/>
      <c r="G89" s="165"/>
      <c r="H89" s="857"/>
      <c r="I89" s="165"/>
      <c r="J89" s="163"/>
      <c r="K89" s="163"/>
      <c r="L89" s="564"/>
      <c r="M89" s="1031"/>
      <c r="N89" s="1030"/>
      <c r="O89" s="1031"/>
      <c r="P89" s="535"/>
      <c r="Q89" s="165"/>
      <c r="R89" s="546"/>
      <c r="S89" s="165"/>
      <c r="T89" s="535"/>
      <c r="U89" s="165"/>
      <c r="V89" s="535"/>
      <c r="W89" s="165"/>
      <c r="X89" s="535"/>
      <c r="Y89" s="165"/>
      <c r="Z89" s="554"/>
      <c r="AA89" s="165"/>
      <c r="AB89" s="535"/>
      <c r="AC89" s="165"/>
      <c r="AD89" s="535"/>
      <c r="AE89" s="175"/>
      <c r="AF89" s="1030"/>
      <c r="AG89" s="165"/>
      <c r="AH89" s="546"/>
      <c r="AI89" s="163"/>
      <c r="AJ89" s="1030"/>
      <c r="AK89" s="1031"/>
      <c r="AL89" s="1033"/>
      <c r="AM89" s="165"/>
      <c r="AN89" s="134"/>
      <c r="AO89" s="140">
        <f t="shared" si="8"/>
        <v>0</v>
      </c>
      <c r="AP89" s="518" t="str">
        <f t="shared" si="9"/>
        <v xml:space="preserve"> </v>
      </c>
      <c r="AQ89" s="499">
        <v>0</v>
      </c>
      <c r="AR89" s="138">
        <f t="shared" si="10"/>
        <v>0</v>
      </c>
      <c r="AS89" s="138">
        <f t="shared" si="11"/>
        <v>0</v>
      </c>
      <c r="AT89" s="498">
        <f t="shared" ref="AT89" si="16">SUM(AQ89:AS89)</f>
        <v>0</v>
      </c>
      <c r="AU89" s="142">
        <v>13</v>
      </c>
      <c r="AV89" s="520" t="e">
        <f t="shared" si="15"/>
        <v>#NUM!</v>
      </c>
      <c r="AW89" s="520" t="e">
        <f t="shared" si="13"/>
        <v>#NUM!</v>
      </c>
      <c r="AX89" s="520" t="e">
        <f t="shared" si="14"/>
        <v>#NUM!</v>
      </c>
      <c r="AY89" s="134"/>
    </row>
    <row r="90" spans="1:51" x14ac:dyDescent="0.2">
      <c r="A90" s="134"/>
      <c r="B90" s="534">
        <v>3</v>
      </c>
      <c r="C90" s="162" t="s">
        <v>349</v>
      </c>
      <c r="D90" s="1030"/>
      <c r="E90" s="1027"/>
      <c r="F90" s="1030"/>
      <c r="G90" s="165"/>
      <c r="H90" s="857">
        <v>420</v>
      </c>
      <c r="I90" s="165" t="s">
        <v>350</v>
      </c>
      <c r="J90" s="163">
        <v>455</v>
      </c>
      <c r="K90" s="163" t="s">
        <v>356</v>
      </c>
      <c r="L90" s="564"/>
      <c r="M90" s="1031"/>
      <c r="N90" s="1030">
        <v>429</v>
      </c>
      <c r="O90" s="165" t="s">
        <v>350</v>
      </c>
      <c r="P90" s="535">
        <v>422</v>
      </c>
      <c r="Q90" s="165" t="s">
        <v>369</v>
      </c>
      <c r="R90" s="546">
        <v>381</v>
      </c>
      <c r="S90" s="165" t="s">
        <v>364</v>
      </c>
      <c r="T90" s="535"/>
      <c r="U90" s="165"/>
      <c r="V90" s="535"/>
      <c r="W90" s="165"/>
      <c r="X90" s="535">
        <v>472</v>
      </c>
      <c r="Y90" s="165" t="s">
        <v>356</v>
      </c>
      <c r="Z90" s="554">
        <v>459</v>
      </c>
      <c r="AA90" s="165" t="s">
        <v>355</v>
      </c>
      <c r="AB90" s="535">
        <v>449</v>
      </c>
      <c r="AC90" s="165" t="s">
        <v>351</v>
      </c>
      <c r="AD90" s="535">
        <v>453</v>
      </c>
      <c r="AE90" s="175" t="s">
        <v>348</v>
      </c>
      <c r="AF90" s="1030"/>
      <c r="AG90" s="165"/>
      <c r="AH90" s="546"/>
      <c r="AI90" s="163"/>
      <c r="AJ90" s="1030"/>
      <c r="AK90" s="1031"/>
      <c r="AL90" s="1033"/>
      <c r="AM90" s="165"/>
      <c r="AN90" s="134"/>
      <c r="AO90" s="140">
        <f t="shared" si="8"/>
        <v>9</v>
      </c>
      <c r="AP90" s="518">
        <f t="shared" si="9"/>
        <v>462</v>
      </c>
      <c r="AQ90" s="499">
        <v>0</v>
      </c>
      <c r="AR90" s="138">
        <f t="shared" si="10"/>
        <v>0</v>
      </c>
      <c r="AS90" s="138">
        <f t="shared" si="11"/>
        <v>0</v>
      </c>
      <c r="AT90" s="498">
        <f t="shared" si="12"/>
        <v>0</v>
      </c>
      <c r="AU90" s="1080" t="str">
        <f>IF((LARGE(D90:AM90,1))&gt;=450,"17"," ")</f>
        <v>17</v>
      </c>
      <c r="AV90" s="520" t="str">
        <f t="shared" si="15"/>
        <v xml:space="preserve"> </v>
      </c>
      <c r="AW90" s="520" t="str">
        <f t="shared" si="13"/>
        <v xml:space="preserve"> </v>
      </c>
      <c r="AX90" s="520" t="str">
        <f t="shared" si="14"/>
        <v xml:space="preserve"> </v>
      </c>
      <c r="AY90" s="134"/>
    </row>
    <row r="91" spans="1:51" x14ac:dyDescent="0.2">
      <c r="A91" s="134"/>
      <c r="B91" s="534">
        <v>4</v>
      </c>
      <c r="C91" s="162" t="s">
        <v>370</v>
      </c>
      <c r="D91" s="1109"/>
      <c r="E91" s="1106"/>
      <c r="F91" s="1109"/>
      <c r="G91" s="165"/>
      <c r="H91" s="857"/>
      <c r="I91" s="165"/>
      <c r="J91" s="163"/>
      <c r="K91" s="163"/>
      <c r="L91" s="564"/>
      <c r="M91" s="165"/>
      <c r="N91" s="1109"/>
      <c r="O91" s="165"/>
      <c r="P91" s="535">
        <v>352</v>
      </c>
      <c r="Q91" s="165" t="s">
        <v>371</v>
      </c>
      <c r="R91" s="546">
        <v>300</v>
      </c>
      <c r="S91" s="165" t="s">
        <v>362</v>
      </c>
      <c r="T91" s="535"/>
      <c r="U91" s="165"/>
      <c r="V91" s="535"/>
      <c r="W91" s="165"/>
      <c r="X91" s="535"/>
      <c r="Y91" s="165"/>
      <c r="Z91" s="554"/>
      <c r="AA91" s="165"/>
      <c r="AB91" s="535"/>
      <c r="AC91" s="165"/>
      <c r="AD91" s="535"/>
      <c r="AE91" s="175"/>
      <c r="AF91" s="1109"/>
      <c r="AG91" s="165"/>
      <c r="AH91" s="546"/>
      <c r="AI91" s="163"/>
      <c r="AJ91" s="1109"/>
      <c r="AK91" s="1110"/>
      <c r="AL91" s="1111"/>
      <c r="AM91" s="165"/>
      <c r="AN91" s="134"/>
      <c r="AO91" s="140">
        <f t="shared" ref="AO91" si="17">COUNT(D91:AM91)</f>
        <v>2</v>
      </c>
      <c r="AP91" s="518" t="str">
        <f t="shared" ref="AP91" si="18">IF(AO91&lt;3," ",(LARGE(D91:AM91,1)+LARGE(D91:AM91,2)+LARGE(D91:AM91,3))/3)</f>
        <v xml:space="preserve"> </v>
      </c>
      <c r="AQ91" s="499">
        <v>0</v>
      </c>
      <c r="AR91" s="138">
        <f t="shared" ref="AR91" si="19">COUNTIF(D91:AM91,"(2)")</f>
        <v>0</v>
      </c>
      <c r="AS91" s="138">
        <f t="shared" ref="AS91" si="20">COUNTIF(D91:AM91,"(3)")</f>
        <v>0</v>
      </c>
      <c r="AT91" s="498">
        <f t="shared" ref="AT91" si="21">SUM(AQ91:AS91)</f>
        <v>0</v>
      </c>
      <c r="AU91" s="519" t="str">
        <f>IF((LARGE(D91:AM91,1))&gt;=450,"17"," ")</f>
        <v xml:space="preserve"> </v>
      </c>
      <c r="AV91" s="520" t="str">
        <f t="shared" si="15"/>
        <v xml:space="preserve"> </v>
      </c>
      <c r="AW91" s="520" t="str">
        <f t="shared" ref="AW91" si="22">IF((LARGE(D91:AM91,1))&gt;=540,"17"," ")</f>
        <v xml:space="preserve"> </v>
      </c>
      <c r="AX91" s="520" t="str">
        <f t="shared" ref="AX91" si="23">IF((LARGE(D91:AM91,1))&gt;=570,"17"," ")</f>
        <v xml:space="preserve"> </v>
      </c>
      <c r="AY91" s="134"/>
    </row>
    <row r="92" spans="1:51" x14ac:dyDescent="0.2">
      <c r="A92" s="134"/>
      <c r="B92" s="534">
        <v>5</v>
      </c>
      <c r="C92" s="162" t="s">
        <v>287</v>
      </c>
      <c r="D92" s="1100"/>
      <c r="E92" s="1103"/>
      <c r="F92" s="1100"/>
      <c r="G92" s="165"/>
      <c r="H92" s="857"/>
      <c r="I92" s="165"/>
      <c r="J92" s="163"/>
      <c r="K92" s="163"/>
      <c r="L92" s="564">
        <v>429</v>
      </c>
      <c r="M92" s="165" t="s">
        <v>360</v>
      </c>
      <c r="N92" s="1100"/>
      <c r="O92" s="165"/>
      <c r="P92" s="535">
        <v>426</v>
      </c>
      <c r="Q92" s="165" t="s">
        <v>367</v>
      </c>
      <c r="R92" s="546"/>
      <c r="S92" s="165"/>
      <c r="T92" s="535"/>
      <c r="U92" s="165"/>
      <c r="V92" s="535"/>
      <c r="W92" s="165"/>
      <c r="X92" s="535">
        <v>452</v>
      </c>
      <c r="Y92" s="165" t="s">
        <v>360</v>
      </c>
      <c r="Z92" s="554"/>
      <c r="AA92" s="165"/>
      <c r="AB92" s="535"/>
      <c r="AC92" s="165"/>
      <c r="AD92" s="535"/>
      <c r="AE92" s="175"/>
      <c r="AF92" s="1100"/>
      <c r="AG92" s="165"/>
      <c r="AH92" s="546"/>
      <c r="AI92" s="163"/>
      <c r="AJ92" s="1100"/>
      <c r="AK92" s="1101"/>
      <c r="AL92" s="1102"/>
      <c r="AM92" s="165"/>
      <c r="AN92" s="134"/>
      <c r="AO92" s="140">
        <f t="shared" si="8"/>
        <v>3</v>
      </c>
      <c r="AP92" s="518">
        <f t="shared" si="9"/>
        <v>435.66666666666669</v>
      </c>
      <c r="AQ92" s="499">
        <v>0</v>
      </c>
      <c r="AR92" s="138">
        <f t="shared" si="10"/>
        <v>0</v>
      </c>
      <c r="AS92" s="138">
        <f t="shared" si="11"/>
        <v>0</v>
      </c>
      <c r="AT92" s="498">
        <f t="shared" si="12"/>
        <v>0</v>
      </c>
      <c r="AU92" s="1080" t="str">
        <f>IF((LARGE(D92:AM92,1))&gt;=450,"17"," ")</f>
        <v>17</v>
      </c>
      <c r="AV92" s="520" t="str">
        <f t="shared" si="15"/>
        <v xml:space="preserve"> </v>
      </c>
      <c r="AW92" s="520" t="str">
        <f t="shared" si="13"/>
        <v xml:space="preserve"> </v>
      </c>
      <c r="AX92" s="520" t="str">
        <f t="shared" si="14"/>
        <v xml:space="preserve"> </v>
      </c>
      <c r="AY92" s="134"/>
    </row>
    <row r="93" spans="1:51" x14ac:dyDescent="0.2">
      <c r="A93" s="134"/>
      <c r="B93" s="523">
        <v>6</v>
      </c>
      <c r="C93" s="570" t="s">
        <v>26</v>
      </c>
      <c r="D93" s="1028">
        <v>531</v>
      </c>
      <c r="E93" s="850" t="s">
        <v>322</v>
      </c>
      <c r="F93" s="1028">
        <v>507</v>
      </c>
      <c r="G93" s="859" t="s">
        <v>322</v>
      </c>
      <c r="H93" s="858"/>
      <c r="I93" s="166"/>
      <c r="J93" s="203"/>
      <c r="K93" s="203"/>
      <c r="L93" s="858"/>
      <c r="M93" s="166"/>
      <c r="N93" s="552">
        <v>522</v>
      </c>
      <c r="O93" s="859" t="s">
        <v>322</v>
      </c>
      <c r="P93" s="1024">
        <v>525</v>
      </c>
      <c r="Q93" s="859" t="s">
        <v>322</v>
      </c>
      <c r="R93" s="503">
        <v>520</v>
      </c>
      <c r="S93" s="166" t="s">
        <v>348</v>
      </c>
      <c r="T93" s="1024"/>
      <c r="U93" s="166"/>
      <c r="V93" s="1024"/>
      <c r="W93" s="166"/>
      <c r="X93" s="1024">
        <v>525</v>
      </c>
      <c r="Y93" s="1113" t="s">
        <v>323</v>
      </c>
      <c r="Z93" s="541">
        <v>504</v>
      </c>
      <c r="AA93" s="1113" t="s">
        <v>323</v>
      </c>
      <c r="AB93" s="1024">
        <v>535</v>
      </c>
      <c r="AC93" s="859" t="s">
        <v>322</v>
      </c>
      <c r="AD93" s="1024"/>
      <c r="AE93" s="203"/>
      <c r="AF93" s="1028"/>
      <c r="AG93" s="166"/>
      <c r="AH93" s="503">
        <v>517</v>
      </c>
      <c r="AI93" s="1133" t="s">
        <v>323</v>
      </c>
      <c r="AJ93" s="1028">
        <v>520</v>
      </c>
      <c r="AK93" s="1117" t="s">
        <v>347</v>
      </c>
      <c r="AL93" s="552"/>
      <c r="AM93" s="166"/>
      <c r="AN93" s="134"/>
      <c r="AO93" s="140">
        <f t="shared" si="8"/>
        <v>10</v>
      </c>
      <c r="AP93" s="518">
        <f t="shared" si="9"/>
        <v>530.33333333333337</v>
      </c>
      <c r="AQ93" s="499">
        <f>COUNTIF(D93:AM93,"(1)")</f>
        <v>5</v>
      </c>
      <c r="AR93" s="138">
        <f t="shared" si="10"/>
        <v>3</v>
      </c>
      <c r="AS93" s="138">
        <f t="shared" si="11"/>
        <v>1</v>
      </c>
      <c r="AT93" s="498">
        <f t="shared" si="12"/>
        <v>9</v>
      </c>
      <c r="AU93" s="142">
        <v>95</v>
      </c>
      <c r="AV93" s="139">
        <v>96</v>
      </c>
      <c r="AW93" s="139">
        <v>96</v>
      </c>
      <c r="AX93" s="576" t="str">
        <f t="shared" si="14"/>
        <v xml:space="preserve"> </v>
      </c>
      <c r="AY93" s="134"/>
    </row>
    <row r="94" spans="1:51" x14ac:dyDescent="0.2">
      <c r="A94" s="134"/>
      <c r="B94" s="490"/>
      <c r="C94" s="134"/>
      <c r="AN94" s="134"/>
      <c r="AO94" s="140"/>
      <c r="AP94" s="518"/>
      <c r="AQ94" s="140"/>
      <c r="AR94" s="140"/>
      <c r="AS94" s="140"/>
      <c r="AT94" s="140"/>
      <c r="AU94" s="141"/>
      <c r="AV94" s="141"/>
      <c r="AW94" s="141"/>
      <c r="AX94" s="148"/>
      <c r="AY94" s="134"/>
    </row>
    <row r="95" spans="1:51" x14ac:dyDescent="0.2">
      <c r="A95" s="134"/>
      <c r="B95" s="500"/>
      <c r="C95" s="90" t="s">
        <v>31</v>
      </c>
      <c r="D95" s="1024"/>
      <c r="E95" s="1024"/>
      <c r="F95" s="1024"/>
      <c r="G95" s="1024"/>
      <c r="H95" s="503"/>
      <c r="I95" s="1024"/>
      <c r="J95" s="1024"/>
      <c r="K95" s="1024"/>
      <c r="L95" s="503"/>
      <c r="M95" s="1024"/>
      <c r="N95" s="1024"/>
      <c r="O95" s="1024"/>
      <c r="P95" s="1024"/>
      <c r="Q95" s="1024"/>
      <c r="R95" s="503"/>
      <c r="S95" s="1024"/>
      <c r="T95" s="1024"/>
      <c r="U95" s="1024"/>
      <c r="V95" s="1024"/>
      <c r="W95" s="1024"/>
      <c r="X95" s="1024"/>
      <c r="Y95" s="1024"/>
      <c r="Z95" s="541"/>
      <c r="AA95" s="1024"/>
      <c r="AB95" s="1024"/>
      <c r="AC95" s="1024"/>
      <c r="AD95" s="1024"/>
      <c r="AE95" s="1024"/>
      <c r="AF95" s="1024"/>
      <c r="AG95" s="1024"/>
      <c r="AH95" s="503"/>
      <c r="AI95" s="1024"/>
      <c r="AJ95" s="1024"/>
      <c r="AK95" s="1024"/>
      <c r="AL95" s="1024"/>
      <c r="AM95" s="1024"/>
      <c r="AN95" s="134"/>
      <c r="AO95" s="140"/>
      <c r="AP95" s="518"/>
      <c r="AQ95" s="152"/>
      <c r="AR95" s="152"/>
      <c r="AS95" s="152"/>
      <c r="AT95" s="149"/>
      <c r="AU95" s="149"/>
      <c r="AV95" s="149"/>
      <c r="AW95" s="149"/>
      <c r="AX95" s="149"/>
      <c r="AY95" s="134"/>
    </row>
    <row r="96" spans="1:51" x14ac:dyDescent="0.2">
      <c r="A96" s="134"/>
      <c r="B96" s="534"/>
      <c r="C96" s="162"/>
      <c r="D96" s="1030"/>
      <c r="E96" s="1031"/>
      <c r="F96" s="1037"/>
      <c r="G96" s="1038"/>
      <c r="H96" s="572"/>
      <c r="I96" s="1038"/>
      <c r="J96" s="535"/>
      <c r="K96" s="535"/>
      <c r="L96" s="572"/>
      <c r="M96" s="1038"/>
      <c r="N96" s="1037"/>
      <c r="O96" s="1038"/>
      <c r="P96" s="535"/>
      <c r="Q96" s="1031"/>
      <c r="R96" s="546"/>
      <c r="S96" s="165"/>
      <c r="T96" s="535"/>
      <c r="U96" s="1031"/>
      <c r="V96" s="535"/>
      <c r="W96" s="1031"/>
      <c r="X96" s="535"/>
      <c r="Y96" s="1031"/>
      <c r="Z96" s="554"/>
      <c r="AA96" s="1031"/>
      <c r="AB96" s="535"/>
      <c r="AC96" s="165"/>
      <c r="AD96" s="535"/>
      <c r="AE96" s="1038"/>
      <c r="AF96" s="535"/>
      <c r="AG96" s="1038"/>
      <c r="AH96" s="546"/>
      <c r="AI96" s="535"/>
      <c r="AJ96" s="1030"/>
      <c r="AK96" s="1031"/>
      <c r="AL96" s="1037"/>
      <c r="AM96" s="1038"/>
      <c r="AN96" s="134"/>
      <c r="AO96" s="140">
        <f>COUNT(D96:AM96)</f>
        <v>0</v>
      </c>
      <c r="AP96" s="518" t="str">
        <f>IF(AO96&lt;3," ",(LARGE(D96:AM96,1)+LARGE(D96:AM96,2)+LARGE(D96:AM96,3))/3)</f>
        <v xml:space="preserve"> </v>
      </c>
      <c r="AQ96" s="499">
        <f>COUNTIF(D96:AM96,"(1)")</f>
        <v>0</v>
      </c>
      <c r="AR96" s="138">
        <f>COUNTIF(D96:AM96,"(2)")</f>
        <v>0</v>
      </c>
      <c r="AS96" s="138">
        <f>COUNTIF(D96:AM96,"(3)")</f>
        <v>0</v>
      </c>
      <c r="AT96" s="498">
        <f>SUM(AQ96:AS96)</f>
        <v>0</v>
      </c>
      <c r="AU96" s="519" t="e">
        <f>IF((LARGE(D96:AM96,1))&gt;=450,"17"," ")</f>
        <v>#NUM!</v>
      </c>
      <c r="AV96" s="520" t="e">
        <f>IF((LARGE(D96:AM96,1))&gt;=500,"17"," ")</f>
        <v>#NUM!</v>
      </c>
      <c r="AW96" s="520" t="e">
        <f>IF((LARGE(D96:AM96,1))&gt;=540,"17"," ")</f>
        <v>#NUM!</v>
      </c>
      <c r="AX96" s="138" t="e">
        <f>IF((LARGE(D96:AM96,1))&gt;=570,"17"," ")</f>
        <v>#NUM!</v>
      </c>
      <c r="AY96" s="134"/>
    </row>
    <row r="97" spans="1:51" x14ac:dyDescent="0.2">
      <c r="A97" s="134"/>
      <c r="B97" s="523"/>
      <c r="C97" s="161"/>
      <c r="D97" s="1028"/>
      <c r="E97" s="1029"/>
      <c r="F97" s="1028"/>
      <c r="G97" s="1029"/>
      <c r="H97" s="568"/>
      <c r="I97" s="1029"/>
      <c r="J97" s="1024"/>
      <c r="K97" s="1024"/>
      <c r="L97" s="568"/>
      <c r="M97" s="1029"/>
      <c r="N97" s="1028"/>
      <c r="O97" s="1029"/>
      <c r="P97" s="1024"/>
      <c r="Q97" s="1029"/>
      <c r="R97" s="503"/>
      <c r="S97" s="1029"/>
      <c r="T97" s="1024"/>
      <c r="U97" s="1029"/>
      <c r="V97" s="1024"/>
      <c r="W97" s="1029"/>
      <c r="X97" s="1024"/>
      <c r="Y97" s="1029"/>
      <c r="Z97" s="541"/>
      <c r="AA97" s="1029"/>
      <c r="AB97" s="1024"/>
      <c r="AC97" s="1029"/>
      <c r="AD97" s="1024"/>
      <c r="AE97" s="1029"/>
      <c r="AF97" s="1024"/>
      <c r="AG97" s="1029"/>
      <c r="AH97" s="503"/>
      <c r="AI97" s="1024"/>
      <c r="AJ97" s="1028"/>
      <c r="AK97" s="1029"/>
      <c r="AL97" s="1028"/>
      <c r="AM97" s="1029"/>
      <c r="AN97" s="134"/>
      <c r="AO97" s="140">
        <f>COUNT(D97:AM97)</f>
        <v>0</v>
      </c>
      <c r="AP97" s="518" t="str">
        <f>IF(AO97&lt;3," ",(LARGE(D97:AM97,1)+LARGE(D97:AM97,2)+LARGE(D97:AM97,3))/3)</f>
        <v xml:space="preserve"> </v>
      </c>
      <c r="AQ97" s="519">
        <f>COUNTIF(D97:AM97,"(1)")</f>
        <v>0</v>
      </c>
      <c r="AR97" s="520">
        <f>COUNTIF(D97:AM97,"(2)")</f>
        <v>0</v>
      </c>
      <c r="AS97" s="520">
        <f>COUNTIF(D97:AM97,"(3)")</f>
        <v>0</v>
      </c>
      <c r="AT97" s="521">
        <f>SUM(AQ97:AS97)</f>
        <v>0</v>
      </c>
      <c r="AU97" s="519" t="e">
        <f>IF((LARGE(D97:AM97,1))&gt;=450,"17"," ")</f>
        <v>#NUM!</v>
      </c>
      <c r="AV97" s="520" t="e">
        <f>IF((LARGE(D97:AM97,1))&gt;=500,"17"," ")</f>
        <v>#NUM!</v>
      </c>
      <c r="AW97" s="520" t="e">
        <f>IF((LARGE(D97:AM97,1))&gt;=540,"17"," ")</f>
        <v>#NUM!</v>
      </c>
      <c r="AX97" s="520" t="e">
        <f>IF((LARGE(D97:AM97,1))&gt;=570,"17"," ")</f>
        <v>#NUM!</v>
      </c>
      <c r="AY97" s="134"/>
    </row>
    <row r="98" spans="1:51" x14ac:dyDescent="0.2">
      <c r="A98" s="134"/>
      <c r="B98" s="490"/>
      <c r="C98" s="134"/>
      <c r="AN98" s="134"/>
      <c r="AO98" s="140"/>
      <c r="AP98" s="518"/>
      <c r="AQ98" s="555"/>
      <c r="AR98" s="555"/>
      <c r="AS98" s="555"/>
      <c r="AT98" s="555"/>
      <c r="AU98" s="158"/>
      <c r="AV98" s="158"/>
      <c r="AW98" s="158"/>
      <c r="AX98" s="158"/>
      <c r="AY98" s="134"/>
    </row>
    <row r="99" spans="1:51" x14ac:dyDescent="0.2">
      <c r="A99" s="134"/>
      <c r="B99" s="500"/>
      <c r="C99" s="90" t="s">
        <v>32</v>
      </c>
      <c r="D99" s="1024"/>
      <c r="E99" s="1024"/>
      <c r="F99" s="1024"/>
      <c r="G99" s="1024"/>
      <c r="H99" s="503"/>
      <c r="I99" s="1024"/>
      <c r="J99" s="1024"/>
      <c r="K99" s="1024"/>
      <c r="L99" s="503"/>
      <c r="M99" s="1024"/>
      <c r="N99" s="1024"/>
      <c r="O99" s="1024"/>
      <c r="P99" s="1024"/>
      <c r="Q99" s="1024"/>
      <c r="R99" s="503"/>
      <c r="S99" s="1024"/>
      <c r="T99" s="1024"/>
      <c r="U99" s="1024"/>
      <c r="V99" s="1024"/>
      <c r="W99" s="1024"/>
      <c r="X99" s="1024"/>
      <c r="Y99" s="1024"/>
      <c r="Z99" s="541"/>
      <c r="AA99" s="1024"/>
      <c r="AB99" s="1024"/>
      <c r="AC99" s="1024"/>
      <c r="AD99" s="1024"/>
      <c r="AE99" s="1024"/>
      <c r="AF99" s="1024"/>
      <c r="AG99" s="1024"/>
      <c r="AH99" s="503"/>
      <c r="AI99" s="1024"/>
      <c r="AJ99" s="1024"/>
      <c r="AK99" s="1024"/>
      <c r="AL99" s="1024"/>
      <c r="AM99" s="1024"/>
      <c r="AN99" s="134"/>
      <c r="AO99" s="140"/>
      <c r="AP99" s="518"/>
      <c r="AQ99" s="152"/>
      <c r="AR99" s="152"/>
      <c r="AS99" s="152"/>
      <c r="AT99" s="149"/>
      <c r="AU99" s="149"/>
      <c r="AV99" s="149"/>
      <c r="AW99" s="149"/>
      <c r="AX99" s="149"/>
      <c r="AY99" s="134"/>
    </row>
    <row r="100" spans="1:51" x14ac:dyDescent="0.2">
      <c r="A100" s="134"/>
      <c r="B100" s="566">
        <v>1</v>
      </c>
      <c r="C100" s="174" t="s">
        <v>33</v>
      </c>
      <c r="D100" s="1037"/>
      <c r="E100" s="169"/>
      <c r="F100" s="1037"/>
      <c r="G100" s="169"/>
      <c r="H100" s="1084"/>
      <c r="I100" s="163"/>
      <c r="J100" s="168"/>
      <c r="K100" s="169"/>
      <c r="L100" s="550"/>
      <c r="M100" s="329"/>
      <c r="N100" s="1037">
        <v>510</v>
      </c>
      <c r="O100" s="169" t="s">
        <v>351</v>
      </c>
      <c r="P100" s="535">
        <v>526</v>
      </c>
      <c r="Q100" s="175" t="s">
        <v>351</v>
      </c>
      <c r="R100" s="572">
        <v>523</v>
      </c>
      <c r="S100" s="1105" t="s">
        <v>347</v>
      </c>
      <c r="T100" s="535"/>
      <c r="U100" s="175"/>
      <c r="V100" s="1037"/>
      <c r="W100" s="169"/>
      <c r="X100" s="535">
        <v>512</v>
      </c>
      <c r="Y100" s="175" t="s">
        <v>355</v>
      </c>
      <c r="Z100" s="560"/>
      <c r="AA100" s="169"/>
      <c r="AB100" s="535"/>
      <c r="AC100" s="175"/>
      <c r="AD100" s="1037"/>
      <c r="AE100" s="169"/>
      <c r="AF100" s="535"/>
      <c r="AG100" s="329"/>
      <c r="AH100" s="572">
        <v>500</v>
      </c>
      <c r="AI100" s="169" t="s">
        <v>351</v>
      </c>
      <c r="AJ100" s="1027"/>
      <c r="AK100" s="175"/>
      <c r="AL100" s="1037"/>
      <c r="AM100" s="1038"/>
      <c r="AN100" s="134"/>
      <c r="AO100" s="140">
        <f>COUNT(D100:AM100)</f>
        <v>5</v>
      </c>
      <c r="AP100" s="518">
        <f>IF(AO100&lt;3," ",(LARGE(D100:AM100,1)+LARGE(D100:AM100,2)+LARGE(D100:AM100,3))/3)</f>
        <v>520.33333333333337</v>
      </c>
      <c r="AQ100" s="499">
        <f>COUNTIF(D100:AM100,"(1)")</f>
        <v>0</v>
      </c>
      <c r="AR100" s="138">
        <f>COUNTIF(D100:AM100,"(2)")</f>
        <v>0</v>
      </c>
      <c r="AS100" s="138">
        <f>COUNTIF(D100:AM100,"(3)")</f>
        <v>1</v>
      </c>
      <c r="AT100" s="498">
        <f>SUM(AQ100:AS100)</f>
        <v>1</v>
      </c>
      <c r="AU100" s="151" t="s">
        <v>158</v>
      </c>
      <c r="AV100" s="151" t="s">
        <v>158</v>
      </c>
      <c r="AW100" s="520" t="str">
        <f>IF((LARGE(D100:AM100,1))&gt;=540,"17"," ")</f>
        <v xml:space="preserve"> </v>
      </c>
      <c r="AX100" s="138" t="str">
        <f>IF((LARGE(D100:AM100,1))&gt;=570,"17"," ")</f>
        <v xml:space="preserve"> </v>
      </c>
      <c r="AY100" s="134"/>
    </row>
    <row r="101" spans="1:51" x14ac:dyDescent="0.2">
      <c r="A101" s="134"/>
      <c r="B101" s="534">
        <v>2</v>
      </c>
      <c r="C101" s="174" t="s">
        <v>127</v>
      </c>
      <c r="D101" s="1030"/>
      <c r="E101" s="165"/>
      <c r="F101" s="1030"/>
      <c r="G101" s="165"/>
      <c r="H101" s="412"/>
      <c r="I101" s="175"/>
      <c r="J101" s="1033"/>
      <c r="K101" s="165"/>
      <c r="L101" s="412"/>
      <c r="M101" s="175"/>
      <c r="N101" s="1033">
        <v>571</v>
      </c>
      <c r="O101" s="1114" t="s">
        <v>322</v>
      </c>
      <c r="P101" s="1027">
        <v>563</v>
      </c>
      <c r="Q101" s="1118" t="s">
        <v>323</v>
      </c>
      <c r="R101" s="564">
        <v>566</v>
      </c>
      <c r="S101" s="1114" t="s">
        <v>322</v>
      </c>
      <c r="T101" s="1027"/>
      <c r="U101" s="175"/>
      <c r="V101" s="1030"/>
      <c r="W101" s="165"/>
      <c r="X101" s="1027"/>
      <c r="Y101" s="175"/>
      <c r="Z101" s="562">
        <v>565</v>
      </c>
      <c r="AA101" s="851" t="s">
        <v>323</v>
      </c>
      <c r="AB101" s="1027"/>
      <c r="AC101" s="175"/>
      <c r="AD101" s="1030"/>
      <c r="AE101" s="165"/>
      <c r="AF101" s="1027"/>
      <c r="AG101" s="412"/>
      <c r="AH101" s="564">
        <v>560</v>
      </c>
      <c r="AI101" s="1114" t="s">
        <v>322</v>
      </c>
      <c r="AJ101" s="1027">
        <v>569</v>
      </c>
      <c r="AK101" s="1085" t="s">
        <v>322</v>
      </c>
      <c r="AL101" s="1030">
        <v>569</v>
      </c>
      <c r="AM101" s="1114" t="s">
        <v>322</v>
      </c>
      <c r="AN101" s="134"/>
      <c r="AO101" s="140">
        <f>COUNT(D101:AM101)</f>
        <v>7</v>
      </c>
      <c r="AP101" s="518">
        <f>IF(AO101&lt;3," ",(LARGE(D101:AM101,1)+LARGE(D101:AM101,2)+LARGE(D101:AM101,3))/3)</f>
        <v>569.66666666666663</v>
      </c>
      <c r="AQ101" s="499">
        <f>COUNTIF(D101:AM101,"(1)")</f>
        <v>5</v>
      </c>
      <c r="AR101" s="138">
        <f>COUNTIF(D101:AM101,"(2)")</f>
        <v>2</v>
      </c>
      <c r="AS101" s="138">
        <f>COUNTIF(D101:AM101,"(3)")</f>
        <v>0</v>
      </c>
      <c r="AT101" s="498">
        <f>SUM(AQ101:AS101)</f>
        <v>7</v>
      </c>
      <c r="AU101" s="150" t="s">
        <v>136</v>
      </c>
      <c r="AV101" s="154" t="s">
        <v>136</v>
      </c>
      <c r="AW101" s="157" t="s">
        <v>136</v>
      </c>
      <c r="AX101" s="157" t="s">
        <v>203</v>
      </c>
      <c r="AY101" s="134"/>
    </row>
    <row r="102" spans="1:51" x14ac:dyDescent="0.2">
      <c r="A102" s="134"/>
      <c r="B102" s="534">
        <v>3</v>
      </c>
      <c r="C102" s="162" t="s">
        <v>128</v>
      </c>
      <c r="D102" s="1030"/>
      <c r="E102" s="165"/>
      <c r="F102" s="1030"/>
      <c r="G102" s="165"/>
      <c r="H102" s="412">
        <v>509</v>
      </c>
      <c r="I102" s="1085" t="s">
        <v>322</v>
      </c>
      <c r="J102" s="1033">
        <v>474</v>
      </c>
      <c r="K102" s="1079" t="s">
        <v>347</v>
      </c>
      <c r="L102" s="412"/>
      <c r="M102" s="175"/>
      <c r="N102" s="1033">
        <v>424</v>
      </c>
      <c r="O102" s="165" t="s">
        <v>352</v>
      </c>
      <c r="P102" s="1027"/>
      <c r="Q102" s="175"/>
      <c r="R102" s="564">
        <v>501</v>
      </c>
      <c r="S102" s="165" t="s">
        <v>355</v>
      </c>
      <c r="T102" s="1027"/>
      <c r="U102" s="175"/>
      <c r="V102" s="1030"/>
      <c r="W102" s="165"/>
      <c r="X102" s="1027"/>
      <c r="Y102" s="175"/>
      <c r="Z102" s="562"/>
      <c r="AA102" s="165"/>
      <c r="AB102" s="1027"/>
      <c r="AC102" s="175"/>
      <c r="AD102" s="1030"/>
      <c r="AE102" s="165"/>
      <c r="AF102" s="1027"/>
      <c r="AG102" s="412"/>
      <c r="AH102" s="564"/>
      <c r="AI102" s="165"/>
      <c r="AJ102" s="1027"/>
      <c r="AK102" s="175"/>
      <c r="AL102" s="1030"/>
      <c r="AM102" s="165"/>
      <c r="AN102" s="134"/>
      <c r="AO102" s="140">
        <f>COUNT(D102:AM102)</f>
        <v>4</v>
      </c>
      <c r="AP102" s="518">
        <f>IF(AO102&lt;3," ",(LARGE(D102:AM102,1)+LARGE(D102:AM102,2)+LARGE(D102:AM102,3))/3)</f>
        <v>494.66666666666669</v>
      </c>
      <c r="AQ102" s="499">
        <f>COUNTIF(D102:AM102,"(1)")</f>
        <v>1</v>
      </c>
      <c r="AR102" s="138">
        <f>COUNTIF(D102:AM102,"(2)")</f>
        <v>0</v>
      </c>
      <c r="AS102" s="138">
        <f>COUNTIF(D102:AM102,"(3)")</f>
        <v>1</v>
      </c>
      <c r="AT102" s="498">
        <f>SUM(AQ102:AS102)</f>
        <v>2</v>
      </c>
      <c r="AU102" s="142">
        <v>15</v>
      </c>
      <c r="AV102" s="1099" t="str">
        <f>IF((LARGE(D102:AM102,1))&gt;=500,"17"," ")</f>
        <v>17</v>
      </c>
      <c r="AW102" s="520" t="str">
        <f>IF((LARGE(D102:AM102,1))&gt;=540,"17"," ")</f>
        <v xml:space="preserve"> </v>
      </c>
      <c r="AX102" s="520" t="str">
        <f>IF((LARGE(D102:AM102,1))&gt;=570,"17"," ")</f>
        <v xml:space="preserve"> </v>
      </c>
      <c r="AY102" s="134"/>
    </row>
    <row r="103" spans="1:51" x14ac:dyDescent="0.2">
      <c r="A103" s="134"/>
      <c r="B103" s="523">
        <v>4</v>
      </c>
      <c r="C103" s="409" t="s">
        <v>27</v>
      </c>
      <c r="D103" s="1028"/>
      <c r="E103" s="166"/>
      <c r="F103" s="1028"/>
      <c r="G103" s="166"/>
      <c r="H103" s="503"/>
      <c r="I103" s="203"/>
      <c r="J103" s="1028">
        <v>525</v>
      </c>
      <c r="K103" s="859" t="s">
        <v>322</v>
      </c>
      <c r="L103" s="503"/>
      <c r="M103" s="203"/>
      <c r="N103" s="1028">
        <v>541</v>
      </c>
      <c r="O103" s="166" t="s">
        <v>355</v>
      </c>
      <c r="P103" s="501"/>
      <c r="Q103" s="203"/>
      <c r="R103" s="568">
        <v>512</v>
      </c>
      <c r="S103" s="166" t="s">
        <v>348</v>
      </c>
      <c r="T103" s="1024"/>
      <c r="U103" s="203"/>
      <c r="V103" s="1028"/>
      <c r="W103" s="166"/>
      <c r="X103" s="1024">
        <v>535</v>
      </c>
      <c r="Y103" s="1123" t="s">
        <v>347</v>
      </c>
      <c r="Z103" s="563">
        <v>527</v>
      </c>
      <c r="AA103" s="166" t="s">
        <v>352</v>
      </c>
      <c r="AB103" s="1024"/>
      <c r="AC103" s="203"/>
      <c r="AD103" s="1028"/>
      <c r="AE103" s="166"/>
      <c r="AF103" s="1024"/>
      <c r="AG103" s="203"/>
      <c r="AH103" s="568">
        <v>539</v>
      </c>
      <c r="AI103" s="166" t="s">
        <v>348</v>
      </c>
      <c r="AJ103" s="1024"/>
      <c r="AK103" s="203"/>
      <c r="AL103" s="1028"/>
      <c r="AM103" s="1029"/>
      <c r="AN103" s="134"/>
      <c r="AO103" s="140">
        <f>COUNT(D103:AM103)</f>
        <v>6</v>
      </c>
      <c r="AP103" s="518">
        <f>IF(AO103&lt;3," ",(LARGE(D103:AM103,1)+LARGE(D103:AM103,2)+LARGE(D103:AM103,3))/3)</f>
        <v>538.33333333333337</v>
      </c>
      <c r="AQ103" s="499">
        <f>COUNTIF(D103:AM103,"(1)")</f>
        <v>1</v>
      </c>
      <c r="AR103" s="138">
        <f>COUNTIF(D103:AM103,"(2)")</f>
        <v>0</v>
      </c>
      <c r="AS103" s="138">
        <f>COUNTIF(D103:AM103,"(3)")</f>
        <v>1</v>
      </c>
      <c r="AT103" s="498">
        <f>SUM(AQ103:AS103)</f>
        <v>2</v>
      </c>
      <c r="AU103" s="150" t="s">
        <v>203</v>
      </c>
      <c r="AV103" s="154" t="s">
        <v>203</v>
      </c>
      <c r="AW103" s="154" t="s">
        <v>203</v>
      </c>
      <c r="AX103" s="520" t="str">
        <f>IF((LARGE(D103:AM103,1))&gt;=570,"17"," ")</f>
        <v xml:space="preserve"> </v>
      </c>
      <c r="AY103" s="134"/>
    </row>
    <row r="104" spans="1:51" x14ac:dyDescent="0.2">
      <c r="A104" s="134"/>
      <c r="B104" s="490"/>
      <c r="C104" s="134"/>
      <c r="AN104" s="134"/>
      <c r="AO104" s="140"/>
      <c r="AP104" s="518"/>
      <c r="AQ104" s="152"/>
      <c r="AR104" s="152"/>
      <c r="AS104" s="152"/>
      <c r="AT104" s="152"/>
      <c r="AU104" s="142"/>
      <c r="AV104" s="140"/>
      <c r="AW104" s="141"/>
      <c r="AX104" s="140"/>
      <c r="AY104" s="134"/>
    </row>
    <row r="105" spans="1:51" ht="12.75" x14ac:dyDescent="0.2">
      <c r="A105" s="134"/>
      <c r="B105" s="490"/>
      <c r="C105" s="134" t="s">
        <v>34</v>
      </c>
      <c r="H105" s="1496">
        <f>COUNT(B8:B103)</f>
        <v>28</v>
      </c>
      <c r="I105" s="1497"/>
      <c r="AN105" s="134"/>
      <c r="AO105" s="140">
        <f>SUM(AO8:AO104)</f>
        <v>164</v>
      </c>
      <c r="AP105" s="518"/>
      <c r="AQ105" s="495">
        <f>SUM(AQ8:AQ104)</f>
        <v>39</v>
      </c>
      <c r="AR105" s="496">
        <f>SUM(AR8:AR104)</f>
        <v>27</v>
      </c>
      <c r="AS105" s="497">
        <f>SUM(AS8:AS104)</f>
        <v>22</v>
      </c>
      <c r="AT105" s="139">
        <f>SUM(AT8:AT104)</f>
        <v>88</v>
      </c>
      <c r="AU105" s="142" t="str">
        <f>IF((LARGE(D105:AM105,1))&gt;=450,"12"," ")</f>
        <v xml:space="preserve"> </v>
      </c>
      <c r="AV105" s="159"/>
      <c r="AW105" s="160"/>
      <c r="AX105" s="159"/>
      <c r="AY105" s="134"/>
    </row>
    <row r="106" spans="1:51" x14ac:dyDescent="0.2">
      <c r="A106" s="134"/>
      <c r="B106" s="490"/>
      <c r="C106" s="134"/>
      <c r="AN106" s="134"/>
      <c r="AO106" s="134"/>
      <c r="AP106" s="587"/>
      <c r="AQ106" s="134"/>
      <c r="AR106" s="134"/>
      <c r="AS106" s="134"/>
      <c r="AT106" s="134"/>
      <c r="AU106" s="134"/>
      <c r="AV106" s="134"/>
      <c r="AW106" s="135"/>
      <c r="AX106" s="134"/>
      <c r="AY106" s="134"/>
    </row>
    <row r="107" spans="1:51" x14ac:dyDescent="0.2">
      <c r="A107" s="134"/>
      <c r="B107" s="490"/>
      <c r="C107" s="134"/>
      <c r="AN107" s="134"/>
      <c r="AO107" s="134"/>
      <c r="AP107" s="587"/>
      <c r="AQ107" s="134"/>
      <c r="AR107" s="134"/>
      <c r="AS107" s="134"/>
      <c r="AT107" s="134"/>
      <c r="AU107" s="134"/>
      <c r="AV107" s="134"/>
      <c r="AW107" s="135"/>
      <c r="AX107" s="134"/>
      <c r="AY107" s="134"/>
    </row>
    <row r="108" spans="1:51" x14ac:dyDescent="0.2">
      <c r="A108" s="134"/>
      <c r="B108" s="490"/>
      <c r="C108" s="134"/>
      <c r="AN108" s="134"/>
      <c r="AO108" s="134"/>
      <c r="AP108" s="587"/>
      <c r="AQ108" s="134"/>
      <c r="AR108" s="134"/>
      <c r="AS108" s="134"/>
      <c r="AT108" s="134"/>
      <c r="AU108" s="134"/>
      <c r="AV108" s="134"/>
      <c r="AW108" s="135"/>
      <c r="AX108" s="134"/>
      <c r="AY108" s="134"/>
    </row>
    <row r="110" spans="1:51" x14ac:dyDescent="0.2">
      <c r="AR110" s="535"/>
      <c r="AS110" s="535"/>
      <c r="AT110" s="535"/>
    </row>
    <row r="113" spans="2:49" x14ac:dyDescent="0.2">
      <c r="B113" s="522"/>
      <c r="D113" s="522"/>
      <c r="E113" s="522"/>
      <c r="F113" s="522"/>
      <c r="G113" s="522"/>
      <c r="H113" s="685"/>
      <c r="I113" s="522"/>
      <c r="J113" s="522"/>
      <c r="K113" s="522"/>
      <c r="L113" s="685"/>
      <c r="M113" s="522"/>
      <c r="N113" s="522"/>
      <c r="O113" s="522"/>
      <c r="P113" s="522"/>
      <c r="Q113" s="522"/>
      <c r="R113" s="685"/>
      <c r="S113" s="522"/>
      <c r="T113" s="522"/>
      <c r="U113" s="522"/>
      <c r="V113" s="522"/>
      <c r="W113" s="522"/>
      <c r="X113" s="522"/>
      <c r="Y113" s="522"/>
      <c r="Z113" s="522"/>
      <c r="AA113" s="522"/>
      <c r="AB113" s="522"/>
      <c r="AC113" s="522"/>
      <c r="AD113" s="522"/>
      <c r="AE113" s="522"/>
      <c r="AF113" s="522"/>
      <c r="AG113" s="522"/>
      <c r="AH113" s="522"/>
      <c r="AI113" s="522"/>
      <c r="AJ113" s="522"/>
      <c r="AK113" s="522"/>
      <c r="AP113" s="686"/>
      <c r="AW113" s="522"/>
    </row>
    <row r="114" spans="2:49" x14ac:dyDescent="0.2">
      <c r="B114" s="522"/>
      <c r="D114" s="522"/>
      <c r="E114" s="522"/>
      <c r="F114" s="522"/>
      <c r="G114" s="522"/>
      <c r="H114" s="685"/>
      <c r="I114" s="522"/>
      <c r="J114" s="522"/>
      <c r="K114" s="522"/>
      <c r="L114" s="685"/>
      <c r="M114" s="522"/>
      <c r="N114" s="522"/>
      <c r="O114" s="522"/>
      <c r="P114" s="522"/>
      <c r="Q114" s="522"/>
      <c r="R114" s="685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2"/>
      <c r="AJ114" s="522"/>
      <c r="AK114" s="522"/>
      <c r="AP114" s="686"/>
      <c r="AW114" s="522"/>
    </row>
    <row r="115" spans="2:49" x14ac:dyDescent="0.2">
      <c r="B115" s="522"/>
      <c r="D115" s="522"/>
      <c r="E115" s="522"/>
      <c r="F115" s="522"/>
      <c r="G115" s="522"/>
      <c r="H115" s="685"/>
      <c r="I115" s="522"/>
      <c r="J115" s="522"/>
      <c r="K115" s="522"/>
      <c r="L115" s="685"/>
      <c r="M115" s="522"/>
      <c r="N115" s="522"/>
      <c r="O115" s="522"/>
      <c r="P115" s="522"/>
      <c r="Q115" s="522"/>
      <c r="R115" s="685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2"/>
      <c r="AC115" s="522"/>
      <c r="AD115" s="522"/>
      <c r="AE115" s="522"/>
      <c r="AF115" s="522"/>
      <c r="AG115" s="522"/>
      <c r="AH115" s="522"/>
      <c r="AI115" s="522"/>
      <c r="AJ115" s="522"/>
      <c r="AK115" s="522"/>
      <c r="AP115" s="686"/>
      <c r="AW115" s="522"/>
    </row>
    <row r="116" spans="2:49" x14ac:dyDescent="0.2">
      <c r="B116" s="522"/>
      <c r="D116" s="522"/>
      <c r="E116" s="522"/>
      <c r="F116" s="522"/>
      <c r="G116" s="522"/>
      <c r="H116" s="685"/>
      <c r="I116" s="522"/>
      <c r="J116" s="522"/>
      <c r="K116" s="522"/>
      <c r="L116" s="685"/>
      <c r="M116" s="522"/>
      <c r="N116" s="522"/>
      <c r="O116" s="522"/>
      <c r="P116" s="522"/>
      <c r="Q116" s="522"/>
      <c r="R116" s="685"/>
      <c r="S116" s="522"/>
      <c r="T116" s="522"/>
      <c r="U116" s="522"/>
      <c r="V116" s="522"/>
      <c r="W116" s="522"/>
      <c r="X116" s="522"/>
      <c r="Y116" s="522"/>
      <c r="Z116" s="522"/>
      <c r="AA116" s="522"/>
      <c r="AB116" s="522"/>
      <c r="AC116" s="522"/>
      <c r="AD116" s="522"/>
      <c r="AE116" s="522"/>
      <c r="AF116" s="522"/>
      <c r="AG116" s="522"/>
      <c r="AH116" s="522"/>
      <c r="AI116" s="522"/>
      <c r="AJ116" s="522"/>
      <c r="AK116" s="522"/>
      <c r="AP116" s="686"/>
      <c r="AW116" s="522"/>
    </row>
    <row r="117" spans="2:49" x14ac:dyDescent="0.2">
      <c r="B117" s="522"/>
      <c r="D117" s="522"/>
      <c r="E117" s="522"/>
      <c r="F117" s="522"/>
      <c r="G117" s="522"/>
      <c r="H117" s="685"/>
      <c r="I117" s="522"/>
      <c r="J117" s="522"/>
      <c r="K117" s="522"/>
      <c r="L117" s="685"/>
      <c r="M117" s="522"/>
      <c r="N117" s="522"/>
      <c r="O117" s="522"/>
      <c r="P117" s="522"/>
      <c r="Q117" s="522"/>
      <c r="R117" s="685"/>
      <c r="S117" s="522"/>
      <c r="T117" s="522"/>
      <c r="U117" s="522"/>
      <c r="V117" s="522"/>
      <c r="W117" s="522"/>
      <c r="X117" s="522"/>
      <c r="Y117" s="522"/>
      <c r="Z117" s="522"/>
      <c r="AA117" s="522"/>
      <c r="AB117" s="522"/>
      <c r="AC117" s="522"/>
      <c r="AD117" s="522"/>
      <c r="AE117" s="522"/>
      <c r="AF117" s="522"/>
      <c r="AG117" s="522"/>
      <c r="AH117" s="522"/>
      <c r="AI117" s="522"/>
      <c r="AJ117" s="522"/>
      <c r="AK117" s="522"/>
      <c r="AP117" s="686"/>
      <c r="AW117" s="522"/>
    </row>
    <row r="118" spans="2:49" x14ac:dyDescent="0.2">
      <c r="B118" s="522"/>
      <c r="D118" s="522"/>
      <c r="E118" s="522"/>
      <c r="F118" s="522"/>
      <c r="G118" s="522"/>
      <c r="H118" s="685"/>
      <c r="I118" s="522"/>
      <c r="J118" s="522"/>
      <c r="K118" s="522"/>
      <c r="L118" s="685"/>
      <c r="M118" s="522"/>
      <c r="N118" s="522"/>
      <c r="O118" s="522"/>
      <c r="P118" s="522"/>
      <c r="Q118" s="522"/>
      <c r="R118" s="685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522"/>
      <c r="AI118" s="522"/>
      <c r="AJ118" s="522"/>
      <c r="AK118" s="522"/>
      <c r="AP118" s="686"/>
      <c r="AW118" s="522"/>
    </row>
    <row r="119" spans="2:49" x14ac:dyDescent="0.2">
      <c r="B119" s="522"/>
      <c r="D119" s="522"/>
      <c r="E119" s="522"/>
      <c r="F119" s="522"/>
      <c r="G119" s="522"/>
      <c r="H119" s="685"/>
      <c r="I119" s="522"/>
      <c r="J119" s="522"/>
      <c r="K119" s="522"/>
      <c r="L119" s="685"/>
      <c r="M119" s="522"/>
      <c r="N119" s="522"/>
      <c r="O119" s="522"/>
      <c r="P119" s="522"/>
      <c r="Q119" s="522"/>
      <c r="R119" s="685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522"/>
      <c r="AI119" s="522"/>
      <c r="AJ119" s="522"/>
      <c r="AK119" s="522"/>
      <c r="AP119" s="686"/>
      <c r="AW119" s="522"/>
    </row>
    <row r="120" spans="2:49" x14ac:dyDescent="0.2">
      <c r="B120" s="522"/>
      <c r="D120" s="522"/>
      <c r="E120" s="522"/>
      <c r="F120" s="522"/>
      <c r="G120" s="522"/>
      <c r="H120" s="685"/>
      <c r="I120" s="522"/>
      <c r="J120" s="522"/>
      <c r="K120" s="522"/>
      <c r="L120" s="685"/>
      <c r="M120" s="522"/>
      <c r="N120" s="522"/>
      <c r="O120" s="522"/>
      <c r="P120" s="522"/>
      <c r="Q120" s="522"/>
      <c r="R120" s="685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22"/>
      <c r="AK120" s="522"/>
      <c r="AP120" s="686"/>
      <c r="AW120" s="522"/>
    </row>
    <row r="121" spans="2:49" x14ac:dyDescent="0.2">
      <c r="B121" s="522"/>
      <c r="D121" s="522"/>
      <c r="E121" s="522"/>
      <c r="F121" s="522"/>
      <c r="G121" s="522"/>
      <c r="H121" s="685"/>
      <c r="I121" s="522"/>
      <c r="J121" s="522"/>
      <c r="K121" s="522"/>
      <c r="L121" s="685"/>
      <c r="M121" s="522"/>
      <c r="N121" s="522"/>
      <c r="O121" s="522"/>
      <c r="P121" s="522"/>
      <c r="Q121" s="522"/>
      <c r="R121" s="685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2"/>
      <c r="AP121" s="686"/>
      <c r="AW121" s="522"/>
    </row>
    <row r="122" spans="2:49" x14ac:dyDescent="0.2">
      <c r="B122" s="522"/>
      <c r="D122" s="522"/>
      <c r="E122" s="522"/>
      <c r="F122" s="522"/>
      <c r="G122" s="522"/>
      <c r="H122" s="685"/>
      <c r="I122" s="522"/>
      <c r="J122" s="522"/>
      <c r="K122" s="522"/>
      <c r="L122" s="685"/>
      <c r="M122" s="522"/>
      <c r="N122" s="522"/>
      <c r="O122" s="522"/>
      <c r="P122" s="522"/>
      <c r="Q122" s="522"/>
      <c r="R122" s="685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22"/>
      <c r="AJ122" s="522"/>
      <c r="AK122" s="522"/>
      <c r="AP122" s="686"/>
      <c r="AW122" s="522"/>
    </row>
    <row r="123" spans="2:49" x14ac:dyDescent="0.2">
      <c r="B123" s="522"/>
      <c r="D123" s="522"/>
      <c r="E123" s="522"/>
      <c r="F123" s="522"/>
      <c r="G123" s="522"/>
      <c r="H123" s="685"/>
      <c r="I123" s="522"/>
      <c r="J123" s="522"/>
      <c r="K123" s="522"/>
      <c r="L123" s="685"/>
      <c r="M123" s="522"/>
      <c r="N123" s="522"/>
      <c r="O123" s="522"/>
      <c r="P123" s="522"/>
      <c r="Q123" s="522"/>
      <c r="R123" s="685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522"/>
      <c r="AI123" s="522"/>
      <c r="AJ123" s="522"/>
      <c r="AK123" s="522"/>
      <c r="AP123" s="686"/>
      <c r="AW123" s="522"/>
    </row>
    <row r="124" spans="2:49" x14ac:dyDescent="0.2">
      <c r="B124" s="522"/>
      <c r="D124" s="522"/>
      <c r="E124" s="522"/>
      <c r="F124" s="522"/>
      <c r="G124" s="522"/>
      <c r="H124" s="685"/>
      <c r="I124" s="522"/>
      <c r="J124" s="522"/>
      <c r="K124" s="522"/>
      <c r="L124" s="685"/>
      <c r="M124" s="522"/>
      <c r="N124" s="522"/>
      <c r="O124" s="522"/>
      <c r="P124" s="522"/>
      <c r="Q124" s="522"/>
      <c r="R124" s="685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2"/>
      <c r="AD124" s="522"/>
      <c r="AE124" s="522"/>
      <c r="AF124" s="522"/>
      <c r="AG124" s="522"/>
      <c r="AH124" s="522"/>
      <c r="AI124" s="522"/>
      <c r="AJ124" s="522"/>
      <c r="AK124" s="522"/>
      <c r="AP124" s="686"/>
      <c r="AW124" s="522"/>
    </row>
    <row r="125" spans="2:49" x14ac:dyDescent="0.2">
      <c r="B125" s="522"/>
      <c r="D125" s="522"/>
      <c r="E125" s="522"/>
      <c r="F125" s="522"/>
      <c r="G125" s="522"/>
      <c r="H125" s="685"/>
      <c r="I125" s="522"/>
      <c r="J125" s="522"/>
      <c r="K125" s="522"/>
      <c r="L125" s="685"/>
      <c r="M125" s="522"/>
      <c r="N125" s="522"/>
      <c r="O125" s="522"/>
      <c r="P125" s="522"/>
      <c r="Q125" s="522"/>
      <c r="R125" s="685"/>
      <c r="S125" s="522"/>
      <c r="T125" s="522"/>
      <c r="U125" s="522"/>
      <c r="V125" s="522"/>
      <c r="W125" s="522"/>
      <c r="X125" s="522"/>
      <c r="Y125" s="522"/>
      <c r="Z125" s="522"/>
      <c r="AA125" s="522"/>
      <c r="AB125" s="522"/>
      <c r="AC125" s="522"/>
      <c r="AD125" s="522"/>
      <c r="AE125" s="522"/>
      <c r="AF125" s="522"/>
      <c r="AG125" s="522"/>
      <c r="AH125" s="522"/>
      <c r="AI125" s="522"/>
      <c r="AJ125" s="522"/>
      <c r="AK125" s="522"/>
      <c r="AP125" s="686"/>
      <c r="AW125" s="522"/>
    </row>
    <row r="126" spans="2:49" x14ac:dyDescent="0.2">
      <c r="B126" s="522"/>
      <c r="D126" s="522"/>
      <c r="E126" s="522"/>
      <c r="F126" s="522"/>
      <c r="G126" s="522"/>
      <c r="H126" s="685"/>
      <c r="I126" s="522"/>
      <c r="J126" s="522"/>
      <c r="K126" s="522"/>
      <c r="L126" s="685"/>
      <c r="M126" s="522"/>
      <c r="N126" s="522"/>
      <c r="O126" s="522"/>
      <c r="P126" s="522"/>
      <c r="Q126" s="522"/>
      <c r="R126" s="685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2"/>
      <c r="AC126" s="522"/>
      <c r="AD126" s="522"/>
      <c r="AE126" s="522"/>
      <c r="AF126" s="522"/>
      <c r="AG126" s="522"/>
      <c r="AH126" s="522"/>
      <c r="AI126" s="522"/>
      <c r="AJ126" s="522"/>
      <c r="AK126" s="522"/>
      <c r="AP126" s="686"/>
      <c r="AW126" s="522"/>
    </row>
    <row r="127" spans="2:49" x14ac:dyDescent="0.2">
      <c r="B127" s="522"/>
      <c r="D127" s="522"/>
      <c r="E127" s="522"/>
      <c r="F127" s="522"/>
      <c r="G127" s="522"/>
      <c r="H127" s="685"/>
      <c r="I127" s="522"/>
      <c r="J127" s="522"/>
      <c r="K127" s="522"/>
      <c r="L127" s="685"/>
      <c r="M127" s="522"/>
      <c r="N127" s="522"/>
      <c r="O127" s="522"/>
      <c r="P127" s="522"/>
      <c r="Q127" s="522"/>
      <c r="R127" s="685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  <c r="AC127" s="522"/>
      <c r="AD127" s="522"/>
      <c r="AE127" s="522"/>
      <c r="AF127" s="522"/>
      <c r="AG127" s="522"/>
      <c r="AH127" s="522"/>
      <c r="AI127" s="522"/>
      <c r="AJ127" s="522"/>
      <c r="AK127" s="522"/>
      <c r="AP127" s="686"/>
      <c r="AW127" s="522"/>
    </row>
    <row r="128" spans="2:49" x14ac:dyDescent="0.2">
      <c r="B128" s="522"/>
      <c r="D128" s="522"/>
      <c r="E128" s="522"/>
      <c r="F128" s="522"/>
      <c r="G128" s="522"/>
      <c r="H128" s="685"/>
      <c r="I128" s="522"/>
      <c r="J128" s="522"/>
      <c r="K128" s="522"/>
      <c r="L128" s="685"/>
      <c r="M128" s="522"/>
      <c r="N128" s="522"/>
      <c r="O128" s="522"/>
      <c r="P128" s="522"/>
      <c r="Q128" s="522"/>
      <c r="R128" s="685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  <c r="AC128" s="522"/>
      <c r="AD128" s="522"/>
      <c r="AE128" s="522"/>
      <c r="AF128" s="522"/>
      <c r="AG128" s="522"/>
      <c r="AH128" s="522"/>
      <c r="AI128" s="522"/>
      <c r="AJ128" s="522"/>
      <c r="AK128" s="522"/>
      <c r="AP128" s="686"/>
      <c r="AW128" s="522"/>
    </row>
    <row r="129" spans="2:49" x14ac:dyDescent="0.2">
      <c r="B129" s="522"/>
      <c r="D129" s="522"/>
      <c r="E129" s="522"/>
      <c r="F129" s="522"/>
      <c r="G129" s="522"/>
      <c r="H129" s="685"/>
      <c r="I129" s="522"/>
      <c r="J129" s="522"/>
      <c r="K129" s="522"/>
      <c r="L129" s="685"/>
      <c r="M129" s="522"/>
      <c r="N129" s="522"/>
      <c r="O129" s="522"/>
      <c r="P129" s="522"/>
      <c r="Q129" s="522"/>
      <c r="R129" s="685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2"/>
      <c r="AC129" s="522"/>
      <c r="AD129" s="522"/>
      <c r="AE129" s="522"/>
      <c r="AF129" s="522"/>
      <c r="AG129" s="522"/>
      <c r="AH129" s="522"/>
      <c r="AI129" s="522"/>
      <c r="AJ129" s="522"/>
      <c r="AK129" s="522"/>
      <c r="AP129" s="686"/>
      <c r="AW129" s="522"/>
    </row>
    <row r="130" spans="2:49" x14ac:dyDescent="0.2">
      <c r="B130" s="522"/>
      <c r="D130" s="522"/>
      <c r="E130" s="522"/>
      <c r="F130" s="522"/>
      <c r="G130" s="522"/>
      <c r="H130" s="685"/>
      <c r="I130" s="522"/>
      <c r="J130" s="522"/>
      <c r="K130" s="522"/>
      <c r="L130" s="685"/>
      <c r="M130" s="522"/>
      <c r="N130" s="522"/>
      <c r="O130" s="522"/>
      <c r="P130" s="522"/>
      <c r="Q130" s="522"/>
      <c r="R130" s="685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  <c r="AC130" s="522"/>
      <c r="AD130" s="522"/>
      <c r="AE130" s="522"/>
      <c r="AF130" s="522"/>
      <c r="AG130" s="522"/>
      <c r="AH130" s="522"/>
      <c r="AI130" s="522"/>
      <c r="AJ130" s="522"/>
      <c r="AK130" s="522"/>
      <c r="AP130" s="686"/>
      <c r="AW130" s="522"/>
    </row>
    <row r="131" spans="2:49" x14ac:dyDescent="0.2">
      <c r="B131" s="522"/>
      <c r="D131" s="522"/>
      <c r="E131" s="522"/>
      <c r="F131" s="522"/>
      <c r="G131" s="522"/>
      <c r="H131" s="685"/>
      <c r="I131" s="522"/>
      <c r="J131" s="522"/>
      <c r="K131" s="522"/>
      <c r="L131" s="685"/>
      <c r="M131" s="522"/>
      <c r="N131" s="522"/>
      <c r="O131" s="522"/>
      <c r="P131" s="522"/>
      <c r="Q131" s="522"/>
      <c r="R131" s="685"/>
      <c r="S131" s="522"/>
      <c r="T131" s="522"/>
      <c r="U131" s="522"/>
      <c r="V131" s="522"/>
      <c r="W131" s="522"/>
      <c r="X131" s="522"/>
      <c r="Y131" s="522"/>
      <c r="Z131" s="522"/>
      <c r="AA131" s="522"/>
      <c r="AB131" s="522"/>
      <c r="AC131" s="522"/>
      <c r="AD131" s="522"/>
      <c r="AE131" s="522"/>
      <c r="AF131" s="522"/>
      <c r="AG131" s="522"/>
      <c r="AH131" s="522"/>
      <c r="AI131" s="522"/>
      <c r="AJ131" s="522"/>
      <c r="AK131" s="522"/>
      <c r="AP131" s="686"/>
      <c r="AW131" s="522"/>
    </row>
    <row r="132" spans="2:49" x14ac:dyDescent="0.2">
      <c r="B132" s="522"/>
      <c r="D132" s="522"/>
      <c r="E132" s="522"/>
      <c r="F132" s="522"/>
      <c r="G132" s="522"/>
      <c r="H132" s="685"/>
      <c r="I132" s="522"/>
      <c r="J132" s="522"/>
      <c r="K132" s="522"/>
      <c r="L132" s="685"/>
      <c r="M132" s="522"/>
      <c r="N132" s="522"/>
      <c r="O132" s="522"/>
      <c r="P132" s="522"/>
      <c r="Q132" s="522"/>
      <c r="R132" s="685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  <c r="AC132" s="522"/>
      <c r="AD132" s="522"/>
      <c r="AE132" s="522"/>
      <c r="AF132" s="522"/>
      <c r="AG132" s="522"/>
      <c r="AH132" s="522"/>
      <c r="AI132" s="522"/>
      <c r="AJ132" s="522"/>
      <c r="AK132" s="522"/>
      <c r="AP132" s="686"/>
      <c r="AW132" s="522"/>
    </row>
    <row r="133" spans="2:49" x14ac:dyDescent="0.2">
      <c r="B133" s="522"/>
      <c r="D133" s="522"/>
      <c r="E133" s="522"/>
      <c r="F133" s="522"/>
      <c r="G133" s="522"/>
      <c r="H133" s="685"/>
      <c r="I133" s="522"/>
      <c r="J133" s="522"/>
      <c r="K133" s="522"/>
      <c r="L133" s="685"/>
      <c r="M133" s="522"/>
      <c r="N133" s="522"/>
      <c r="O133" s="522"/>
      <c r="P133" s="522"/>
      <c r="Q133" s="522"/>
      <c r="R133" s="685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2"/>
      <c r="AE133" s="522"/>
      <c r="AF133" s="522"/>
      <c r="AG133" s="522"/>
      <c r="AH133" s="522"/>
      <c r="AI133" s="522"/>
      <c r="AJ133" s="522"/>
      <c r="AK133" s="522"/>
      <c r="AP133" s="686"/>
      <c r="AW133" s="522"/>
    </row>
    <row r="134" spans="2:49" x14ac:dyDescent="0.2">
      <c r="B134" s="522"/>
      <c r="D134" s="522"/>
      <c r="E134" s="522"/>
      <c r="F134" s="522"/>
      <c r="G134" s="522"/>
      <c r="H134" s="685"/>
      <c r="I134" s="522"/>
      <c r="J134" s="522"/>
      <c r="K134" s="522"/>
      <c r="L134" s="685"/>
      <c r="M134" s="522"/>
      <c r="N134" s="522"/>
      <c r="O134" s="522"/>
      <c r="P134" s="522"/>
      <c r="Q134" s="522"/>
      <c r="R134" s="685"/>
      <c r="S134" s="522"/>
      <c r="T134" s="522"/>
      <c r="U134" s="522"/>
      <c r="V134" s="522"/>
      <c r="W134" s="522"/>
      <c r="X134" s="522"/>
      <c r="Y134" s="522"/>
      <c r="Z134" s="522"/>
      <c r="AA134" s="522"/>
      <c r="AB134" s="522"/>
      <c r="AC134" s="522"/>
      <c r="AD134" s="522"/>
      <c r="AE134" s="522"/>
      <c r="AF134" s="522"/>
      <c r="AG134" s="522"/>
      <c r="AH134" s="522"/>
      <c r="AI134" s="522"/>
      <c r="AJ134" s="522"/>
      <c r="AK134" s="522"/>
      <c r="AP134" s="686"/>
      <c r="AW134" s="522"/>
    </row>
    <row r="135" spans="2:49" x14ac:dyDescent="0.2">
      <c r="B135" s="522"/>
      <c r="D135" s="522"/>
      <c r="E135" s="522"/>
      <c r="F135" s="522"/>
      <c r="G135" s="522"/>
      <c r="H135" s="685"/>
      <c r="I135" s="522"/>
      <c r="J135" s="522"/>
      <c r="K135" s="522"/>
      <c r="L135" s="685"/>
      <c r="M135" s="522"/>
      <c r="N135" s="522"/>
      <c r="O135" s="522"/>
      <c r="P135" s="522"/>
      <c r="Q135" s="522"/>
      <c r="R135" s="685"/>
      <c r="S135" s="522"/>
      <c r="T135" s="522"/>
      <c r="U135" s="522"/>
      <c r="V135" s="522"/>
      <c r="W135" s="522"/>
      <c r="X135" s="522"/>
      <c r="Y135" s="522"/>
      <c r="Z135" s="522"/>
      <c r="AA135" s="522"/>
      <c r="AB135" s="522"/>
      <c r="AC135" s="522"/>
      <c r="AD135" s="522"/>
      <c r="AE135" s="522"/>
      <c r="AF135" s="522"/>
      <c r="AG135" s="522"/>
      <c r="AH135" s="522"/>
      <c r="AI135" s="522"/>
      <c r="AJ135" s="522"/>
      <c r="AK135" s="522"/>
      <c r="AP135" s="686"/>
      <c r="AW135" s="522"/>
    </row>
    <row r="136" spans="2:49" x14ac:dyDescent="0.2">
      <c r="B136" s="522"/>
      <c r="D136" s="522"/>
      <c r="E136" s="522"/>
      <c r="F136" s="522"/>
      <c r="G136" s="522"/>
      <c r="H136" s="685"/>
      <c r="I136" s="522"/>
      <c r="J136" s="522"/>
      <c r="K136" s="522"/>
      <c r="L136" s="685"/>
      <c r="M136" s="522"/>
      <c r="N136" s="522"/>
      <c r="O136" s="522"/>
      <c r="P136" s="522"/>
      <c r="Q136" s="522"/>
      <c r="R136" s="685"/>
      <c r="S136" s="522"/>
      <c r="T136" s="522"/>
      <c r="U136" s="522"/>
      <c r="V136" s="522"/>
      <c r="W136" s="522"/>
      <c r="X136" s="522"/>
      <c r="Y136" s="522"/>
      <c r="Z136" s="522"/>
      <c r="AA136" s="522"/>
      <c r="AB136" s="522"/>
      <c r="AC136" s="522"/>
      <c r="AD136" s="522"/>
      <c r="AE136" s="522"/>
      <c r="AF136" s="522"/>
      <c r="AG136" s="522"/>
      <c r="AH136" s="522"/>
      <c r="AI136" s="522"/>
      <c r="AJ136" s="522"/>
      <c r="AK136" s="522"/>
      <c r="AP136" s="686"/>
      <c r="AW136" s="522"/>
    </row>
    <row r="137" spans="2:49" x14ac:dyDescent="0.2">
      <c r="B137" s="522"/>
      <c r="D137" s="522"/>
      <c r="E137" s="522"/>
      <c r="F137" s="522"/>
      <c r="G137" s="522"/>
      <c r="H137" s="685"/>
      <c r="I137" s="522"/>
      <c r="J137" s="522"/>
      <c r="K137" s="522"/>
      <c r="L137" s="685"/>
      <c r="M137" s="522"/>
      <c r="N137" s="522"/>
      <c r="O137" s="522"/>
      <c r="P137" s="522"/>
      <c r="Q137" s="522"/>
      <c r="R137" s="685"/>
      <c r="S137" s="522"/>
      <c r="T137" s="522"/>
      <c r="U137" s="522"/>
      <c r="V137" s="522"/>
      <c r="W137" s="522"/>
      <c r="X137" s="522"/>
      <c r="Y137" s="522"/>
      <c r="Z137" s="522"/>
      <c r="AA137" s="522"/>
      <c r="AB137" s="522"/>
      <c r="AC137" s="522"/>
      <c r="AD137" s="522"/>
      <c r="AE137" s="522"/>
      <c r="AF137" s="522"/>
      <c r="AG137" s="522"/>
      <c r="AH137" s="522"/>
      <c r="AI137" s="522"/>
      <c r="AJ137" s="522"/>
      <c r="AK137" s="522"/>
      <c r="AP137" s="686"/>
      <c r="AW137" s="522"/>
    </row>
    <row r="138" spans="2:49" x14ac:dyDescent="0.2">
      <c r="B138" s="522"/>
      <c r="D138" s="522"/>
      <c r="E138" s="522"/>
      <c r="F138" s="522"/>
      <c r="G138" s="522"/>
      <c r="H138" s="685"/>
      <c r="I138" s="522"/>
      <c r="J138" s="522"/>
      <c r="K138" s="522"/>
      <c r="L138" s="685"/>
      <c r="M138" s="522"/>
      <c r="N138" s="522"/>
      <c r="O138" s="522"/>
      <c r="P138" s="522"/>
      <c r="Q138" s="522"/>
      <c r="R138" s="685"/>
      <c r="S138" s="522"/>
      <c r="T138" s="522"/>
      <c r="U138" s="522"/>
      <c r="V138" s="522"/>
      <c r="W138" s="522"/>
      <c r="X138" s="522"/>
      <c r="Y138" s="522"/>
      <c r="Z138" s="522"/>
      <c r="AA138" s="522"/>
      <c r="AB138" s="522"/>
      <c r="AC138" s="522"/>
      <c r="AD138" s="522"/>
      <c r="AE138" s="522"/>
      <c r="AF138" s="522"/>
      <c r="AG138" s="522"/>
      <c r="AH138" s="522"/>
      <c r="AI138" s="522"/>
      <c r="AJ138" s="522"/>
      <c r="AK138" s="522"/>
      <c r="AP138" s="686"/>
      <c r="AW138" s="522"/>
    </row>
    <row r="139" spans="2:49" x14ac:dyDescent="0.2">
      <c r="B139" s="522"/>
      <c r="D139" s="522"/>
      <c r="E139" s="522"/>
      <c r="F139" s="522"/>
      <c r="G139" s="522"/>
      <c r="H139" s="685"/>
      <c r="I139" s="522"/>
      <c r="J139" s="522"/>
      <c r="K139" s="522"/>
      <c r="L139" s="685"/>
      <c r="M139" s="522"/>
      <c r="N139" s="522"/>
      <c r="O139" s="522"/>
      <c r="P139" s="522"/>
      <c r="Q139" s="522"/>
      <c r="R139" s="685"/>
      <c r="S139" s="522"/>
      <c r="T139" s="522"/>
      <c r="U139" s="522"/>
      <c r="V139" s="522"/>
      <c r="W139" s="522"/>
      <c r="X139" s="522"/>
      <c r="Y139" s="522"/>
      <c r="Z139" s="522"/>
      <c r="AA139" s="522"/>
      <c r="AB139" s="522"/>
      <c r="AC139" s="522"/>
      <c r="AD139" s="522"/>
      <c r="AE139" s="522"/>
      <c r="AF139" s="522"/>
      <c r="AG139" s="522"/>
      <c r="AH139" s="522"/>
      <c r="AI139" s="522"/>
      <c r="AJ139" s="522"/>
      <c r="AK139" s="522"/>
      <c r="AP139" s="686"/>
      <c r="AW139" s="522"/>
    </row>
    <row r="140" spans="2:49" x14ac:dyDescent="0.2">
      <c r="B140" s="522"/>
      <c r="D140" s="522"/>
      <c r="E140" s="522"/>
      <c r="F140" s="522"/>
      <c r="G140" s="522"/>
      <c r="H140" s="685"/>
      <c r="I140" s="522"/>
      <c r="J140" s="522"/>
      <c r="K140" s="522"/>
      <c r="L140" s="685"/>
      <c r="M140" s="522"/>
      <c r="N140" s="522"/>
      <c r="O140" s="522"/>
      <c r="P140" s="522"/>
      <c r="Q140" s="522"/>
      <c r="R140" s="685"/>
      <c r="S140" s="522"/>
      <c r="T140" s="522"/>
      <c r="U140" s="522"/>
      <c r="V140" s="522"/>
      <c r="W140" s="522"/>
      <c r="X140" s="522"/>
      <c r="Y140" s="522"/>
      <c r="Z140" s="522"/>
      <c r="AA140" s="522"/>
      <c r="AB140" s="522"/>
      <c r="AC140" s="522"/>
      <c r="AD140" s="522"/>
      <c r="AE140" s="522"/>
      <c r="AF140" s="522"/>
      <c r="AG140" s="522"/>
      <c r="AH140" s="522"/>
      <c r="AI140" s="522"/>
      <c r="AJ140" s="522"/>
      <c r="AK140" s="522"/>
      <c r="AP140" s="686"/>
      <c r="AW140" s="522"/>
    </row>
    <row r="141" spans="2:49" x14ac:dyDescent="0.2">
      <c r="B141" s="522"/>
      <c r="D141" s="522"/>
      <c r="E141" s="522"/>
      <c r="F141" s="522"/>
      <c r="G141" s="522"/>
      <c r="H141" s="685"/>
      <c r="I141" s="522"/>
      <c r="J141" s="522"/>
      <c r="K141" s="522"/>
      <c r="L141" s="685"/>
      <c r="M141" s="522"/>
      <c r="N141" s="522"/>
      <c r="O141" s="522"/>
      <c r="P141" s="522"/>
      <c r="Q141" s="522"/>
      <c r="R141" s="685"/>
      <c r="S141" s="522"/>
      <c r="T141" s="522"/>
      <c r="U141" s="522"/>
      <c r="V141" s="522"/>
      <c r="W141" s="522"/>
      <c r="X141" s="522"/>
      <c r="Y141" s="522"/>
      <c r="Z141" s="522"/>
      <c r="AA141" s="522"/>
      <c r="AB141" s="522"/>
      <c r="AC141" s="522"/>
      <c r="AD141" s="522"/>
      <c r="AE141" s="522"/>
      <c r="AF141" s="522"/>
      <c r="AG141" s="522"/>
      <c r="AH141" s="522"/>
      <c r="AI141" s="522"/>
      <c r="AJ141" s="522"/>
      <c r="AK141" s="522"/>
      <c r="AP141" s="686"/>
      <c r="AW141" s="522"/>
    </row>
    <row r="142" spans="2:49" x14ac:dyDescent="0.2">
      <c r="B142" s="522"/>
      <c r="D142" s="522"/>
      <c r="E142" s="522"/>
      <c r="F142" s="522"/>
      <c r="G142" s="522"/>
      <c r="H142" s="685"/>
      <c r="I142" s="522"/>
      <c r="J142" s="522"/>
      <c r="K142" s="522"/>
      <c r="L142" s="685"/>
      <c r="M142" s="522"/>
      <c r="N142" s="522"/>
      <c r="O142" s="522"/>
      <c r="P142" s="522"/>
      <c r="Q142" s="522"/>
      <c r="R142" s="685"/>
      <c r="S142" s="522"/>
      <c r="T142" s="522"/>
      <c r="U142" s="522"/>
      <c r="V142" s="522"/>
      <c r="W142" s="522"/>
      <c r="X142" s="522"/>
      <c r="Y142" s="522"/>
      <c r="Z142" s="522"/>
      <c r="AA142" s="522"/>
      <c r="AB142" s="522"/>
      <c r="AC142" s="522"/>
      <c r="AD142" s="522"/>
      <c r="AE142" s="522"/>
      <c r="AF142" s="522"/>
      <c r="AG142" s="522"/>
      <c r="AH142" s="522"/>
      <c r="AI142" s="522"/>
      <c r="AJ142" s="522"/>
      <c r="AK142" s="522"/>
      <c r="AP142" s="686"/>
      <c r="AW142" s="522"/>
    </row>
    <row r="143" spans="2:49" x14ac:dyDescent="0.2">
      <c r="B143" s="522"/>
      <c r="D143" s="522"/>
      <c r="E143" s="522"/>
      <c r="F143" s="522"/>
      <c r="G143" s="522"/>
      <c r="H143" s="685"/>
      <c r="I143" s="522"/>
      <c r="J143" s="522"/>
      <c r="K143" s="522"/>
      <c r="L143" s="685"/>
      <c r="M143" s="522"/>
      <c r="N143" s="522"/>
      <c r="O143" s="522"/>
      <c r="P143" s="522"/>
      <c r="Q143" s="522"/>
      <c r="R143" s="685"/>
      <c r="S143" s="522"/>
      <c r="T143" s="522"/>
      <c r="U143" s="522"/>
      <c r="V143" s="522"/>
      <c r="W143" s="522"/>
      <c r="X143" s="522"/>
      <c r="Y143" s="522"/>
      <c r="Z143" s="522"/>
      <c r="AA143" s="522"/>
      <c r="AB143" s="522"/>
      <c r="AC143" s="522"/>
      <c r="AD143" s="522"/>
      <c r="AE143" s="522"/>
      <c r="AF143" s="522"/>
      <c r="AG143" s="522"/>
      <c r="AH143" s="522"/>
      <c r="AI143" s="522"/>
      <c r="AJ143" s="522"/>
      <c r="AK143" s="522"/>
      <c r="AP143" s="686"/>
      <c r="AW143" s="522"/>
    </row>
    <row r="144" spans="2:49" x14ac:dyDescent="0.2">
      <c r="B144" s="522"/>
      <c r="D144" s="522"/>
      <c r="E144" s="522"/>
      <c r="F144" s="522"/>
      <c r="G144" s="522"/>
      <c r="H144" s="685"/>
      <c r="I144" s="522"/>
      <c r="J144" s="522"/>
      <c r="K144" s="522"/>
      <c r="L144" s="685"/>
      <c r="M144" s="522"/>
      <c r="N144" s="522"/>
      <c r="O144" s="522"/>
      <c r="P144" s="522"/>
      <c r="Q144" s="522"/>
      <c r="R144" s="685"/>
      <c r="S144" s="522"/>
      <c r="T144" s="522"/>
      <c r="U144" s="522"/>
      <c r="V144" s="522"/>
      <c r="W144" s="522"/>
      <c r="X144" s="522"/>
      <c r="Y144" s="522"/>
      <c r="Z144" s="522"/>
      <c r="AA144" s="522"/>
      <c r="AB144" s="522"/>
      <c r="AC144" s="522"/>
      <c r="AD144" s="522"/>
      <c r="AE144" s="522"/>
      <c r="AF144" s="522"/>
      <c r="AG144" s="522"/>
      <c r="AH144" s="522"/>
      <c r="AI144" s="522"/>
      <c r="AJ144" s="522"/>
      <c r="AK144" s="522"/>
      <c r="AP144" s="686"/>
      <c r="AW144" s="522"/>
    </row>
    <row r="145" spans="2:49" x14ac:dyDescent="0.2">
      <c r="B145" s="522"/>
      <c r="D145" s="522"/>
      <c r="E145" s="522"/>
      <c r="F145" s="522"/>
      <c r="G145" s="522"/>
      <c r="H145" s="685"/>
      <c r="I145" s="522"/>
      <c r="J145" s="522"/>
      <c r="K145" s="522"/>
      <c r="L145" s="685"/>
      <c r="M145" s="522"/>
      <c r="N145" s="522"/>
      <c r="O145" s="522"/>
      <c r="P145" s="522"/>
      <c r="Q145" s="522"/>
      <c r="R145" s="685"/>
      <c r="S145" s="522"/>
      <c r="T145" s="522"/>
      <c r="U145" s="522"/>
      <c r="V145" s="522"/>
      <c r="W145" s="522"/>
      <c r="X145" s="522"/>
      <c r="Y145" s="522"/>
      <c r="Z145" s="522"/>
      <c r="AA145" s="522"/>
      <c r="AB145" s="522"/>
      <c r="AC145" s="522"/>
      <c r="AD145" s="522"/>
      <c r="AE145" s="522"/>
      <c r="AF145" s="522"/>
      <c r="AG145" s="522"/>
      <c r="AH145" s="522"/>
      <c r="AI145" s="522"/>
      <c r="AJ145" s="522"/>
      <c r="AK145" s="522"/>
      <c r="AP145" s="686"/>
      <c r="AW145" s="522"/>
    </row>
    <row r="146" spans="2:49" x14ac:dyDescent="0.2">
      <c r="B146" s="522"/>
      <c r="D146" s="522"/>
      <c r="E146" s="522"/>
      <c r="F146" s="522"/>
      <c r="G146" s="522"/>
      <c r="H146" s="685"/>
      <c r="I146" s="522"/>
      <c r="J146" s="522"/>
      <c r="K146" s="522"/>
      <c r="L146" s="685"/>
      <c r="M146" s="522"/>
      <c r="N146" s="522"/>
      <c r="O146" s="522"/>
      <c r="P146" s="522"/>
      <c r="Q146" s="522"/>
      <c r="R146" s="685"/>
      <c r="S146" s="522"/>
      <c r="T146" s="522"/>
      <c r="U146" s="522"/>
      <c r="V146" s="522"/>
      <c r="W146" s="522"/>
      <c r="X146" s="522"/>
      <c r="Y146" s="522"/>
      <c r="Z146" s="522"/>
      <c r="AA146" s="522"/>
      <c r="AB146" s="522"/>
      <c r="AC146" s="522"/>
      <c r="AD146" s="522"/>
      <c r="AE146" s="522"/>
      <c r="AF146" s="522"/>
      <c r="AG146" s="522"/>
      <c r="AH146" s="522"/>
      <c r="AI146" s="522"/>
      <c r="AJ146" s="522"/>
      <c r="AK146" s="522"/>
      <c r="AP146" s="686"/>
      <c r="AW146" s="522"/>
    </row>
    <row r="147" spans="2:49" x14ac:dyDescent="0.2">
      <c r="B147" s="522"/>
      <c r="D147" s="522"/>
      <c r="E147" s="522"/>
      <c r="F147" s="522"/>
      <c r="G147" s="522"/>
      <c r="H147" s="685"/>
      <c r="I147" s="522"/>
      <c r="J147" s="522"/>
      <c r="K147" s="522"/>
      <c r="L147" s="685"/>
      <c r="M147" s="522"/>
      <c r="N147" s="522"/>
      <c r="O147" s="522"/>
      <c r="P147" s="522"/>
      <c r="Q147" s="522"/>
      <c r="R147" s="685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2"/>
      <c r="AD147" s="522"/>
      <c r="AE147" s="522"/>
      <c r="AF147" s="522"/>
      <c r="AG147" s="522"/>
      <c r="AH147" s="522"/>
      <c r="AI147" s="522"/>
      <c r="AJ147" s="522"/>
      <c r="AK147" s="522"/>
      <c r="AP147" s="686"/>
      <c r="AW147" s="522"/>
    </row>
    <row r="148" spans="2:49" x14ac:dyDescent="0.2">
      <c r="B148" s="522"/>
      <c r="D148" s="522"/>
      <c r="E148" s="522"/>
      <c r="F148" s="522"/>
      <c r="G148" s="522"/>
      <c r="H148" s="685"/>
      <c r="I148" s="522"/>
      <c r="J148" s="522"/>
      <c r="K148" s="522"/>
      <c r="L148" s="685"/>
      <c r="M148" s="522"/>
      <c r="N148" s="522"/>
      <c r="O148" s="522"/>
      <c r="P148" s="522"/>
      <c r="Q148" s="522"/>
      <c r="R148" s="685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2"/>
      <c r="AD148" s="522"/>
      <c r="AE148" s="522"/>
      <c r="AF148" s="522"/>
      <c r="AG148" s="522"/>
      <c r="AH148" s="522"/>
      <c r="AI148" s="522"/>
      <c r="AJ148" s="522"/>
      <c r="AK148" s="522"/>
      <c r="AP148" s="686"/>
      <c r="AW148" s="522"/>
    </row>
    <row r="149" spans="2:49" x14ac:dyDescent="0.2">
      <c r="B149" s="522"/>
      <c r="D149" s="522"/>
      <c r="E149" s="522"/>
      <c r="F149" s="522"/>
      <c r="G149" s="522"/>
      <c r="H149" s="685"/>
      <c r="I149" s="522"/>
      <c r="J149" s="522"/>
      <c r="K149" s="522"/>
      <c r="L149" s="685"/>
      <c r="M149" s="522"/>
      <c r="N149" s="522"/>
      <c r="O149" s="522"/>
      <c r="P149" s="522"/>
      <c r="Q149" s="522"/>
      <c r="R149" s="685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2"/>
      <c r="AD149" s="522"/>
      <c r="AE149" s="522"/>
      <c r="AF149" s="522"/>
      <c r="AG149" s="522"/>
      <c r="AH149" s="522"/>
      <c r="AI149" s="522"/>
      <c r="AJ149" s="522"/>
      <c r="AK149" s="522"/>
      <c r="AP149" s="686"/>
      <c r="AW149" s="522"/>
    </row>
    <row r="150" spans="2:49" x14ac:dyDescent="0.2">
      <c r="B150" s="522"/>
      <c r="D150" s="522"/>
      <c r="E150" s="522"/>
      <c r="F150" s="522"/>
      <c r="G150" s="522"/>
      <c r="H150" s="685"/>
      <c r="I150" s="522"/>
      <c r="J150" s="522"/>
      <c r="K150" s="522"/>
      <c r="L150" s="685"/>
      <c r="M150" s="522"/>
      <c r="N150" s="522"/>
      <c r="O150" s="522"/>
      <c r="P150" s="522"/>
      <c r="Q150" s="522"/>
      <c r="R150" s="685"/>
      <c r="S150" s="522"/>
      <c r="T150" s="522"/>
      <c r="U150" s="522"/>
      <c r="V150" s="522"/>
      <c r="W150" s="522"/>
      <c r="X150" s="522"/>
      <c r="Y150" s="522"/>
      <c r="Z150" s="522"/>
      <c r="AA150" s="522"/>
      <c r="AB150" s="522"/>
      <c r="AC150" s="522"/>
      <c r="AD150" s="522"/>
      <c r="AE150" s="522"/>
      <c r="AF150" s="522"/>
      <c r="AG150" s="522"/>
      <c r="AH150" s="522"/>
      <c r="AI150" s="522"/>
      <c r="AJ150" s="522"/>
      <c r="AK150" s="522"/>
      <c r="AP150" s="686"/>
      <c r="AW150" s="522"/>
    </row>
    <row r="151" spans="2:49" x14ac:dyDescent="0.2">
      <c r="B151" s="522"/>
      <c r="D151" s="522"/>
      <c r="E151" s="522"/>
      <c r="F151" s="522"/>
      <c r="G151" s="522"/>
      <c r="H151" s="685"/>
      <c r="I151" s="522"/>
      <c r="J151" s="522"/>
      <c r="K151" s="522"/>
      <c r="L151" s="685"/>
      <c r="M151" s="522"/>
      <c r="N151" s="522"/>
      <c r="O151" s="522"/>
      <c r="P151" s="522"/>
      <c r="Q151" s="522"/>
      <c r="R151" s="685"/>
      <c r="S151" s="522"/>
      <c r="T151" s="522"/>
      <c r="U151" s="522"/>
      <c r="V151" s="522"/>
      <c r="W151" s="522"/>
      <c r="X151" s="522"/>
      <c r="Y151" s="522"/>
      <c r="Z151" s="522"/>
      <c r="AA151" s="522"/>
      <c r="AB151" s="522"/>
      <c r="AC151" s="522"/>
      <c r="AD151" s="522"/>
      <c r="AE151" s="522"/>
      <c r="AF151" s="522"/>
      <c r="AG151" s="522"/>
      <c r="AH151" s="522"/>
      <c r="AI151" s="522"/>
      <c r="AJ151" s="522"/>
      <c r="AK151" s="522"/>
      <c r="AP151" s="686"/>
      <c r="AW151" s="522"/>
    </row>
    <row r="152" spans="2:49" x14ac:dyDescent="0.2">
      <c r="B152" s="522"/>
      <c r="D152" s="522"/>
      <c r="E152" s="522"/>
      <c r="F152" s="522"/>
      <c r="G152" s="522"/>
      <c r="H152" s="685"/>
      <c r="I152" s="522"/>
      <c r="J152" s="522"/>
      <c r="K152" s="522"/>
      <c r="L152" s="685"/>
      <c r="M152" s="522"/>
      <c r="N152" s="522"/>
      <c r="O152" s="522"/>
      <c r="P152" s="522"/>
      <c r="Q152" s="522"/>
      <c r="R152" s="685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2"/>
      <c r="AC152" s="522"/>
      <c r="AD152" s="522"/>
      <c r="AE152" s="522"/>
      <c r="AF152" s="522"/>
      <c r="AG152" s="522"/>
      <c r="AH152" s="522"/>
      <c r="AI152" s="522"/>
      <c r="AJ152" s="522"/>
      <c r="AK152" s="522"/>
      <c r="AP152" s="686"/>
      <c r="AW152" s="522"/>
    </row>
    <row r="153" spans="2:49" x14ac:dyDescent="0.2">
      <c r="B153" s="522"/>
      <c r="D153" s="522"/>
      <c r="E153" s="522"/>
      <c r="F153" s="522"/>
      <c r="G153" s="522"/>
      <c r="H153" s="685"/>
      <c r="I153" s="522"/>
      <c r="J153" s="522"/>
      <c r="K153" s="522"/>
      <c r="L153" s="685"/>
      <c r="M153" s="522"/>
      <c r="N153" s="522"/>
      <c r="O153" s="522"/>
      <c r="P153" s="522"/>
      <c r="Q153" s="522"/>
      <c r="R153" s="685"/>
      <c r="S153" s="522"/>
      <c r="T153" s="522"/>
      <c r="U153" s="522"/>
      <c r="V153" s="522"/>
      <c r="W153" s="522"/>
      <c r="X153" s="522"/>
      <c r="Y153" s="522"/>
      <c r="Z153" s="522"/>
      <c r="AA153" s="522"/>
      <c r="AB153" s="522"/>
      <c r="AC153" s="522"/>
      <c r="AD153" s="522"/>
      <c r="AE153" s="522"/>
      <c r="AF153" s="522"/>
      <c r="AG153" s="522"/>
      <c r="AH153" s="522"/>
      <c r="AI153" s="522"/>
      <c r="AJ153" s="522"/>
      <c r="AK153" s="522"/>
      <c r="AP153" s="686"/>
      <c r="AW153" s="522"/>
    </row>
    <row r="154" spans="2:49" x14ac:dyDescent="0.2">
      <c r="B154" s="522"/>
      <c r="D154" s="522"/>
      <c r="E154" s="522"/>
      <c r="F154" s="522"/>
      <c r="G154" s="522"/>
      <c r="H154" s="685"/>
      <c r="I154" s="522"/>
      <c r="J154" s="522"/>
      <c r="K154" s="522"/>
      <c r="L154" s="685"/>
      <c r="M154" s="522"/>
      <c r="N154" s="522"/>
      <c r="O154" s="522"/>
      <c r="P154" s="522"/>
      <c r="Q154" s="522"/>
      <c r="R154" s="685"/>
      <c r="S154" s="522"/>
      <c r="T154" s="522"/>
      <c r="U154" s="522"/>
      <c r="V154" s="522"/>
      <c r="W154" s="522"/>
      <c r="X154" s="522"/>
      <c r="Y154" s="522"/>
      <c r="Z154" s="522"/>
      <c r="AA154" s="522"/>
      <c r="AB154" s="522"/>
      <c r="AC154" s="522"/>
      <c r="AD154" s="522"/>
      <c r="AE154" s="522"/>
      <c r="AF154" s="522"/>
      <c r="AG154" s="522"/>
      <c r="AH154" s="522"/>
      <c r="AI154" s="522"/>
      <c r="AJ154" s="522"/>
      <c r="AK154" s="522"/>
      <c r="AP154" s="686"/>
      <c r="AW154" s="522"/>
    </row>
    <row r="155" spans="2:49" x14ac:dyDescent="0.2">
      <c r="B155" s="522"/>
      <c r="D155" s="522"/>
      <c r="E155" s="522"/>
      <c r="F155" s="522"/>
      <c r="G155" s="522"/>
      <c r="H155" s="685"/>
      <c r="I155" s="522"/>
      <c r="J155" s="522"/>
      <c r="K155" s="522"/>
      <c r="L155" s="685"/>
      <c r="M155" s="522"/>
      <c r="N155" s="522"/>
      <c r="O155" s="522"/>
      <c r="P155" s="522"/>
      <c r="Q155" s="522"/>
      <c r="R155" s="685"/>
      <c r="S155" s="522"/>
      <c r="T155" s="522"/>
      <c r="U155" s="522"/>
      <c r="V155" s="522"/>
      <c r="W155" s="522"/>
      <c r="X155" s="522"/>
      <c r="Y155" s="522"/>
      <c r="Z155" s="522"/>
      <c r="AA155" s="522"/>
      <c r="AB155" s="522"/>
      <c r="AC155" s="522"/>
      <c r="AD155" s="522"/>
      <c r="AE155" s="522"/>
      <c r="AF155" s="522"/>
      <c r="AG155" s="522"/>
      <c r="AH155" s="522"/>
      <c r="AI155" s="522"/>
      <c r="AJ155" s="522"/>
      <c r="AK155" s="522"/>
      <c r="AP155" s="686"/>
      <c r="AW155" s="522"/>
    </row>
    <row r="156" spans="2:49" x14ac:dyDescent="0.2">
      <c r="B156" s="522"/>
      <c r="D156" s="522"/>
      <c r="E156" s="522"/>
      <c r="F156" s="522"/>
      <c r="G156" s="522"/>
      <c r="H156" s="685"/>
      <c r="I156" s="522"/>
      <c r="J156" s="522"/>
      <c r="K156" s="522"/>
      <c r="L156" s="685"/>
      <c r="M156" s="522"/>
      <c r="N156" s="522"/>
      <c r="O156" s="522"/>
      <c r="P156" s="522"/>
      <c r="Q156" s="522"/>
      <c r="R156" s="685"/>
      <c r="S156" s="522"/>
      <c r="T156" s="522"/>
      <c r="U156" s="522"/>
      <c r="V156" s="522"/>
      <c r="W156" s="522"/>
      <c r="X156" s="522"/>
      <c r="Y156" s="522"/>
      <c r="Z156" s="522"/>
      <c r="AA156" s="522"/>
      <c r="AB156" s="522"/>
      <c r="AC156" s="522"/>
      <c r="AD156" s="522"/>
      <c r="AE156" s="522"/>
      <c r="AF156" s="522"/>
      <c r="AG156" s="522"/>
      <c r="AH156" s="522"/>
      <c r="AI156" s="522"/>
      <c r="AJ156" s="522"/>
      <c r="AK156" s="522"/>
      <c r="AP156" s="686"/>
      <c r="AW156" s="522"/>
    </row>
    <row r="157" spans="2:49" x14ac:dyDescent="0.2">
      <c r="B157" s="522"/>
      <c r="D157" s="522"/>
      <c r="E157" s="522"/>
      <c r="F157" s="522"/>
      <c r="G157" s="522"/>
      <c r="H157" s="685"/>
      <c r="I157" s="522"/>
      <c r="J157" s="522"/>
      <c r="K157" s="522"/>
      <c r="L157" s="685"/>
      <c r="M157" s="522"/>
      <c r="N157" s="522"/>
      <c r="O157" s="522"/>
      <c r="P157" s="522"/>
      <c r="Q157" s="522"/>
      <c r="R157" s="685"/>
      <c r="S157" s="522"/>
      <c r="T157" s="522"/>
      <c r="U157" s="522"/>
      <c r="V157" s="522"/>
      <c r="W157" s="522"/>
      <c r="X157" s="522"/>
      <c r="Y157" s="522"/>
      <c r="Z157" s="522"/>
      <c r="AA157" s="522"/>
      <c r="AB157" s="522"/>
      <c r="AC157" s="522"/>
      <c r="AD157" s="522"/>
      <c r="AE157" s="522"/>
      <c r="AF157" s="522"/>
      <c r="AG157" s="522"/>
      <c r="AH157" s="522"/>
      <c r="AI157" s="522"/>
      <c r="AJ157" s="522"/>
      <c r="AK157" s="522"/>
      <c r="AP157" s="686"/>
      <c r="AW157" s="522"/>
    </row>
    <row r="158" spans="2:49" x14ac:dyDescent="0.2">
      <c r="B158" s="522"/>
      <c r="D158" s="522"/>
      <c r="E158" s="522"/>
      <c r="F158" s="522"/>
      <c r="G158" s="522"/>
      <c r="H158" s="685"/>
      <c r="I158" s="522"/>
      <c r="J158" s="522"/>
      <c r="K158" s="522"/>
      <c r="L158" s="685"/>
      <c r="M158" s="522"/>
      <c r="N158" s="522"/>
      <c r="O158" s="522"/>
      <c r="P158" s="522"/>
      <c r="Q158" s="522"/>
      <c r="R158" s="685"/>
      <c r="S158" s="522"/>
      <c r="T158" s="522"/>
      <c r="U158" s="522"/>
      <c r="V158" s="522"/>
      <c r="W158" s="522"/>
      <c r="X158" s="522"/>
      <c r="Y158" s="522"/>
      <c r="Z158" s="522"/>
      <c r="AA158" s="522"/>
      <c r="AB158" s="522"/>
      <c r="AC158" s="522"/>
      <c r="AD158" s="522"/>
      <c r="AE158" s="522"/>
      <c r="AF158" s="522"/>
      <c r="AG158" s="522"/>
      <c r="AH158" s="522"/>
      <c r="AI158" s="522"/>
      <c r="AJ158" s="522"/>
      <c r="AK158" s="522"/>
      <c r="AP158" s="686"/>
      <c r="AW158" s="522"/>
    </row>
    <row r="159" spans="2:49" x14ac:dyDescent="0.2">
      <c r="B159" s="522"/>
      <c r="D159" s="522"/>
      <c r="E159" s="522"/>
      <c r="F159" s="522"/>
      <c r="G159" s="522"/>
      <c r="H159" s="685"/>
      <c r="I159" s="522"/>
      <c r="J159" s="522"/>
      <c r="K159" s="522"/>
      <c r="L159" s="685"/>
      <c r="M159" s="522"/>
      <c r="N159" s="522"/>
      <c r="O159" s="522"/>
      <c r="P159" s="522"/>
      <c r="Q159" s="522"/>
      <c r="R159" s="685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2"/>
      <c r="AC159" s="522"/>
      <c r="AD159" s="522"/>
      <c r="AE159" s="522"/>
      <c r="AF159" s="522"/>
      <c r="AG159" s="522"/>
      <c r="AH159" s="522"/>
      <c r="AI159" s="522"/>
      <c r="AJ159" s="522"/>
      <c r="AK159" s="522"/>
      <c r="AP159" s="686"/>
      <c r="AW159" s="522"/>
    </row>
    <row r="160" spans="2:49" x14ac:dyDescent="0.2">
      <c r="B160" s="522"/>
      <c r="D160" s="522"/>
      <c r="E160" s="522"/>
      <c r="F160" s="522"/>
      <c r="G160" s="522"/>
      <c r="H160" s="685"/>
      <c r="I160" s="522"/>
      <c r="J160" s="522"/>
      <c r="K160" s="522"/>
      <c r="L160" s="685"/>
      <c r="M160" s="522"/>
      <c r="N160" s="522"/>
      <c r="O160" s="522"/>
      <c r="P160" s="522"/>
      <c r="Q160" s="522"/>
      <c r="R160" s="685"/>
      <c r="S160" s="522"/>
      <c r="T160" s="522"/>
      <c r="U160" s="522"/>
      <c r="V160" s="522"/>
      <c r="W160" s="522"/>
      <c r="X160" s="522"/>
      <c r="Y160" s="522"/>
      <c r="Z160" s="522"/>
      <c r="AA160" s="522"/>
      <c r="AB160" s="522"/>
      <c r="AC160" s="522"/>
      <c r="AD160" s="522"/>
      <c r="AE160" s="522"/>
      <c r="AF160" s="522"/>
      <c r="AG160" s="522"/>
      <c r="AH160" s="522"/>
      <c r="AI160" s="522"/>
      <c r="AJ160" s="522"/>
      <c r="AK160" s="522"/>
      <c r="AP160" s="686"/>
      <c r="AW160" s="522"/>
    </row>
    <row r="161" spans="2:49" x14ac:dyDescent="0.2">
      <c r="B161" s="522"/>
      <c r="D161" s="522"/>
      <c r="E161" s="522"/>
      <c r="F161" s="522"/>
      <c r="G161" s="522"/>
      <c r="H161" s="685"/>
      <c r="I161" s="522"/>
      <c r="J161" s="522"/>
      <c r="K161" s="522"/>
      <c r="L161" s="685"/>
      <c r="M161" s="522"/>
      <c r="N161" s="522"/>
      <c r="O161" s="522"/>
      <c r="P161" s="522"/>
      <c r="Q161" s="522"/>
      <c r="R161" s="685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2"/>
      <c r="AC161" s="522"/>
      <c r="AD161" s="522"/>
      <c r="AE161" s="522"/>
      <c r="AF161" s="522"/>
      <c r="AG161" s="522"/>
      <c r="AH161" s="522"/>
      <c r="AI161" s="522"/>
      <c r="AJ161" s="522"/>
      <c r="AK161" s="522"/>
      <c r="AP161" s="686"/>
      <c r="AW161" s="522"/>
    </row>
    <row r="162" spans="2:49" x14ac:dyDescent="0.2">
      <c r="B162" s="522"/>
      <c r="D162" s="522"/>
      <c r="E162" s="522"/>
      <c r="F162" s="522"/>
      <c r="G162" s="522"/>
      <c r="H162" s="685"/>
      <c r="I162" s="522"/>
      <c r="J162" s="522"/>
      <c r="K162" s="522"/>
      <c r="L162" s="685"/>
      <c r="M162" s="522"/>
      <c r="N162" s="522"/>
      <c r="O162" s="522"/>
      <c r="P162" s="522"/>
      <c r="Q162" s="522"/>
      <c r="R162" s="685"/>
      <c r="S162" s="522"/>
      <c r="T162" s="522"/>
      <c r="U162" s="522"/>
      <c r="V162" s="522"/>
      <c r="W162" s="522"/>
      <c r="X162" s="522"/>
      <c r="Y162" s="522"/>
      <c r="Z162" s="522"/>
      <c r="AA162" s="522"/>
      <c r="AB162" s="522"/>
      <c r="AC162" s="522"/>
      <c r="AD162" s="522"/>
      <c r="AE162" s="522"/>
      <c r="AF162" s="522"/>
      <c r="AG162" s="522"/>
      <c r="AH162" s="522"/>
      <c r="AI162" s="522"/>
      <c r="AJ162" s="522"/>
      <c r="AK162" s="522"/>
      <c r="AP162" s="686"/>
      <c r="AW162" s="522"/>
    </row>
    <row r="163" spans="2:49" x14ac:dyDescent="0.2">
      <c r="B163" s="522"/>
      <c r="D163" s="522"/>
      <c r="E163" s="522"/>
      <c r="F163" s="522"/>
      <c r="G163" s="522"/>
      <c r="H163" s="685"/>
      <c r="I163" s="522"/>
      <c r="J163" s="522"/>
      <c r="K163" s="522"/>
      <c r="L163" s="685"/>
      <c r="M163" s="522"/>
      <c r="N163" s="522"/>
      <c r="O163" s="522"/>
      <c r="P163" s="522"/>
      <c r="Q163" s="522"/>
      <c r="R163" s="685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2"/>
      <c r="AC163" s="522"/>
      <c r="AD163" s="522"/>
      <c r="AE163" s="522"/>
      <c r="AF163" s="522"/>
      <c r="AG163" s="522"/>
      <c r="AH163" s="522"/>
      <c r="AI163" s="522"/>
      <c r="AJ163" s="522"/>
      <c r="AK163" s="522"/>
      <c r="AP163" s="686"/>
      <c r="AW163" s="522"/>
    </row>
    <row r="164" spans="2:49" x14ac:dyDescent="0.2">
      <c r="B164" s="522"/>
      <c r="D164" s="522"/>
      <c r="E164" s="522"/>
      <c r="F164" s="522"/>
      <c r="G164" s="522"/>
      <c r="H164" s="685"/>
      <c r="I164" s="522"/>
      <c r="J164" s="522"/>
      <c r="K164" s="522"/>
      <c r="L164" s="685"/>
      <c r="M164" s="522"/>
      <c r="N164" s="522"/>
      <c r="O164" s="522"/>
      <c r="P164" s="522"/>
      <c r="Q164" s="522"/>
      <c r="R164" s="685"/>
      <c r="S164" s="522"/>
      <c r="T164" s="522"/>
      <c r="U164" s="522"/>
      <c r="V164" s="522"/>
      <c r="W164" s="522"/>
      <c r="X164" s="522"/>
      <c r="Y164" s="522"/>
      <c r="Z164" s="522"/>
      <c r="AA164" s="522"/>
      <c r="AB164" s="522"/>
      <c r="AC164" s="522"/>
      <c r="AD164" s="522"/>
      <c r="AE164" s="522"/>
      <c r="AF164" s="522"/>
      <c r="AG164" s="522"/>
      <c r="AH164" s="522"/>
      <c r="AI164" s="522"/>
      <c r="AJ164" s="522"/>
      <c r="AK164" s="522"/>
      <c r="AP164" s="686"/>
      <c r="AW164" s="522"/>
    </row>
    <row r="165" spans="2:49" x14ac:dyDescent="0.2">
      <c r="B165" s="522"/>
      <c r="D165" s="522"/>
      <c r="E165" s="522"/>
      <c r="F165" s="522"/>
      <c r="G165" s="522"/>
      <c r="H165" s="685"/>
      <c r="I165" s="522"/>
      <c r="J165" s="522"/>
      <c r="K165" s="522"/>
      <c r="L165" s="685"/>
      <c r="M165" s="522"/>
      <c r="N165" s="522"/>
      <c r="O165" s="522"/>
      <c r="P165" s="522"/>
      <c r="Q165" s="522"/>
      <c r="R165" s="685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2"/>
      <c r="AE165" s="522"/>
      <c r="AF165" s="522"/>
      <c r="AG165" s="522"/>
      <c r="AH165" s="522"/>
      <c r="AI165" s="522"/>
      <c r="AJ165" s="522"/>
      <c r="AK165" s="522"/>
      <c r="AP165" s="686"/>
      <c r="AW165" s="522"/>
    </row>
    <row r="166" spans="2:49" x14ac:dyDescent="0.2">
      <c r="B166" s="522"/>
      <c r="D166" s="522"/>
      <c r="E166" s="522"/>
      <c r="F166" s="522"/>
      <c r="G166" s="522"/>
      <c r="H166" s="685"/>
      <c r="I166" s="522"/>
      <c r="J166" s="522"/>
      <c r="K166" s="522"/>
      <c r="L166" s="685"/>
      <c r="M166" s="522"/>
      <c r="N166" s="522"/>
      <c r="O166" s="522"/>
      <c r="P166" s="522"/>
      <c r="Q166" s="522"/>
      <c r="R166" s="685"/>
      <c r="S166" s="522"/>
      <c r="T166" s="522"/>
      <c r="U166" s="522"/>
      <c r="V166" s="522"/>
      <c r="W166" s="522"/>
      <c r="X166" s="522"/>
      <c r="Y166" s="522"/>
      <c r="Z166" s="522"/>
      <c r="AA166" s="522"/>
      <c r="AB166" s="522"/>
      <c r="AC166" s="522"/>
      <c r="AD166" s="522"/>
      <c r="AE166" s="522"/>
      <c r="AF166" s="522"/>
      <c r="AG166" s="522"/>
      <c r="AH166" s="522"/>
      <c r="AI166" s="522"/>
      <c r="AJ166" s="522"/>
      <c r="AK166" s="522"/>
      <c r="AP166" s="686"/>
      <c r="AW166" s="522"/>
    </row>
    <row r="167" spans="2:49" x14ac:dyDescent="0.2">
      <c r="B167" s="522"/>
      <c r="D167" s="522"/>
      <c r="E167" s="522"/>
      <c r="F167" s="522"/>
      <c r="G167" s="522"/>
      <c r="H167" s="685"/>
      <c r="I167" s="522"/>
      <c r="J167" s="522"/>
      <c r="K167" s="522"/>
      <c r="L167" s="685"/>
      <c r="M167" s="522"/>
      <c r="N167" s="522"/>
      <c r="O167" s="522"/>
      <c r="P167" s="522"/>
      <c r="Q167" s="522"/>
      <c r="R167" s="685"/>
      <c r="S167" s="522"/>
      <c r="T167" s="522"/>
      <c r="U167" s="522"/>
      <c r="V167" s="522"/>
      <c r="W167" s="522"/>
      <c r="X167" s="522"/>
      <c r="Y167" s="522"/>
      <c r="Z167" s="522"/>
      <c r="AA167" s="522"/>
      <c r="AB167" s="522"/>
      <c r="AC167" s="522"/>
      <c r="AD167" s="522"/>
      <c r="AE167" s="522"/>
      <c r="AF167" s="522"/>
      <c r="AG167" s="522"/>
      <c r="AH167" s="522"/>
      <c r="AI167" s="522"/>
      <c r="AJ167" s="522"/>
      <c r="AK167" s="522"/>
      <c r="AP167" s="686"/>
      <c r="AW167" s="522"/>
    </row>
    <row r="168" spans="2:49" x14ac:dyDescent="0.2">
      <c r="B168" s="522"/>
      <c r="D168" s="522"/>
      <c r="E168" s="522"/>
      <c r="F168" s="522"/>
      <c r="G168" s="522"/>
      <c r="H168" s="685"/>
      <c r="I168" s="522"/>
      <c r="J168" s="522"/>
      <c r="K168" s="522"/>
      <c r="L168" s="685"/>
      <c r="M168" s="522"/>
      <c r="N168" s="522"/>
      <c r="O168" s="522"/>
      <c r="P168" s="522"/>
      <c r="Q168" s="522"/>
      <c r="R168" s="685"/>
      <c r="S168" s="522"/>
      <c r="T168" s="522"/>
      <c r="U168" s="522"/>
      <c r="V168" s="522"/>
      <c r="W168" s="522"/>
      <c r="X168" s="522"/>
      <c r="Y168" s="522"/>
      <c r="Z168" s="522"/>
      <c r="AA168" s="522"/>
      <c r="AB168" s="522"/>
      <c r="AC168" s="522"/>
      <c r="AD168" s="522"/>
      <c r="AE168" s="522"/>
      <c r="AF168" s="522"/>
      <c r="AG168" s="522"/>
      <c r="AH168" s="522"/>
      <c r="AI168" s="522"/>
      <c r="AJ168" s="522"/>
      <c r="AK168" s="522"/>
      <c r="AP168" s="686"/>
      <c r="AW168" s="522"/>
    </row>
    <row r="169" spans="2:49" x14ac:dyDescent="0.2">
      <c r="B169" s="522"/>
      <c r="D169" s="522"/>
      <c r="E169" s="522"/>
      <c r="F169" s="522"/>
      <c r="G169" s="522"/>
      <c r="H169" s="685"/>
      <c r="I169" s="522"/>
      <c r="J169" s="522"/>
      <c r="K169" s="522"/>
      <c r="L169" s="685"/>
      <c r="M169" s="522"/>
      <c r="N169" s="522"/>
      <c r="O169" s="522"/>
      <c r="P169" s="522"/>
      <c r="Q169" s="522"/>
      <c r="R169" s="685"/>
      <c r="S169" s="522"/>
      <c r="T169" s="522"/>
      <c r="U169" s="522"/>
      <c r="V169" s="522"/>
      <c r="W169" s="522"/>
      <c r="X169" s="522"/>
      <c r="Y169" s="522"/>
      <c r="Z169" s="522"/>
      <c r="AA169" s="522"/>
      <c r="AB169" s="522"/>
      <c r="AC169" s="522"/>
      <c r="AD169" s="522"/>
      <c r="AE169" s="522"/>
      <c r="AF169" s="522"/>
      <c r="AG169" s="522"/>
      <c r="AH169" s="522"/>
      <c r="AI169" s="522"/>
      <c r="AJ169" s="522"/>
      <c r="AK169" s="522"/>
      <c r="AP169" s="686"/>
      <c r="AW169" s="522"/>
    </row>
    <row r="170" spans="2:49" x14ac:dyDescent="0.2">
      <c r="B170" s="522"/>
      <c r="D170" s="522"/>
      <c r="E170" s="522"/>
      <c r="F170" s="522"/>
      <c r="G170" s="522"/>
      <c r="H170" s="685"/>
      <c r="I170" s="522"/>
      <c r="J170" s="522"/>
      <c r="K170" s="522"/>
      <c r="L170" s="685"/>
      <c r="M170" s="522"/>
      <c r="N170" s="522"/>
      <c r="O170" s="522"/>
      <c r="P170" s="522"/>
      <c r="Q170" s="522"/>
      <c r="R170" s="685"/>
      <c r="S170" s="522"/>
      <c r="T170" s="522"/>
      <c r="U170" s="522"/>
      <c r="V170" s="522"/>
      <c r="W170" s="522"/>
      <c r="X170" s="522"/>
      <c r="Y170" s="522"/>
      <c r="Z170" s="522"/>
      <c r="AA170" s="522"/>
      <c r="AB170" s="522"/>
      <c r="AC170" s="522"/>
      <c r="AD170" s="522"/>
      <c r="AE170" s="522"/>
      <c r="AF170" s="522"/>
      <c r="AG170" s="522"/>
      <c r="AH170" s="522"/>
      <c r="AI170" s="522"/>
      <c r="AJ170" s="522"/>
      <c r="AK170" s="522"/>
      <c r="AP170" s="686"/>
      <c r="AW170" s="522"/>
    </row>
    <row r="171" spans="2:49" x14ac:dyDescent="0.2">
      <c r="B171" s="522"/>
      <c r="D171" s="522"/>
      <c r="E171" s="522"/>
      <c r="F171" s="522"/>
      <c r="G171" s="522"/>
      <c r="H171" s="685"/>
      <c r="I171" s="522"/>
      <c r="J171" s="522"/>
      <c r="K171" s="522"/>
      <c r="L171" s="685"/>
      <c r="M171" s="522"/>
      <c r="N171" s="522"/>
      <c r="O171" s="522"/>
      <c r="P171" s="522"/>
      <c r="Q171" s="522"/>
      <c r="R171" s="685"/>
      <c r="S171" s="522"/>
      <c r="T171" s="522"/>
      <c r="U171" s="522"/>
      <c r="V171" s="522"/>
      <c r="W171" s="522"/>
      <c r="X171" s="522"/>
      <c r="Y171" s="522"/>
      <c r="Z171" s="522"/>
      <c r="AA171" s="522"/>
      <c r="AB171" s="522"/>
      <c r="AC171" s="522"/>
      <c r="AD171" s="522"/>
      <c r="AE171" s="522"/>
      <c r="AF171" s="522"/>
      <c r="AG171" s="522"/>
      <c r="AH171" s="522"/>
      <c r="AI171" s="522"/>
      <c r="AJ171" s="522"/>
      <c r="AK171" s="522"/>
      <c r="AP171" s="686"/>
      <c r="AW171" s="522"/>
    </row>
    <row r="172" spans="2:49" x14ac:dyDescent="0.2">
      <c r="B172" s="522"/>
      <c r="D172" s="522"/>
      <c r="E172" s="522"/>
      <c r="F172" s="522"/>
      <c r="G172" s="522"/>
      <c r="H172" s="685"/>
      <c r="I172" s="522"/>
      <c r="J172" s="522"/>
      <c r="K172" s="522"/>
      <c r="L172" s="685"/>
      <c r="M172" s="522"/>
      <c r="N172" s="522"/>
      <c r="O172" s="522"/>
      <c r="P172" s="522"/>
      <c r="Q172" s="522"/>
      <c r="R172" s="685"/>
      <c r="S172" s="522"/>
      <c r="T172" s="522"/>
      <c r="U172" s="522"/>
      <c r="V172" s="522"/>
      <c r="W172" s="522"/>
      <c r="X172" s="522"/>
      <c r="Y172" s="522"/>
      <c r="Z172" s="522"/>
      <c r="AA172" s="522"/>
      <c r="AB172" s="522"/>
      <c r="AC172" s="522"/>
      <c r="AD172" s="522"/>
      <c r="AE172" s="522"/>
      <c r="AF172" s="522"/>
      <c r="AG172" s="522"/>
      <c r="AH172" s="522"/>
      <c r="AI172" s="522"/>
      <c r="AJ172" s="522"/>
      <c r="AK172" s="522"/>
      <c r="AP172" s="686"/>
      <c r="AW172" s="522"/>
    </row>
    <row r="173" spans="2:49" x14ac:dyDescent="0.2">
      <c r="B173" s="522"/>
      <c r="D173" s="522"/>
      <c r="E173" s="522"/>
      <c r="F173" s="522"/>
      <c r="G173" s="522"/>
      <c r="H173" s="685"/>
      <c r="I173" s="522"/>
      <c r="J173" s="522"/>
      <c r="K173" s="522"/>
      <c r="L173" s="685"/>
      <c r="M173" s="522"/>
      <c r="N173" s="522"/>
      <c r="O173" s="522"/>
      <c r="P173" s="522"/>
      <c r="Q173" s="522"/>
      <c r="R173" s="685"/>
      <c r="S173" s="522"/>
      <c r="T173" s="522"/>
      <c r="U173" s="522"/>
      <c r="V173" s="522"/>
      <c r="W173" s="522"/>
      <c r="X173" s="522"/>
      <c r="Y173" s="522"/>
      <c r="Z173" s="522"/>
      <c r="AA173" s="522"/>
      <c r="AB173" s="522"/>
      <c r="AC173" s="522"/>
      <c r="AD173" s="522"/>
      <c r="AE173" s="522"/>
      <c r="AF173" s="522"/>
      <c r="AG173" s="522"/>
      <c r="AH173" s="522"/>
      <c r="AI173" s="522"/>
      <c r="AJ173" s="522"/>
      <c r="AK173" s="522"/>
      <c r="AP173" s="686"/>
      <c r="AW173" s="522"/>
    </row>
    <row r="174" spans="2:49" x14ac:dyDescent="0.2">
      <c r="B174" s="522"/>
      <c r="D174" s="522"/>
      <c r="E174" s="522"/>
      <c r="F174" s="522"/>
      <c r="G174" s="522"/>
      <c r="H174" s="685"/>
      <c r="I174" s="522"/>
      <c r="J174" s="522"/>
      <c r="K174" s="522"/>
      <c r="L174" s="685"/>
      <c r="M174" s="522"/>
      <c r="N174" s="522"/>
      <c r="O174" s="522"/>
      <c r="P174" s="522"/>
      <c r="Q174" s="522"/>
      <c r="R174" s="685"/>
      <c r="S174" s="522"/>
      <c r="T174" s="522"/>
      <c r="U174" s="522"/>
      <c r="V174" s="522"/>
      <c r="W174" s="522"/>
      <c r="X174" s="522"/>
      <c r="Y174" s="522"/>
      <c r="Z174" s="522"/>
      <c r="AA174" s="522"/>
      <c r="AB174" s="522"/>
      <c r="AC174" s="522"/>
      <c r="AD174" s="522"/>
      <c r="AE174" s="522"/>
      <c r="AF174" s="522"/>
      <c r="AG174" s="522"/>
      <c r="AH174" s="522"/>
      <c r="AI174" s="522"/>
      <c r="AJ174" s="522"/>
      <c r="AK174" s="522"/>
      <c r="AP174" s="686"/>
      <c r="AW174" s="522"/>
    </row>
    <row r="175" spans="2:49" x14ac:dyDescent="0.2">
      <c r="B175" s="522"/>
      <c r="D175" s="522"/>
      <c r="E175" s="522"/>
      <c r="F175" s="522"/>
      <c r="G175" s="522"/>
      <c r="H175" s="685"/>
      <c r="I175" s="522"/>
      <c r="J175" s="522"/>
      <c r="K175" s="522"/>
      <c r="L175" s="685"/>
      <c r="M175" s="522"/>
      <c r="N175" s="522"/>
      <c r="O175" s="522"/>
      <c r="P175" s="522"/>
      <c r="Q175" s="522"/>
      <c r="R175" s="685"/>
      <c r="S175" s="522"/>
      <c r="T175" s="522"/>
      <c r="U175" s="522"/>
      <c r="V175" s="522"/>
      <c r="W175" s="522"/>
      <c r="X175" s="522"/>
      <c r="Y175" s="522"/>
      <c r="Z175" s="522"/>
      <c r="AA175" s="522"/>
      <c r="AB175" s="522"/>
      <c r="AC175" s="522"/>
      <c r="AD175" s="522"/>
      <c r="AE175" s="522"/>
      <c r="AF175" s="522"/>
      <c r="AG175" s="522"/>
      <c r="AH175" s="522"/>
      <c r="AI175" s="522"/>
      <c r="AJ175" s="522"/>
      <c r="AK175" s="522"/>
      <c r="AP175" s="686"/>
      <c r="AW175" s="522"/>
    </row>
    <row r="176" spans="2:49" x14ac:dyDescent="0.2">
      <c r="B176" s="522"/>
      <c r="D176" s="522"/>
      <c r="E176" s="522"/>
      <c r="F176" s="522"/>
      <c r="G176" s="522"/>
      <c r="H176" s="685"/>
      <c r="I176" s="522"/>
      <c r="J176" s="522"/>
      <c r="K176" s="522"/>
      <c r="L176" s="685"/>
      <c r="M176" s="522"/>
      <c r="N176" s="522"/>
      <c r="O176" s="522"/>
      <c r="P176" s="522"/>
      <c r="Q176" s="522"/>
      <c r="R176" s="685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522"/>
      <c r="AI176" s="522"/>
      <c r="AJ176" s="522"/>
      <c r="AK176" s="522"/>
      <c r="AP176" s="686"/>
      <c r="AW176" s="522"/>
    </row>
    <row r="177" spans="2:49" x14ac:dyDescent="0.2">
      <c r="B177" s="522"/>
      <c r="D177" s="522"/>
      <c r="E177" s="522"/>
      <c r="F177" s="522"/>
      <c r="G177" s="522"/>
      <c r="H177" s="685"/>
      <c r="I177" s="522"/>
      <c r="J177" s="522"/>
      <c r="K177" s="522"/>
      <c r="L177" s="685"/>
      <c r="M177" s="522"/>
      <c r="N177" s="522"/>
      <c r="O177" s="522"/>
      <c r="P177" s="522"/>
      <c r="Q177" s="522"/>
      <c r="R177" s="685"/>
      <c r="S177" s="522"/>
      <c r="T177" s="522"/>
      <c r="U177" s="522"/>
      <c r="V177" s="522"/>
      <c r="W177" s="522"/>
      <c r="X177" s="522"/>
      <c r="Y177" s="522"/>
      <c r="Z177" s="522"/>
      <c r="AA177" s="522"/>
      <c r="AB177" s="522"/>
      <c r="AC177" s="522"/>
      <c r="AD177" s="522"/>
      <c r="AE177" s="522"/>
      <c r="AF177" s="522"/>
      <c r="AG177" s="522"/>
      <c r="AH177" s="522"/>
      <c r="AI177" s="522"/>
      <c r="AJ177" s="522"/>
      <c r="AK177" s="522"/>
      <c r="AP177" s="686"/>
      <c r="AW177" s="522"/>
    </row>
    <row r="178" spans="2:49" x14ac:dyDescent="0.2">
      <c r="B178" s="522"/>
      <c r="D178" s="522"/>
      <c r="E178" s="522"/>
      <c r="F178" s="522"/>
      <c r="G178" s="522"/>
      <c r="H178" s="685"/>
      <c r="I178" s="522"/>
      <c r="J178" s="522"/>
      <c r="K178" s="522"/>
      <c r="L178" s="685"/>
      <c r="M178" s="522"/>
      <c r="N178" s="522"/>
      <c r="O178" s="522"/>
      <c r="P178" s="522"/>
      <c r="Q178" s="522"/>
      <c r="R178" s="685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522"/>
      <c r="AI178" s="522"/>
      <c r="AJ178" s="522"/>
      <c r="AK178" s="522"/>
      <c r="AP178" s="686"/>
      <c r="AW178" s="522"/>
    </row>
    <row r="179" spans="2:49" x14ac:dyDescent="0.2">
      <c r="B179" s="522"/>
      <c r="D179" s="522"/>
      <c r="E179" s="522"/>
      <c r="F179" s="522"/>
      <c r="G179" s="522"/>
      <c r="H179" s="685"/>
      <c r="I179" s="522"/>
      <c r="J179" s="522"/>
      <c r="K179" s="522"/>
      <c r="L179" s="685"/>
      <c r="M179" s="522"/>
      <c r="N179" s="522"/>
      <c r="O179" s="522"/>
      <c r="P179" s="522"/>
      <c r="Q179" s="522"/>
      <c r="R179" s="685"/>
      <c r="S179" s="522"/>
      <c r="T179" s="522"/>
      <c r="U179" s="522"/>
      <c r="V179" s="522"/>
      <c r="W179" s="522"/>
      <c r="X179" s="522"/>
      <c r="Y179" s="522"/>
      <c r="Z179" s="522"/>
      <c r="AA179" s="522"/>
      <c r="AB179" s="522"/>
      <c r="AC179" s="522"/>
      <c r="AD179" s="522"/>
      <c r="AE179" s="522"/>
      <c r="AF179" s="522"/>
      <c r="AG179" s="522"/>
      <c r="AH179" s="522"/>
      <c r="AI179" s="522"/>
      <c r="AJ179" s="522"/>
      <c r="AK179" s="522"/>
      <c r="AP179" s="686"/>
      <c r="AW179" s="522"/>
    </row>
    <row r="180" spans="2:49" x14ac:dyDescent="0.2">
      <c r="B180" s="522"/>
      <c r="D180" s="522"/>
      <c r="E180" s="522"/>
      <c r="F180" s="522"/>
      <c r="G180" s="522"/>
      <c r="H180" s="685"/>
      <c r="I180" s="522"/>
      <c r="J180" s="522"/>
      <c r="K180" s="522"/>
      <c r="L180" s="685"/>
      <c r="M180" s="522"/>
      <c r="N180" s="522"/>
      <c r="O180" s="522"/>
      <c r="P180" s="522"/>
      <c r="Q180" s="522"/>
      <c r="R180" s="685"/>
      <c r="S180" s="522"/>
      <c r="T180" s="522"/>
      <c r="U180" s="522"/>
      <c r="V180" s="522"/>
      <c r="W180" s="522"/>
      <c r="X180" s="522"/>
      <c r="Y180" s="522"/>
      <c r="Z180" s="522"/>
      <c r="AA180" s="522"/>
      <c r="AB180" s="522"/>
      <c r="AC180" s="522"/>
      <c r="AD180" s="522"/>
      <c r="AE180" s="522"/>
      <c r="AF180" s="522"/>
      <c r="AG180" s="522"/>
      <c r="AH180" s="522"/>
      <c r="AI180" s="522"/>
      <c r="AJ180" s="522"/>
      <c r="AK180" s="522"/>
      <c r="AP180" s="686"/>
      <c r="AW180" s="522"/>
    </row>
    <row r="181" spans="2:49" x14ac:dyDescent="0.2">
      <c r="B181" s="522"/>
      <c r="D181" s="522"/>
      <c r="E181" s="522"/>
      <c r="F181" s="522"/>
      <c r="G181" s="522"/>
      <c r="H181" s="685"/>
      <c r="I181" s="522"/>
      <c r="J181" s="522"/>
      <c r="K181" s="522"/>
      <c r="L181" s="685"/>
      <c r="M181" s="522"/>
      <c r="N181" s="522"/>
      <c r="O181" s="522"/>
      <c r="P181" s="522"/>
      <c r="Q181" s="522"/>
      <c r="R181" s="685"/>
      <c r="S181" s="522"/>
      <c r="T181" s="522"/>
      <c r="U181" s="522"/>
      <c r="V181" s="522"/>
      <c r="W181" s="522"/>
      <c r="X181" s="522"/>
      <c r="Y181" s="522"/>
      <c r="Z181" s="522"/>
      <c r="AA181" s="522"/>
      <c r="AB181" s="522"/>
      <c r="AC181" s="522"/>
      <c r="AD181" s="522"/>
      <c r="AE181" s="522"/>
      <c r="AF181" s="522"/>
      <c r="AG181" s="522"/>
      <c r="AH181" s="522"/>
      <c r="AI181" s="522"/>
      <c r="AJ181" s="522"/>
      <c r="AK181" s="522"/>
      <c r="AP181" s="686"/>
      <c r="AW181" s="522"/>
    </row>
    <row r="182" spans="2:49" x14ac:dyDescent="0.2">
      <c r="B182" s="522"/>
      <c r="D182" s="522"/>
      <c r="E182" s="522"/>
      <c r="F182" s="522"/>
      <c r="G182" s="522"/>
      <c r="H182" s="685"/>
      <c r="I182" s="522"/>
      <c r="J182" s="522"/>
      <c r="K182" s="522"/>
      <c r="L182" s="685"/>
      <c r="M182" s="522"/>
      <c r="N182" s="522"/>
      <c r="O182" s="522"/>
      <c r="P182" s="522"/>
      <c r="Q182" s="522"/>
      <c r="R182" s="685"/>
      <c r="S182" s="522"/>
      <c r="T182" s="522"/>
      <c r="U182" s="522"/>
      <c r="V182" s="522"/>
      <c r="W182" s="522"/>
      <c r="X182" s="522"/>
      <c r="Y182" s="522"/>
      <c r="Z182" s="522"/>
      <c r="AA182" s="522"/>
      <c r="AB182" s="522"/>
      <c r="AC182" s="522"/>
      <c r="AD182" s="522"/>
      <c r="AE182" s="522"/>
      <c r="AF182" s="522"/>
      <c r="AG182" s="522"/>
      <c r="AH182" s="522"/>
      <c r="AI182" s="522"/>
      <c r="AJ182" s="522"/>
      <c r="AK182" s="522"/>
      <c r="AP182" s="686"/>
      <c r="AW182" s="522"/>
    </row>
    <row r="183" spans="2:49" x14ac:dyDescent="0.2">
      <c r="B183" s="522"/>
      <c r="D183" s="522"/>
      <c r="E183" s="522"/>
      <c r="F183" s="522"/>
      <c r="G183" s="522"/>
      <c r="H183" s="685"/>
      <c r="I183" s="522"/>
      <c r="J183" s="522"/>
      <c r="K183" s="522"/>
      <c r="L183" s="685"/>
      <c r="M183" s="522"/>
      <c r="N183" s="522"/>
      <c r="O183" s="522"/>
      <c r="P183" s="522"/>
      <c r="Q183" s="522"/>
      <c r="R183" s="685"/>
      <c r="S183" s="522"/>
      <c r="T183" s="522"/>
      <c r="U183" s="522"/>
      <c r="V183" s="522"/>
      <c r="W183" s="522"/>
      <c r="X183" s="522"/>
      <c r="Y183" s="522"/>
      <c r="Z183" s="522"/>
      <c r="AA183" s="522"/>
      <c r="AB183" s="522"/>
      <c r="AC183" s="522"/>
      <c r="AD183" s="522"/>
      <c r="AE183" s="522"/>
      <c r="AF183" s="522"/>
      <c r="AG183" s="522"/>
      <c r="AH183" s="522"/>
      <c r="AI183" s="522"/>
      <c r="AJ183" s="522"/>
      <c r="AK183" s="522"/>
      <c r="AP183" s="686"/>
      <c r="AW183" s="522"/>
    </row>
    <row r="184" spans="2:49" x14ac:dyDescent="0.2">
      <c r="B184" s="522"/>
      <c r="D184" s="522"/>
      <c r="E184" s="522"/>
      <c r="F184" s="522"/>
      <c r="G184" s="522"/>
      <c r="H184" s="685"/>
      <c r="I184" s="522"/>
      <c r="J184" s="522"/>
      <c r="K184" s="522"/>
      <c r="L184" s="685"/>
      <c r="M184" s="522"/>
      <c r="N184" s="522"/>
      <c r="O184" s="522"/>
      <c r="P184" s="522"/>
      <c r="Q184" s="522"/>
      <c r="R184" s="685"/>
      <c r="S184" s="522"/>
      <c r="T184" s="522"/>
      <c r="U184" s="522"/>
      <c r="V184" s="522"/>
      <c r="W184" s="522"/>
      <c r="X184" s="522"/>
      <c r="Y184" s="522"/>
      <c r="Z184" s="522"/>
      <c r="AA184" s="522"/>
      <c r="AB184" s="522"/>
      <c r="AC184" s="522"/>
      <c r="AD184" s="522"/>
      <c r="AE184" s="522"/>
      <c r="AF184" s="522"/>
      <c r="AG184" s="522"/>
      <c r="AH184" s="522"/>
      <c r="AI184" s="522"/>
      <c r="AJ184" s="522"/>
      <c r="AK184" s="522"/>
      <c r="AP184" s="686"/>
      <c r="AW184" s="522"/>
    </row>
    <row r="185" spans="2:49" x14ac:dyDescent="0.2">
      <c r="B185" s="522"/>
      <c r="D185" s="522"/>
      <c r="E185" s="522"/>
      <c r="F185" s="522"/>
      <c r="G185" s="522"/>
      <c r="H185" s="685"/>
      <c r="I185" s="522"/>
      <c r="J185" s="522"/>
      <c r="K185" s="522"/>
      <c r="L185" s="685"/>
      <c r="M185" s="522"/>
      <c r="N185" s="522"/>
      <c r="O185" s="522"/>
      <c r="P185" s="522"/>
      <c r="Q185" s="522"/>
      <c r="R185" s="685"/>
      <c r="S185" s="522"/>
      <c r="T185" s="522"/>
      <c r="U185" s="522"/>
      <c r="V185" s="522"/>
      <c r="W185" s="522"/>
      <c r="X185" s="522"/>
      <c r="Y185" s="522"/>
      <c r="Z185" s="522"/>
      <c r="AA185" s="522"/>
      <c r="AB185" s="522"/>
      <c r="AC185" s="522"/>
      <c r="AD185" s="522"/>
      <c r="AE185" s="522"/>
      <c r="AF185" s="522"/>
      <c r="AG185" s="522"/>
      <c r="AH185" s="522"/>
      <c r="AI185" s="522"/>
      <c r="AJ185" s="522"/>
      <c r="AK185" s="522"/>
      <c r="AP185" s="686"/>
      <c r="AW185" s="522"/>
    </row>
    <row r="186" spans="2:49" x14ac:dyDescent="0.2">
      <c r="B186" s="522"/>
      <c r="D186" s="522"/>
      <c r="E186" s="522"/>
      <c r="F186" s="522"/>
      <c r="G186" s="522"/>
      <c r="H186" s="685"/>
      <c r="I186" s="522"/>
      <c r="J186" s="522"/>
      <c r="K186" s="522"/>
      <c r="L186" s="685"/>
      <c r="M186" s="522"/>
      <c r="N186" s="522"/>
      <c r="O186" s="522"/>
      <c r="P186" s="522"/>
      <c r="Q186" s="522"/>
      <c r="R186" s="685"/>
      <c r="S186" s="522"/>
      <c r="T186" s="522"/>
      <c r="U186" s="522"/>
      <c r="V186" s="522"/>
      <c r="W186" s="522"/>
      <c r="X186" s="522"/>
      <c r="Y186" s="522"/>
      <c r="Z186" s="522"/>
      <c r="AA186" s="522"/>
      <c r="AB186" s="522"/>
      <c r="AC186" s="522"/>
      <c r="AD186" s="522"/>
      <c r="AE186" s="522"/>
      <c r="AF186" s="522"/>
      <c r="AG186" s="522"/>
      <c r="AH186" s="522"/>
      <c r="AI186" s="522"/>
      <c r="AJ186" s="522"/>
      <c r="AK186" s="522"/>
      <c r="AP186" s="686"/>
      <c r="AW186" s="522"/>
    </row>
    <row r="187" spans="2:49" ht="12.75" customHeight="1" x14ac:dyDescent="0.2">
      <c r="B187" s="522"/>
      <c r="D187" s="522"/>
      <c r="E187" s="522"/>
      <c r="F187" s="522"/>
      <c r="G187" s="522"/>
      <c r="H187" s="685"/>
      <c r="I187" s="522"/>
      <c r="J187" s="522"/>
      <c r="K187" s="522"/>
      <c r="L187" s="685"/>
      <c r="M187" s="522"/>
      <c r="N187" s="522"/>
      <c r="O187" s="522"/>
      <c r="P187" s="522"/>
      <c r="Q187" s="522"/>
      <c r="R187" s="685"/>
      <c r="S187" s="522"/>
      <c r="T187" s="522"/>
      <c r="U187" s="522"/>
      <c r="V187" s="522"/>
      <c r="W187" s="522"/>
      <c r="X187" s="522"/>
      <c r="Y187" s="522"/>
      <c r="Z187" s="522"/>
      <c r="AA187" s="522"/>
      <c r="AB187" s="522"/>
      <c r="AC187" s="522"/>
      <c r="AD187" s="522"/>
      <c r="AE187" s="522"/>
      <c r="AF187" s="522"/>
      <c r="AG187" s="522"/>
      <c r="AH187" s="522"/>
      <c r="AI187" s="522"/>
      <c r="AJ187" s="522"/>
      <c r="AK187" s="522"/>
      <c r="AP187" s="686"/>
      <c r="AW187" s="522"/>
    </row>
    <row r="188" spans="2:49" x14ac:dyDescent="0.2">
      <c r="B188" s="522"/>
      <c r="D188" s="522"/>
      <c r="E188" s="522"/>
      <c r="F188" s="522"/>
      <c r="G188" s="522"/>
      <c r="H188" s="685"/>
      <c r="I188" s="522"/>
      <c r="J188" s="522"/>
      <c r="K188" s="522"/>
      <c r="L188" s="685"/>
      <c r="M188" s="522"/>
      <c r="N188" s="522"/>
      <c r="O188" s="522"/>
      <c r="P188" s="522"/>
      <c r="Q188" s="522"/>
      <c r="R188" s="685"/>
      <c r="S188" s="522"/>
      <c r="T188" s="522"/>
      <c r="U188" s="522"/>
      <c r="V188" s="522"/>
      <c r="W188" s="522"/>
      <c r="X188" s="522"/>
      <c r="Y188" s="522"/>
      <c r="Z188" s="522"/>
      <c r="AA188" s="522"/>
      <c r="AB188" s="522"/>
      <c r="AC188" s="522"/>
      <c r="AD188" s="522"/>
      <c r="AE188" s="522"/>
      <c r="AF188" s="522"/>
      <c r="AG188" s="522"/>
      <c r="AH188" s="522"/>
      <c r="AI188" s="522"/>
      <c r="AJ188" s="522"/>
      <c r="AK188" s="522"/>
      <c r="AP188" s="686"/>
      <c r="AW188" s="522"/>
    </row>
    <row r="189" spans="2:49" x14ac:dyDescent="0.2">
      <c r="B189" s="522"/>
      <c r="D189" s="522"/>
      <c r="E189" s="522"/>
      <c r="F189" s="522"/>
      <c r="G189" s="522"/>
      <c r="H189" s="685"/>
      <c r="I189" s="522"/>
      <c r="J189" s="522"/>
      <c r="K189" s="522"/>
      <c r="L189" s="685"/>
      <c r="M189" s="522"/>
      <c r="N189" s="522"/>
      <c r="O189" s="522"/>
      <c r="P189" s="522"/>
      <c r="Q189" s="522"/>
      <c r="R189" s="685"/>
      <c r="S189" s="522"/>
      <c r="T189" s="522"/>
      <c r="U189" s="522"/>
      <c r="V189" s="522"/>
      <c r="W189" s="522"/>
      <c r="X189" s="522"/>
      <c r="Y189" s="522"/>
      <c r="Z189" s="522"/>
      <c r="AA189" s="522"/>
      <c r="AB189" s="522"/>
      <c r="AC189" s="522"/>
      <c r="AD189" s="522"/>
      <c r="AE189" s="522"/>
      <c r="AF189" s="522"/>
      <c r="AG189" s="522"/>
      <c r="AH189" s="522"/>
      <c r="AI189" s="522"/>
      <c r="AJ189" s="522"/>
      <c r="AK189" s="522"/>
      <c r="AP189" s="686"/>
      <c r="AW189" s="522"/>
    </row>
    <row r="190" spans="2:49" x14ac:dyDescent="0.2">
      <c r="B190" s="522"/>
      <c r="D190" s="522"/>
      <c r="E190" s="522"/>
      <c r="F190" s="522"/>
      <c r="G190" s="522"/>
      <c r="H190" s="685"/>
      <c r="I190" s="522"/>
      <c r="J190" s="522"/>
      <c r="K190" s="522"/>
      <c r="L190" s="685"/>
      <c r="M190" s="522"/>
      <c r="N190" s="522"/>
      <c r="O190" s="522"/>
      <c r="P190" s="522"/>
      <c r="Q190" s="522"/>
      <c r="R190" s="685"/>
      <c r="S190" s="522"/>
      <c r="T190" s="522"/>
      <c r="U190" s="522"/>
      <c r="V190" s="522"/>
      <c r="W190" s="522"/>
      <c r="X190" s="522"/>
      <c r="Y190" s="522"/>
      <c r="Z190" s="522"/>
      <c r="AA190" s="522"/>
      <c r="AB190" s="522"/>
      <c r="AC190" s="522"/>
      <c r="AD190" s="522"/>
      <c r="AE190" s="522"/>
      <c r="AF190" s="522"/>
      <c r="AG190" s="522"/>
      <c r="AH190" s="522"/>
      <c r="AI190" s="522"/>
      <c r="AJ190" s="522"/>
      <c r="AK190" s="522"/>
      <c r="AP190" s="686"/>
      <c r="AW190" s="522"/>
    </row>
    <row r="191" spans="2:49" ht="12.75" customHeight="1" x14ac:dyDescent="0.2">
      <c r="B191" s="522"/>
      <c r="D191" s="522"/>
      <c r="E191" s="522"/>
      <c r="F191" s="522"/>
      <c r="G191" s="522"/>
      <c r="H191" s="685"/>
      <c r="I191" s="522"/>
      <c r="J191" s="522"/>
      <c r="K191" s="522"/>
      <c r="L191" s="685"/>
      <c r="M191" s="522"/>
      <c r="N191" s="522"/>
      <c r="O191" s="522"/>
      <c r="P191" s="522"/>
      <c r="Q191" s="522"/>
      <c r="R191" s="685"/>
      <c r="S191" s="522"/>
      <c r="T191" s="522"/>
      <c r="U191" s="522"/>
      <c r="V191" s="522"/>
      <c r="W191" s="522"/>
      <c r="X191" s="522"/>
      <c r="Y191" s="522"/>
      <c r="Z191" s="522"/>
      <c r="AA191" s="522"/>
      <c r="AB191" s="522"/>
      <c r="AC191" s="522"/>
      <c r="AD191" s="522"/>
      <c r="AE191" s="522"/>
      <c r="AF191" s="522"/>
      <c r="AG191" s="522"/>
      <c r="AH191" s="522"/>
      <c r="AI191" s="522"/>
      <c r="AJ191" s="522"/>
      <c r="AK191" s="522"/>
      <c r="AP191" s="686"/>
      <c r="AW191" s="522"/>
    </row>
  </sheetData>
  <mergeCells count="93">
    <mergeCell ref="H105:I105"/>
    <mergeCell ref="AH6:AI6"/>
    <mergeCell ref="X6:Y6"/>
    <mergeCell ref="AB6:AC6"/>
    <mergeCell ref="AD6:AE6"/>
    <mergeCell ref="Z6:AA6"/>
    <mergeCell ref="H6:I6"/>
    <mergeCell ref="L6:M6"/>
    <mergeCell ref="V5:W5"/>
    <mergeCell ref="X4:Y4"/>
    <mergeCell ref="Z5:AA5"/>
    <mergeCell ref="T5:U5"/>
    <mergeCell ref="N6:O6"/>
    <mergeCell ref="X5:Y5"/>
    <mergeCell ref="V6:W6"/>
    <mergeCell ref="N4:O4"/>
    <mergeCell ref="T6:U6"/>
    <mergeCell ref="P5:Q5"/>
    <mergeCell ref="R5:S5"/>
    <mergeCell ref="P6:Q6"/>
    <mergeCell ref="R6:S6"/>
    <mergeCell ref="T4:U4"/>
    <mergeCell ref="R4:S4"/>
    <mergeCell ref="D6:E6"/>
    <mergeCell ref="AL6:AM6"/>
    <mergeCell ref="J4:K4"/>
    <mergeCell ref="F6:G6"/>
    <mergeCell ref="AF6:AG6"/>
    <mergeCell ref="AJ6:AK6"/>
    <mergeCell ref="AH5:AI5"/>
    <mergeCell ref="AB4:AC4"/>
    <mergeCell ref="AH4:AI4"/>
    <mergeCell ref="AJ5:AK5"/>
    <mergeCell ref="AL5:AM5"/>
    <mergeCell ref="AB5:AC5"/>
    <mergeCell ref="AD4:AE4"/>
    <mergeCell ref="AD5:AE5"/>
    <mergeCell ref="AL4:AM4"/>
    <mergeCell ref="AF5:AG5"/>
    <mergeCell ref="H5:I5"/>
    <mergeCell ref="N5:O5"/>
    <mergeCell ref="J6:K6"/>
    <mergeCell ref="J5:K5"/>
    <mergeCell ref="L4:M4"/>
    <mergeCell ref="L5:M5"/>
    <mergeCell ref="T2:U2"/>
    <mergeCell ref="T3:U3"/>
    <mergeCell ref="P4:Q4"/>
    <mergeCell ref="P3:Q3"/>
    <mergeCell ref="H2:I2"/>
    <mergeCell ref="H3:I3"/>
    <mergeCell ref="R3:S3"/>
    <mergeCell ref="P2:Q2"/>
    <mergeCell ref="N3:O3"/>
    <mergeCell ref="N2:O2"/>
    <mergeCell ref="R2:S2"/>
    <mergeCell ref="J2:K2"/>
    <mergeCell ref="L2:M2"/>
    <mergeCell ref="L3:M3"/>
    <mergeCell ref="J3:K3"/>
    <mergeCell ref="H4:I4"/>
    <mergeCell ref="D2:E2"/>
    <mergeCell ref="F2:G2"/>
    <mergeCell ref="B4:C5"/>
    <mergeCell ref="D4:E4"/>
    <mergeCell ref="F4:G4"/>
    <mergeCell ref="D5:E5"/>
    <mergeCell ref="F5:G5"/>
    <mergeCell ref="F3:G3"/>
    <mergeCell ref="D3:E3"/>
    <mergeCell ref="A2:B2"/>
    <mergeCell ref="AL3:AM3"/>
    <mergeCell ref="X3:Y3"/>
    <mergeCell ref="AD2:AE2"/>
    <mergeCell ref="AJ2:AK2"/>
    <mergeCell ref="AD3:AE3"/>
    <mergeCell ref="AH2:AI2"/>
    <mergeCell ref="AB3:AC3"/>
    <mergeCell ref="AH3:AI3"/>
    <mergeCell ref="AL2:AM2"/>
    <mergeCell ref="X2:Y2"/>
    <mergeCell ref="Z3:AA3"/>
    <mergeCell ref="AF3:AG3"/>
    <mergeCell ref="AJ3:AK3"/>
    <mergeCell ref="AJ4:AK4"/>
    <mergeCell ref="V4:W4"/>
    <mergeCell ref="Z4:AA4"/>
    <mergeCell ref="V2:W2"/>
    <mergeCell ref="AB2:AC2"/>
    <mergeCell ref="Z2:AA2"/>
    <mergeCell ref="AF2:AG2"/>
    <mergeCell ref="V3:W3"/>
    <mergeCell ref="AF4:AG4"/>
  </mergeCells>
  <phoneticPr fontId="0" type="noConversion"/>
  <conditionalFormatting sqref="AW68:AW69 AU103:AU105 AV103:AX103 AU6:AX6 AU51:AX52 AU8:AX8 AU82:AX84 AW63:AW66 AU63:AV69 AX63:AX69 AU12:AX23 AU56:AX60 AU55:AV55 AU25:AX33 AU35:AX49 AU71:AX71 AU73:AX80 AU72:AV72 AU70:AW70 AX72 AU92:AX102 AU86:AX90">
    <cfRule type="cellIs" dxfId="125" priority="54" stopIfTrue="1" operator="equal">
      <formula>"04"</formula>
    </cfRule>
  </conditionalFormatting>
  <conditionalFormatting sqref="AW68:AW69 AU103:AU105 AV103:AX103 AU71:AX71 AU73:AX80 AU72:AV72 AX72 AU70:AW70">
    <cfRule type="cellIs" dxfId="124" priority="34" stopIfTrue="1" operator="equal">
      <formula>"04"</formula>
    </cfRule>
  </conditionalFormatting>
  <conditionalFormatting sqref="AU53:AX54 AW55:AX55">
    <cfRule type="cellIs" dxfId="123" priority="16" stopIfTrue="1" operator="equal">
      <formula>"04"</formula>
    </cfRule>
  </conditionalFormatting>
  <conditionalFormatting sqref="AU50:AX50">
    <cfRule type="cellIs" dxfId="122" priority="15" stopIfTrue="1" operator="equal">
      <formula>"04"</formula>
    </cfRule>
  </conditionalFormatting>
  <conditionalFormatting sqref="AU11:AX11">
    <cfRule type="cellIs" dxfId="121" priority="14" stopIfTrue="1" operator="equal">
      <formula>"04"</formula>
    </cfRule>
  </conditionalFormatting>
  <conditionalFormatting sqref="AU9:AX9">
    <cfRule type="cellIs" dxfId="120" priority="13" stopIfTrue="1" operator="equal">
      <formula>"04"</formula>
    </cfRule>
  </conditionalFormatting>
  <conditionalFormatting sqref="AU81:AX81">
    <cfRule type="cellIs" dxfId="119" priority="11" stopIfTrue="1" operator="equal">
      <formula>"04"</formula>
    </cfRule>
  </conditionalFormatting>
  <conditionalFormatting sqref="AU61:AX61 AU62:AW62">
    <cfRule type="cellIs" dxfId="118" priority="10" stopIfTrue="1" operator="equal">
      <formula>"04"</formula>
    </cfRule>
  </conditionalFormatting>
  <conditionalFormatting sqref="AU24:AX24">
    <cfRule type="cellIs" dxfId="117" priority="9" stopIfTrue="1" operator="equal">
      <formula>"04"</formula>
    </cfRule>
  </conditionalFormatting>
  <conditionalFormatting sqref="AU34:AX34">
    <cfRule type="cellIs" dxfId="116" priority="8" stopIfTrue="1" operator="equal">
      <formula>"04"</formula>
    </cfRule>
  </conditionalFormatting>
  <conditionalFormatting sqref="AU85:AX85">
    <cfRule type="cellIs" dxfId="115" priority="7" stopIfTrue="1" operator="equal">
      <formula>"04"</formula>
    </cfRule>
  </conditionalFormatting>
  <conditionalFormatting sqref="AU85:AX85">
    <cfRule type="cellIs" dxfId="114" priority="6" stopIfTrue="1" operator="equal">
      <formula>"04"</formula>
    </cfRule>
  </conditionalFormatting>
  <conditionalFormatting sqref="AW72">
    <cfRule type="cellIs" dxfId="113" priority="5" stopIfTrue="1" operator="equal">
      <formula>"04"</formula>
    </cfRule>
  </conditionalFormatting>
  <conditionalFormatting sqref="AX70">
    <cfRule type="cellIs" dxfId="112" priority="3" stopIfTrue="1" operator="equal">
      <formula>"04"</formula>
    </cfRule>
  </conditionalFormatting>
  <conditionalFormatting sqref="AU91:AX91">
    <cfRule type="cellIs" dxfId="111" priority="2" stopIfTrue="1" operator="equal">
      <formula>"04"</formula>
    </cfRule>
  </conditionalFormatting>
  <conditionalFormatting sqref="AX62">
    <cfRule type="cellIs" dxfId="110" priority="1" stopIfTrue="1" operator="equal">
      <formula>"04"</formula>
    </cfRule>
  </conditionalFormatting>
  <pageMargins left="0.15748031496062992" right="0.23" top="0.31496062992125984" bottom="0.27" header="0.15748031496062992" footer="0.15748031496062992"/>
  <pageSetup paperSize="9" scale="67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27" zoomScale="60" zoomScaleNormal="60" workbookViewId="0">
      <selection activeCell="H72" sqref="H72"/>
    </sheetView>
  </sheetViews>
  <sheetFormatPr baseColWidth="10" defaultColWidth="11.42578125" defaultRowHeight="12" x14ac:dyDescent="0.2"/>
  <cols>
    <col min="1" max="1" width="11.42578125" style="333"/>
    <col min="2" max="4" width="32.7109375" style="334" customWidth="1"/>
    <col min="5" max="5" width="32.7109375" style="489" customWidth="1"/>
    <col min="6" max="8" width="32.7109375" style="334" customWidth="1"/>
    <col min="9" max="9" width="32.7109375" style="333" customWidth="1"/>
    <col min="10" max="16384" width="11.42578125" style="333"/>
  </cols>
  <sheetData>
    <row r="1" spans="1:10" s="438" customFormat="1" ht="51.75" customHeight="1" x14ac:dyDescent="0.35">
      <c r="A1" s="435" t="s">
        <v>340</v>
      </c>
      <c r="B1" s="436"/>
      <c r="C1" s="436"/>
      <c r="D1" s="437"/>
      <c r="E1" s="485"/>
      <c r="F1" s="436"/>
      <c r="G1" s="436"/>
      <c r="H1" s="436"/>
      <c r="I1" s="436"/>
    </row>
    <row r="15" spans="1:10" ht="15" x14ac:dyDescent="0.25">
      <c r="A15" s="414"/>
      <c r="B15" s="415"/>
      <c r="C15" s="415"/>
      <c r="D15" s="415"/>
      <c r="E15" s="486"/>
      <c r="F15" s="415"/>
      <c r="G15" s="415"/>
      <c r="H15" s="415"/>
      <c r="I15" s="414"/>
      <c r="J15" s="414"/>
    </row>
    <row r="16" spans="1:10" ht="15" x14ac:dyDescent="0.25">
      <c r="A16" s="414"/>
      <c r="B16" s="415"/>
      <c r="C16" s="415"/>
      <c r="D16" s="415"/>
      <c r="E16" s="486"/>
      <c r="F16" s="415"/>
      <c r="G16" s="415"/>
      <c r="H16" s="415"/>
      <c r="I16" s="414"/>
      <c r="J16" s="414"/>
    </row>
    <row r="17" spans="1:10" ht="15" x14ac:dyDescent="0.25">
      <c r="A17" s="414"/>
      <c r="B17" s="415"/>
      <c r="C17" s="415"/>
      <c r="D17" s="415"/>
      <c r="E17" s="486"/>
      <c r="F17" s="415"/>
      <c r="G17" s="415"/>
      <c r="H17" s="415"/>
      <c r="I17" s="414"/>
      <c r="J17" s="414"/>
    </row>
    <row r="18" spans="1:10" ht="15" x14ac:dyDescent="0.25">
      <c r="A18" s="414"/>
      <c r="B18" s="415"/>
      <c r="C18" s="415"/>
      <c r="D18" s="415"/>
      <c r="E18" s="486"/>
      <c r="F18" s="415"/>
      <c r="G18" s="415"/>
      <c r="H18" s="415"/>
      <c r="I18" s="414"/>
      <c r="J18" s="414"/>
    </row>
    <row r="19" spans="1:10" ht="15.75" thickBot="1" x14ac:dyDescent="0.3">
      <c r="A19" s="414"/>
      <c r="B19" s="415"/>
      <c r="C19" s="415"/>
      <c r="D19" s="415"/>
      <c r="E19" s="486"/>
      <c r="F19" s="415"/>
      <c r="G19" s="415"/>
      <c r="H19" s="415"/>
      <c r="I19" s="414"/>
      <c r="J19" s="414"/>
    </row>
    <row r="20" spans="1:10" ht="15.75" thickTop="1" x14ac:dyDescent="0.25">
      <c r="A20" s="414"/>
      <c r="B20" s="415"/>
      <c r="C20" s="416"/>
      <c r="D20" s="415"/>
      <c r="E20" s="486"/>
      <c r="F20" s="415"/>
      <c r="G20" s="416"/>
      <c r="H20" s="415"/>
      <c r="I20" s="414"/>
      <c r="J20" s="414"/>
    </row>
    <row r="21" spans="1:10" ht="15" x14ac:dyDescent="0.25">
      <c r="A21" s="414"/>
      <c r="B21" s="415"/>
      <c r="C21" s="417" t="s">
        <v>73</v>
      </c>
      <c r="D21" s="415"/>
      <c r="E21" s="486"/>
      <c r="F21" s="415"/>
      <c r="G21" s="417" t="s">
        <v>73</v>
      </c>
      <c r="H21" s="415"/>
      <c r="I21" s="414"/>
      <c r="J21" s="414"/>
    </row>
    <row r="22" spans="1:10" ht="15" x14ac:dyDescent="0.25">
      <c r="A22" s="414"/>
      <c r="B22" s="415"/>
      <c r="C22" s="418" t="s">
        <v>22</v>
      </c>
      <c r="D22" s="415"/>
      <c r="E22" s="486"/>
      <c r="F22" s="415"/>
      <c r="G22" s="418"/>
      <c r="H22" s="415"/>
      <c r="I22" s="414"/>
      <c r="J22" s="414"/>
    </row>
    <row r="23" spans="1:10" ht="15" x14ac:dyDescent="0.25">
      <c r="A23" s="414"/>
      <c r="B23" s="415"/>
      <c r="C23" s="418"/>
      <c r="D23" s="415"/>
      <c r="E23" s="486"/>
      <c r="F23" s="415"/>
      <c r="G23" s="418"/>
      <c r="H23" s="415"/>
      <c r="I23" s="414"/>
      <c r="J23" s="414"/>
    </row>
    <row r="24" spans="1:10" ht="15.75" thickBot="1" x14ac:dyDescent="0.3">
      <c r="A24" s="414"/>
      <c r="B24" s="415"/>
      <c r="C24" s="418"/>
      <c r="D24" s="415"/>
      <c r="E24" s="486"/>
      <c r="F24" s="415"/>
      <c r="G24" s="418"/>
      <c r="H24" s="415"/>
      <c r="I24" s="414"/>
      <c r="J24" s="414"/>
    </row>
    <row r="25" spans="1:10" ht="16.5" thickTop="1" thickBot="1" x14ac:dyDescent="0.3">
      <c r="A25" s="414"/>
      <c r="B25" s="419"/>
      <c r="C25" s="418"/>
      <c r="D25" s="415"/>
      <c r="E25" s="486"/>
      <c r="F25" s="419"/>
      <c r="G25" s="418"/>
      <c r="H25" s="415"/>
      <c r="I25" s="414"/>
      <c r="J25" s="414"/>
    </row>
    <row r="26" spans="1:10" ht="15.75" thickTop="1" x14ac:dyDescent="0.25">
      <c r="A26" s="414"/>
      <c r="B26" s="417" t="s">
        <v>73</v>
      </c>
      <c r="C26" s="420"/>
      <c r="D26" s="421"/>
      <c r="E26" s="486"/>
      <c r="F26" s="417" t="s">
        <v>73</v>
      </c>
      <c r="G26" s="418"/>
      <c r="H26" s="419"/>
      <c r="I26" s="414"/>
      <c r="J26" s="414"/>
    </row>
    <row r="27" spans="1:10" ht="15" x14ac:dyDescent="0.25">
      <c r="A27" s="414"/>
      <c r="B27" s="418"/>
      <c r="C27" s="415"/>
      <c r="D27" s="417" t="s">
        <v>73</v>
      </c>
      <c r="E27" s="486"/>
      <c r="F27" s="418"/>
      <c r="G27" s="415"/>
      <c r="H27" s="417" t="s">
        <v>73</v>
      </c>
      <c r="I27" s="414"/>
      <c r="J27" s="414"/>
    </row>
    <row r="28" spans="1:10" ht="15" x14ac:dyDescent="0.25">
      <c r="A28" s="414"/>
      <c r="B28" s="418"/>
      <c r="C28" s="420"/>
      <c r="D28" s="420" t="s">
        <v>305</v>
      </c>
      <c r="E28" s="486"/>
      <c r="F28" s="418"/>
      <c r="G28" s="418"/>
      <c r="H28" s="418"/>
      <c r="I28" s="414"/>
      <c r="J28" s="414"/>
    </row>
    <row r="29" spans="1:10" ht="15" x14ac:dyDescent="0.25">
      <c r="A29" s="414"/>
      <c r="B29" s="422" t="s">
        <v>76</v>
      </c>
      <c r="C29" s="423" t="s">
        <v>76</v>
      </c>
      <c r="D29" s="423" t="s">
        <v>76</v>
      </c>
      <c r="E29" s="486"/>
      <c r="F29" s="422" t="s">
        <v>76</v>
      </c>
      <c r="G29" s="422" t="s">
        <v>76</v>
      </c>
      <c r="H29" s="422" t="s">
        <v>76</v>
      </c>
      <c r="I29" s="414"/>
      <c r="J29" s="414"/>
    </row>
    <row r="30" spans="1:10" ht="15" x14ac:dyDescent="0.25">
      <c r="A30" s="414"/>
      <c r="B30" s="418" t="s">
        <v>307</v>
      </c>
      <c r="C30" s="418" t="s">
        <v>392</v>
      </c>
      <c r="D30" s="418" t="s">
        <v>26</v>
      </c>
      <c r="E30" s="486"/>
      <c r="F30" s="418"/>
      <c r="G30" s="418"/>
      <c r="H30" s="418"/>
      <c r="I30" s="414"/>
      <c r="J30" s="414"/>
    </row>
    <row r="31" spans="1:10" ht="15" x14ac:dyDescent="0.25">
      <c r="A31" s="414"/>
      <c r="B31" s="418" t="s">
        <v>328</v>
      </c>
      <c r="C31" s="427" t="s">
        <v>126</v>
      </c>
      <c r="D31" s="418"/>
      <c r="E31" s="486"/>
      <c r="F31" s="418"/>
      <c r="G31" s="418"/>
      <c r="H31" s="418"/>
      <c r="I31" s="414"/>
      <c r="J31" s="414"/>
    </row>
    <row r="32" spans="1:10" ht="15" x14ac:dyDescent="0.25">
      <c r="A32" s="414"/>
      <c r="B32" s="418"/>
      <c r="C32" s="427"/>
      <c r="D32" s="418"/>
      <c r="E32" s="486"/>
      <c r="F32" s="418"/>
      <c r="G32" s="427"/>
      <c r="H32" s="425"/>
      <c r="I32" s="414"/>
      <c r="J32" s="414"/>
    </row>
    <row r="33" spans="1:10" ht="15" x14ac:dyDescent="0.25">
      <c r="A33" s="414"/>
      <c r="B33" s="418"/>
      <c r="C33" s="418"/>
      <c r="D33" s="418"/>
      <c r="E33" s="486"/>
      <c r="F33" s="418"/>
      <c r="G33" s="425"/>
      <c r="H33" s="420"/>
      <c r="I33" s="414"/>
      <c r="J33" s="414"/>
    </row>
    <row r="34" spans="1:10" ht="15" x14ac:dyDescent="0.25">
      <c r="A34" s="414"/>
      <c r="B34" s="425" t="s">
        <v>77</v>
      </c>
      <c r="C34" s="426" t="s">
        <v>77</v>
      </c>
      <c r="D34" s="425" t="s">
        <v>77</v>
      </c>
      <c r="E34" s="486"/>
      <c r="F34" s="425" t="s">
        <v>77</v>
      </c>
      <c r="G34" s="425" t="s">
        <v>77</v>
      </c>
      <c r="H34" s="425" t="s">
        <v>77</v>
      </c>
      <c r="I34" s="414"/>
      <c r="J34" s="414"/>
    </row>
    <row r="35" spans="1:10" ht="15" x14ac:dyDescent="0.25">
      <c r="A35" s="414"/>
      <c r="B35" s="418" t="s">
        <v>307</v>
      </c>
      <c r="C35" s="427" t="s">
        <v>126</v>
      </c>
      <c r="D35" s="418" t="s">
        <v>217</v>
      </c>
      <c r="E35" s="486"/>
      <c r="F35" s="418" t="s">
        <v>307</v>
      </c>
      <c r="G35" s="427" t="s">
        <v>22</v>
      </c>
      <c r="H35" s="418" t="s">
        <v>26</v>
      </c>
      <c r="I35" s="414"/>
      <c r="J35" s="414"/>
    </row>
    <row r="36" spans="1:10" ht="15" x14ac:dyDescent="0.25">
      <c r="A36" s="414"/>
      <c r="B36" s="418" t="s">
        <v>392</v>
      </c>
      <c r="C36" s="427" t="s">
        <v>22</v>
      </c>
      <c r="D36" s="418" t="s">
        <v>357</v>
      </c>
      <c r="E36" s="486"/>
      <c r="F36" s="418" t="s">
        <v>279</v>
      </c>
      <c r="G36" s="418" t="s">
        <v>127</v>
      </c>
      <c r="H36" s="418"/>
      <c r="I36" s="414"/>
      <c r="J36" s="414"/>
    </row>
    <row r="37" spans="1:10" ht="15" x14ac:dyDescent="0.25">
      <c r="A37" s="414"/>
      <c r="B37" s="418" t="s">
        <v>26</v>
      </c>
      <c r="C37" s="418" t="s">
        <v>127</v>
      </c>
      <c r="D37" s="418"/>
      <c r="E37" s="486"/>
      <c r="F37" s="418"/>
      <c r="G37" s="427"/>
      <c r="H37" s="418"/>
      <c r="I37" s="414"/>
      <c r="J37" s="414"/>
    </row>
    <row r="38" spans="1:10" ht="15" x14ac:dyDescent="0.25">
      <c r="A38" s="414"/>
      <c r="B38" s="418" t="s">
        <v>279</v>
      </c>
      <c r="C38" s="427"/>
      <c r="D38" s="418"/>
      <c r="E38" s="486"/>
      <c r="F38" s="428"/>
      <c r="G38" s="428"/>
      <c r="H38" s="428"/>
      <c r="I38" s="414"/>
      <c r="J38" s="414"/>
    </row>
    <row r="39" spans="1:10" ht="15" x14ac:dyDescent="0.25">
      <c r="A39" s="414"/>
      <c r="B39" s="428" t="s">
        <v>79</v>
      </c>
      <c r="C39" s="429" t="s">
        <v>79</v>
      </c>
      <c r="D39" s="428" t="s">
        <v>79</v>
      </c>
      <c r="E39" s="486"/>
      <c r="F39" s="428" t="s">
        <v>79</v>
      </c>
      <c r="G39" s="428" t="s">
        <v>79</v>
      </c>
      <c r="H39" s="428" t="s">
        <v>79</v>
      </c>
      <c r="I39" s="414"/>
      <c r="J39" s="414"/>
    </row>
    <row r="40" spans="1:10" ht="15" x14ac:dyDescent="0.25">
      <c r="A40" s="414"/>
      <c r="B40" s="418"/>
      <c r="C40" s="418" t="s">
        <v>217</v>
      </c>
      <c r="D40" s="418"/>
      <c r="E40" s="486"/>
      <c r="F40" s="418" t="s">
        <v>295</v>
      </c>
      <c r="G40" s="418" t="s">
        <v>22</v>
      </c>
      <c r="H40" s="430"/>
      <c r="I40" s="414"/>
      <c r="J40" s="414"/>
    </row>
    <row r="41" spans="1:10" ht="15" x14ac:dyDescent="0.25">
      <c r="A41" s="414"/>
      <c r="B41" s="418"/>
      <c r="C41" s="418" t="s">
        <v>279</v>
      </c>
      <c r="D41" s="418"/>
      <c r="E41" s="486"/>
      <c r="F41" s="418"/>
      <c r="G41" s="418" t="s">
        <v>357</v>
      </c>
      <c r="H41" s="418"/>
      <c r="I41" s="414"/>
      <c r="J41" s="414"/>
    </row>
    <row r="42" spans="1:10" ht="15" x14ac:dyDescent="0.25">
      <c r="A42" s="414"/>
      <c r="B42" s="418"/>
      <c r="C42" s="418" t="s">
        <v>26</v>
      </c>
      <c r="D42" s="418"/>
      <c r="E42" s="486"/>
      <c r="F42" s="418"/>
      <c r="G42" s="418" t="s">
        <v>26</v>
      </c>
      <c r="H42" s="418"/>
      <c r="I42" s="414"/>
      <c r="J42" s="414"/>
    </row>
    <row r="43" spans="1:10" ht="15" x14ac:dyDescent="0.25">
      <c r="A43" s="414"/>
      <c r="B43" s="430" t="s">
        <v>112</v>
      </c>
      <c r="C43" s="431" t="s">
        <v>112</v>
      </c>
      <c r="D43" s="431" t="s">
        <v>112</v>
      </c>
      <c r="E43" s="486"/>
      <c r="F43" s="430" t="s">
        <v>112</v>
      </c>
      <c r="G43" s="432" t="s">
        <v>112</v>
      </c>
      <c r="H43" s="430" t="s">
        <v>112</v>
      </c>
      <c r="I43" s="414"/>
      <c r="J43" s="414"/>
    </row>
    <row r="44" spans="1:10" ht="15" x14ac:dyDescent="0.25">
      <c r="A44" s="414"/>
      <c r="B44" s="418" t="s">
        <v>307</v>
      </c>
      <c r="C44" s="418" t="s">
        <v>328</v>
      </c>
      <c r="D44" s="418" t="s">
        <v>277</v>
      </c>
      <c r="E44" s="486"/>
      <c r="F44" s="418" t="s">
        <v>307</v>
      </c>
      <c r="G44" s="418" t="s">
        <v>22</v>
      </c>
      <c r="H44" s="418"/>
      <c r="I44" s="414"/>
      <c r="J44" s="414"/>
    </row>
    <row r="45" spans="1:10" ht="15" x14ac:dyDescent="0.25">
      <c r="A45" s="414"/>
      <c r="B45" s="418"/>
      <c r="C45" s="418" t="s">
        <v>129</v>
      </c>
      <c r="D45" s="418" t="s">
        <v>26</v>
      </c>
      <c r="E45" s="486"/>
      <c r="F45" s="418" t="s">
        <v>129</v>
      </c>
      <c r="G45" s="427" t="s">
        <v>126</v>
      </c>
      <c r="H45" s="418"/>
      <c r="I45" s="414"/>
      <c r="J45" s="414"/>
    </row>
    <row r="46" spans="1:10" ht="15" x14ac:dyDescent="0.25">
      <c r="A46" s="414"/>
      <c r="B46" s="418"/>
      <c r="C46" s="427" t="s">
        <v>126</v>
      </c>
      <c r="D46" s="418" t="s">
        <v>27</v>
      </c>
      <c r="E46" s="486"/>
      <c r="F46" s="418"/>
      <c r="G46" s="418" t="s">
        <v>127</v>
      </c>
      <c r="H46" s="418"/>
      <c r="I46" s="414"/>
      <c r="J46" s="414"/>
    </row>
    <row r="47" spans="1:10" ht="15" x14ac:dyDescent="0.25">
      <c r="A47" s="414"/>
      <c r="B47" s="418"/>
      <c r="C47" s="418" t="s">
        <v>127</v>
      </c>
      <c r="D47" s="418"/>
      <c r="E47" s="486"/>
      <c r="F47" s="418"/>
      <c r="G47" s="418"/>
      <c r="H47" s="418"/>
      <c r="I47" s="414"/>
      <c r="J47" s="414"/>
    </row>
    <row r="48" spans="1:10" ht="15" x14ac:dyDescent="0.25">
      <c r="A48" s="414"/>
      <c r="B48" s="424" t="s">
        <v>113</v>
      </c>
      <c r="C48" s="424" t="s">
        <v>113</v>
      </c>
      <c r="D48" s="424" t="s">
        <v>113</v>
      </c>
      <c r="E48" s="486"/>
      <c r="F48" s="424" t="s">
        <v>113</v>
      </c>
      <c r="G48" s="424" t="s">
        <v>113</v>
      </c>
      <c r="H48" s="424" t="s">
        <v>113</v>
      </c>
      <c r="I48" s="414"/>
      <c r="J48" s="414"/>
    </row>
    <row r="49" spans="1:10" ht="15" x14ac:dyDescent="0.25">
      <c r="A49" s="414"/>
      <c r="B49" s="418" t="s">
        <v>285</v>
      </c>
      <c r="C49" s="418" t="s">
        <v>411</v>
      </c>
      <c r="D49" s="418"/>
      <c r="E49" s="486"/>
      <c r="F49" s="418"/>
      <c r="G49" s="427"/>
      <c r="H49" s="418"/>
      <c r="I49" s="414"/>
      <c r="J49" s="414"/>
    </row>
    <row r="50" spans="1:10" ht="15" x14ac:dyDescent="0.25">
      <c r="A50" s="414"/>
      <c r="B50" s="418" t="s">
        <v>178</v>
      </c>
      <c r="C50" s="418" t="s">
        <v>23</v>
      </c>
      <c r="D50" s="420"/>
      <c r="E50" s="486"/>
      <c r="F50" s="418"/>
      <c r="G50" s="418"/>
      <c r="H50" s="418"/>
      <c r="I50" s="414"/>
      <c r="J50" s="414"/>
    </row>
    <row r="51" spans="1:10" ht="15" x14ac:dyDescent="0.25">
      <c r="A51" s="414"/>
      <c r="B51" s="418" t="s">
        <v>310</v>
      </c>
      <c r="C51" s="418" t="s">
        <v>326</v>
      </c>
      <c r="D51" s="424"/>
      <c r="E51" s="486"/>
      <c r="F51" s="424"/>
      <c r="G51" s="418"/>
      <c r="H51" s="424"/>
      <c r="I51" s="414"/>
      <c r="J51" s="414"/>
    </row>
    <row r="52" spans="1:10" ht="15" x14ac:dyDescent="0.25">
      <c r="A52" s="414"/>
      <c r="B52" s="418" t="s">
        <v>357</v>
      </c>
      <c r="C52" s="418" t="s">
        <v>26</v>
      </c>
      <c r="D52" s="420"/>
      <c r="E52" s="486"/>
      <c r="F52" s="424"/>
      <c r="G52" s="424"/>
      <c r="H52" s="424"/>
      <c r="I52" s="414"/>
      <c r="J52" s="414"/>
    </row>
    <row r="53" spans="1:10" ht="15" x14ac:dyDescent="0.25">
      <c r="A53" s="414"/>
      <c r="B53" s="472"/>
      <c r="C53" s="420" t="s">
        <v>279</v>
      </c>
      <c r="D53" s="420"/>
      <c r="E53" s="486"/>
      <c r="F53" s="418"/>
      <c r="G53" s="427"/>
      <c r="H53" s="418"/>
      <c r="I53" s="414"/>
      <c r="J53" s="414"/>
    </row>
    <row r="54" spans="1:10" ht="15.75" thickBot="1" x14ac:dyDescent="0.3">
      <c r="A54" s="414"/>
      <c r="B54" s="433"/>
      <c r="C54" s="434"/>
      <c r="D54" s="434"/>
      <c r="E54" s="486"/>
      <c r="F54" s="433"/>
      <c r="G54" s="433"/>
      <c r="H54" s="433"/>
      <c r="I54" s="414"/>
      <c r="J54" s="414"/>
    </row>
    <row r="55" spans="1:10" ht="15.75" thickTop="1" x14ac:dyDescent="0.25">
      <c r="A55" s="414"/>
      <c r="B55" s="415"/>
      <c r="C55" s="415"/>
      <c r="D55" s="415"/>
      <c r="E55" s="487"/>
      <c r="F55" s="415"/>
      <c r="G55" s="415"/>
      <c r="H55" s="415"/>
      <c r="I55" s="414"/>
      <c r="J55" s="414"/>
    </row>
    <row r="56" spans="1:10" x14ac:dyDescent="0.2">
      <c r="E56" s="488"/>
      <c r="H56" s="333"/>
    </row>
    <row r="57" spans="1:10" x14ac:dyDescent="0.2">
      <c r="E57" s="488"/>
      <c r="H57" s="333"/>
    </row>
    <row r="58" spans="1:10" x14ac:dyDescent="0.2">
      <c r="E58" s="488"/>
      <c r="H58" s="333"/>
    </row>
    <row r="59" spans="1:10" x14ac:dyDescent="0.2">
      <c r="E59" s="488"/>
      <c r="H59" s="333"/>
    </row>
    <row r="60" spans="1:10" ht="12.75" x14ac:dyDescent="0.2">
      <c r="E60" s="488"/>
      <c r="G60"/>
      <c r="H60" s="333"/>
    </row>
    <row r="61" spans="1:10" x14ac:dyDescent="0.2">
      <c r="E61" s="488"/>
      <c r="H61" s="333"/>
    </row>
    <row r="62" spans="1:10" x14ac:dyDescent="0.2">
      <c r="E62" s="488"/>
      <c r="H62" s="333"/>
    </row>
    <row r="63" spans="1:10" x14ac:dyDescent="0.2">
      <c r="E63" s="488"/>
      <c r="H63" s="333"/>
    </row>
    <row r="64" spans="1:10" x14ac:dyDescent="0.2">
      <c r="E64" s="488"/>
      <c r="H64" s="333"/>
    </row>
    <row r="65" spans="2:6" s="474" customFormat="1" ht="18" x14ac:dyDescent="0.25">
      <c r="B65" s="475"/>
      <c r="C65" s="475"/>
      <c r="D65" s="475"/>
      <c r="E65" s="477"/>
      <c r="F65" s="475"/>
    </row>
    <row r="66" spans="2:6" s="474" customFormat="1" ht="18" x14ac:dyDescent="0.25">
      <c r="B66" s="476"/>
      <c r="C66" s="477"/>
      <c r="D66" s="478"/>
      <c r="E66" s="473"/>
    </row>
    <row r="67" spans="2:6" s="474" customFormat="1" ht="18" x14ac:dyDescent="0.25">
      <c r="B67" s="476"/>
      <c r="C67" s="477"/>
      <c r="D67" s="478"/>
      <c r="E67" s="473"/>
    </row>
    <row r="68" spans="2:6" s="474" customFormat="1" ht="18" x14ac:dyDescent="0.25">
      <c r="B68" s="479"/>
      <c r="C68" s="477"/>
      <c r="D68" s="478"/>
      <c r="E68" s="473"/>
    </row>
    <row r="69" spans="2:6" s="474" customFormat="1" ht="18" x14ac:dyDescent="0.25">
      <c r="B69" s="479"/>
      <c r="C69" s="477"/>
      <c r="D69" s="478"/>
      <c r="E69" s="473"/>
    </row>
    <row r="70" spans="2:6" s="474" customFormat="1" ht="18" x14ac:dyDescent="0.25">
      <c r="B70" s="479"/>
      <c r="C70" s="477"/>
      <c r="D70" s="478"/>
      <c r="E70" s="473"/>
    </row>
    <row r="71" spans="2:6" s="474" customFormat="1" ht="18" x14ac:dyDescent="0.25">
      <c r="B71" s="479"/>
      <c r="C71" s="477"/>
      <c r="D71" s="478"/>
      <c r="E71" s="473"/>
    </row>
    <row r="72" spans="2:6" s="474" customFormat="1" ht="18" x14ac:dyDescent="0.25">
      <c r="B72" s="479"/>
      <c r="C72" s="477"/>
      <c r="D72" s="478"/>
      <c r="E72" s="473"/>
    </row>
    <row r="73" spans="2:6" s="474" customFormat="1" ht="18" x14ac:dyDescent="0.25">
      <c r="B73" s="480" t="s">
        <v>112</v>
      </c>
      <c r="C73" s="483" t="s">
        <v>465</v>
      </c>
      <c r="D73" s="481" t="s">
        <v>486</v>
      </c>
      <c r="E73" s="482" t="s">
        <v>487</v>
      </c>
    </row>
    <row r="74" spans="2:6" s="474" customFormat="1" ht="18" x14ac:dyDescent="0.25">
      <c r="B74" s="480"/>
      <c r="C74" s="483" t="s">
        <v>466</v>
      </c>
      <c r="D74" s="481" t="s">
        <v>488</v>
      </c>
      <c r="E74" s="482"/>
    </row>
    <row r="75" spans="2:6" s="474" customFormat="1" ht="18" x14ac:dyDescent="0.25">
      <c r="B75" s="480"/>
      <c r="C75" s="483" t="s">
        <v>468</v>
      </c>
      <c r="D75" s="481" t="s">
        <v>489</v>
      </c>
      <c r="E75" s="482"/>
    </row>
    <row r="76" spans="2:6" s="474" customFormat="1" ht="18" x14ac:dyDescent="0.25">
      <c r="B76" s="480"/>
      <c r="C76" s="477" t="s">
        <v>490</v>
      </c>
      <c r="D76" s="481" t="s">
        <v>491</v>
      </c>
      <c r="E76" s="482"/>
    </row>
    <row r="77" spans="2:6" s="474" customFormat="1" ht="18" x14ac:dyDescent="0.25">
      <c r="B77" s="480"/>
      <c r="C77" s="477"/>
      <c r="D77" s="481"/>
      <c r="E77" s="482"/>
    </row>
    <row r="78" spans="2:6" s="474" customFormat="1" ht="18" x14ac:dyDescent="0.25">
      <c r="B78" s="480" t="s">
        <v>320</v>
      </c>
      <c r="C78" s="483" t="s">
        <v>472</v>
      </c>
      <c r="D78" s="481" t="s">
        <v>473</v>
      </c>
      <c r="E78" s="482" t="s">
        <v>474</v>
      </c>
    </row>
    <row r="79" spans="2:6" s="474" customFormat="1" ht="18" x14ac:dyDescent="0.25">
      <c r="B79" s="480"/>
      <c r="C79" s="483" t="s">
        <v>475</v>
      </c>
      <c r="D79" s="481" t="s">
        <v>476</v>
      </c>
      <c r="E79" s="482"/>
    </row>
    <row r="80" spans="2:6" s="474" customFormat="1" ht="18" x14ac:dyDescent="0.25">
      <c r="B80" s="480"/>
      <c r="C80" s="483"/>
      <c r="D80" s="481"/>
      <c r="E80" s="482"/>
    </row>
    <row r="81" spans="2:8" s="474" customFormat="1" ht="18" x14ac:dyDescent="0.25">
      <c r="B81" s="480"/>
      <c r="C81" s="477"/>
      <c r="D81" s="481"/>
      <c r="E81" s="482"/>
    </row>
    <row r="82" spans="2:8" s="474" customFormat="1" ht="18" x14ac:dyDescent="0.25">
      <c r="B82" s="480" t="s">
        <v>321</v>
      </c>
      <c r="C82" s="483" t="s">
        <v>465</v>
      </c>
      <c r="D82" s="481" t="s">
        <v>477</v>
      </c>
      <c r="E82" s="482"/>
    </row>
    <row r="83" spans="2:8" s="474" customFormat="1" ht="18" x14ac:dyDescent="0.25">
      <c r="B83" s="480"/>
      <c r="C83" s="477" t="s">
        <v>466</v>
      </c>
      <c r="D83" s="481" t="s">
        <v>467</v>
      </c>
      <c r="E83" s="482"/>
    </row>
    <row r="84" spans="2:8" s="474" customFormat="1" ht="18" x14ac:dyDescent="0.25">
      <c r="B84" s="480"/>
      <c r="C84" s="483" t="s">
        <v>468</v>
      </c>
      <c r="D84" s="481" t="s">
        <v>469</v>
      </c>
      <c r="E84" s="473"/>
    </row>
    <row r="85" spans="2:8" s="474" customFormat="1" ht="18" x14ac:dyDescent="0.25">
      <c r="B85" s="480"/>
      <c r="C85" s="483"/>
      <c r="D85" s="481"/>
      <c r="E85" s="473"/>
    </row>
    <row r="86" spans="2:8" s="474" customFormat="1" ht="18" x14ac:dyDescent="0.25">
      <c r="B86" s="480" t="s">
        <v>481</v>
      </c>
      <c r="C86" s="483" t="s">
        <v>468</v>
      </c>
      <c r="D86" s="599" t="s">
        <v>482</v>
      </c>
      <c r="E86" s="473"/>
    </row>
    <row r="87" spans="2:8" s="474" customFormat="1" ht="18" x14ac:dyDescent="0.25">
      <c r="B87" s="480"/>
      <c r="C87" s="477"/>
      <c r="D87" s="599"/>
      <c r="E87" s="473"/>
      <c r="F87" s="475"/>
    </row>
    <row r="88" spans="2:8" s="474" customFormat="1" ht="18" x14ac:dyDescent="0.25">
      <c r="B88" s="484"/>
      <c r="C88" s="483"/>
      <c r="D88" s="599"/>
      <c r="E88" s="473"/>
      <c r="F88" s="475"/>
    </row>
    <row r="89" spans="2:8" s="474" customFormat="1" ht="18" x14ac:dyDescent="0.25">
      <c r="B89" s="475"/>
      <c r="C89" s="477"/>
      <c r="D89" s="475"/>
      <c r="E89" s="473"/>
      <c r="F89" s="475"/>
      <c r="G89" s="475"/>
    </row>
    <row r="90" spans="2:8" s="474" customFormat="1" ht="18" x14ac:dyDescent="0.25">
      <c r="B90" s="475"/>
      <c r="C90" s="475"/>
      <c r="D90" s="475"/>
      <c r="E90" s="477"/>
      <c r="F90" s="475"/>
      <c r="G90" s="475"/>
    </row>
    <row r="91" spans="2:8" s="474" customFormat="1" ht="18" x14ac:dyDescent="0.25">
      <c r="B91" s="475"/>
      <c r="C91" s="475"/>
      <c r="D91" s="475"/>
      <c r="E91" s="477"/>
      <c r="F91" s="334"/>
      <c r="G91" s="334"/>
    </row>
    <row r="92" spans="2:8" s="474" customFormat="1" ht="18" x14ac:dyDescent="0.25">
      <c r="B92" s="475"/>
      <c r="C92" s="475"/>
      <c r="E92" s="477"/>
      <c r="F92" s="334"/>
      <c r="G92" s="334"/>
    </row>
    <row r="93" spans="2:8" s="474" customFormat="1" ht="18" x14ac:dyDescent="0.25">
      <c r="B93" s="475"/>
      <c r="C93" s="475"/>
      <c r="D93" s="475"/>
      <c r="E93" s="473"/>
      <c r="F93" s="334"/>
      <c r="G93" s="334"/>
      <c r="H93" s="475"/>
    </row>
  </sheetData>
  <phoneticPr fontId="0" type="noConversion"/>
  <pageMargins left="1.5748031496062993" right="0.78740157480314965" top="7.874015748031496E-2" bottom="7.874015748031496E-2" header="0" footer="0.27559055118110237"/>
  <pageSetup paperSize="9" scale="4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407" r:id="rId4">
          <objectPr defaultSize="0" autoPict="0" r:id="rId5">
            <anchor moveWithCells="1">
              <from>
                <xdr:col>3</xdr:col>
                <xdr:colOff>352425</xdr:colOff>
                <xdr:row>65</xdr:row>
                <xdr:rowOff>76200</xdr:rowOff>
              </from>
              <to>
                <xdr:col>3</xdr:col>
                <xdr:colOff>1800225</xdr:colOff>
                <xdr:row>71</xdr:row>
                <xdr:rowOff>28575</xdr:rowOff>
              </to>
            </anchor>
          </objectPr>
        </oleObject>
      </mc:Choice>
      <mc:Fallback>
        <oleObject progId="MS_ClipArt_Gallery" shapeId="1040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37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P19" sqref="AP19"/>
    </sheetView>
  </sheetViews>
  <sheetFormatPr baseColWidth="10" defaultColWidth="11.42578125" defaultRowHeight="12" x14ac:dyDescent="0.2"/>
  <cols>
    <col min="1" max="1" width="2" style="333" customWidth="1"/>
    <col min="2" max="2" width="2.85546875" style="334" customWidth="1"/>
    <col min="3" max="3" width="31.85546875" style="333" customWidth="1"/>
    <col min="4" max="4" width="4.28515625" style="910" customWidth="1"/>
    <col min="5" max="5" width="3.85546875" style="910" customWidth="1"/>
    <col min="6" max="6" width="4.42578125" style="910" customWidth="1"/>
    <col min="7" max="7" width="3.85546875" style="910" customWidth="1"/>
    <col min="8" max="8" width="4.28515625" style="910" customWidth="1"/>
    <col min="9" max="9" width="3.5703125" style="910" customWidth="1"/>
    <col min="10" max="10" width="4.28515625" style="910" customWidth="1"/>
    <col min="11" max="11" width="3" style="910" customWidth="1"/>
    <col min="12" max="12" width="4.42578125" style="910" customWidth="1"/>
    <col min="13" max="13" width="3" style="910" customWidth="1"/>
    <col min="14" max="14" width="4.28515625" style="910" customWidth="1"/>
    <col min="15" max="15" width="3" style="910" customWidth="1"/>
    <col min="16" max="16" width="4" style="910" customWidth="1"/>
    <col min="17" max="17" width="4.5703125" style="910" customWidth="1"/>
    <col min="18" max="18" width="5.5703125" style="910" customWidth="1"/>
    <col min="19" max="19" width="3" style="910" customWidth="1"/>
    <col min="20" max="20" width="4" style="910" customWidth="1"/>
    <col min="21" max="26" width="4.5703125" style="910" customWidth="1"/>
    <col min="27" max="27" width="3.85546875" style="910" customWidth="1"/>
    <col min="28" max="28" width="4" style="910" customWidth="1"/>
    <col min="29" max="31" width="4.42578125" style="910" customWidth="1"/>
    <col min="32" max="32" width="5.5703125" style="910" customWidth="1"/>
    <col min="33" max="33" width="4.42578125" style="910" customWidth="1"/>
    <col min="34" max="34" width="4.28515625" style="910" customWidth="1"/>
    <col min="35" max="35" width="3.5703125" style="910" customWidth="1"/>
    <col min="36" max="36" width="3" style="909" customWidth="1"/>
    <col min="37" max="37" width="5.85546875" style="333" customWidth="1"/>
    <col min="38" max="38" width="3.42578125" style="333" customWidth="1"/>
    <col min="39" max="39" width="3.28515625" style="333" customWidth="1"/>
    <col min="40" max="40" width="2.85546875" style="333" customWidth="1"/>
    <col min="41" max="41" width="3.42578125" style="333" customWidth="1"/>
    <col min="42" max="46" width="5.28515625" style="333" customWidth="1"/>
    <col min="47" max="16384" width="11.42578125" style="333"/>
  </cols>
  <sheetData>
    <row r="1" spans="1:74" x14ac:dyDescent="0.2">
      <c r="A1" s="908"/>
      <c r="B1" s="909"/>
      <c r="C1" s="908"/>
      <c r="AK1" s="908"/>
      <c r="AL1" s="908"/>
      <c r="AM1" s="908"/>
      <c r="AN1" s="908"/>
      <c r="AO1" s="908"/>
      <c r="AP1" s="908"/>
      <c r="AQ1" s="908"/>
      <c r="AR1" s="908"/>
      <c r="AS1" s="908"/>
      <c r="AT1" s="908"/>
      <c r="AU1" s="908"/>
      <c r="AV1" s="908"/>
      <c r="AW1" s="908"/>
      <c r="AX1" s="908"/>
      <c r="AY1" s="908"/>
      <c r="AZ1" s="908"/>
      <c r="BA1" s="908"/>
      <c r="BB1" s="908"/>
      <c r="BC1" s="908"/>
      <c r="BD1" s="908"/>
      <c r="BE1" s="908"/>
      <c r="BF1" s="908"/>
      <c r="BG1" s="908"/>
      <c r="BH1" s="908"/>
      <c r="BI1" s="908"/>
      <c r="BJ1" s="908"/>
      <c r="BK1" s="908"/>
      <c r="BL1" s="908"/>
      <c r="BM1" s="908"/>
      <c r="BN1" s="908"/>
      <c r="BO1" s="908"/>
      <c r="BP1" s="908"/>
      <c r="BQ1" s="908"/>
      <c r="BR1" s="908"/>
      <c r="BS1" s="908"/>
      <c r="BT1" s="908"/>
      <c r="BU1" s="908"/>
      <c r="BV1" s="908"/>
    </row>
    <row r="2" spans="1:74" x14ac:dyDescent="0.2">
      <c r="A2" s="908"/>
      <c r="B2" s="911"/>
      <c r="C2" s="912"/>
      <c r="D2" s="1514" t="s">
        <v>361</v>
      </c>
      <c r="E2" s="1516"/>
      <c r="F2" s="1514" t="s">
        <v>428</v>
      </c>
      <c r="G2" s="1516"/>
      <c r="H2" s="1514" t="s">
        <v>387</v>
      </c>
      <c r="I2" s="1516"/>
      <c r="J2" s="1514" t="s">
        <v>377</v>
      </c>
      <c r="K2" s="1515"/>
      <c r="L2" s="1520" t="s">
        <v>430</v>
      </c>
      <c r="M2" s="1521"/>
      <c r="N2" s="1515" t="s">
        <v>437</v>
      </c>
      <c r="O2" s="1516"/>
      <c r="P2" s="1514" t="s">
        <v>446</v>
      </c>
      <c r="Q2" s="1515"/>
      <c r="R2" s="1514" t="s">
        <v>363</v>
      </c>
      <c r="S2" s="1516"/>
      <c r="T2" s="1514" t="s">
        <v>445</v>
      </c>
      <c r="U2" s="1515"/>
      <c r="V2" s="1499" t="s">
        <v>452</v>
      </c>
      <c r="W2" s="1500"/>
      <c r="X2" s="1499" t="s">
        <v>341</v>
      </c>
      <c r="Y2" s="1500"/>
      <c r="Z2" s="1542" t="s">
        <v>456</v>
      </c>
      <c r="AA2" s="1543"/>
      <c r="AB2" s="1515" t="s">
        <v>414</v>
      </c>
      <c r="AC2" s="1515"/>
      <c r="AD2" s="1499" t="s">
        <v>460</v>
      </c>
      <c r="AE2" s="1500"/>
      <c r="AF2" s="1529" t="s">
        <v>462</v>
      </c>
      <c r="AG2" s="1530"/>
      <c r="AH2" s="1525"/>
      <c r="AI2" s="1526"/>
      <c r="AJ2" s="913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4"/>
      <c r="BI2" s="914"/>
      <c r="BJ2" s="914"/>
      <c r="BK2" s="914"/>
      <c r="BL2" s="914"/>
      <c r="BM2" s="914"/>
      <c r="BN2" s="914"/>
      <c r="BO2" s="914"/>
      <c r="BP2" s="914"/>
      <c r="BQ2" s="914"/>
      <c r="BR2" s="914"/>
      <c r="BS2" s="914"/>
      <c r="BT2" s="914"/>
      <c r="BU2" s="914"/>
      <c r="BV2" s="914"/>
    </row>
    <row r="3" spans="1:74" ht="12.75" thickBot="1" x14ac:dyDescent="0.25">
      <c r="A3" s="908"/>
      <c r="B3" s="915"/>
      <c r="C3" s="912"/>
      <c r="D3" s="1519">
        <v>7</v>
      </c>
      <c r="E3" s="1509"/>
      <c r="F3" s="1519">
        <v>8</v>
      </c>
      <c r="G3" s="1509"/>
      <c r="H3" s="1505">
        <v>14</v>
      </c>
      <c r="I3" s="1509"/>
      <c r="J3" s="1505">
        <v>28</v>
      </c>
      <c r="K3" s="1506"/>
      <c r="L3" s="1517">
        <v>28</v>
      </c>
      <c r="M3" s="1518"/>
      <c r="N3" s="1539">
        <v>4</v>
      </c>
      <c r="O3" s="1509"/>
      <c r="P3" s="1505">
        <v>11</v>
      </c>
      <c r="Q3" s="1506"/>
      <c r="R3" s="1505">
        <v>18</v>
      </c>
      <c r="S3" s="1509"/>
      <c r="T3" s="1505">
        <v>18</v>
      </c>
      <c r="U3" s="1506"/>
      <c r="V3" s="1501">
        <v>8</v>
      </c>
      <c r="W3" s="1502"/>
      <c r="X3" s="1501">
        <v>16</v>
      </c>
      <c r="Y3" s="1502"/>
      <c r="Z3" s="1501">
        <v>23</v>
      </c>
      <c r="AA3" s="1502"/>
      <c r="AB3" s="1506">
        <v>30</v>
      </c>
      <c r="AC3" s="1506"/>
      <c r="AD3" s="1501">
        <v>6</v>
      </c>
      <c r="AE3" s="1502"/>
      <c r="AF3" s="1501" t="s">
        <v>463</v>
      </c>
      <c r="AG3" s="1502"/>
      <c r="AH3" s="1501"/>
      <c r="AI3" s="1502"/>
      <c r="AJ3" s="913"/>
      <c r="AK3" s="914"/>
      <c r="AL3" s="914"/>
      <c r="AM3" s="914"/>
      <c r="AN3" s="914"/>
      <c r="AO3" s="914"/>
      <c r="AP3" s="914"/>
      <c r="AQ3" s="914"/>
      <c r="AR3" s="914"/>
      <c r="AS3" s="914"/>
      <c r="AT3" s="914"/>
      <c r="AU3" s="914"/>
      <c r="AV3" s="914"/>
      <c r="AW3" s="914"/>
      <c r="AX3" s="914"/>
      <c r="AY3" s="914"/>
      <c r="AZ3" s="914"/>
      <c r="BA3" s="914"/>
      <c r="BB3" s="914"/>
      <c r="BC3" s="914"/>
      <c r="BD3" s="914"/>
      <c r="BE3" s="914"/>
      <c r="BF3" s="914"/>
      <c r="BG3" s="914"/>
      <c r="BH3" s="914"/>
      <c r="BI3" s="914"/>
      <c r="BJ3" s="914"/>
      <c r="BK3" s="914"/>
      <c r="BL3" s="914"/>
      <c r="BM3" s="914"/>
      <c r="BN3" s="914"/>
      <c r="BO3" s="914"/>
      <c r="BP3" s="914"/>
      <c r="BQ3" s="914"/>
      <c r="BR3" s="914"/>
      <c r="BS3" s="914"/>
      <c r="BT3" s="914"/>
      <c r="BU3" s="914"/>
      <c r="BV3" s="914"/>
    </row>
    <row r="4" spans="1:74" x14ac:dyDescent="0.2">
      <c r="A4" s="908"/>
      <c r="B4" s="916"/>
      <c r="C4" s="912"/>
      <c r="D4" s="1505" t="s">
        <v>424</v>
      </c>
      <c r="E4" s="1509"/>
      <c r="F4" s="1505" t="s">
        <v>424</v>
      </c>
      <c r="G4" s="1509"/>
      <c r="H4" s="1505" t="s">
        <v>424</v>
      </c>
      <c r="I4" s="1509"/>
      <c r="J4" s="1505" t="s">
        <v>424</v>
      </c>
      <c r="K4" s="1506"/>
      <c r="L4" s="1535" t="s">
        <v>430</v>
      </c>
      <c r="M4" s="1536"/>
      <c r="N4" s="1506" t="s">
        <v>435</v>
      </c>
      <c r="O4" s="1509"/>
      <c r="P4" s="1505" t="s">
        <v>435</v>
      </c>
      <c r="Q4" s="1506"/>
      <c r="R4" s="1505" t="s">
        <v>435</v>
      </c>
      <c r="S4" s="1509"/>
      <c r="T4" s="1505" t="s">
        <v>435</v>
      </c>
      <c r="U4" s="1506"/>
      <c r="V4" s="1501" t="s">
        <v>450</v>
      </c>
      <c r="W4" s="1502"/>
      <c r="X4" s="1501" t="s">
        <v>450</v>
      </c>
      <c r="Y4" s="1502"/>
      <c r="Z4" s="1501" t="s">
        <v>450</v>
      </c>
      <c r="AA4" s="1502"/>
      <c r="AB4" s="1506" t="s">
        <v>450</v>
      </c>
      <c r="AC4" s="1506"/>
      <c r="AD4" s="1501" t="s">
        <v>461</v>
      </c>
      <c r="AE4" s="1502"/>
      <c r="AF4" s="1531" t="s">
        <v>461</v>
      </c>
      <c r="AG4" s="1532"/>
      <c r="AH4" s="1527"/>
      <c r="AI4" s="1528"/>
      <c r="AJ4" s="913" t="s">
        <v>0</v>
      </c>
      <c r="AK4" s="917" t="s">
        <v>1</v>
      </c>
      <c r="AL4" s="918" t="s">
        <v>2</v>
      </c>
      <c r="AM4" s="919"/>
      <c r="AN4" s="919"/>
      <c r="AO4" s="920"/>
      <c r="AP4" s="921"/>
      <c r="AQ4" s="921"/>
      <c r="AR4" s="921"/>
      <c r="AS4" s="921"/>
      <c r="AT4" s="922"/>
      <c r="AU4" s="914"/>
      <c r="AV4" s="914"/>
      <c r="AW4" s="914"/>
      <c r="AX4" s="914"/>
      <c r="AY4" s="914"/>
      <c r="AZ4" s="914"/>
      <c r="BA4" s="914"/>
      <c r="BB4" s="914"/>
      <c r="BC4" s="914"/>
      <c r="BD4" s="914"/>
      <c r="BE4" s="914"/>
      <c r="BF4" s="914"/>
      <c r="BG4" s="914"/>
      <c r="BH4" s="914"/>
      <c r="BI4" s="914"/>
      <c r="BJ4" s="914"/>
      <c r="BK4" s="914"/>
      <c r="BL4" s="914"/>
      <c r="BM4" s="914"/>
      <c r="BN4" s="914"/>
      <c r="BO4" s="914"/>
      <c r="BP4" s="914"/>
      <c r="BQ4" s="914"/>
      <c r="BR4" s="914"/>
      <c r="BS4" s="914"/>
      <c r="BT4" s="914"/>
      <c r="BU4" s="914"/>
      <c r="BV4" s="914"/>
    </row>
    <row r="5" spans="1:74" x14ac:dyDescent="0.2">
      <c r="A5" s="908"/>
      <c r="B5" s="916"/>
      <c r="C5" s="923"/>
      <c r="D5" s="1505">
        <v>2017</v>
      </c>
      <c r="E5" s="1509"/>
      <c r="F5" s="1505">
        <v>2017</v>
      </c>
      <c r="G5" s="1509"/>
      <c r="H5" s="1505">
        <v>2017</v>
      </c>
      <c r="I5" s="1509"/>
      <c r="J5" s="1505">
        <v>2017</v>
      </c>
      <c r="K5" s="1506"/>
      <c r="L5" s="1535">
        <v>2017</v>
      </c>
      <c r="M5" s="1536"/>
      <c r="N5" s="1506">
        <v>2017</v>
      </c>
      <c r="O5" s="1509"/>
      <c r="P5" s="1505">
        <v>2017</v>
      </c>
      <c r="Q5" s="1506"/>
      <c r="R5" s="1505">
        <v>2017</v>
      </c>
      <c r="S5" s="1509"/>
      <c r="T5" s="1505">
        <v>2017</v>
      </c>
      <c r="U5" s="1506"/>
      <c r="V5" s="1501">
        <v>2017</v>
      </c>
      <c r="W5" s="1502"/>
      <c r="X5" s="1501">
        <v>2017</v>
      </c>
      <c r="Y5" s="1502"/>
      <c r="Z5" s="1501">
        <v>2017</v>
      </c>
      <c r="AA5" s="1502"/>
      <c r="AB5" s="1506">
        <v>2017</v>
      </c>
      <c r="AC5" s="1506"/>
      <c r="AD5" s="1501">
        <v>2017</v>
      </c>
      <c r="AE5" s="1502"/>
      <c r="AF5" s="1501">
        <v>2017</v>
      </c>
      <c r="AG5" s="1502"/>
      <c r="AH5" s="1501"/>
      <c r="AI5" s="1502"/>
      <c r="AJ5" s="913"/>
      <c r="AK5" s="924" t="s">
        <v>4</v>
      </c>
      <c r="AL5" s="925" t="s">
        <v>5</v>
      </c>
      <c r="AM5" s="926" t="s">
        <v>6</v>
      </c>
      <c r="AN5" s="927" t="s">
        <v>7</v>
      </c>
      <c r="AO5" s="928" t="s">
        <v>8</v>
      </c>
      <c r="AP5" s="929" t="s">
        <v>3</v>
      </c>
      <c r="AQ5" s="930"/>
      <c r="AR5" s="930"/>
      <c r="AS5" s="931"/>
      <c r="AT5" s="932"/>
      <c r="AU5" s="914"/>
      <c r="AV5" s="914"/>
      <c r="AW5" s="914"/>
      <c r="AX5" s="914"/>
      <c r="AY5" s="914"/>
      <c r="AZ5" s="914"/>
      <c r="BA5" s="914"/>
      <c r="BB5" s="914"/>
      <c r="BC5" s="914"/>
      <c r="BD5" s="914"/>
      <c r="BE5" s="914"/>
      <c r="BF5" s="914"/>
      <c r="BG5" s="914"/>
      <c r="BH5" s="914"/>
      <c r="BI5" s="914"/>
      <c r="BJ5" s="914"/>
      <c r="BK5" s="914"/>
      <c r="BL5" s="914"/>
      <c r="BM5" s="914"/>
      <c r="BN5" s="914"/>
      <c r="BO5" s="914"/>
      <c r="BP5" s="914"/>
      <c r="BQ5" s="914"/>
      <c r="BR5" s="914"/>
      <c r="BS5" s="914"/>
      <c r="BT5" s="914"/>
      <c r="BU5" s="914"/>
      <c r="BV5" s="914"/>
    </row>
    <row r="6" spans="1:74" ht="12" customHeight="1" thickBot="1" x14ac:dyDescent="0.25">
      <c r="A6" s="908"/>
      <c r="B6" s="915"/>
      <c r="C6" s="923"/>
      <c r="D6" s="1507"/>
      <c r="E6" s="1510"/>
      <c r="F6" s="1513"/>
      <c r="G6" s="1512"/>
      <c r="H6" s="1511"/>
      <c r="I6" s="1512"/>
      <c r="J6" s="1537"/>
      <c r="K6" s="1504"/>
      <c r="L6" s="1540"/>
      <c r="M6" s="1541"/>
      <c r="N6" s="1507"/>
      <c r="O6" s="1538"/>
      <c r="P6" s="1507"/>
      <c r="Q6" s="1508"/>
      <c r="R6" s="1522" t="s">
        <v>391</v>
      </c>
      <c r="S6" s="1523"/>
      <c r="T6" s="1507"/>
      <c r="U6" s="1508"/>
      <c r="V6" s="1503"/>
      <c r="W6" s="1504"/>
      <c r="X6" s="1503"/>
      <c r="Y6" s="1504"/>
      <c r="Z6" s="933"/>
      <c r="AA6" s="1045"/>
      <c r="AB6" s="1507"/>
      <c r="AC6" s="1524"/>
      <c r="AD6" s="1444"/>
      <c r="AE6" s="1445"/>
      <c r="AF6" s="1522" t="s">
        <v>464</v>
      </c>
      <c r="AG6" s="1523"/>
      <c r="AH6" s="1507"/>
      <c r="AI6" s="1504"/>
      <c r="AJ6" s="934"/>
      <c r="AK6" s="935"/>
      <c r="AL6" s="936"/>
      <c r="AM6" s="937"/>
      <c r="AN6" s="937"/>
      <c r="AO6" s="928"/>
      <c r="AP6" s="938"/>
      <c r="AQ6" s="938"/>
      <c r="AR6" s="938"/>
      <c r="AS6" s="938"/>
      <c r="AT6" s="939"/>
      <c r="AU6" s="914"/>
      <c r="AV6" s="914"/>
      <c r="AW6" s="914"/>
      <c r="AX6" s="914"/>
      <c r="AY6" s="914"/>
      <c r="AZ6" s="914"/>
      <c r="BA6" s="914"/>
      <c r="BB6" s="914"/>
      <c r="BC6" s="914"/>
      <c r="BD6" s="914"/>
      <c r="BE6" s="914"/>
      <c r="BF6" s="914"/>
      <c r="BG6" s="914"/>
      <c r="BH6" s="914"/>
      <c r="BI6" s="914"/>
      <c r="BJ6" s="914"/>
      <c r="BK6" s="914"/>
      <c r="BL6" s="914"/>
      <c r="BM6" s="914"/>
      <c r="BN6" s="914"/>
      <c r="BO6" s="914"/>
      <c r="BP6" s="914"/>
      <c r="BQ6" s="914"/>
      <c r="BR6" s="914"/>
      <c r="BS6" s="914"/>
      <c r="BT6" s="914"/>
      <c r="BU6" s="914"/>
      <c r="BV6" s="914"/>
    </row>
    <row r="7" spans="1:74" x14ac:dyDescent="0.2">
      <c r="A7" s="908"/>
      <c r="B7" s="940"/>
      <c r="C7" s="941" t="s">
        <v>317</v>
      </c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1406"/>
      <c r="Q7" s="1406"/>
      <c r="R7" s="942"/>
      <c r="S7" s="942"/>
      <c r="T7" s="942"/>
      <c r="U7" s="942"/>
      <c r="V7" s="1393"/>
      <c r="W7" s="1393"/>
      <c r="X7" s="1393"/>
      <c r="Y7" s="1393"/>
      <c r="Z7" s="942"/>
      <c r="AA7" s="942"/>
      <c r="AB7" s="942"/>
      <c r="AC7" s="942"/>
      <c r="AD7" s="1448"/>
      <c r="AE7" s="1448"/>
      <c r="AF7" s="1448"/>
      <c r="AG7" s="1448"/>
      <c r="AH7" s="942"/>
      <c r="AI7" s="942"/>
      <c r="AJ7" s="935"/>
      <c r="AK7" s="943"/>
      <c r="AL7" s="944"/>
      <c r="AM7" s="944"/>
      <c r="AN7" s="944"/>
      <c r="AO7" s="945"/>
      <c r="AP7" s="1220">
        <v>500</v>
      </c>
      <c r="AQ7" s="1220">
        <v>550</v>
      </c>
      <c r="AR7" s="1220">
        <v>600</v>
      </c>
      <c r="AS7" s="1220">
        <v>640</v>
      </c>
      <c r="AT7" s="1220">
        <v>670</v>
      </c>
      <c r="AU7" s="914"/>
      <c r="AV7" s="914"/>
      <c r="AW7" s="914"/>
      <c r="AX7" s="914"/>
      <c r="AY7" s="914"/>
      <c r="AZ7" s="914"/>
      <c r="BA7" s="914"/>
      <c r="BB7" s="914"/>
      <c r="BC7" s="914"/>
      <c r="BD7" s="914"/>
      <c r="BE7" s="914"/>
      <c r="BF7" s="914"/>
      <c r="BG7" s="914"/>
      <c r="BH7" s="914"/>
      <c r="BI7" s="914"/>
      <c r="BJ7" s="914"/>
      <c r="BK7" s="914"/>
      <c r="BL7" s="914"/>
      <c r="BM7" s="914"/>
      <c r="BN7" s="914"/>
      <c r="BO7" s="914"/>
      <c r="BP7" s="914"/>
      <c r="BQ7" s="914"/>
      <c r="BR7" s="914"/>
      <c r="BS7" s="914"/>
      <c r="BT7" s="914"/>
      <c r="BU7" s="914"/>
      <c r="BV7" s="914"/>
    </row>
    <row r="8" spans="1:74" x14ac:dyDescent="0.2">
      <c r="A8" s="908"/>
      <c r="B8" s="946"/>
      <c r="C8" s="947" t="s">
        <v>308</v>
      </c>
      <c r="D8" s="948"/>
      <c r="E8" s="949"/>
      <c r="F8" s="948"/>
      <c r="G8" s="949"/>
      <c r="H8" s="948"/>
      <c r="I8" s="949"/>
      <c r="J8" s="948"/>
      <c r="K8" s="950"/>
      <c r="L8" s="951"/>
      <c r="M8" s="949"/>
      <c r="N8" s="948"/>
      <c r="O8" s="950"/>
      <c r="P8" s="948"/>
      <c r="Q8" s="952"/>
      <c r="R8" s="951"/>
      <c r="S8" s="952"/>
      <c r="T8" s="948"/>
      <c r="U8" s="952"/>
      <c r="V8" s="951"/>
      <c r="W8" s="951"/>
      <c r="X8" s="948"/>
      <c r="Y8" s="952"/>
      <c r="Z8" s="951"/>
      <c r="AA8" s="951"/>
      <c r="AB8" s="948"/>
      <c r="AC8" s="952"/>
      <c r="AD8" s="951"/>
      <c r="AE8" s="951"/>
      <c r="AF8" s="948"/>
      <c r="AG8" s="952"/>
      <c r="AH8" s="951"/>
      <c r="AI8" s="950"/>
      <c r="AJ8" s="917">
        <f>COUNT(D8:AC8)</f>
        <v>0</v>
      </c>
      <c r="AK8" s="943" t="str">
        <f>IF(AJ8&lt;3," ",((LARGE(D8:AC8,1)+LARGE(D8:AC8,2)+LARGE(D8:AC8,3))/3))</f>
        <v xml:space="preserve"> </v>
      </c>
      <c r="AL8" s="936">
        <f>COUNTIF(D8:AI8,"(1)")</f>
        <v>0</v>
      </c>
      <c r="AM8" s="937">
        <f>COUNTIF(D8:AI8,"(2)")</f>
        <v>0</v>
      </c>
      <c r="AN8" s="937">
        <f>COUNTIF(D8:AI8,"(3)")</f>
        <v>0</v>
      </c>
      <c r="AO8" s="928">
        <f>SUM(AL8:AN8)</f>
        <v>0</v>
      </c>
      <c r="AP8" s="936" t="e">
        <f>IF((LARGE($D8:$AI8,1))&gt;=500,"17"," ")</f>
        <v>#NUM!</v>
      </c>
      <c r="AQ8" s="937" t="e">
        <f>IF((LARGE($D8:$AI8,1))&gt;=550,"17"," ")</f>
        <v>#NUM!</v>
      </c>
      <c r="AR8" s="937" t="e">
        <f>IF((LARGE($D8:$AI8,1))&gt;=600,"17"," ")</f>
        <v>#NUM!</v>
      </c>
      <c r="AS8" s="937" t="e">
        <f>IF((LARGE($D8:$AI8,1))&gt;=640,"17"," ")</f>
        <v>#NUM!</v>
      </c>
      <c r="AT8" s="937" t="e">
        <f>IF((LARGE($D8:$AI8,1))&gt;=670,"17"," ")</f>
        <v>#NUM!</v>
      </c>
      <c r="AU8" s="914"/>
      <c r="AV8" s="914"/>
      <c r="AW8" s="914"/>
      <c r="AX8" s="914"/>
      <c r="AY8" s="914"/>
      <c r="AZ8" s="914"/>
      <c r="BA8" s="914"/>
      <c r="BB8" s="914"/>
      <c r="BC8" s="914"/>
      <c r="BD8" s="914"/>
      <c r="BE8" s="914"/>
      <c r="BF8" s="914"/>
      <c r="BG8" s="914"/>
      <c r="BH8" s="914"/>
      <c r="BI8" s="914"/>
      <c r="BJ8" s="914"/>
      <c r="BK8" s="914"/>
      <c r="BL8" s="914"/>
      <c r="BM8" s="914"/>
      <c r="BN8" s="914"/>
      <c r="BO8" s="914"/>
      <c r="BP8" s="914"/>
      <c r="BQ8" s="914"/>
      <c r="BR8" s="914"/>
      <c r="BS8" s="914"/>
      <c r="BT8" s="914"/>
      <c r="BU8" s="914"/>
      <c r="BV8" s="914"/>
    </row>
    <row r="9" spans="1:74" x14ac:dyDescent="0.2">
      <c r="A9" s="908"/>
      <c r="B9" s="953"/>
      <c r="C9" s="954"/>
      <c r="D9" s="1041"/>
      <c r="E9" s="1042"/>
      <c r="F9" s="1041"/>
      <c r="G9" s="1042"/>
      <c r="H9" s="1041"/>
      <c r="I9" s="1042"/>
      <c r="J9" s="1041"/>
      <c r="K9" s="1042"/>
      <c r="L9" s="1041"/>
      <c r="M9" s="1042"/>
      <c r="N9" s="1041"/>
      <c r="O9" s="1042"/>
      <c r="P9" s="1402"/>
      <c r="Q9" s="1402"/>
      <c r="R9" s="1041"/>
      <c r="S9" s="1041"/>
      <c r="T9" s="1041"/>
      <c r="U9" s="1041"/>
      <c r="V9" s="1389"/>
      <c r="W9" s="1389"/>
      <c r="X9" s="1389"/>
      <c r="Y9" s="1389"/>
      <c r="Z9" s="1041"/>
      <c r="AA9" s="1041"/>
      <c r="AB9" s="1041"/>
      <c r="AC9" s="1041"/>
      <c r="AD9" s="1446"/>
      <c r="AE9" s="1446"/>
      <c r="AF9" s="1446"/>
      <c r="AG9" s="1446"/>
      <c r="AH9" s="1041"/>
      <c r="AI9" s="1042"/>
      <c r="AJ9" s="917"/>
      <c r="AK9" s="943"/>
      <c r="AL9" s="935"/>
      <c r="AM9" s="935"/>
      <c r="AN9" s="935"/>
      <c r="AO9" s="955"/>
      <c r="AP9" s="935"/>
      <c r="AQ9" s="935"/>
      <c r="AR9" s="935"/>
      <c r="AS9" s="935"/>
      <c r="AT9" s="935"/>
      <c r="AU9" s="914"/>
      <c r="AV9" s="914"/>
      <c r="AW9" s="914"/>
      <c r="AX9" s="914"/>
      <c r="AY9" s="914"/>
      <c r="AZ9" s="914"/>
      <c r="BA9" s="914"/>
      <c r="BB9" s="914"/>
      <c r="BC9" s="914"/>
      <c r="BD9" s="914"/>
      <c r="BE9" s="914"/>
      <c r="BF9" s="914"/>
      <c r="BG9" s="914"/>
      <c r="BH9" s="914"/>
      <c r="BI9" s="914"/>
      <c r="BJ9" s="914"/>
      <c r="BK9" s="914"/>
      <c r="BL9" s="914"/>
      <c r="BM9" s="914"/>
      <c r="BN9" s="914"/>
      <c r="BO9" s="914"/>
      <c r="BP9" s="914"/>
      <c r="BQ9" s="914"/>
      <c r="BR9" s="914"/>
      <c r="BS9" s="914"/>
      <c r="BT9" s="914"/>
      <c r="BU9" s="914"/>
      <c r="BV9" s="914"/>
    </row>
    <row r="10" spans="1:74" x14ac:dyDescent="0.2">
      <c r="A10" s="908"/>
      <c r="B10" s="940"/>
      <c r="C10" s="941" t="s">
        <v>332</v>
      </c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6"/>
      <c r="P10" s="1406"/>
      <c r="Q10" s="1406"/>
      <c r="R10" s="1046"/>
      <c r="S10" s="1046"/>
      <c r="T10" s="1046"/>
      <c r="U10" s="1046"/>
      <c r="V10" s="1393"/>
      <c r="W10" s="1393"/>
      <c r="X10" s="1393"/>
      <c r="Y10" s="1393"/>
      <c r="Z10" s="1046"/>
      <c r="AA10" s="1046"/>
      <c r="AB10" s="1046"/>
      <c r="AC10" s="1046"/>
      <c r="AD10" s="1448"/>
      <c r="AE10" s="1448"/>
      <c r="AF10" s="1448"/>
      <c r="AG10" s="1448"/>
      <c r="AH10" s="1046"/>
      <c r="AI10" s="1046"/>
      <c r="AJ10" s="935"/>
      <c r="AK10" s="943"/>
      <c r="AL10" s="944"/>
      <c r="AM10" s="944"/>
      <c r="AN10" s="944"/>
      <c r="AO10" s="945"/>
      <c r="AP10" s="944"/>
      <c r="AQ10" s="944"/>
      <c r="AR10" s="944"/>
      <c r="AS10" s="944"/>
      <c r="AT10" s="944"/>
      <c r="AU10" s="914"/>
      <c r="AV10" s="914"/>
      <c r="AW10" s="914"/>
      <c r="AX10" s="914"/>
      <c r="AY10" s="914"/>
      <c r="AZ10" s="914"/>
      <c r="BA10" s="914"/>
      <c r="BB10" s="914"/>
      <c r="BC10" s="914"/>
      <c r="BD10" s="914"/>
      <c r="BE10" s="914"/>
      <c r="BF10" s="914"/>
      <c r="BG10" s="914"/>
      <c r="BH10" s="914"/>
      <c r="BI10" s="914"/>
      <c r="BJ10" s="914"/>
      <c r="BK10" s="914"/>
      <c r="BL10" s="914"/>
      <c r="BM10" s="914"/>
      <c r="BN10" s="914"/>
      <c r="BO10" s="914"/>
      <c r="BP10" s="914"/>
      <c r="BQ10" s="914"/>
      <c r="BR10" s="914"/>
      <c r="BS10" s="914"/>
      <c r="BT10" s="914"/>
      <c r="BU10" s="914"/>
      <c r="BV10" s="914"/>
    </row>
    <row r="11" spans="1:74" x14ac:dyDescent="0.2">
      <c r="A11" s="908"/>
      <c r="B11" s="946">
        <v>1</v>
      </c>
      <c r="C11" s="947" t="s">
        <v>307</v>
      </c>
      <c r="D11" s="948"/>
      <c r="E11" s="949"/>
      <c r="F11" s="948"/>
      <c r="G11" s="949"/>
      <c r="H11" s="948"/>
      <c r="I11" s="949"/>
      <c r="J11" s="948"/>
      <c r="K11" s="950"/>
      <c r="L11" s="951"/>
      <c r="M11" s="949"/>
      <c r="N11" s="948"/>
      <c r="O11" s="950"/>
      <c r="P11" s="948"/>
      <c r="Q11" s="950"/>
      <c r="R11" s="951">
        <v>193</v>
      </c>
      <c r="S11" s="1397" t="s">
        <v>323</v>
      </c>
      <c r="T11" s="948"/>
      <c r="U11" s="950"/>
      <c r="V11" s="949"/>
      <c r="W11" s="949"/>
      <c r="X11" s="1401"/>
      <c r="Y11" s="950"/>
      <c r="Z11" s="951"/>
      <c r="AA11" s="951"/>
      <c r="AB11" s="948"/>
      <c r="AC11" s="952"/>
      <c r="AD11" s="951"/>
      <c r="AE11" s="951"/>
      <c r="AF11" s="948"/>
      <c r="AG11" s="952"/>
      <c r="AH11" s="951"/>
      <c r="AI11" s="950"/>
      <c r="AJ11" s="917">
        <f>COUNT(D11:AC11)</f>
        <v>1</v>
      </c>
      <c r="AK11" s="943" t="str">
        <f>IF(AJ11&lt;3," ",((LARGE(D11:AC11,1)+LARGE(D11:AC11,2)+LARGE(D11:AC11,3))/3))</f>
        <v xml:space="preserve"> </v>
      </c>
      <c r="AL11" s="936">
        <f>COUNTIF(D11:AI11,"(1)")</f>
        <v>0</v>
      </c>
      <c r="AM11" s="937">
        <f>COUNTIF(D11:AI11,"(2)")</f>
        <v>1</v>
      </c>
      <c r="AN11" s="937">
        <f>COUNTIF(D11:AI11,"(3)")</f>
        <v>0</v>
      </c>
      <c r="AO11" s="928">
        <f>SUM(AL11:AN11)</f>
        <v>1</v>
      </c>
      <c r="AP11" s="964">
        <v>16</v>
      </c>
      <c r="AQ11" s="965">
        <v>16</v>
      </c>
      <c r="AR11" s="937" t="str">
        <f>IF((LARGE($D11:$AI11,1))&gt;=600,"17"," ")</f>
        <v xml:space="preserve"> </v>
      </c>
      <c r="AS11" s="937" t="str">
        <f>IF((LARGE($D11:$AI11,1))&gt;=640,"17"," ")</f>
        <v xml:space="preserve"> </v>
      </c>
      <c r="AT11" s="937" t="str">
        <f>IF((LARGE($D11:$AI11,1))&gt;=670,"17"," ")</f>
        <v xml:space="preserve"> </v>
      </c>
      <c r="AU11" s="914"/>
      <c r="AV11" s="914"/>
      <c r="AW11" s="914"/>
      <c r="AX11" s="914"/>
      <c r="AY11" s="914"/>
      <c r="AZ11" s="914"/>
      <c r="BA11" s="914"/>
      <c r="BB11" s="914"/>
      <c r="BC11" s="914"/>
      <c r="BD11" s="914"/>
      <c r="BE11" s="914"/>
      <c r="BF11" s="914"/>
      <c r="BG11" s="914"/>
      <c r="BH11" s="914"/>
      <c r="BI11" s="914"/>
      <c r="BJ11" s="914"/>
      <c r="BK11" s="914"/>
      <c r="BL11" s="914"/>
      <c r="BM11" s="914"/>
      <c r="BN11" s="914"/>
      <c r="BO11" s="914"/>
      <c r="BP11" s="914"/>
      <c r="BQ11" s="914"/>
      <c r="BR11" s="914"/>
      <c r="BS11" s="914"/>
      <c r="BT11" s="914"/>
      <c r="BU11" s="914"/>
      <c r="BV11" s="914"/>
    </row>
    <row r="12" spans="1:74" x14ac:dyDescent="0.2">
      <c r="A12" s="908"/>
      <c r="B12" s="953"/>
      <c r="C12" s="954"/>
      <c r="D12" s="1041"/>
      <c r="E12" s="1042"/>
      <c r="F12" s="1041"/>
      <c r="G12" s="1042"/>
      <c r="H12" s="1041"/>
      <c r="I12" s="1042"/>
      <c r="J12" s="1041"/>
      <c r="K12" s="1042"/>
      <c r="L12" s="1041"/>
      <c r="M12" s="1042"/>
      <c r="N12" s="1041"/>
      <c r="O12" s="1042"/>
      <c r="P12" s="1402"/>
      <c r="Q12" s="1402"/>
      <c r="R12" s="1041"/>
      <c r="S12" s="1041"/>
      <c r="T12" s="1041"/>
      <c r="U12" s="1041"/>
      <c r="V12" s="1389"/>
      <c r="W12" s="1389"/>
      <c r="X12" s="1389"/>
      <c r="Y12" s="1389"/>
      <c r="Z12" s="1041"/>
      <c r="AA12" s="1041"/>
      <c r="AB12" s="1041"/>
      <c r="AC12" s="1041"/>
      <c r="AD12" s="1446"/>
      <c r="AE12" s="1446"/>
      <c r="AF12" s="1446"/>
      <c r="AG12" s="1446"/>
      <c r="AH12" s="1041"/>
      <c r="AI12" s="1042"/>
      <c r="AJ12" s="917"/>
      <c r="AK12" s="943"/>
      <c r="AL12" s="935"/>
      <c r="AM12" s="935"/>
      <c r="AN12" s="935"/>
      <c r="AO12" s="955"/>
      <c r="AP12" s="935"/>
      <c r="AQ12" s="935"/>
      <c r="AR12" s="935"/>
      <c r="AS12" s="935"/>
      <c r="AT12" s="935"/>
      <c r="AU12" s="914"/>
      <c r="AV12" s="914"/>
      <c r="AW12" s="914"/>
      <c r="AX12" s="914"/>
      <c r="AY12" s="914"/>
      <c r="AZ12" s="914"/>
      <c r="BA12" s="914"/>
      <c r="BB12" s="914"/>
      <c r="BC12" s="914"/>
      <c r="BD12" s="914"/>
      <c r="BE12" s="914"/>
      <c r="BF12" s="914"/>
      <c r="BG12" s="914"/>
      <c r="BH12" s="914"/>
      <c r="BI12" s="914"/>
      <c r="BJ12" s="914"/>
      <c r="BK12" s="914"/>
      <c r="BL12" s="914"/>
      <c r="BM12" s="914"/>
      <c r="BN12" s="914"/>
      <c r="BO12" s="914"/>
      <c r="BP12" s="914"/>
      <c r="BQ12" s="914"/>
      <c r="BR12" s="914"/>
      <c r="BS12" s="914"/>
      <c r="BT12" s="914"/>
      <c r="BU12" s="914"/>
      <c r="BV12" s="914"/>
    </row>
    <row r="13" spans="1:74" x14ac:dyDescent="0.2">
      <c r="A13" s="908"/>
      <c r="B13" s="940"/>
      <c r="C13" s="956" t="s">
        <v>195</v>
      </c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402"/>
      <c r="Q13" s="1402"/>
      <c r="R13" s="1041"/>
      <c r="S13" s="1041"/>
      <c r="T13" s="1041"/>
      <c r="U13" s="1041"/>
      <c r="V13" s="1389"/>
      <c r="W13" s="1389"/>
      <c r="X13" s="1389"/>
      <c r="Y13" s="1389"/>
      <c r="Z13" s="1041"/>
      <c r="AA13" s="1041"/>
      <c r="AB13" s="1041"/>
      <c r="AC13" s="1041"/>
      <c r="AD13" s="1446"/>
      <c r="AE13" s="1446"/>
      <c r="AF13" s="1446"/>
      <c r="AG13" s="1446"/>
      <c r="AH13" s="1041"/>
      <c r="AI13" s="1041"/>
      <c r="AJ13" s="935"/>
      <c r="AK13" s="943"/>
      <c r="AL13" s="944"/>
      <c r="AM13" s="944"/>
      <c r="AN13" s="944"/>
      <c r="AO13" s="945"/>
      <c r="AP13" s="944"/>
      <c r="AQ13" s="944"/>
      <c r="AR13" s="944"/>
      <c r="AS13" s="944"/>
      <c r="AT13" s="944"/>
      <c r="AU13" s="914"/>
      <c r="AV13" s="914"/>
      <c r="AW13" s="914"/>
      <c r="AX13" s="914"/>
      <c r="AY13" s="914"/>
      <c r="AZ13" s="914"/>
      <c r="BA13" s="914"/>
      <c r="BB13" s="914"/>
      <c r="BC13" s="914"/>
      <c r="BD13" s="914"/>
      <c r="BE13" s="914"/>
      <c r="BF13" s="914"/>
      <c r="BG13" s="914"/>
      <c r="BH13" s="914"/>
      <c r="BI13" s="914"/>
      <c r="BJ13" s="914"/>
      <c r="BK13" s="914"/>
      <c r="BL13" s="914"/>
      <c r="BM13" s="914"/>
      <c r="BN13" s="914"/>
      <c r="BO13" s="914"/>
      <c r="BP13" s="914"/>
      <c r="BQ13" s="914"/>
      <c r="BR13" s="914"/>
      <c r="BS13" s="914"/>
      <c r="BT13" s="914"/>
      <c r="BU13" s="914"/>
      <c r="BV13" s="914"/>
    </row>
    <row r="14" spans="1:74" x14ac:dyDescent="0.2">
      <c r="A14" s="908"/>
      <c r="B14" s="957"/>
      <c r="C14" s="958"/>
      <c r="D14" s="959"/>
      <c r="E14" s="960"/>
      <c r="F14" s="959"/>
      <c r="G14" s="961"/>
      <c r="H14" s="959"/>
      <c r="I14" s="961"/>
      <c r="J14" s="959"/>
      <c r="K14" s="960"/>
      <c r="L14" s="962"/>
      <c r="M14" s="961"/>
      <c r="N14" s="959"/>
      <c r="O14" s="960"/>
      <c r="P14" s="962"/>
      <c r="Q14" s="962"/>
      <c r="R14" s="962"/>
      <c r="S14" s="960"/>
      <c r="T14" s="962"/>
      <c r="U14" s="962"/>
      <c r="V14" s="959"/>
      <c r="W14" s="963"/>
      <c r="X14" s="962"/>
      <c r="Y14" s="962"/>
      <c r="Z14" s="959"/>
      <c r="AA14" s="963"/>
      <c r="AB14" s="962"/>
      <c r="AC14" s="962"/>
      <c r="AD14" s="959"/>
      <c r="AE14" s="963"/>
      <c r="AF14" s="959"/>
      <c r="AG14" s="963"/>
      <c r="AH14" s="959"/>
      <c r="AI14" s="960"/>
      <c r="AJ14" s="917"/>
      <c r="AK14" s="943"/>
      <c r="AL14" s="936"/>
      <c r="AM14" s="937"/>
      <c r="AN14" s="937"/>
      <c r="AO14" s="928"/>
      <c r="AP14" s="936" t="e">
        <f>IF((LARGE($D14:$AI14,1))&gt;=500,"17"," ")</f>
        <v>#NUM!</v>
      </c>
      <c r="AQ14" s="937" t="e">
        <f>IF((LARGE($D14:$AI14,1))&gt;=550,"17"," ")</f>
        <v>#NUM!</v>
      </c>
      <c r="AR14" s="937" t="e">
        <f>IF((LARGE($D14:$AI14,1))&gt;=600,"17"," ")</f>
        <v>#NUM!</v>
      </c>
      <c r="AS14" s="937" t="e">
        <f>IF((LARGE($D14:$AI14,1))&gt;=640,"17"," ")</f>
        <v>#NUM!</v>
      </c>
      <c r="AT14" s="937" t="e">
        <f>IF((LARGE($D14:$AI14,1))&gt;=670,"17"," ")</f>
        <v>#NUM!</v>
      </c>
      <c r="AU14" s="914"/>
      <c r="AV14" s="914"/>
      <c r="AW14" s="914"/>
      <c r="AX14" s="914"/>
      <c r="AY14" s="914"/>
      <c r="AZ14" s="914"/>
      <c r="BA14" s="914"/>
      <c r="BB14" s="914"/>
      <c r="BC14" s="914"/>
      <c r="BD14" s="914"/>
      <c r="BE14" s="914"/>
      <c r="BF14" s="914"/>
      <c r="BG14" s="914"/>
      <c r="BH14" s="914"/>
      <c r="BI14" s="914"/>
      <c r="BJ14" s="914"/>
      <c r="BK14" s="914"/>
      <c r="BL14" s="914"/>
      <c r="BM14" s="914"/>
      <c r="BN14" s="914"/>
      <c r="BO14" s="914"/>
      <c r="BP14" s="914"/>
      <c r="BQ14" s="914"/>
      <c r="BR14" s="914"/>
      <c r="BS14" s="914"/>
      <c r="BT14" s="914"/>
      <c r="BU14" s="914"/>
      <c r="BV14" s="914"/>
    </row>
    <row r="15" spans="1:74" x14ac:dyDescent="0.2">
      <c r="A15" s="908"/>
      <c r="B15" s="968"/>
      <c r="C15" s="969"/>
      <c r="D15" s="933"/>
      <c r="E15" s="1045"/>
      <c r="F15" s="933"/>
      <c r="G15" s="1045"/>
      <c r="H15" s="1046"/>
      <c r="I15" s="970"/>
      <c r="J15" s="933"/>
      <c r="K15" s="1045"/>
      <c r="L15" s="1046"/>
      <c r="M15" s="1046"/>
      <c r="N15" s="933"/>
      <c r="O15" s="971"/>
      <c r="P15" s="933"/>
      <c r="Q15" s="1406"/>
      <c r="R15" s="1046"/>
      <c r="S15" s="1046"/>
      <c r="T15" s="933"/>
      <c r="U15" s="1046"/>
      <c r="V15" s="933"/>
      <c r="W15" s="1400"/>
      <c r="X15" s="1393"/>
      <c r="Y15" s="1393"/>
      <c r="Z15" s="933"/>
      <c r="AA15" s="1045"/>
      <c r="AB15" s="1046"/>
      <c r="AC15" s="1046"/>
      <c r="AD15" s="1442"/>
      <c r="AE15" s="1443"/>
      <c r="AF15" s="1442"/>
      <c r="AG15" s="1443"/>
      <c r="AH15" s="933"/>
      <c r="AI15" s="1045"/>
      <c r="AJ15" s="917">
        <f>COUNT(D15:AC15)</f>
        <v>0</v>
      </c>
      <c r="AK15" s="943" t="str">
        <f>IF(AJ15&lt;3," ",((LARGE(D15:AC15,1)+LARGE(D15:AC15,2)+LARGE(D15:AC15,3))/3))</f>
        <v xml:space="preserve"> </v>
      </c>
      <c r="AL15" s="936">
        <f>COUNTIF(D15:AI15,"(1)")</f>
        <v>0</v>
      </c>
      <c r="AM15" s="937">
        <f>COUNTIF(D15:AI15,"(2)")</f>
        <v>0</v>
      </c>
      <c r="AN15" s="937">
        <f>COUNTIF(D15:AI15,"(3)")</f>
        <v>0</v>
      </c>
      <c r="AO15" s="928">
        <f>SUM(AL15:AN15)</f>
        <v>0</v>
      </c>
      <c r="AP15" s="936" t="e">
        <f>IF((LARGE($D15:$AI15,1))&gt;=500,"17"," ")</f>
        <v>#NUM!</v>
      </c>
      <c r="AQ15" s="937" t="e">
        <f>IF((LARGE($D15:$AI15,1))&gt;=550,"17"," ")</f>
        <v>#NUM!</v>
      </c>
      <c r="AR15" s="937" t="e">
        <f>IF((LARGE($D15:$AI15,1))&gt;=600,"17"," ")</f>
        <v>#NUM!</v>
      </c>
      <c r="AS15" s="937" t="e">
        <f>IF((LARGE($D15:$AI15,1))&gt;=640,"17"," ")</f>
        <v>#NUM!</v>
      </c>
      <c r="AT15" s="937" t="e">
        <f>IF((LARGE($D15:$AI15,1))&gt;=670,"17"," ")</f>
        <v>#NUM!</v>
      </c>
      <c r="AU15" s="914"/>
      <c r="AV15" s="914"/>
      <c r="AW15" s="914"/>
      <c r="AX15" s="914"/>
      <c r="AY15" s="914"/>
      <c r="AZ15" s="914"/>
      <c r="BA15" s="914"/>
      <c r="BB15" s="914"/>
      <c r="BC15" s="914"/>
      <c r="BD15" s="914"/>
      <c r="BE15" s="914"/>
      <c r="BF15" s="914"/>
      <c r="BG15" s="914"/>
      <c r="BH15" s="914"/>
      <c r="BI15" s="914"/>
      <c r="BJ15" s="914"/>
      <c r="BK15" s="914"/>
      <c r="BL15" s="914"/>
      <c r="BM15" s="914"/>
      <c r="BN15" s="914"/>
      <c r="BO15" s="914"/>
      <c r="BP15" s="914"/>
      <c r="BQ15" s="914"/>
      <c r="BR15" s="914"/>
      <c r="BS15" s="914"/>
      <c r="BT15" s="914"/>
      <c r="BU15" s="914"/>
      <c r="BV15" s="914"/>
    </row>
    <row r="16" spans="1:74" x14ac:dyDescent="0.2">
      <c r="A16" s="908"/>
      <c r="B16" s="972"/>
      <c r="C16" s="914"/>
      <c r="D16" s="1041"/>
      <c r="E16" s="973"/>
      <c r="F16" s="1041"/>
      <c r="G16" s="973"/>
      <c r="H16" s="1041"/>
      <c r="I16" s="974"/>
      <c r="J16" s="1041"/>
      <c r="K16" s="1041"/>
      <c r="L16" s="973"/>
      <c r="M16" s="973"/>
      <c r="N16" s="1041"/>
      <c r="O16" s="1042"/>
      <c r="P16" s="1402"/>
      <c r="Q16" s="1402"/>
      <c r="R16" s="973"/>
      <c r="S16" s="1041"/>
      <c r="T16" s="1041"/>
      <c r="U16" s="1041"/>
      <c r="V16" s="1389"/>
      <c r="W16" s="1389"/>
      <c r="X16" s="1389"/>
      <c r="Y16" s="1389"/>
      <c r="Z16" s="1041"/>
      <c r="AA16" s="1041"/>
      <c r="AB16" s="1041"/>
      <c r="AC16" s="1041"/>
      <c r="AD16" s="1446"/>
      <c r="AE16" s="1446"/>
      <c r="AF16" s="1446"/>
      <c r="AG16" s="1446"/>
      <c r="AH16" s="1041"/>
      <c r="AI16" s="1041"/>
      <c r="AJ16" s="917"/>
      <c r="AK16" s="943"/>
      <c r="AL16" s="935"/>
      <c r="AM16" s="935"/>
      <c r="AN16" s="935"/>
      <c r="AO16" s="955"/>
      <c r="AP16" s="935"/>
      <c r="AQ16" s="935"/>
      <c r="AR16" s="935"/>
      <c r="AS16" s="935"/>
      <c r="AT16" s="935"/>
      <c r="AU16" s="914"/>
      <c r="AV16" s="914"/>
      <c r="AW16" s="914"/>
      <c r="AX16" s="914"/>
      <c r="AY16" s="914"/>
      <c r="AZ16" s="914"/>
      <c r="BA16" s="914"/>
      <c r="BB16" s="914"/>
      <c r="BC16" s="914"/>
      <c r="BD16" s="914"/>
      <c r="BE16" s="914"/>
      <c r="BF16" s="914"/>
      <c r="BG16" s="914"/>
      <c r="BH16" s="914"/>
      <c r="BI16" s="914"/>
      <c r="BJ16" s="914"/>
      <c r="BK16" s="914"/>
      <c r="BL16" s="914"/>
      <c r="BM16" s="914"/>
      <c r="BN16" s="914"/>
      <c r="BO16" s="914"/>
      <c r="BP16" s="914"/>
      <c r="BQ16" s="914"/>
      <c r="BR16" s="914"/>
      <c r="BS16" s="914"/>
      <c r="BT16" s="914"/>
      <c r="BU16" s="914"/>
      <c r="BV16" s="914"/>
    </row>
    <row r="17" spans="1:74" x14ac:dyDescent="0.2">
      <c r="A17" s="908"/>
      <c r="B17" s="940"/>
      <c r="C17" s="941" t="s">
        <v>43</v>
      </c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406"/>
      <c r="Q17" s="1406"/>
      <c r="R17" s="1046"/>
      <c r="S17" s="1046"/>
      <c r="T17" s="1046"/>
      <c r="U17" s="1046"/>
      <c r="V17" s="1393"/>
      <c r="W17" s="1393"/>
      <c r="X17" s="1393"/>
      <c r="Y17" s="1393"/>
      <c r="Z17" s="1046"/>
      <c r="AA17" s="1046"/>
      <c r="AB17" s="1046"/>
      <c r="AC17" s="1046"/>
      <c r="AD17" s="1448"/>
      <c r="AE17" s="1448"/>
      <c r="AF17" s="1448"/>
      <c r="AG17" s="1448"/>
      <c r="AH17" s="1046"/>
      <c r="AI17" s="1046"/>
      <c r="AJ17" s="935"/>
      <c r="AK17" s="943"/>
      <c r="AL17" s="944"/>
      <c r="AM17" s="944"/>
      <c r="AN17" s="944"/>
      <c r="AO17" s="945"/>
      <c r="AP17" s="944"/>
      <c r="AQ17" s="944"/>
      <c r="AR17" s="944"/>
      <c r="AS17" s="944"/>
      <c r="AT17" s="944"/>
      <c r="AU17" s="914"/>
      <c r="AV17" s="914"/>
      <c r="AW17" s="914"/>
      <c r="AX17" s="914"/>
      <c r="AY17" s="914"/>
      <c r="AZ17" s="914"/>
      <c r="BA17" s="914"/>
      <c r="BB17" s="914"/>
      <c r="BC17" s="914"/>
      <c r="BD17" s="914"/>
      <c r="BE17" s="914"/>
      <c r="BF17" s="914"/>
      <c r="BG17" s="914"/>
      <c r="BH17" s="914"/>
      <c r="BI17" s="914"/>
      <c r="BJ17" s="914"/>
      <c r="BK17" s="914"/>
      <c r="BL17" s="914"/>
      <c r="BM17" s="914"/>
      <c r="BN17" s="914"/>
      <c r="BO17" s="914"/>
      <c r="BP17" s="914"/>
      <c r="BQ17" s="914"/>
      <c r="BR17" s="914"/>
      <c r="BS17" s="914"/>
      <c r="BT17" s="914"/>
      <c r="BU17" s="914"/>
      <c r="BV17" s="914"/>
    </row>
    <row r="18" spans="1:74" x14ac:dyDescent="0.2">
      <c r="A18" s="908"/>
      <c r="B18" s="957"/>
      <c r="C18" s="958" t="s">
        <v>229</v>
      </c>
      <c r="D18" s="959"/>
      <c r="E18" s="960"/>
      <c r="F18" s="959"/>
      <c r="G18" s="961"/>
      <c r="H18" s="959"/>
      <c r="I18" s="961"/>
      <c r="J18" s="959"/>
      <c r="K18" s="960"/>
      <c r="L18" s="962"/>
      <c r="M18" s="961"/>
      <c r="N18" s="959"/>
      <c r="O18" s="960"/>
      <c r="P18" s="959"/>
      <c r="Q18" s="963"/>
      <c r="R18" s="962"/>
      <c r="S18" s="960"/>
      <c r="T18" s="962"/>
      <c r="U18" s="962"/>
      <c r="V18" s="959"/>
      <c r="W18" s="963"/>
      <c r="X18" s="962"/>
      <c r="Y18" s="962"/>
      <c r="Z18" s="959"/>
      <c r="AA18" s="963"/>
      <c r="AB18" s="962"/>
      <c r="AC18" s="962"/>
      <c r="AD18" s="959"/>
      <c r="AE18" s="963"/>
      <c r="AF18" s="959"/>
      <c r="AG18" s="963"/>
      <c r="AH18" s="959"/>
      <c r="AI18" s="960"/>
      <c r="AJ18" s="917">
        <f>COUNT(D18:AC18)</f>
        <v>0</v>
      </c>
      <c r="AK18" s="943" t="str">
        <f>IF(AJ18&lt;3," ",((LARGE(D18:AC18,1)+LARGE(D18:AC18,2)+LARGE(D18:AC18,3))/3))</f>
        <v xml:space="preserve"> </v>
      </c>
      <c r="AL18" s="936">
        <f>COUNTIF(D18:AI18,"(1)")</f>
        <v>0</v>
      </c>
      <c r="AM18" s="937">
        <f>COUNTIF(D18:AI18,"(2)")</f>
        <v>0</v>
      </c>
      <c r="AN18" s="937">
        <f>COUNTIF(D18:AI18,"(3)")</f>
        <v>0</v>
      </c>
      <c r="AO18" s="928">
        <f>SUM(AL18:AN18)</f>
        <v>0</v>
      </c>
      <c r="AP18" s="964">
        <v>12</v>
      </c>
      <c r="AQ18" s="965">
        <v>12</v>
      </c>
      <c r="AR18" s="965">
        <v>12</v>
      </c>
      <c r="AS18" s="965">
        <v>12</v>
      </c>
      <c r="AT18" s="937" t="e">
        <f>IF((LARGE($D18:$AI18,1))&gt;=670,"17"," ")</f>
        <v>#NUM!</v>
      </c>
      <c r="AU18" s="914"/>
      <c r="AV18" s="914"/>
      <c r="AW18" s="914"/>
      <c r="AX18" s="914"/>
      <c r="AY18" s="914"/>
      <c r="AZ18" s="914"/>
      <c r="BA18" s="914"/>
      <c r="BB18" s="914"/>
      <c r="BC18" s="914"/>
      <c r="BD18" s="914"/>
      <c r="BE18" s="914"/>
      <c r="BF18" s="914"/>
      <c r="BG18" s="914"/>
      <c r="BH18" s="914"/>
      <c r="BI18" s="914"/>
      <c r="BJ18" s="914"/>
      <c r="BK18" s="914"/>
      <c r="BL18" s="914"/>
      <c r="BM18" s="914"/>
      <c r="BN18" s="914"/>
      <c r="BO18" s="914"/>
      <c r="BP18" s="914"/>
      <c r="BQ18" s="914"/>
      <c r="BR18" s="914"/>
      <c r="BS18" s="914"/>
      <c r="BT18" s="914"/>
      <c r="BU18" s="914"/>
      <c r="BV18" s="914"/>
    </row>
    <row r="19" spans="1:74" x14ac:dyDescent="0.2">
      <c r="A19" s="908"/>
      <c r="B19" s="968"/>
      <c r="C19" s="976"/>
      <c r="D19" s="933"/>
      <c r="E19" s="1046"/>
      <c r="F19" s="933"/>
      <c r="G19" s="1046"/>
      <c r="H19" s="933"/>
      <c r="I19" s="1046"/>
      <c r="J19" s="933"/>
      <c r="K19" s="971"/>
      <c r="L19" s="1046"/>
      <c r="M19" s="970"/>
      <c r="N19" s="933"/>
      <c r="O19" s="971"/>
      <c r="P19" s="933"/>
      <c r="Q19" s="971"/>
      <c r="R19" s="1046"/>
      <c r="S19" s="971"/>
      <c r="T19" s="933"/>
      <c r="U19" s="970"/>
      <c r="V19" s="992"/>
      <c r="W19" s="971"/>
      <c r="X19" s="970"/>
      <c r="Y19" s="970"/>
      <c r="Z19" s="992"/>
      <c r="AA19" s="971"/>
      <c r="AB19" s="933"/>
      <c r="AC19" s="970"/>
      <c r="AD19" s="992"/>
      <c r="AE19" s="971"/>
      <c r="AF19" s="992"/>
      <c r="AG19" s="971"/>
      <c r="AH19" s="933"/>
      <c r="AI19" s="1045"/>
      <c r="AJ19" s="917">
        <f>COUNT(D19:AC19)</f>
        <v>0</v>
      </c>
      <c r="AK19" s="943" t="str">
        <f>IF(AJ19&lt;3," ",((LARGE(D19:AC19,1)+LARGE(D19:AC19,2)+LARGE(D19:AC19,3))/3))</f>
        <v xml:space="preserve"> </v>
      </c>
      <c r="AL19" s="936">
        <f>COUNTIF(D19:AI19,"(1)")</f>
        <v>0</v>
      </c>
      <c r="AM19" s="937">
        <f>COUNTIF(D19:AI19,"(2)")</f>
        <v>0</v>
      </c>
      <c r="AN19" s="937">
        <f>COUNTIF(D19:AI19,"(3)")</f>
        <v>0</v>
      </c>
      <c r="AO19" s="928">
        <f>SUM(AL19:AN19)</f>
        <v>0</v>
      </c>
      <c r="AP19" s="936" t="e">
        <f>IF((LARGE($D19:$AI19,1))&gt;=500,"17"," ")</f>
        <v>#NUM!</v>
      </c>
      <c r="AQ19" s="937" t="e">
        <f>IF((LARGE($D19:$AI19,1))&gt;=550,"17"," ")</f>
        <v>#NUM!</v>
      </c>
      <c r="AR19" s="937" t="e">
        <f>IF((LARGE($D19:$AI19,1))&gt;=600,"17"," ")</f>
        <v>#NUM!</v>
      </c>
      <c r="AS19" s="937" t="e">
        <f>IF((LARGE($D19:$AI19,1))&gt;=640,"17"," ")</f>
        <v>#NUM!</v>
      </c>
      <c r="AT19" s="937" t="e">
        <f>IF((LARGE($D19:$AI19,1))&gt;=670,"17"," ")</f>
        <v>#NUM!</v>
      </c>
      <c r="AU19" s="914"/>
      <c r="AV19" s="914"/>
      <c r="AW19" s="914"/>
      <c r="AX19" s="914"/>
      <c r="AY19" s="914"/>
      <c r="AZ19" s="914"/>
      <c r="BA19" s="914"/>
      <c r="BB19" s="914"/>
      <c r="BC19" s="914"/>
      <c r="BD19" s="914"/>
      <c r="BE19" s="914"/>
      <c r="BF19" s="914"/>
      <c r="BG19" s="914"/>
      <c r="BH19" s="914"/>
      <c r="BI19" s="914"/>
      <c r="BJ19" s="914"/>
      <c r="BK19" s="914"/>
      <c r="BL19" s="914"/>
      <c r="BM19" s="914"/>
      <c r="BN19" s="914"/>
      <c r="BO19" s="914"/>
      <c r="BP19" s="914"/>
      <c r="BQ19" s="914"/>
      <c r="BR19" s="914"/>
      <c r="BS19" s="914"/>
      <c r="BT19" s="914"/>
      <c r="BU19" s="914"/>
      <c r="BV19" s="914"/>
    </row>
    <row r="20" spans="1:74" x14ac:dyDescent="0.2">
      <c r="A20" s="908"/>
      <c r="C20" s="914"/>
      <c r="D20" s="973"/>
      <c r="E20" s="973"/>
      <c r="F20" s="973"/>
      <c r="G20" s="973"/>
      <c r="H20" s="973"/>
      <c r="I20" s="973"/>
      <c r="J20" s="973"/>
      <c r="K20" s="1041"/>
      <c r="L20" s="1041"/>
      <c r="M20" s="1041"/>
      <c r="N20" s="973"/>
      <c r="O20" s="973"/>
      <c r="P20" s="973"/>
      <c r="Q20" s="973"/>
      <c r="R20" s="973"/>
      <c r="S20" s="973"/>
      <c r="T20" s="973"/>
      <c r="U20" s="973"/>
      <c r="V20" s="973"/>
      <c r="W20" s="973"/>
      <c r="X20" s="973"/>
      <c r="Y20" s="973"/>
      <c r="Z20" s="973"/>
      <c r="AA20" s="973"/>
      <c r="AB20" s="973"/>
      <c r="AC20" s="973"/>
      <c r="AD20" s="973"/>
      <c r="AE20" s="973"/>
      <c r="AF20" s="973"/>
      <c r="AG20" s="973"/>
      <c r="AH20" s="973"/>
      <c r="AI20" s="973"/>
      <c r="AJ20" s="935"/>
      <c r="AK20" s="943"/>
      <c r="AL20" s="935"/>
      <c r="AM20" s="935"/>
      <c r="AN20" s="935"/>
      <c r="AO20" s="977"/>
      <c r="AP20" s="935"/>
      <c r="AQ20" s="935"/>
      <c r="AR20" s="935"/>
      <c r="AS20" s="935"/>
      <c r="AT20" s="935"/>
      <c r="AU20" s="914"/>
      <c r="AV20" s="914"/>
      <c r="AW20" s="914"/>
      <c r="AX20" s="914"/>
      <c r="AY20" s="914"/>
      <c r="AZ20" s="914"/>
      <c r="BA20" s="914"/>
      <c r="BB20" s="914"/>
      <c r="BC20" s="914"/>
      <c r="BD20" s="914"/>
      <c r="BE20" s="914"/>
      <c r="BF20" s="914"/>
      <c r="BG20" s="914"/>
      <c r="BH20" s="914"/>
      <c r="BI20" s="914"/>
      <c r="BJ20" s="914"/>
      <c r="BK20" s="914"/>
      <c r="BL20" s="914"/>
      <c r="BM20" s="914"/>
      <c r="BN20" s="914"/>
      <c r="BO20" s="914"/>
      <c r="BP20" s="914"/>
      <c r="BQ20" s="914"/>
      <c r="BR20" s="914"/>
      <c r="BS20" s="914"/>
      <c r="BT20" s="914"/>
      <c r="BU20" s="914"/>
      <c r="BV20" s="914"/>
    </row>
    <row r="21" spans="1:74" x14ac:dyDescent="0.2">
      <c r="A21" s="908"/>
      <c r="B21" s="940"/>
      <c r="C21" s="941" t="s">
        <v>44</v>
      </c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46"/>
      <c r="O21" s="1046"/>
      <c r="P21" s="1406"/>
      <c r="Q21" s="1406"/>
      <c r="R21" s="1046"/>
      <c r="S21" s="1046"/>
      <c r="T21" s="1046"/>
      <c r="U21" s="1046"/>
      <c r="V21" s="1393"/>
      <c r="W21" s="1393"/>
      <c r="X21" s="1393"/>
      <c r="Y21" s="1393"/>
      <c r="Z21" s="1046"/>
      <c r="AA21" s="1046"/>
      <c r="AB21" s="1046"/>
      <c r="AC21" s="1046"/>
      <c r="AD21" s="1448"/>
      <c r="AE21" s="1448"/>
      <c r="AF21" s="1448"/>
      <c r="AG21" s="1448"/>
      <c r="AH21" s="1046"/>
      <c r="AI21" s="1046"/>
      <c r="AJ21" s="935"/>
      <c r="AK21" s="943"/>
      <c r="AL21" s="944"/>
      <c r="AM21" s="944"/>
      <c r="AN21" s="944"/>
      <c r="AO21" s="945"/>
      <c r="AP21" s="944"/>
      <c r="AQ21" s="944"/>
      <c r="AR21" s="944"/>
      <c r="AS21" s="944"/>
      <c r="AT21" s="944"/>
      <c r="AU21" s="914"/>
      <c r="AV21" s="914"/>
      <c r="AW21" s="914"/>
      <c r="AX21" s="914"/>
      <c r="AY21" s="914"/>
      <c r="AZ21" s="914"/>
      <c r="BA21" s="914"/>
      <c r="BB21" s="914"/>
      <c r="BC21" s="914"/>
      <c r="BD21" s="914"/>
      <c r="BE21" s="914"/>
      <c r="BF21" s="914"/>
      <c r="BG21" s="914"/>
      <c r="BH21" s="914"/>
      <c r="BI21" s="914"/>
      <c r="BJ21" s="914"/>
      <c r="BK21" s="914"/>
      <c r="BL21" s="914"/>
      <c r="BM21" s="914"/>
      <c r="BN21" s="914"/>
      <c r="BO21" s="914"/>
      <c r="BP21" s="914"/>
      <c r="BQ21" s="914"/>
      <c r="BR21" s="914"/>
      <c r="BS21" s="914"/>
      <c r="BT21" s="914"/>
      <c r="BU21" s="914"/>
      <c r="BV21" s="914"/>
    </row>
    <row r="22" spans="1:74" x14ac:dyDescent="0.2">
      <c r="A22" s="908"/>
      <c r="B22" s="968">
        <v>1</v>
      </c>
      <c r="C22" s="976" t="s">
        <v>328</v>
      </c>
      <c r="D22" s="933"/>
      <c r="E22" s="1046"/>
      <c r="F22" s="933"/>
      <c r="G22" s="1046"/>
      <c r="H22" s="933"/>
      <c r="I22" s="970"/>
      <c r="J22" s="933"/>
      <c r="K22" s="971"/>
      <c r="L22" s="1046"/>
      <c r="M22" s="1046"/>
      <c r="N22" s="933"/>
      <c r="O22" s="971"/>
      <c r="P22" s="948"/>
      <c r="Q22" s="950"/>
      <c r="R22" s="1046">
        <v>570</v>
      </c>
      <c r="S22" s="1398" t="s">
        <v>323</v>
      </c>
      <c r="T22" s="948"/>
      <c r="U22" s="950"/>
      <c r="V22" s="970"/>
      <c r="W22" s="970"/>
      <c r="X22" s="1401"/>
      <c r="Y22" s="950"/>
      <c r="Z22" s="1046"/>
      <c r="AA22" s="1046"/>
      <c r="AB22" s="948"/>
      <c r="AC22" s="952"/>
      <c r="AD22" s="951"/>
      <c r="AE22" s="951"/>
      <c r="AF22" s="948"/>
      <c r="AG22" s="952"/>
      <c r="AH22" s="948"/>
      <c r="AI22" s="952"/>
      <c r="AJ22" s="917">
        <f>COUNT(D22:AC22)</f>
        <v>1</v>
      </c>
      <c r="AK22" s="943" t="str">
        <f>IF(AJ22&lt;3," ",((LARGE(D22:AI22,1)+LARGE(D22:AI22,2)+LARGE(D22:AI22,3))/3))</f>
        <v xml:space="preserve"> </v>
      </c>
      <c r="AL22" s="936">
        <f>COUNTIF(D22:AI22,"(1)")</f>
        <v>0</v>
      </c>
      <c r="AM22" s="937">
        <f>COUNTIF(D22:AI22,"(2)")</f>
        <v>1</v>
      </c>
      <c r="AN22" s="937">
        <f>COUNTIF(D22:AI22,"(3)")</f>
        <v>0</v>
      </c>
      <c r="AO22" s="928">
        <f>SUM(AL22:AN22)</f>
        <v>1</v>
      </c>
      <c r="AP22" s="1281" t="str">
        <f>IF((LARGE($D22:$AI22,1))&gt;=500,"17"," ")</f>
        <v>17</v>
      </c>
      <c r="AQ22" s="1282" t="str">
        <f>IF((LARGE($D22:$AI22,1))&gt;=550,"17"," ")</f>
        <v>17</v>
      </c>
      <c r="AR22" s="937" t="str">
        <f>IF((LARGE($D22:$AI22,1))&gt;=600,"17"," ")</f>
        <v xml:space="preserve"> </v>
      </c>
      <c r="AS22" s="937" t="str">
        <f>IF((LARGE($D22:$AI22,1))&gt;=640,"17"," ")</f>
        <v xml:space="preserve"> </v>
      </c>
      <c r="AT22" s="937" t="str">
        <f>IF((LARGE($D22:$AI22,1))&gt;=670,"17"," ")</f>
        <v xml:space="preserve"> </v>
      </c>
      <c r="AU22" s="914"/>
      <c r="AV22" s="914"/>
      <c r="AW22" s="914"/>
      <c r="AX22" s="914"/>
      <c r="AY22" s="914"/>
      <c r="AZ22" s="914"/>
      <c r="BA22" s="914"/>
      <c r="BB22" s="914"/>
      <c r="BC22" s="914"/>
      <c r="BD22" s="914"/>
      <c r="BE22" s="914"/>
      <c r="BF22" s="914"/>
      <c r="BG22" s="914"/>
      <c r="BH22" s="914"/>
      <c r="BI22" s="914"/>
      <c r="BJ22" s="914"/>
      <c r="BK22" s="914"/>
      <c r="BL22" s="914"/>
      <c r="BM22" s="914"/>
      <c r="BN22" s="914"/>
      <c r="BO22" s="914"/>
      <c r="BP22" s="914"/>
      <c r="BQ22" s="914"/>
      <c r="BR22" s="914"/>
      <c r="BS22" s="914"/>
      <c r="BT22" s="914"/>
      <c r="BU22" s="914"/>
      <c r="BV22" s="914"/>
    </row>
    <row r="23" spans="1:74" x14ac:dyDescent="0.2">
      <c r="A23" s="908"/>
      <c r="C23" s="914"/>
      <c r="D23" s="973"/>
      <c r="E23" s="973"/>
      <c r="F23" s="973"/>
      <c r="G23" s="973"/>
      <c r="H23" s="973"/>
      <c r="I23" s="973"/>
      <c r="J23" s="973"/>
      <c r="K23" s="1041"/>
      <c r="L23" s="1041"/>
      <c r="M23" s="1041"/>
      <c r="N23" s="973"/>
      <c r="O23" s="973"/>
      <c r="P23" s="973"/>
      <c r="Q23" s="973"/>
      <c r="R23" s="973"/>
      <c r="S23" s="973"/>
      <c r="T23" s="973"/>
      <c r="U23" s="973"/>
      <c r="V23" s="973"/>
      <c r="W23" s="973"/>
      <c r="X23" s="973"/>
      <c r="Y23" s="973"/>
      <c r="Z23" s="973"/>
      <c r="AA23" s="973"/>
      <c r="AB23" s="973"/>
      <c r="AC23" s="973"/>
      <c r="AD23" s="973"/>
      <c r="AE23" s="973"/>
      <c r="AF23" s="973"/>
      <c r="AG23" s="973"/>
      <c r="AH23" s="973"/>
      <c r="AI23" s="973"/>
      <c r="AJ23" s="917"/>
      <c r="AK23" s="943"/>
      <c r="AL23" s="935"/>
      <c r="AM23" s="935"/>
      <c r="AN23" s="935"/>
      <c r="AO23" s="977"/>
      <c r="AP23" s="935"/>
      <c r="AQ23" s="935"/>
      <c r="AR23" s="935"/>
      <c r="AS23" s="935"/>
      <c r="AT23" s="935"/>
      <c r="AU23" s="914"/>
      <c r="AV23" s="914"/>
      <c r="AW23" s="914"/>
      <c r="AX23" s="914"/>
      <c r="AY23" s="914"/>
      <c r="AZ23" s="914"/>
      <c r="BA23" s="914"/>
      <c r="BB23" s="914"/>
      <c r="BC23" s="914"/>
      <c r="BD23" s="914"/>
      <c r="BE23" s="914"/>
      <c r="BF23" s="914"/>
      <c r="BG23" s="914"/>
      <c r="BH23" s="914"/>
      <c r="BI23" s="914"/>
      <c r="BJ23" s="914"/>
      <c r="BK23" s="914"/>
      <c r="BL23" s="914"/>
      <c r="BM23" s="914"/>
      <c r="BN23" s="914"/>
      <c r="BO23" s="914"/>
      <c r="BP23" s="914"/>
      <c r="BQ23" s="914"/>
      <c r="BR23" s="914"/>
      <c r="BS23" s="914"/>
      <c r="BT23" s="914"/>
      <c r="BU23" s="914"/>
      <c r="BV23" s="914"/>
    </row>
    <row r="24" spans="1:74" x14ac:dyDescent="0.2">
      <c r="A24" s="908"/>
      <c r="B24" s="940"/>
      <c r="C24" s="941" t="s">
        <v>45</v>
      </c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406"/>
      <c r="Q24" s="1406"/>
      <c r="R24" s="1046"/>
      <c r="S24" s="1046"/>
      <c r="T24" s="1046"/>
      <c r="U24" s="1046"/>
      <c r="V24" s="1393"/>
      <c r="W24" s="1393"/>
      <c r="X24" s="1393"/>
      <c r="Y24" s="1393"/>
      <c r="Z24" s="1046"/>
      <c r="AA24" s="1046"/>
      <c r="AB24" s="1046"/>
      <c r="AC24" s="1046"/>
      <c r="AD24" s="1446"/>
      <c r="AE24" s="1446"/>
      <c r="AF24" s="1446"/>
      <c r="AG24" s="1446"/>
      <c r="AH24" s="1041"/>
      <c r="AI24" s="1041"/>
      <c r="AJ24" s="917"/>
      <c r="AK24" s="943"/>
      <c r="AL24" s="944"/>
      <c r="AM24" s="944"/>
      <c r="AN24" s="944"/>
      <c r="AO24" s="945"/>
      <c r="AP24" s="944"/>
      <c r="AQ24" s="944"/>
      <c r="AR24" s="944"/>
      <c r="AS24" s="944"/>
      <c r="AT24" s="94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</row>
    <row r="25" spans="1:74" x14ac:dyDescent="0.2">
      <c r="A25" s="908"/>
      <c r="B25" s="966"/>
      <c r="C25" s="975" t="s">
        <v>272</v>
      </c>
      <c r="D25" s="1276"/>
      <c r="E25" s="1274"/>
      <c r="F25" s="1276"/>
      <c r="G25" s="1274"/>
      <c r="H25" s="1276"/>
      <c r="I25" s="1275"/>
      <c r="J25" s="1276"/>
      <c r="K25" s="967"/>
      <c r="L25" s="1274"/>
      <c r="M25" s="1274"/>
      <c r="N25" s="1276"/>
      <c r="O25" s="1277"/>
      <c r="P25" s="959"/>
      <c r="Q25" s="963"/>
      <c r="R25" s="1274"/>
      <c r="S25" s="1277"/>
      <c r="T25" s="959"/>
      <c r="U25" s="963"/>
      <c r="V25" s="1389"/>
      <c r="W25" s="1389"/>
      <c r="X25" s="959"/>
      <c r="Y25" s="963"/>
      <c r="Z25" s="1274"/>
      <c r="AA25" s="1274"/>
      <c r="AB25" s="959"/>
      <c r="AC25" s="963"/>
      <c r="AD25" s="962"/>
      <c r="AE25" s="962"/>
      <c r="AF25" s="959"/>
      <c r="AG25" s="963"/>
      <c r="AH25" s="959"/>
      <c r="AI25" s="963"/>
      <c r="AJ25" s="917">
        <f>COUNT(D25:AC25)</f>
        <v>0</v>
      </c>
      <c r="AK25" s="943" t="str">
        <f>IF(AJ25&lt;3," ",((LARGE(D25:AI25,1)+LARGE(D25:AI25,2)+LARGE(D25:AI25,3))/3))</f>
        <v xml:space="preserve"> </v>
      </c>
      <c r="AL25" s="936">
        <f>COUNTIF(D25:AI25,"(1)")</f>
        <v>0</v>
      </c>
      <c r="AM25" s="937">
        <f>COUNTIF(D25:AI25,"(2)")</f>
        <v>0</v>
      </c>
      <c r="AN25" s="937">
        <f>COUNTIF(D25:AI25,"(3)")</f>
        <v>0</v>
      </c>
      <c r="AO25" s="928">
        <f>SUM(AL25:AN25)</f>
        <v>0</v>
      </c>
      <c r="AP25" s="964">
        <v>13</v>
      </c>
      <c r="AQ25" s="965">
        <v>14</v>
      </c>
      <c r="AR25" s="937" t="e">
        <f>IF((LARGE($D25:$AI25,1))&gt;=600,"17"," ")</f>
        <v>#NUM!</v>
      </c>
      <c r="AS25" s="937" t="e">
        <f>IF((LARGE($D25:$AI25,1))&gt;=640,"17"," ")</f>
        <v>#NUM!</v>
      </c>
      <c r="AT25" s="937" t="e">
        <f>IF((LARGE($D25:$AI25,1))&gt;=670,"17"," ")</f>
        <v>#NUM!</v>
      </c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</row>
    <row r="26" spans="1:74" x14ac:dyDescent="0.2">
      <c r="A26" s="908"/>
      <c r="B26" s="968">
        <v>1</v>
      </c>
      <c r="C26" s="976" t="s">
        <v>392</v>
      </c>
      <c r="D26" s="933"/>
      <c r="E26" s="1278"/>
      <c r="F26" s="933"/>
      <c r="G26" s="1278"/>
      <c r="H26" s="933"/>
      <c r="I26" s="970"/>
      <c r="J26" s="933">
        <v>588</v>
      </c>
      <c r="K26" s="1280" t="s">
        <v>322</v>
      </c>
      <c r="L26" s="1278"/>
      <c r="M26" s="1278"/>
      <c r="N26" s="933">
        <v>622</v>
      </c>
      <c r="O26" s="1280" t="s">
        <v>322</v>
      </c>
      <c r="P26" s="933"/>
      <c r="Q26" s="1403"/>
      <c r="R26" s="1278">
        <v>600</v>
      </c>
      <c r="S26" s="1280" t="s">
        <v>322</v>
      </c>
      <c r="T26" s="933"/>
      <c r="U26" s="1273"/>
      <c r="V26" s="1393">
        <v>569</v>
      </c>
      <c r="W26" s="1271" t="s">
        <v>322</v>
      </c>
      <c r="X26" s="933"/>
      <c r="Y26" s="1390"/>
      <c r="Z26" s="1278"/>
      <c r="AA26" s="1278"/>
      <c r="AB26" s="933"/>
      <c r="AC26" s="1273"/>
      <c r="AD26" s="1448"/>
      <c r="AE26" s="1448"/>
      <c r="AF26" s="1442">
        <v>599</v>
      </c>
      <c r="AG26" s="971" t="s">
        <v>360</v>
      </c>
      <c r="AH26" s="933"/>
      <c r="AI26" s="1273"/>
      <c r="AJ26" s="917">
        <f>COUNT(D26:AC26)</f>
        <v>4</v>
      </c>
      <c r="AK26" s="943">
        <f>IF(AJ26&lt;3," ",((LARGE(D26:AI26,1)+LARGE(D26:AI26,2)+LARGE(D26:AI26,3))/3))</f>
        <v>607</v>
      </c>
      <c r="AL26" s="936">
        <f>COUNTIF(D26:AI26,"(1)")</f>
        <v>4</v>
      </c>
      <c r="AM26" s="937">
        <f>COUNTIF(D26:AI26,"(2)")</f>
        <v>0</v>
      </c>
      <c r="AN26" s="937">
        <f>COUNTIF(D26:AI26,"(3)")</f>
        <v>0</v>
      </c>
      <c r="AO26" s="928">
        <f>SUM(AL26:AN26)</f>
        <v>4</v>
      </c>
      <c r="AP26" s="1281" t="str">
        <f>IF((LARGE($D26:$AI26,1))&gt;=500,"17"," ")</f>
        <v>17</v>
      </c>
      <c r="AQ26" s="1282" t="str">
        <f>IF((LARGE($D26:$AI26,1))&gt;=550,"17"," ")</f>
        <v>17</v>
      </c>
      <c r="AR26" s="1282" t="str">
        <f>IF((LARGE($D26:$AI26,1))&gt;=600,"17"," ")</f>
        <v>17</v>
      </c>
      <c r="AS26" s="937" t="str">
        <f>IF((LARGE($D26:$AI26,1))&gt;=640,"17"," ")</f>
        <v xml:space="preserve"> </v>
      </c>
      <c r="AT26" s="937" t="str">
        <f>IF((LARGE($D26:$AI26,1))&gt;=670,"17"," ")</f>
        <v xml:space="preserve"> </v>
      </c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</row>
    <row r="27" spans="1:74" x14ac:dyDescent="0.2">
      <c r="A27" s="908"/>
      <c r="C27" s="914"/>
      <c r="D27" s="973"/>
      <c r="E27" s="973"/>
      <c r="F27" s="973"/>
      <c r="G27" s="973"/>
      <c r="H27" s="973"/>
      <c r="I27" s="973"/>
      <c r="J27" s="973"/>
      <c r="K27" s="1041"/>
      <c r="L27" s="1041"/>
      <c r="M27" s="1041"/>
      <c r="N27" s="973"/>
      <c r="O27" s="973"/>
      <c r="P27" s="973"/>
      <c r="Q27" s="973"/>
      <c r="R27" s="973"/>
      <c r="S27" s="973"/>
      <c r="T27" s="973"/>
      <c r="U27" s="973"/>
      <c r="V27" s="973"/>
      <c r="W27" s="973"/>
      <c r="X27" s="973"/>
      <c r="Y27" s="973"/>
      <c r="Z27" s="973"/>
      <c r="AA27" s="973"/>
      <c r="AB27" s="973"/>
      <c r="AC27" s="973"/>
      <c r="AD27" s="973"/>
      <c r="AE27" s="973"/>
      <c r="AF27" s="973"/>
      <c r="AG27" s="973"/>
      <c r="AH27" s="973"/>
      <c r="AI27" s="973"/>
      <c r="AJ27" s="935"/>
      <c r="AK27" s="943"/>
      <c r="AL27" s="935"/>
      <c r="AM27" s="935"/>
      <c r="AN27" s="935"/>
      <c r="AO27" s="977"/>
      <c r="AP27" s="935"/>
      <c r="AQ27" s="935"/>
      <c r="AR27" s="935"/>
      <c r="AS27" s="935"/>
      <c r="AT27" s="935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</row>
    <row r="28" spans="1:74" x14ac:dyDescent="0.2">
      <c r="A28" s="908"/>
      <c r="B28" s="940"/>
      <c r="C28" s="941" t="s">
        <v>46</v>
      </c>
      <c r="D28" s="1041"/>
      <c r="E28" s="1041"/>
      <c r="F28" s="1046"/>
      <c r="G28" s="1046"/>
      <c r="H28" s="1046"/>
      <c r="I28" s="1046"/>
      <c r="J28" s="1046"/>
      <c r="K28" s="1046"/>
      <c r="L28" s="1046"/>
      <c r="M28" s="1046"/>
      <c r="N28" s="1046"/>
      <c r="O28" s="1046"/>
      <c r="P28" s="1406"/>
      <c r="Q28" s="1406"/>
      <c r="R28" s="1046"/>
      <c r="S28" s="1046"/>
      <c r="T28" s="1046"/>
      <c r="U28" s="1046"/>
      <c r="V28" s="1393"/>
      <c r="W28" s="1393"/>
      <c r="X28" s="1393"/>
      <c r="Y28" s="1393"/>
      <c r="Z28" s="1046"/>
      <c r="AA28" s="1046"/>
      <c r="AB28" s="1046"/>
      <c r="AC28" s="1046"/>
      <c r="AD28" s="1448"/>
      <c r="AE28" s="1448"/>
      <c r="AF28" s="1448"/>
      <c r="AG28" s="1448"/>
      <c r="AH28" s="1046"/>
      <c r="AI28" s="1046"/>
      <c r="AJ28" s="935"/>
      <c r="AK28" s="943"/>
      <c r="AL28" s="944"/>
      <c r="AM28" s="944"/>
      <c r="AN28" s="944"/>
      <c r="AO28" s="945"/>
      <c r="AP28" s="944"/>
      <c r="AQ28" s="944"/>
      <c r="AR28" s="944"/>
      <c r="AS28" s="944"/>
      <c r="AT28" s="94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</row>
    <row r="29" spans="1:74" x14ac:dyDescent="0.2">
      <c r="A29" s="908"/>
      <c r="B29" s="966">
        <v>1</v>
      </c>
      <c r="C29" s="975" t="s">
        <v>431</v>
      </c>
      <c r="D29" s="959"/>
      <c r="E29" s="963"/>
      <c r="F29" s="1043"/>
      <c r="G29" s="973"/>
      <c r="H29" s="1043"/>
      <c r="I29" s="974"/>
      <c r="J29" s="1043">
        <v>508</v>
      </c>
      <c r="K29" s="1283" t="s">
        <v>323</v>
      </c>
      <c r="L29" s="973"/>
      <c r="M29" s="974"/>
      <c r="N29" s="1043">
        <v>507</v>
      </c>
      <c r="O29" s="967" t="s">
        <v>348</v>
      </c>
      <c r="P29" s="959"/>
      <c r="Q29" s="960"/>
      <c r="R29" s="973">
        <v>523</v>
      </c>
      <c r="S29" s="967" t="s">
        <v>355</v>
      </c>
      <c r="T29" s="1041"/>
      <c r="U29" s="1042"/>
      <c r="V29" s="978"/>
      <c r="W29" s="960"/>
      <c r="X29" s="1394"/>
      <c r="Y29" s="1394"/>
      <c r="Z29" s="978"/>
      <c r="AA29" s="960"/>
      <c r="AB29" s="959"/>
      <c r="AC29" s="960"/>
      <c r="AD29" s="961"/>
      <c r="AE29" s="961"/>
      <c r="AF29" s="978"/>
      <c r="AG29" s="960"/>
      <c r="AH29" s="959"/>
      <c r="AI29" s="963"/>
      <c r="AJ29" s="917">
        <f>COUNT(D29:AI29)</f>
        <v>3</v>
      </c>
      <c r="AK29" s="943">
        <f>IF(AJ29&lt;3," ",((LARGE(D29:AI29,1)+LARGE(D29:AI29,2)+LARGE(D29:AI29,3))/3))</f>
        <v>512.66666666666663</v>
      </c>
      <c r="AL29" s="936">
        <f>COUNTIF(D29:AI29,"(1)")</f>
        <v>0</v>
      </c>
      <c r="AM29" s="937">
        <f>COUNTIF(D29:AI29,"(2)")</f>
        <v>1</v>
      </c>
      <c r="AN29" s="937">
        <f>COUNTIF(D29:AI29,"(3)")</f>
        <v>0</v>
      </c>
      <c r="AO29" s="928">
        <f>SUM(AL29:AN29)</f>
        <v>1</v>
      </c>
      <c r="AP29" s="1281" t="str">
        <f>IF((LARGE($D29:$AI29,1))&gt;=500,"17"," ")</f>
        <v>17</v>
      </c>
      <c r="AQ29" s="937" t="str">
        <f>IF((LARGE($D29:$AI29,1))&gt;=550,"17"," ")</f>
        <v xml:space="preserve"> </v>
      </c>
      <c r="AR29" s="937" t="str">
        <f>IF((LARGE($D29:$AI29,1))&gt;=600,"17"," ")</f>
        <v xml:space="preserve"> </v>
      </c>
      <c r="AS29" s="937" t="str">
        <f>IF((LARGE($D29:$AI29,1))&gt;=640,"17"," ")</f>
        <v xml:space="preserve"> </v>
      </c>
      <c r="AT29" s="937" t="str">
        <f>IF((LARGE($D29:$AI29,1))&gt;=670,"17"," ")</f>
        <v xml:space="preserve"> </v>
      </c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</row>
    <row r="30" spans="1:74" x14ac:dyDescent="0.2">
      <c r="A30" s="908"/>
      <c r="B30" s="968"/>
      <c r="C30" s="976"/>
      <c r="D30" s="933"/>
      <c r="E30" s="1045"/>
      <c r="F30" s="1046"/>
      <c r="G30" s="1046"/>
      <c r="H30" s="933"/>
      <c r="I30" s="1046"/>
      <c r="J30" s="933"/>
      <c r="K30" s="1045"/>
      <c r="L30" s="1046"/>
      <c r="M30" s="1046"/>
      <c r="N30" s="933"/>
      <c r="O30" s="1045"/>
      <c r="P30" s="933"/>
      <c r="Q30" s="1403"/>
      <c r="R30" s="1046"/>
      <c r="S30" s="1045"/>
      <c r="T30" s="1046"/>
      <c r="U30" s="1046"/>
      <c r="V30" s="933"/>
      <c r="W30" s="1390"/>
      <c r="X30" s="1393"/>
      <c r="Y30" s="1393"/>
      <c r="Z30" s="933"/>
      <c r="AA30" s="1045"/>
      <c r="AB30" s="933"/>
      <c r="AC30" s="1045"/>
      <c r="AD30" s="1448"/>
      <c r="AE30" s="1448"/>
      <c r="AF30" s="1442"/>
      <c r="AG30" s="1443"/>
      <c r="AH30" s="933"/>
      <c r="AI30" s="1045"/>
      <c r="AJ30" s="935"/>
      <c r="AK30" s="943" t="str">
        <f>IF(AJ30&lt;3," ",((LARGE(D30:AI30,1)+LARGE(D30:AI30,2)+LARGE(D30:AI30,3))/3))</f>
        <v xml:space="preserve"> </v>
      </c>
      <c r="AL30" s="936">
        <f>COUNTIF(D30:AI30,"(1)")</f>
        <v>0</v>
      </c>
      <c r="AM30" s="937">
        <f>COUNTIF(D30:AI30,"(2)")</f>
        <v>0</v>
      </c>
      <c r="AN30" s="937">
        <f>COUNTIF(D30:AI30,"(3)")</f>
        <v>0</v>
      </c>
      <c r="AO30" s="928">
        <f>SUM(AL30:AN30)</f>
        <v>0</v>
      </c>
      <c r="AP30" s="936" t="e">
        <f>IF((LARGE($D30:$AI30,1))&gt;=500,"17"," ")</f>
        <v>#NUM!</v>
      </c>
      <c r="AQ30" s="937" t="e">
        <f>IF((LARGE($D30:$AI30,1))&gt;=550,"17"," ")</f>
        <v>#NUM!</v>
      </c>
      <c r="AR30" s="937" t="e">
        <f>IF((LARGE($D30:$AI30,1))&gt;=600,"17"," ")</f>
        <v>#NUM!</v>
      </c>
      <c r="AS30" s="937" t="e">
        <f>IF((LARGE($D30:$AI30,1))&gt;=640,"17"," ")</f>
        <v>#NUM!</v>
      </c>
      <c r="AT30" s="937" t="e">
        <f>IF((LARGE($D30:$AI30,1))&gt;=670,"17"," ")</f>
        <v>#NUM!</v>
      </c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</row>
    <row r="31" spans="1:74" x14ac:dyDescent="0.2">
      <c r="A31" s="914"/>
      <c r="B31" s="972"/>
      <c r="C31" s="914"/>
      <c r="D31" s="973"/>
      <c r="E31" s="973"/>
      <c r="F31" s="973"/>
      <c r="G31" s="973"/>
      <c r="H31" s="973"/>
      <c r="I31" s="973"/>
      <c r="J31" s="973"/>
      <c r="K31" s="1041"/>
      <c r="L31" s="1041"/>
      <c r="M31" s="1041"/>
      <c r="N31" s="973"/>
      <c r="O31" s="973"/>
      <c r="P31" s="973"/>
      <c r="Q31" s="973"/>
      <c r="R31" s="973"/>
      <c r="S31" s="973"/>
      <c r="T31" s="973"/>
      <c r="U31" s="973"/>
      <c r="V31" s="973"/>
      <c r="W31" s="973"/>
      <c r="X31" s="973"/>
      <c r="Y31" s="973"/>
      <c r="Z31" s="973"/>
      <c r="AA31" s="973"/>
      <c r="AB31" s="973"/>
      <c r="AC31" s="973"/>
      <c r="AD31" s="973"/>
      <c r="AE31" s="973"/>
      <c r="AF31" s="973"/>
      <c r="AG31" s="973"/>
      <c r="AH31" s="973"/>
      <c r="AI31" s="973"/>
      <c r="AJ31" s="935"/>
      <c r="AK31" s="943"/>
      <c r="AL31" s="935"/>
      <c r="AM31" s="935"/>
      <c r="AN31" s="935"/>
      <c r="AO31" s="977"/>
      <c r="AP31" s="935"/>
      <c r="AQ31" s="935"/>
      <c r="AR31" s="935"/>
      <c r="AS31" s="935"/>
      <c r="AT31" s="935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</row>
    <row r="32" spans="1:74" x14ac:dyDescent="0.2">
      <c r="A32" s="908"/>
      <c r="B32" s="940"/>
      <c r="C32" s="941" t="s">
        <v>48</v>
      </c>
      <c r="D32" s="1046"/>
      <c r="E32" s="1046"/>
      <c r="F32" s="1046"/>
      <c r="G32" s="1046"/>
      <c r="H32" s="1046"/>
      <c r="I32" s="1046"/>
      <c r="J32" s="1046"/>
      <c r="K32" s="1046"/>
      <c r="L32" s="1046"/>
      <c r="M32" s="1046"/>
      <c r="N32" s="1046"/>
      <c r="O32" s="1046"/>
      <c r="P32" s="1406"/>
      <c r="Q32" s="1406"/>
      <c r="R32" s="1046"/>
      <c r="S32" s="1046"/>
      <c r="T32" s="1046"/>
      <c r="U32" s="1046"/>
      <c r="V32" s="1393"/>
      <c r="W32" s="1393"/>
      <c r="X32" s="1393"/>
      <c r="Y32" s="1393"/>
      <c r="Z32" s="1046"/>
      <c r="AA32" s="1046"/>
      <c r="AB32" s="1046"/>
      <c r="AC32" s="1046"/>
      <c r="AD32" s="1448"/>
      <c r="AE32" s="1448"/>
      <c r="AF32" s="1448"/>
      <c r="AG32" s="1448"/>
      <c r="AH32" s="1046"/>
      <c r="AI32" s="1046"/>
      <c r="AJ32" s="917"/>
      <c r="AK32" s="943" t="str">
        <f>IF(AJ32&lt;3," ",((LARGE(D32:AI32,1)+LARGE(D32:AI32,2)+LARGE(D32:AI32,3))/3))</f>
        <v xml:space="preserve"> </v>
      </c>
      <c r="AL32" s="944"/>
      <c r="AM32" s="944"/>
      <c r="AN32" s="944"/>
      <c r="AO32" s="945"/>
      <c r="AP32" s="944"/>
      <c r="AQ32" s="944"/>
      <c r="AR32" s="944"/>
      <c r="AS32" s="944"/>
      <c r="AT32" s="94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</row>
    <row r="33" spans="1:74" x14ac:dyDescent="0.2">
      <c r="A33" s="908"/>
      <c r="B33" s="957"/>
      <c r="C33" s="984"/>
      <c r="D33" s="962"/>
      <c r="E33" s="961"/>
      <c r="F33" s="959"/>
      <c r="G33" s="963"/>
      <c r="H33" s="962"/>
      <c r="I33" s="961"/>
      <c r="J33" s="959"/>
      <c r="K33" s="963"/>
      <c r="L33" s="962"/>
      <c r="M33" s="962"/>
      <c r="N33" s="959"/>
      <c r="O33" s="963"/>
      <c r="P33" s="959"/>
      <c r="Q33" s="963"/>
      <c r="R33" s="962"/>
      <c r="S33" s="962"/>
      <c r="T33" s="959"/>
      <c r="U33" s="963"/>
      <c r="V33" s="962"/>
      <c r="W33" s="962"/>
      <c r="X33" s="959"/>
      <c r="Y33" s="963"/>
      <c r="Z33" s="962"/>
      <c r="AA33" s="962"/>
      <c r="AB33" s="959"/>
      <c r="AC33" s="963"/>
      <c r="AD33" s="962"/>
      <c r="AE33" s="962"/>
      <c r="AF33" s="959"/>
      <c r="AG33" s="963"/>
      <c r="AH33" s="962"/>
      <c r="AI33" s="963"/>
      <c r="AJ33" s="917">
        <f>COUNT(D33:AI33)</f>
        <v>0</v>
      </c>
      <c r="AK33" s="943" t="str">
        <f>IF(AJ33&lt;3," ",((LARGE(D33:AI33,1)+LARGE(D33:AI33,2)+LARGE(D33:AI33,3))/3))</f>
        <v xml:space="preserve"> </v>
      </c>
      <c r="AL33" s="936">
        <f>COUNTIF(D33:AI33,"(1)")</f>
        <v>0</v>
      </c>
      <c r="AM33" s="937">
        <f>COUNTIF(D33:AI33,"(2)")</f>
        <v>0</v>
      </c>
      <c r="AN33" s="937">
        <f>COUNTIF(D33:AI33,"(3)")</f>
        <v>0</v>
      </c>
      <c r="AO33" s="928">
        <f>SUM(AL33:AN33)</f>
        <v>0</v>
      </c>
      <c r="AP33" s="983" t="e">
        <f>IF((LARGE($D33:$AI33,1))&gt;=500,"17"," ")</f>
        <v>#NUM!</v>
      </c>
      <c r="AQ33" s="983" t="e">
        <f>IF((LARGE($D33:$AI33,1))&gt;=550,"17"," ")</f>
        <v>#NUM!</v>
      </c>
      <c r="AR33" s="983" t="e">
        <f>IF((LARGE($D33:$AI33,1))&gt;=600,"17"," ")</f>
        <v>#NUM!</v>
      </c>
      <c r="AS33" s="937" t="e">
        <f>IF((LARGE($D33:$AI33,1))&gt;=640,"17"," ")</f>
        <v>#NUM!</v>
      </c>
      <c r="AT33" s="937" t="e">
        <f>IF((LARGE($D33:$AI33,1))&gt;=670,"17"," ")</f>
        <v>#NUM!</v>
      </c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</row>
    <row r="34" spans="1:74" x14ac:dyDescent="0.2">
      <c r="A34" s="908"/>
      <c r="B34" s="968"/>
      <c r="C34" s="982"/>
      <c r="D34" s="1046"/>
      <c r="E34" s="970"/>
      <c r="F34" s="933"/>
      <c r="G34" s="971"/>
      <c r="H34" s="1046"/>
      <c r="I34" s="970"/>
      <c r="J34" s="933"/>
      <c r="K34" s="971"/>
      <c r="L34" s="1046"/>
      <c r="M34" s="970"/>
      <c r="N34" s="933"/>
      <c r="O34" s="971"/>
      <c r="P34" s="933"/>
      <c r="Q34" s="971"/>
      <c r="R34" s="1046"/>
      <c r="S34" s="1046"/>
      <c r="T34" s="933"/>
      <c r="U34" s="971"/>
      <c r="V34" s="970"/>
      <c r="W34" s="970"/>
      <c r="X34" s="992"/>
      <c r="Y34" s="971"/>
      <c r="Z34" s="970"/>
      <c r="AA34" s="970"/>
      <c r="AB34" s="933"/>
      <c r="AC34" s="971"/>
      <c r="AD34" s="970"/>
      <c r="AE34" s="970"/>
      <c r="AF34" s="992"/>
      <c r="AG34" s="971"/>
      <c r="AH34" s="1046"/>
      <c r="AI34" s="1045"/>
      <c r="AJ34" s="917">
        <f>COUNT(D34:AI34)</f>
        <v>0</v>
      </c>
      <c r="AK34" s="943" t="str">
        <f>IF(AJ34&lt;3," ",((LARGE(D34:AI34,1)+LARGE(D34:AI34,2)+LARGE(D34:AI34,3))/3))</f>
        <v xml:space="preserve"> </v>
      </c>
      <c r="AL34" s="936">
        <f>COUNTIF(D34:AI34,"(1)")</f>
        <v>0</v>
      </c>
      <c r="AM34" s="937">
        <f>COUNTIF(D34:AI34,"(2)")</f>
        <v>0</v>
      </c>
      <c r="AN34" s="937">
        <f>COUNTIF(D34:AI34,"(3)")</f>
        <v>0</v>
      </c>
      <c r="AO34" s="928">
        <f>SUM(AL34:AN34)</f>
        <v>0</v>
      </c>
      <c r="AP34" s="983" t="e">
        <f>IF((LARGE($D34:$AI34,1))&gt;=500,"17"," ")</f>
        <v>#NUM!</v>
      </c>
      <c r="AQ34" s="983" t="e">
        <f>IF((LARGE($D34:$AI34,1))&gt;=550,"17"," ")</f>
        <v>#NUM!</v>
      </c>
      <c r="AR34" s="983" t="e">
        <f>IF((LARGE($D34:$AI34,1))&gt;=600,"17"," ")</f>
        <v>#NUM!</v>
      </c>
      <c r="AS34" s="937" t="e">
        <f>IF((LARGE($D34:$AI34,1))&gt;=640,"17"," ")</f>
        <v>#NUM!</v>
      </c>
      <c r="AT34" s="937" t="e">
        <f>IF((LARGE($D34:$AI34,1))&gt;=670,"17"," ")</f>
        <v>#NUM!</v>
      </c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</row>
    <row r="35" spans="1:74" x14ac:dyDescent="0.2">
      <c r="A35" s="908"/>
      <c r="B35" s="972"/>
      <c r="C35" s="914"/>
      <c r="D35" s="1202"/>
      <c r="E35" s="1204"/>
      <c r="F35" s="1202"/>
      <c r="G35" s="1204"/>
      <c r="H35" s="1202"/>
      <c r="I35" s="1204"/>
      <c r="J35" s="1202"/>
      <c r="K35" s="1204"/>
      <c r="L35" s="1202"/>
      <c r="M35" s="1204"/>
      <c r="N35" s="1202"/>
      <c r="O35" s="1204"/>
      <c r="P35" s="1402"/>
      <c r="Q35" s="1407"/>
      <c r="R35" s="1202"/>
      <c r="S35" s="1202"/>
      <c r="T35" s="1202"/>
      <c r="U35" s="1204"/>
      <c r="V35" s="1394"/>
      <c r="W35" s="1394"/>
      <c r="X35" s="1394"/>
      <c r="Y35" s="1394"/>
      <c r="Z35" s="1204"/>
      <c r="AA35" s="1204"/>
      <c r="AB35" s="1202"/>
      <c r="AC35" s="1204"/>
      <c r="AD35" s="1447"/>
      <c r="AE35" s="1447"/>
      <c r="AF35" s="1447"/>
      <c r="AG35" s="1447"/>
      <c r="AH35" s="1202"/>
      <c r="AI35" s="1202"/>
      <c r="AJ35" s="917"/>
      <c r="AK35" s="943"/>
      <c r="AL35" s="935"/>
      <c r="AM35" s="935"/>
      <c r="AN35" s="935"/>
      <c r="AO35" s="955"/>
      <c r="AP35" s="913"/>
      <c r="AQ35" s="913"/>
      <c r="AR35" s="913"/>
      <c r="AS35" s="935"/>
      <c r="AT35" s="935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</row>
    <row r="36" spans="1:74" x14ac:dyDescent="0.2">
      <c r="A36" s="908"/>
      <c r="B36" s="940"/>
      <c r="C36" s="941" t="s">
        <v>37</v>
      </c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406"/>
      <c r="Q36" s="1406"/>
      <c r="R36" s="1203"/>
      <c r="S36" s="1203"/>
      <c r="T36" s="1203"/>
      <c r="U36" s="1203"/>
      <c r="V36" s="1393"/>
      <c r="W36" s="1393"/>
      <c r="X36" s="1393"/>
      <c r="Y36" s="1393"/>
      <c r="Z36" s="1203"/>
      <c r="AA36" s="1203"/>
      <c r="AB36" s="1203"/>
      <c r="AC36" s="1203"/>
      <c r="AD36" s="1448"/>
      <c r="AE36" s="1448"/>
      <c r="AF36" s="1448"/>
      <c r="AG36" s="1448"/>
      <c r="AH36" s="1203"/>
      <c r="AI36" s="1203"/>
      <c r="AJ36" s="935"/>
      <c r="AK36" s="1219" t="str">
        <f>IF(AJ36&lt;3," ",((LARGE(D36:AI36,1)+LARGE(D36:AI36,2)+LARGE(D36:AI36,3))/3))</f>
        <v xml:space="preserve"> </v>
      </c>
      <c r="AL36" s="944"/>
      <c r="AM36" s="944"/>
      <c r="AN36" s="944"/>
      <c r="AO36" s="945"/>
      <c r="AP36" s="944"/>
      <c r="AQ36" s="944"/>
      <c r="AR36" s="944"/>
      <c r="AS36" s="944"/>
      <c r="AT36" s="94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</row>
    <row r="37" spans="1:74" x14ac:dyDescent="0.2">
      <c r="A37" s="908"/>
      <c r="B37" s="957"/>
      <c r="C37" s="985" t="s">
        <v>231</v>
      </c>
      <c r="D37" s="959"/>
      <c r="E37" s="961"/>
      <c r="F37" s="959"/>
      <c r="G37" s="960"/>
      <c r="H37" s="962"/>
      <c r="I37" s="962"/>
      <c r="J37" s="959"/>
      <c r="K37" s="960"/>
      <c r="L37" s="962"/>
      <c r="M37" s="961"/>
      <c r="N37" s="959"/>
      <c r="O37" s="960"/>
      <c r="P37" s="959"/>
      <c r="Q37" s="963"/>
      <c r="R37" s="962"/>
      <c r="S37" s="961"/>
      <c r="T37" s="959"/>
      <c r="U37" s="963"/>
      <c r="V37" s="962"/>
      <c r="W37" s="962"/>
      <c r="X37" s="959"/>
      <c r="Y37" s="963"/>
      <c r="Z37" s="962"/>
      <c r="AA37" s="962"/>
      <c r="AB37" s="959"/>
      <c r="AC37" s="963"/>
      <c r="AD37" s="962"/>
      <c r="AE37" s="962"/>
      <c r="AF37" s="959"/>
      <c r="AG37" s="963"/>
      <c r="AH37" s="962"/>
      <c r="AI37" s="963"/>
      <c r="AJ37" s="917">
        <f t="shared" ref="AJ37:AJ43" si="0">COUNT(D37:AI37)</f>
        <v>0</v>
      </c>
      <c r="AK37" s="943"/>
      <c r="AL37" s="936">
        <f t="shared" ref="AL37:AL43" si="1">COUNTIF(D37:AI37,"(1)")</f>
        <v>0</v>
      </c>
      <c r="AM37" s="937">
        <f t="shared" ref="AM37:AM43" si="2">COUNTIF(D37:AI37,"(2)")</f>
        <v>0</v>
      </c>
      <c r="AN37" s="937">
        <f t="shared" ref="AN37:AN43" si="3">COUNTIF(D37:AI37,"(3)")</f>
        <v>0</v>
      </c>
      <c r="AO37" s="928">
        <f t="shared" ref="AO37:AO43" si="4">SUM(AL37:AN37)</f>
        <v>0</v>
      </c>
      <c r="AP37" s="986">
        <v>12</v>
      </c>
      <c r="AQ37" s="986">
        <v>12</v>
      </c>
      <c r="AR37" s="986">
        <v>12</v>
      </c>
      <c r="AS37" s="937" t="e">
        <f t="shared" ref="AS37:AS43" si="5">IF((LARGE($D37:$AI37,1))&gt;=640,"17"," ")</f>
        <v>#NUM!</v>
      </c>
      <c r="AT37" s="937" t="e">
        <f t="shared" ref="AT37:AT43" si="6">IF((LARGE($D37:$AI37,1))&gt;=670,"17"," ")</f>
        <v>#NUM!</v>
      </c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</row>
    <row r="38" spans="1:74" x14ac:dyDescent="0.2">
      <c r="A38" s="908"/>
      <c r="B38" s="966"/>
      <c r="C38" s="987" t="s">
        <v>338</v>
      </c>
      <c r="D38" s="1043"/>
      <c r="E38" s="1042"/>
      <c r="F38" s="1043"/>
      <c r="G38" s="967"/>
      <c r="H38" s="1041"/>
      <c r="I38" s="1041"/>
      <c r="J38" s="1043"/>
      <c r="K38" s="967"/>
      <c r="L38" s="1041"/>
      <c r="M38" s="1042"/>
      <c r="N38" s="1043"/>
      <c r="O38" s="967"/>
      <c r="P38" s="1404"/>
      <c r="Q38" s="1405"/>
      <c r="R38" s="1041"/>
      <c r="S38" s="1042"/>
      <c r="T38" s="1043"/>
      <c r="U38" s="1044"/>
      <c r="V38" s="1389"/>
      <c r="W38" s="1389"/>
      <c r="X38" s="1391"/>
      <c r="Y38" s="1392"/>
      <c r="Z38" s="1041"/>
      <c r="AA38" s="1041"/>
      <c r="AB38" s="1043"/>
      <c r="AC38" s="1044"/>
      <c r="AD38" s="1446"/>
      <c r="AE38" s="1446"/>
      <c r="AF38" s="1440"/>
      <c r="AG38" s="1441"/>
      <c r="AH38" s="1041"/>
      <c r="AI38" s="1044"/>
      <c r="AJ38" s="917">
        <f t="shared" si="0"/>
        <v>0</v>
      </c>
      <c r="AK38" s="943"/>
      <c r="AL38" s="936">
        <f t="shared" si="1"/>
        <v>0</v>
      </c>
      <c r="AM38" s="937">
        <f t="shared" si="2"/>
        <v>0</v>
      </c>
      <c r="AN38" s="937">
        <f t="shared" si="3"/>
        <v>0</v>
      </c>
      <c r="AO38" s="928">
        <f t="shared" si="4"/>
        <v>0</v>
      </c>
      <c r="AP38" s="986">
        <v>16</v>
      </c>
      <c r="AQ38" s="986">
        <v>16</v>
      </c>
      <c r="AR38" s="986">
        <v>16</v>
      </c>
      <c r="AS38" s="937" t="e">
        <f t="shared" si="5"/>
        <v>#NUM!</v>
      </c>
      <c r="AT38" s="937" t="e">
        <f t="shared" si="6"/>
        <v>#NUM!</v>
      </c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</row>
    <row r="39" spans="1:74" x14ac:dyDescent="0.2">
      <c r="A39" s="908"/>
      <c r="B39" s="966"/>
      <c r="C39" s="987" t="s">
        <v>319</v>
      </c>
      <c r="D39" s="1043"/>
      <c r="E39" s="1042"/>
      <c r="F39" s="1043"/>
      <c r="G39" s="1044"/>
      <c r="H39" s="1041"/>
      <c r="I39" s="1041"/>
      <c r="J39" s="1043"/>
      <c r="K39" s="967"/>
      <c r="L39" s="1041"/>
      <c r="M39" s="1042"/>
      <c r="N39" s="1043"/>
      <c r="O39" s="967"/>
      <c r="P39" s="1404"/>
      <c r="Q39" s="1405"/>
      <c r="R39" s="1041"/>
      <c r="S39" s="1041"/>
      <c r="T39" s="1043"/>
      <c r="U39" s="1044"/>
      <c r="V39" s="1389"/>
      <c r="W39" s="1389"/>
      <c r="X39" s="1391"/>
      <c r="Y39" s="1392"/>
      <c r="Z39" s="1041"/>
      <c r="AA39" s="1042"/>
      <c r="AB39" s="1043"/>
      <c r="AC39" s="1044"/>
      <c r="AD39" s="1446"/>
      <c r="AE39" s="1446"/>
      <c r="AF39" s="1440"/>
      <c r="AG39" s="1441"/>
      <c r="AH39" s="1041"/>
      <c r="AI39" s="1044"/>
      <c r="AJ39" s="917">
        <f t="shared" si="0"/>
        <v>0</v>
      </c>
      <c r="AK39" s="943"/>
      <c r="AL39" s="936">
        <f t="shared" si="1"/>
        <v>0</v>
      </c>
      <c r="AM39" s="937">
        <f t="shared" si="2"/>
        <v>0</v>
      </c>
      <c r="AN39" s="937">
        <f t="shared" si="3"/>
        <v>0</v>
      </c>
      <c r="AO39" s="928">
        <f t="shared" si="4"/>
        <v>0</v>
      </c>
      <c r="AP39" s="986">
        <v>15</v>
      </c>
      <c r="AQ39" s="986" t="e">
        <f>IF((LARGE($D39:$AI39,1))&gt;=550,"17"," ")</f>
        <v>#NUM!</v>
      </c>
      <c r="AR39" s="983" t="e">
        <f>IF((LARGE($D39:$AI39,1))&gt;=600,"17"," ")</f>
        <v>#NUM!</v>
      </c>
      <c r="AS39" s="937" t="e">
        <f t="shared" si="5"/>
        <v>#NUM!</v>
      </c>
      <c r="AT39" s="937" t="e">
        <f t="shared" si="6"/>
        <v>#NUM!</v>
      </c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</row>
    <row r="40" spans="1:74" x14ac:dyDescent="0.2">
      <c r="A40" s="908"/>
      <c r="B40" s="966"/>
      <c r="C40" s="987" t="s">
        <v>286</v>
      </c>
      <c r="D40" s="1043"/>
      <c r="E40" s="1042"/>
      <c r="F40" s="1043"/>
      <c r="G40" s="1044"/>
      <c r="H40" s="1041"/>
      <c r="I40" s="1042"/>
      <c r="J40" s="1043"/>
      <c r="K40" s="967"/>
      <c r="L40" s="1041"/>
      <c r="M40" s="1042"/>
      <c r="N40" s="1043"/>
      <c r="O40" s="967"/>
      <c r="P40" s="1404"/>
      <c r="Q40" s="1405"/>
      <c r="R40" s="1041"/>
      <c r="S40" s="1041"/>
      <c r="T40" s="1043"/>
      <c r="U40" s="1044"/>
      <c r="V40" s="1389"/>
      <c r="W40" s="1389"/>
      <c r="X40" s="1391"/>
      <c r="Y40" s="1392"/>
      <c r="Z40" s="1041"/>
      <c r="AA40" s="1042"/>
      <c r="AB40" s="1043"/>
      <c r="AC40" s="1044"/>
      <c r="AD40" s="1446"/>
      <c r="AE40" s="1446"/>
      <c r="AF40" s="1440"/>
      <c r="AG40" s="1441"/>
      <c r="AH40" s="1041"/>
      <c r="AI40" s="1044"/>
      <c r="AJ40" s="917">
        <f t="shared" si="0"/>
        <v>0</v>
      </c>
      <c r="AK40" s="943"/>
      <c r="AL40" s="936">
        <f t="shared" si="1"/>
        <v>0</v>
      </c>
      <c r="AM40" s="937">
        <f t="shared" si="2"/>
        <v>0</v>
      </c>
      <c r="AN40" s="937">
        <f t="shared" si="3"/>
        <v>0</v>
      </c>
      <c r="AO40" s="928">
        <f t="shared" si="4"/>
        <v>0</v>
      </c>
      <c r="AP40" s="986">
        <v>14</v>
      </c>
      <c r="AQ40" s="986" t="e">
        <f>IF((LARGE($D40:$AI40,1))&gt;=550,"17"," ")</f>
        <v>#NUM!</v>
      </c>
      <c r="AR40" s="983" t="e">
        <f>IF((LARGE($D40:$AI40,1))&gt;=600,"17"," ")</f>
        <v>#NUM!</v>
      </c>
      <c r="AS40" s="937" t="e">
        <f t="shared" si="5"/>
        <v>#NUM!</v>
      </c>
      <c r="AT40" s="937" t="e">
        <f t="shared" si="6"/>
        <v>#NUM!</v>
      </c>
      <c r="AU40" s="914"/>
      <c r="AV40" s="914"/>
      <c r="AW40" s="914"/>
      <c r="AX40" s="914"/>
      <c r="AY40" s="914"/>
      <c r="AZ40" s="914"/>
      <c r="BA40" s="914"/>
      <c r="BB40" s="914"/>
      <c r="BC40" s="914"/>
      <c r="BD40" s="914"/>
      <c r="BE40" s="914"/>
      <c r="BF40" s="914"/>
      <c r="BG40" s="914"/>
      <c r="BH40" s="914"/>
      <c r="BI40" s="914"/>
      <c r="BJ40" s="914"/>
      <c r="BK40" s="914"/>
      <c r="BL40" s="914"/>
      <c r="BM40" s="914"/>
      <c r="BN40" s="914"/>
      <c r="BO40" s="914"/>
      <c r="BP40" s="914"/>
      <c r="BQ40" s="914"/>
      <c r="BR40" s="914"/>
      <c r="BS40" s="914"/>
      <c r="BT40" s="914"/>
      <c r="BU40" s="914"/>
      <c r="BV40" s="914"/>
    </row>
    <row r="41" spans="1:74" x14ac:dyDescent="0.2">
      <c r="A41" s="908"/>
      <c r="B41" s="966">
        <v>1</v>
      </c>
      <c r="C41" s="988" t="s">
        <v>441</v>
      </c>
      <c r="D41" s="1387"/>
      <c r="E41" s="1386"/>
      <c r="F41" s="1387"/>
      <c r="G41" s="967"/>
      <c r="H41" s="1385"/>
      <c r="I41" s="1386"/>
      <c r="J41" s="1387"/>
      <c r="K41" s="967"/>
      <c r="L41" s="1385"/>
      <c r="M41" s="1386"/>
      <c r="N41" s="1387"/>
      <c r="O41" s="967"/>
      <c r="P41" s="1404"/>
      <c r="Q41" s="1405"/>
      <c r="R41" s="1385">
        <v>584</v>
      </c>
      <c r="S41" s="1386" t="s">
        <v>356</v>
      </c>
      <c r="T41" s="1387"/>
      <c r="U41" s="1388"/>
      <c r="V41" s="1389"/>
      <c r="W41" s="1389"/>
      <c r="X41" s="1391"/>
      <c r="Y41" s="1392"/>
      <c r="Z41" s="1385"/>
      <c r="AA41" s="1385"/>
      <c r="AB41" s="1387"/>
      <c r="AC41" s="1388"/>
      <c r="AD41" s="1446"/>
      <c r="AE41" s="1446"/>
      <c r="AF41" s="1440"/>
      <c r="AG41" s="1441"/>
      <c r="AH41" s="1385"/>
      <c r="AI41" s="1388"/>
      <c r="AJ41" s="917">
        <f t="shared" si="0"/>
        <v>1</v>
      </c>
      <c r="AK41" s="943" t="str">
        <f>IF(AJ41&lt;3," ",((LARGE(D41:AI41,1)+LARGE(D41:AI41,2)+LARGE(D41:AI41,3))/3))</f>
        <v xml:space="preserve"> </v>
      </c>
      <c r="AL41" s="936">
        <f t="shared" si="1"/>
        <v>0</v>
      </c>
      <c r="AM41" s="937">
        <f t="shared" si="2"/>
        <v>0</v>
      </c>
      <c r="AN41" s="937">
        <f t="shared" si="3"/>
        <v>0</v>
      </c>
      <c r="AO41" s="928">
        <f t="shared" ref="AO41" si="7">SUM(AL41:AN41)</f>
        <v>0</v>
      </c>
      <c r="AP41" s="1399" t="str">
        <f>IF((LARGE($D41:$AI41,1))&gt;=500,"17"," ")</f>
        <v>17</v>
      </c>
      <c r="AQ41" s="1399" t="str">
        <f>IF((LARGE($D41:$AI41,1))&gt;=550,"17"," ")</f>
        <v>17</v>
      </c>
      <c r="AR41" s="983" t="str">
        <f>IF((LARGE($D41:$AI41,1))&gt;=600,"17"," ")</f>
        <v xml:space="preserve"> </v>
      </c>
      <c r="AS41" s="937" t="str">
        <f t="shared" si="5"/>
        <v xml:space="preserve"> </v>
      </c>
      <c r="AT41" s="937" t="str">
        <f t="shared" si="6"/>
        <v xml:space="preserve"> </v>
      </c>
      <c r="AU41" s="914"/>
      <c r="AV41" s="914"/>
      <c r="AW41" s="914"/>
      <c r="AX41" s="914"/>
      <c r="AY41" s="914"/>
      <c r="AZ41" s="914"/>
      <c r="BA41" s="914"/>
      <c r="BB41" s="914"/>
      <c r="BC41" s="914"/>
      <c r="BD41" s="914"/>
      <c r="BE41" s="914"/>
      <c r="BF41" s="914"/>
      <c r="BG41" s="914"/>
      <c r="BH41" s="914"/>
      <c r="BI41" s="914"/>
      <c r="BJ41" s="914"/>
      <c r="BK41" s="914"/>
      <c r="BL41" s="914"/>
      <c r="BM41" s="914"/>
      <c r="BN41" s="914"/>
      <c r="BO41" s="914"/>
      <c r="BP41" s="914"/>
      <c r="BQ41" s="914"/>
      <c r="BR41" s="914"/>
      <c r="BS41" s="914"/>
      <c r="BT41" s="914"/>
      <c r="BU41" s="914"/>
      <c r="BV41" s="914"/>
    </row>
    <row r="42" spans="1:74" x14ac:dyDescent="0.2">
      <c r="A42" s="908"/>
      <c r="B42" s="966">
        <v>2</v>
      </c>
      <c r="C42" s="988" t="s">
        <v>442</v>
      </c>
      <c r="D42" s="1043"/>
      <c r="E42" s="1042"/>
      <c r="F42" s="1043"/>
      <c r="G42" s="967"/>
      <c r="H42" s="1041"/>
      <c r="I42" s="1042"/>
      <c r="J42" s="1043"/>
      <c r="K42" s="967"/>
      <c r="L42" s="1041"/>
      <c r="M42" s="1042"/>
      <c r="N42" s="1043"/>
      <c r="O42" s="967"/>
      <c r="P42" s="1404"/>
      <c r="Q42" s="1405"/>
      <c r="R42" s="1041">
        <v>565</v>
      </c>
      <c r="S42" s="1386" t="s">
        <v>360</v>
      </c>
      <c r="T42" s="1043"/>
      <c r="U42" s="1044"/>
      <c r="V42" s="1389"/>
      <c r="W42" s="1389"/>
      <c r="X42" s="1391"/>
      <c r="Y42" s="1392"/>
      <c r="Z42" s="1041"/>
      <c r="AA42" s="1041"/>
      <c r="AB42" s="1043"/>
      <c r="AC42" s="1044"/>
      <c r="AD42" s="1446"/>
      <c r="AE42" s="1446"/>
      <c r="AF42" s="1440"/>
      <c r="AG42" s="1441"/>
      <c r="AH42" s="1041"/>
      <c r="AI42" s="1044"/>
      <c r="AJ42" s="917">
        <f t="shared" si="0"/>
        <v>1</v>
      </c>
      <c r="AK42" s="943" t="str">
        <f>IF(AJ42&lt;3," ",((LARGE(D42:AI42,1)+LARGE(D42:AI42,2)+LARGE(D42:AI42,3))/3))</f>
        <v xml:space="preserve"> </v>
      </c>
      <c r="AL42" s="936">
        <f t="shared" si="1"/>
        <v>0</v>
      </c>
      <c r="AM42" s="937">
        <f t="shared" si="2"/>
        <v>0</v>
      </c>
      <c r="AN42" s="937">
        <f t="shared" si="3"/>
        <v>0</v>
      </c>
      <c r="AO42" s="928">
        <f t="shared" si="4"/>
        <v>0</v>
      </c>
      <c r="AP42" s="1399" t="str">
        <f>IF((LARGE($D42:$AI42,1))&gt;=500,"17"," ")</f>
        <v>17</v>
      </c>
      <c r="AQ42" s="1399" t="str">
        <f>IF((LARGE($D42:$AI42,1))&gt;=550,"17"," ")</f>
        <v>17</v>
      </c>
      <c r="AR42" s="983" t="str">
        <f>IF((LARGE($D42:$AI42,1))&gt;=600,"17"," ")</f>
        <v xml:space="preserve"> </v>
      </c>
      <c r="AS42" s="937" t="str">
        <f t="shared" si="5"/>
        <v xml:space="preserve"> </v>
      </c>
      <c r="AT42" s="937" t="str">
        <f t="shared" si="6"/>
        <v xml:space="preserve"> </v>
      </c>
      <c r="AU42" s="914"/>
      <c r="AV42" s="914"/>
      <c r="AW42" s="914"/>
      <c r="AX42" s="914"/>
      <c r="AY42" s="914"/>
      <c r="AZ42" s="914"/>
      <c r="BA42" s="914"/>
      <c r="BB42" s="914"/>
      <c r="BC42" s="914"/>
      <c r="BD42" s="914"/>
      <c r="BE42" s="914"/>
      <c r="BF42" s="914"/>
      <c r="BG42" s="914"/>
      <c r="BH42" s="914"/>
      <c r="BI42" s="914"/>
      <c r="BJ42" s="914"/>
      <c r="BK42" s="914"/>
      <c r="BL42" s="914"/>
      <c r="BM42" s="914"/>
      <c r="BN42" s="914"/>
      <c r="BO42" s="914"/>
      <c r="BP42" s="914"/>
      <c r="BQ42" s="914"/>
      <c r="BR42" s="914"/>
      <c r="BS42" s="914"/>
      <c r="BT42" s="914"/>
      <c r="BU42" s="914"/>
      <c r="BV42" s="914"/>
    </row>
    <row r="43" spans="1:74" x14ac:dyDescent="0.2">
      <c r="A43" s="908"/>
      <c r="B43" s="968"/>
      <c r="C43" s="989" t="s">
        <v>270</v>
      </c>
      <c r="D43" s="933"/>
      <c r="E43" s="970"/>
      <c r="F43" s="933"/>
      <c r="G43" s="971"/>
      <c r="H43" s="1046"/>
      <c r="I43" s="970"/>
      <c r="J43" s="933"/>
      <c r="K43" s="971"/>
      <c r="L43" s="1046"/>
      <c r="M43" s="970"/>
      <c r="N43" s="933"/>
      <c r="O43" s="971"/>
      <c r="P43" s="933"/>
      <c r="Q43" s="1403"/>
      <c r="R43" s="1046"/>
      <c r="S43" s="970"/>
      <c r="T43" s="933"/>
      <c r="U43" s="1045"/>
      <c r="V43" s="1393"/>
      <c r="W43" s="1393"/>
      <c r="X43" s="933"/>
      <c r="Y43" s="1390"/>
      <c r="Z43" s="1046"/>
      <c r="AA43" s="1046"/>
      <c r="AB43" s="933"/>
      <c r="AC43" s="1045"/>
      <c r="AD43" s="1448"/>
      <c r="AE43" s="1448"/>
      <c r="AF43" s="1442"/>
      <c r="AG43" s="1443"/>
      <c r="AH43" s="1046"/>
      <c r="AI43" s="1045"/>
      <c r="AJ43" s="917">
        <f t="shared" si="0"/>
        <v>0</v>
      </c>
      <c r="AK43" s="943" t="str">
        <f>IF(AJ43&lt;3," ",((LARGE(D43:AI43,1)+LARGE(D43:AI43,2)+LARGE(D43:AI43,3))/3))</f>
        <v xml:space="preserve"> </v>
      </c>
      <c r="AL43" s="936">
        <f t="shared" si="1"/>
        <v>0</v>
      </c>
      <c r="AM43" s="937">
        <f t="shared" si="2"/>
        <v>0</v>
      </c>
      <c r="AN43" s="937">
        <f t="shared" si="3"/>
        <v>0</v>
      </c>
      <c r="AO43" s="928">
        <f t="shared" si="4"/>
        <v>0</v>
      </c>
      <c r="AP43" s="986">
        <v>14</v>
      </c>
      <c r="AQ43" s="986">
        <v>14</v>
      </c>
      <c r="AR43" s="983" t="e">
        <f>IF((LARGE($D43:$AI43,1))&gt;=600,"17"," ")</f>
        <v>#NUM!</v>
      </c>
      <c r="AS43" s="937" t="e">
        <f t="shared" si="5"/>
        <v>#NUM!</v>
      </c>
      <c r="AT43" s="937" t="e">
        <f t="shared" si="6"/>
        <v>#NUM!</v>
      </c>
      <c r="AU43" s="914"/>
      <c r="AV43" s="914"/>
      <c r="AW43" s="914"/>
      <c r="AX43" s="914"/>
      <c r="AY43" s="914"/>
      <c r="AZ43" s="914"/>
      <c r="BA43" s="914"/>
      <c r="BB43" s="914"/>
      <c r="BC43" s="914"/>
      <c r="BD43" s="914"/>
      <c r="BE43" s="914"/>
      <c r="BF43" s="914"/>
      <c r="BG43" s="914"/>
      <c r="BH43" s="914"/>
      <c r="BI43" s="914"/>
      <c r="BJ43" s="914"/>
      <c r="BK43" s="914"/>
      <c r="BL43" s="914"/>
      <c r="BM43" s="914"/>
      <c r="BN43" s="914"/>
      <c r="BO43" s="914"/>
      <c r="BP43" s="914"/>
      <c r="BQ43" s="914"/>
      <c r="BR43" s="914"/>
      <c r="BS43" s="914"/>
      <c r="BT43" s="914"/>
      <c r="BU43" s="914"/>
      <c r="BV43" s="914"/>
    </row>
    <row r="44" spans="1:74" x14ac:dyDescent="0.2">
      <c r="A44" s="908"/>
      <c r="B44" s="972"/>
      <c r="C44" s="914"/>
      <c r="D44" s="1202"/>
      <c r="E44" s="1204"/>
      <c r="F44" s="1202"/>
      <c r="G44" s="1204"/>
      <c r="H44" s="1202"/>
      <c r="I44" s="1204"/>
      <c r="J44" s="1202"/>
      <c r="K44" s="1204"/>
      <c r="L44" s="1202"/>
      <c r="M44" s="1204"/>
      <c r="N44" s="1202"/>
      <c r="O44" s="1204"/>
      <c r="P44" s="1402"/>
      <c r="Q44" s="1402"/>
      <c r="R44" s="1202"/>
      <c r="S44" s="1204"/>
      <c r="T44" s="1202"/>
      <c r="U44" s="1202"/>
      <c r="V44" s="1389"/>
      <c r="W44" s="1389"/>
      <c r="X44" s="1389"/>
      <c r="Y44" s="1389"/>
      <c r="Z44" s="1202"/>
      <c r="AA44" s="1202"/>
      <c r="AB44" s="1202"/>
      <c r="AC44" s="1202"/>
      <c r="AD44" s="1446"/>
      <c r="AE44" s="1446"/>
      <c r="AF44" s="1446"/>
      <c r="AG44" s="1446"/>
      <c r="AH44" s="1202"/>
      <c r="AI44" s="1202"/>
      <c r="AJ44" s="917"/>
      <c r="AK44" s="943"/>
      <c r="AL44" s="935"/>
      <c r="AM44" s="935"/>
      <c r="AN44" s="935"/>
      <c r="AO44" s="955"/>
      <c r="AP44" s="934"/>
      <c r="AQ44" s="934"/>
      <c r="AR44" s="913"/>
      <c r="AS44" s="935"/>
      <c r="AT44" s="935"/>
      <c r="AU44" s="914"/>
      <c r="AV44" s="914"/>
      <c r="AW44" s="914"/>
      <c r="AX44" s="914"/>
      <c r="AY44" s="914"/>
      <c r="AZ44" s="914"/>
      <c r="BA44" s="914"/>
      <c r="BB44" s="914"/>
      <c r="BC44" s="914"/>
      <c r="BD44" s="914"/>
      <c r="BE44" s="914"/>
      <c r="BF44" s="914"/>
      <c r="BG44" s="914"/>
      <c r="BH44" s="914"/>
      <c r="BI44" s="914"/>
      <c r="BJ44" s="914"/>
      <c r="BK44" s="914"/>
      <c r="BL44" s="914"/>
      <c r="BM44" s="914"/>
      <c r="BN44" s="914"/>
      <c r="BO44" s="914"/>
      <c r="BP44" s="914"/>
      <c r="BQ44" s="914"/>
      <c r="BR44" s="914"/>
      <c r="BS44" s="914"/>
      <c r="BT44" s="914"/>
      <c r="BU44" s="914"/>
      <c r="BV44" s="914"/>
    </row>
    <row r="45" spans="1:74" x14ac:dyDescent="0.2">
      <c r="A45" s="908"/>
      <c r="B45" s="940"/>
      <c r="C45" s="941" t="s">
        <v>49</v>
      </c>
      <c r="D45" s="1203"/>
      <c r="E45" s="1203"/>
      <c r="F45" s="1203"/>
      <c r="G45" s="1203"/>
      <c r="H45" s="1203"/>
      <c r="I45" s="1203"/>
      <c r="J45" s="1203"/>
      <c r="K45" s="1203"/>
      <c r="L45" s="1203"/>
      <c r="M45" s="1203"/>
      <c r="N45" s="1203"/>
      <c r="O45" s="1203"/>
      <c r="P45" s="1406"/>
      <c r="Q45" s="1406"/>
      <c r="R45" s="1203"/>
      <c r="S45" s="1203"/>
      <c r="T45" s="1203"/>
      <c r="U45" s="1203"/>
      <c r="V45" s="1393"/>
      <c r="W45" s="1393"/>
      <c r="X45" s="1393"/>
      <c r="Y45" s="1393"/>
      <c r="Z45" s="1203"/>
      <c r="AA45" s="1203"/>
      <c r="AB45" s="1203"/>
      <c r="AC45" s="1203"/>
      <c r="AD45" s="1448"/>
      <c r="AE45" s="1448"/>
      <c r="AF45" s="1448"/>
      <c r="AG45" s="1448"/>
      <c r="AH45" s="1203"/>
      <c r="AI45" s="1203"/>
      <c r="AJ45" s="935"/>
      <c r="AK45" s="1219" t="str">
        <f t="shared" ref="AK45:AK52" si="8">IF(AJ45&lt;3," ",((LARGE(D45:AI45,1)+LARGE(D45:AI45,2)+LARGE(D45:AI45,3))/3))</f>
        <v xml:space="preserve"> </v>
      </c>
      <c r="AL45" s="944"/>
      <c r="AM45" s="944"/>
      <c r="AN45" s="944"/>
      <c r="AO45" s="945"/>
      <c r="AP45" s="944"/>
      <c r="AQ45" s="944"/>
      <c r="AR45" s="944"/>
      <c r="AS45" s="944"/>
      <c r="AT45" s="944"/>
      <c r="AU45" s="914"/>
      <c r="AV45" s="914"/>
      <c r="AW45" s="914"/>
      <c r="AX45" s="914"/>
      <c r="AY45" s="914"/>
      <c r="AZ45" s="914"/>
      <c r="BA45" s="914"/>
      <c r="BB45" s="914"/>
      <c r="BC45" s="914"/>
      <c r="BD45" s="914"/>
      <c r="BE45" s="914"/>
      <c r="BF45" s="914"/>
      <c r="BG45" s="914"/>
      <c r="BH45" s="914"/>
      <c r="BI45" s="914"/>
      <c r="BJ45" s="914"/>
      <c r="BK45" s="914"/>
      <c r="BL45" s="914"/>
      <c r="BM45" s="914"/>
      <c r="BN45" s="914"/>
      <c r="BO45" s="914"/>
      <c r="BP45" s="914"/>
      <c r="BQ45" s="914"/>
      <c r="BR45" s="914"/>
      <c r="BS45" s="914"/>
      <c r="BT45" s="914"/>
      <c r="BU45" s="914"/>
      <c r="BV45" s="914"/>
    </row>
    <row r="46" spans="1:74" x14ac:dyDescent="0.2">
      <c r="A46" s="908"/>
      <c r="B46" s="957"/>
      <c r="C46" s="994" t="s">
        <v>129</v>
      </c>
      <c r="D46" s="962"/>
      <c r="E46" s="961"/>
      <c r="F46" s="959"/>
      <c r="G46" s="962"/>
      <c r="H46" s="959"/>
      <c r="I46" s="961"/>
      <c r="J46" s="959"/>
      <c r="K46" s="960"/>
      <c r="L46" s="962"/>
      <c r="M46" s="961"/>
      <c r="N46" s="959"/>
      <c r="O46" s="960"/>
      <c r="P46" s="959"/>
      <c r="Q46" s="963"/>
      <c r="R46" s="962"/>
      <c r="S46" s="960"/>
      <c r="T46" s="962"/>
      <c r="U46" s="962"/>
      <c r="V46" s="959"/>
      <c r="W46" s="963"/>
      <c r="X46" s="962"/>
      <c r="Y46" s="962"/>
      <c r="Z46" s="959"/>
      <c r="AA46" s="963"/>
      <c r="AB46" s="962"/>
      <c r="AC46" s="961"/>
      <c r="AD46" s="978"/>
      <c r="AE46" s="960"/>
      <c r="AF46" s="978"/>
      <c r="AG46" s="960"/>
      <c r="AH46" s="959"/>
      <c r="AI46" s="963"/>
      <c r="AJ46" s="917">
        <f>COUNT(D46:AI46)</f>
        <v>0</v>
      </c>
      <c r="AK46" s="943" t="str">
        <f t="shared" si="8"/>
        <v xml:space="preserve"> </v>
      </c>
      <c r="AL46" s="936">
        <f>COUNTIF(D46:AI46,"(1)")</f>
        <v>0</v>
      </c>
      <c r="AM46" s="937">
        <f>COUNTIF(D46:AI46,"(2)")</f>
        <v>0</v>
      </c>
      <c r="AN46" s="937">
        <f>COUNTIF(D46:AI46,"(3)")</f>
        <v>0</v>
      </c>
      <c r="AO46" s="928">
        <f>SUM(AL46:AN46)</f>
        <v>0</v>
      </c>
      <c r="AP46" s="999" t="s">
        <v>53</v>
      </c>
      <c r="AQ46" s="1000" t="s">
        <v>53</v>
      </c>
      <c r="AR46" s="937" t="e">
        <f>IF((LARGE($D46:$AI46,1))&gt;=600,"17"," ")</f>
        <v>#NUM!</v>
      </c>
      <c r="AS46" s="937" t="e">
        <f>IF((LARGE($D46:$AI46,1))&gt;=640,"17"," ")</f>
        <v>#NUM!</v>
      </c>
      <c r="AT46" s="937" t="e">
        <f>IF((LARGE($D46:$AI46,1))&gt;=670,"17"," ")</f>
        <v>#NUM!</v>
      </c>
      <c r="AU46" s="914"/>
      <c r="AV46" s="914"/>
      <c r="AW46" s="914"/>
      <c r="AX46" s="914"/>
      <c r="AY46" s="914"/>
      <c r="AZ46" s="914"/>
      <c r="BA46" s="914"/>
      <c r="BB46" s="914"/>
      <c r="BC46" s="914"/>
      <c r="BD46" s="914"/>
      <c r="BE46" s="914"/>
      <c r="BF46" s="914"/>
      <c r="BG46" s="914"/>
      <c r="BH46" s="914"/>
      <c r="BI46" s="914"/>
      <c r="BJ46" s="914"/>
      <c r="BK46" s="914"/>
      <c r="BL46" s="914"/>
      <c r="BM46" s="914"/>
      <c r="BN46" s="914"/>
      <c r="BO46" s="914"/>
      <c r="BP46" s="914"/>
      <c r="BQ46" s="914"/>
      <c r="BR46" s="914"/>
      <c r="BS46" s="914"/>
      <c r="BT46" s="914"/>
      <c r="BU46" s="914"/>
      <c r="BV46" s="914"/>
    </row>
    <row r="47" spans="1:74" x14ac:dyDescent="0.2">
      <c r="A47" s="908"/>
      <c r="B47" s="968"/>
      <c r="C47" s="989" t="s">
        <v>177</v>
      </c>
      <c r="D47" s="1046"/>
      <c r="E47" s="970"/>
      <c r="F47" s="933"/>
      <c r="G47" s="970"/>
      <c r="H47" s="933"/>
      <c r="I47" s="970"/>
      <c r="J47" s="933"/>
      <c r="K47" s="971"/>
      <c r="L47" s="1046"/>
      <c r="M47" s="970"/>
      <c r="N47" s="933"/>
      <c r="O47" s="971"/>
      <c r="P47" s="933"/>
      <c r="Q47" s="971"/>
      <c r="R47" s="1046"/>
      <c r="S47" s="970"/>
      <c r="T47" s="933"/>
      <c r="U47" s="970"/>
      <c r="V47" s="992"/>
      <c r="W47" s="971"/>
      <c r="X47" s="970"/>
      <c r="Y47" s="970"/>
      <c r="Z47" s="992"/>
      <c r="AA47" s="971"/>
      <c r="AB47" s="1046"/>
      <c r="AC47" s="970"/>
      <c r="AD47" s="992"/>
      <c r="AE47" s="971"/>
      <c r="AF47" s="992"/>
      <c r="AG47" s="971"/>
      <c r="AH47" s="933"/>
      <c r="AI47" s="1045"/>
      <c r="AJ47" s="917">
        <f>COUNT(D47:AI47)</f>
        <v>0</v>
      </c>
      <c r="AK47" s="943" t="str">
        <f t="shared" si="8"/>
        <v xml:space="preserve"> </v>
      </c>
      <c r="AL47" s="936">
        <f>COUNTIF(D47:AI47,"(1)")</f>
        <v>0</v>
      </c>
      <c r="AM47" s="937">
        <f>COUNTIF(D47:AI47,"(2)")</f>
        <v>0</v>
      </c>
      <c r="AN47" s="937">
        <f>COUNTIF(D47:AI47,"(3)")</f>
        <v>0</v>
      </c>
      <c r="AO47" s="928">
        <f>SUM(AL47:AN47)</f>
        <v>0</v>
      </c>
      <c r="AP47" s="997" t="s">
        <v>203</v>
      </c>
      <c r="AQ47" s="997" t="s">
        <v>203</v>
      </c>
      <c r="AR47" s="997" t="s">
        <v>203</v>
      </c>
      <c r="AS47" s="937" t="e">
        <f>IF((LARGE($D47:$AI47,1))&gt;=640,"17"," ")</f>
        <v>#NUM!</v>
      </c>
      <c r="AT47" s="937" t="e">
        <f>IF((LARGE($D47:$AI47,1))&gt;=670,"17"," ")</f>
        <v>#NUM!</v>
      </c>
      <c r="AU47" s="914"/>
      <c r="AV47" s="914"/>
      <c r="AW47" s="914"/>
      <c r="AX47" s="914"/>
      <c r="AY47" s="914"/>
      <c r="AZ47" s="914"/>
      <c r="BA47" s="914"/>
      <c r="BB47" s="914"/>
      <c r="BC47" s="914"/>
      <c r="BD47" s="914"/>
      <c r="BE47" s="914"/>
      <c r="BF47" s="914"/>
      <c r="BG47" s="914"/>
      <c r="BH47" s="914"/>
      <c r="BI47" s="914"/>
      <c r="BJ47" s="914"/>
      <c r="BK47" s="914"/>
      <c r="BL47" s="914"/>
      <c r="BM47" s="914"/>
      <c r="BN47" s="914"/>
      <c r="BO47" s="914"/>
      <c r="BP47" s="914"/>
      <c r="BQ47" s="914"/>
      <c r="BR47" s="914"/>
      <c r="BS47" s="914"/>
      <c r="BT47" s="914"/>
      <c r="BU47" s="914"/>
      <c r="BV47" s="914"/>
    </row>
    <row r="48" spans="1:74" x14ac:dyDescent="0.2">
      <c r="A48" s="914"/>
      <c r="B48" s="972"/>
      <c r="C48" s="914"/>
      <c r="K48" s="953"/>
      <c r="L48" s="953"/>
      <c r="M48" s="953"/>
      <c r="AJ48" s="917"/>
      <c r="AK48" s="943" t="str">
        <f t="shared" si="8"/>
        <v xml:space="preserve"> </v>
      </c>
      <c r="AL48" s="917"/>
      <c r="AM48" s="917"/>
      <c r="AN48" s="917"/>
      <c r="AO48" s="917"/>
      <c r="AP48" s="935"/>
      <c r="AQ48" s="935"/>
      <c r="AR48" s="935"/>
      <c r="AS48" s="935"/>
      <c r="AT48" s="935"/>
      <c r="AU48" s="914"/>
      <c r="AV48" s="914"/>
      <c r="AW48" s="914"/>
      <c r="AX48" s="914"/>
      <c r="AY48" s="914"/>
      <c r="AZ48" s="914"/>
      <c r="BA48" s="914"/>
      <c r="BB48" s="914"/>
      <c r="BC48" s="914"/>
      <c r="BD48" s="914"/>
      <c r="BE48" s="914"/>
      <c r="BF48" s="914"/>
      <c r="BG48" s="914"/>
      <c r="BH48" s="914"/>
      <c r="BI48" s="914"/>
      <c r="BJ48" s="914"/>
      <c r="BK48" s="914"/>
      <c r="BL48" s="914"/>
      <c r="BM48" s="914"/>
      <c r="BN48" s="914"/>
      <c r="BO48" s="914"/>
      <c r="BP48" s="914"/>
      <c r="BQ48" s="914"/>
      <c r="BR48" s="914"/>
      <c r="BS48" s="914"/>
      <c r="BT48" s="914"/>
      <c r="BU48" s="914"/>
      <c r="BV48" s="914"/>
    </row>
    <row r="49" spans="1:74" x14ac:dyDescent="0.2">
      <c r="B49" s="940"/>
      <c r="C49" s="941" t="s">
        <v>25</v>
      </c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406"/>
      <c r="Q49" s="1406"/>
      <c r="R49" s="1046"/>
      <c r="S49" s="1046"/>
      <c r="T49" s="1046"/>
      <c r="U49" s="1046"/>
      <c r="V49" s="1393"/>
      <c r="W49" s="1393"/>
      <c r="X49" s="1393"/>
      <c r="Y49" s="1393"/>
      <c r="Z49" s="1046"/>
      <c r="AA49" s="1046"/>
      <c r="AB49" s="1046"/>
      <c r="AC49" s="1046"/>
      <c r="AD49" s="1448"/>
      <c r="AE49" s="1448"/>
      <c r="AF49" s="1448"/>
      <c r="AG49" s="1448"/>
      <c r="AH49" s="1046"/>
      <c r="AI49" s="1046"/>
      <c r="AJ49" s="917"/>
      <c r="AK49" s="943" t="str">
        <f t="shared" si="8"/>
        <v xml:space="preserve"> </v>
      </c>
      <c r="AL49" s="917"/>
      <c r="AM49" s="917"/>
      <c r="AN49" s="917"/>
      <c r="AO49" s="1001"/>
      <c r="AP49" s="944"/>
      <c r="AQ49" s="944"/>
      <c r="AR49" s="944"/>
      <c r="AS49" s="944"/>
      <c r="AT49" s="944"/>
      <c r="AU49" s="917"/>
      <c r="AV49" s="1001"/>
      <c r="AW49" s="917"/>
      <c r="AX49" s="1001"/>
      <c r="AY49" s="917"/>
      <c r="AZ49" s="943"/>
      <c r="BA49" s="917"/>
      <c r="BB49" s="1001"/>
      <c r="BC49" s="917"/>
      <c r="BD49" s="917"/>
      <c r="BE49" s="917"/>
      <c r="BF49" s="917"/>
      <c r="BG49" s="917"/>
      <c r="BH49" s="917"/>
      <c r="BI49" s="917"/>
      <c r="BK49" s="917"/>
      <c r="BL49" s="1002"/>
      <c r="BM49" s="935"/>
      <c r="BN49" s="935"/>
      <c r="BO49" s="935"/>
      <c r="BP49" s="977"/>
      <c r="BQ49" s="935"/>
      <c r="BR49" s="935"/>
      <c r="BS49" s="935"/>
      <c r="BT49" s="935"/>
    </row>
    <row r="50" spans="1:74" x14ac:dyDescent="0.2">
      <c r="A50" s="908"/>
      <c r="B50" s="957"/>
      <c r="C50" s="985"/>
      <c r="D50" s="962"/>
      <c r="E50" s="961"/>
      <c r="F50" s="959"/>
      <c r="G50" s="961"/>
      <c r="H50" s="959"/>
      <c r="I50" s="961"/>
      <c r="J50" s="959"/>
      <c r="K50" s="960"/>
      <c r="L50" s="962"/>
      <c r="M50" s="961"/>
      <c r="N50" s="959"/>
      <c r="O50" s="960"/>
      <c r="P50" s="959"/>
      <c r="Q50" s="960"/>
      <c r="R50" s="962"/>
      <c r="S50" s="960"/>
      <c r="T50" s="959"/>
      <c r="U50" s="960"/>
      <c r="V50" s="961"/>
      <c r="W50" s="961"/>
      <c r="X50" s="978"/>
      <c r="Y50" s="960"/>
      <c r="Z50" s="961"/>
      <c r="AA50" s="961"/>
      <c r="AB50" s="959"/>
      <c r="AC50" s="963"/>
      <c r="AD50" s="962"/>
      <c r="AE50" s="962"/>
      <c r="AF50" s="959"/>
      <c r="AG50" s="963"/>
      <c r="AH50" s="959"/>
      <c r="AI50" s="960"/>
      <c r="AJ50" s="917">
        <f>COUNT(D50:AI50)</f>
        <v>0</v>
      </c>
      <c r="AK50" s="943" t="str">
        <f t="shared" si="8"/>
        <v xml:space="preserve"> </v>
      </c>
      <c r="AL50" s="1003">
        <f>COUNTIF(D50:AI50,"(1)")</f>
        <v>0</v>
      </c>
      <c r="AM50" s="1004">
        <f>COUNTIF(D50:AI50,"(2)")</f>
        <v>0</v>
      </c>
      <c r="AN50" s="1004">
        <f>COUNTIF(D50:AI50,"(3)")</f>
        <v>0</v>
      </c>
      <c r="AO50" s="1005">
        <f>SUM(AL50:AN50)</f>
        <v>0</v>
      </c>
      <c r="AP50" s="936" t="e">
        <f>IF((LARGE($D50:$AI50,1))&gt;=500,"17"," ")</f>
        <v>#NUM!</v>
      </c>
      <c r="AQ50" s="937" t="e">
        <f>IF((LARGE($D50:$AI50,1))&gt;=550,"17"," ")</f>
        <v>#NUM!</v>
      </c>
      <c r="AR50" s="937" t="e">
        <f>IF((LARGE($D50:$AI50,1))&gt;=600,"17"," ")</f>
        <v>#NUM!</v>
      </c>
      <c r="AS50" s="937" t="e">
        <f>IF((LARGE($D50:$AI50,1))&gt;=640,"17"," ")</f>
        <v>#NUM!</v>
      </c>
      <c r="AT50" s="937" t="e">
        <f>IF((LARGE($D50:$AI50,1))&gt;=670,"17"," ")</f>
        <v>#NUM!</v>
      </c>
      <c r="AU50" s="914"/>
      <c r="AV50" s="914"/>
      <c r="AW50" s="914"/>
      <c r="AX50" s="914"/>
      <c r="AY50" s="914"/>
      <c r="AZ50" s="914"/>
      <c r="BA50" s="914"/>
      <c r="BB50" s="914"/>
      <c r="BC50" s="914"/>
      <c r="BD50" s="914"/>
      <c r="BE50" s="914"/>
      <c r="BF50" s="914"/>
      <c r="BG50" s="914"/>
      <c r="BH50" s="914"/>
      <c r="BI50" s="914"/>
      <c r="BJ50" s="914"/>
      <c r="BK50" s="914"/>
      <c r="BL50" s="914"/>
      <c r="BM50" s="914"/>
      <c r="BN50" s="914"/>
      <c r="BO50" s="914"/>
      <c r="BP50" s="914"/>
      <c r="BQ50" s="914"/>
      <c r="BR50" s="914"/>
      <c r="BS50" s="914"/>
      <c r="BT50" s="914"/>
      <c r="BU50" s="914"/>
      <c r="BV50" s="914"/>
    </row>
    <row r="51" spans="1:74" x14ac:dyDescent="0.2">
      <c r="A51" s="908"/>
      <c r="B51" s="966">
        <v>1</v>
      </c>
      <c r="C51" s="988" t="s">
        <v>217</v>
      </c>
      <c r="D51" s="1041">
        <v>590</v>
      </c>
      <c r="E51" s="1244" t="s">
        <v>348</v>
      </c>
      <c r="F51" s="1043"/>
      <c r="G51" s="1042"/>
      <c r="H51" s="1043"/>
      <c r="I51" s="1042"/>
      <c r="J51" s="1043">
        <v>632</v>
      </c>
      <c r="K51" s="1283" t="s">
        <v>323</v>
      </c>
      <c r="L51" s="1041"/>
      <c r="M51" s="1042"/>
      <c r="N51" s="1043">
        <v>612</v>
      </c>
      <c r="O51" s="1283" t="s">
        <v>323</v>
      </c>
      <c r="P51" s="1404"/>
      <c r="Q51" s="967"/>
      <c r="R51" s="1041"/>
      <c r="S51" s="1044"/>
      <c r="T51" s="1043">
        <v>650</v>
      </c>
      <c r="U51" s="1272" t="s">
        <v>322</v>
      </c>
      <c r="V51" s="1394"/>
      <c r="W51" s="1394"/>
      <c r="X51" s="979"/>
      <c r="Y51" s="967"/>
      <c r="Z51" s="1042"/>
      <c r="AA51" s="1042"/>
      <c r="AB51" s="1043">
        <v>335</v>
      </c>
      <c r="AC51" s="967" t="s">
        <v>367</v>
      </c>
      <c r="AD51" s="1447">
        <v>592</v>
      </c>
      <c r="AE51" s="1447" t="s">
        <v>355</v>
      </c>
      <c r="AF51" s="979"/>
      <c r="AG51" s="967"/>
      <c r="AH51" s="1043"/>
      <c r="AI51" s="1044"/>
      <c r="AJ51" s="917">
        <f>COUNT(D51:AI51)</f>
        <v>6</v>
      </c>
      <c r="AK51" s="943">
        <f t="shared" si="8"/>
        <v>631.33333333333337</v>
      </c>
      <c r="AL51" s="936">
        <f>COUNTIF(D51:AI51,"(1)")</f>
        <v>1</v>
      </c>
      <c r="AM51" s="937">
        <f>COUNTIF(D51:AI51,"(2)")</f>
        <v>2</v>
      </c>
      <c r="AN51" s="937">
        <f>COUNTIF(D51:AI51,"(3)")</f>
        <v>0</v>
      </c>
      <c r="AO51" s="928">
        <f>SUM(AL51:AN51)</f>
        <v>3</v>
      </c>
      <c r="AP51" s="986">
        <v>10</v>
      </c>
      <c r="AQ51" s="986">
        <v>10</v>
      </c>
      <c r="AR51" s="986">
        <v>11</v>
      </c>
      <c r="AS51" s="965">
        <v>11</v>
      </c>
      <c r="AT51" s="937" t="str">
        <f>IF((LARGE($D51:$AI51,1))&gt;=670,"17"," ")</f>
        <v xml:space="preserve"> </v>
      </c>
      <c r="AU51" s="914"/>
      <c r="AV51" s="914"/>
      <c r="AW51" s="914"/>
      <c r="AX51" s="914"/>
      <c r="AY51" s="914"/>
      <c r="AZ51" s="914"/>
      <c r="BA51" s="914"/>
      <c r="BB51" s="914"/>
      <c r="BC51" s="914"/>
      <c r="BD51" s="914"/>
      <c r="BE51" s="914"/>
      <c r="BF51" s="914"/>
      <c r="BG51" s="914"/>
      <c r="BH51" s="914"/>
      <c r="BI51" s="914"/>
      <c r="BJ51" s="914"/>
      <c r="BK51" s="914"/>
      <c r="BL51" s="914"/>
      <c r="BM51" s="914"/>
      <c r="BN51" s="914"/>
      <c r="BO51" s="914"/>
      <c r="BP51" s="914"/>
      <c r="BQ51" s="914"/>
      <c r="BR51" s="914"/>
      <c r="BS51" s="914"/>
      <c r="BT51" s="914"/>
      <c r="BU51" s="914"/>
      <c r="BV51" s="914"/>
    </row>
    <row r="52" spans="1:74" x14ac:dyDescent="0.2">
      <c r="B52" s="968"/>
      <c r="C52" s="989" t="s">
        <v>222</v>
      </c>
      <c r="D52" s="1046"/>
      <c r="E52" s="971"/>
      <c r="F52" s="1046"/>
      <c r="G52" s="970"/>
      <c r="H52" s="933"/>
      <c r="I52" s="970"/>
      <c r="J52" s="933"/>
      <c r="K52" s="971"/>
      <c r="L52" s="1046"/>
      <c r="M52" s="970"/>
      <c r="N52" s="933"/>
      <c r="O52" s="971"/>
      <c r="P52" s="992"/>
      <c r="Q52" s="971"/>
      <c r="R52" s="1046"/>
      <c r="S52" s="971"/>
      <c r="T52" s="992"/>
      <c r="U52" s="971"/>
      <c r="V52" s="970"/>
      <c r="W52" s="970"/>
      <c r="X52" s="992"/>
      <c r="Y52" s="971"/>
      <c r="Z52" s="970"/>
      <c r="AA52" s="970"/>
      <c r="AB52" s="992"/>
      <c r="AC52" s="971"/>
      <c r="AD52" s="970"/>
      <c r="AE52" s="970"/>
      <c r="AF52" s="992"/>
      <c r="AG52" s="971"/>
      <c r="AH52" s="992"/>
      <c r="AI52" s="971"/>
      <c r="AJ52" s="917">
        <f>COUNT(D52:AI52)</f>
        <v>0</v>
      </c>
      <c r="AK52" s="943" t="str">
        <f t="shared" si="8"/>
        <v xml:space="preserve"> </v>
      </c>
      <c r="AL52" s="936">
        <f>COUNTIF(D52:AI52,"(1)")</f>
        <v>0</v>
      </c>
      <c r="AM52" s="937">
        <f>COUNTIF(D50:AI50,"(2)")</f>
        <v>0</v>
      </c>
      <c r="AN52" s="937">
        <f>COUNTIF(D52:AI52,"(3)")</f>
        <v>0</v>
      </c>
      <c r="AO52" s="928">
        <f>SUM(AL52:AN52)</f>
        <v>0</v>
      </c>
      <c r="AP52" s="986">
        <v>12</v>
      </c>
      <c r="AQ52" s="986">
        <v>12</v>
      </c>
      <c r="AR52" s="983" t="e">
        <f>IF((LARGE($D52:$AI52,1))&gt;=600,"17"," ")</f>
        <v>#NUM!</v>
      </c>
      <c r="AS52" s="937" t="e">
        <f>IF((LARGE($D52:$AI52,1))&gt;=640,"17"," ")</f>
        <v>#NUM!</v>
      </c>
      <c r="AT52" s="937" t="e">
        <f>IF((LARGE($D52:$AI52,1))&gt;=670,"17"," ")</f>
        <v>#NUM!</v>
      </c>
      <c r="AU52" s="917"/>
    </row>
    <row r="53" spans="1:74" x14ac:dyDescent="0.2">
      <c r="A53" s="908"/>
      <c r="B53" s="972"/>
      <c r="C53" s="914"/>
      <c r="D53" s="1202"/>
      <c r="E53" s="1204"/>
      <c r="F53" s="1202"/>
      <c r="G53" s="1204"/>
      <c r="H53" s="1202"/>
      <c r="I53" s="1204"/>
      <c r="J53" s="1202"/>
      <c r="K53" s="1204"/>
      <c r="L53" s="1202"/>
      <c r="M53" s="1204"/>
      <c r="N53" s="1202"/>
      <c r="O53" s="1204"/>
      <c r="P53" s="1402"/>
      <c r="Q53" s="1407"/>
      <c r="R53" s="1202"/>
      <c r="S53" s="1202"/>
      <c r="T53" s="1202"/>
      <c r="U53" s="1204"/>
      <c r="V53" s="1394"/>
      <c r="W53" s="1394"/>
      <c r="X53" s="1394"/>
      <c r="Y53" s="1394"/>
      <c r="Z53" s="1204"/>
      <c r="AA53" s="1204"/>
      <c r="AB53" s="1202"/>
      <c r="AC53" s="1204"/>
      <c r="AD53" s="1447"/>
      <c r="AE53" s="1447"/>
      <c r="AF53" s="1447"/>
      <c r="AG53" s="1447"/>
      <c r="AH53" s="1202"/>
      <c r="AI53" s="1202"/>
      <c r="AJ53" s="917"/>
      <c r="AK53" s="943"/>
      <c r="AL53" s="944"/>
      <c r="AM53" s="944"/>
      <c r="AN53" s="944"/>
      <c r="AO53" s="945"/>
      <c r="AP53" s="993"/>
      <c r="AQ53" s="993"/>
      <c r="AR53" s="993"/>
      <c r="AS53" s="944"/>
      <c r="AT53" s="944"/>
      <c r="AU53" s="914"/>
      <c r="AV53" s="914"/>
      <c r="AW53" s="914"/>
      <c r="AX53" s="914"/>
      <c r="AY53" s="914"/>
      <c r="AZ53" s="914"/>
      <c r="BA53" s="914"/>
      <c r="BB53" s="914"/>
      <c r="BC53" s="914"/>
      <c r="BD53" s="914"/>
      <c r="BE53" s="914"/>
      <c r="BF53" s="914"/>
      <c r="BG53" s="914"/>
      <c r="BH53" s="914"/>
      <c r="BI53" s="914"/>
      <c r="BJ53" s="914"/>
      <c r="BK53" s="914"/>
      <c r="BL53" s="914"/>
      <c r="BM53" s="914"/>
      <c r="BN53" s="914"/>
      <c r="BO53" s="914"/>
      <c r="BP53" s="914"/>
      <c r="BQ53" s="914"/>
      <c r="BR53" s="914"/>
      <c r="BS53" s="914"/>
      <c r="BT53" s="914"/>
      <c r="BU53" s="914"/>
      <c r="BV53" s="914"/>
    </row>
    <row r="54" spans="1:74" x14ac:dyDescent="0.2">
      <c r="A54" s="908"/>
      <c r="B54" s="940"/>
      <c r="C54" s="941" t="s">
        <v>51</v>
      </c>
      <c r="D54" s="1046"/>
      <c r="E54" s="1046"/>
      <c r="F54" s="1046"/>
      <c r="G54" s="1046"/>
      <c r="H54" s="1046"/>
      <c r="I54" s="1046"/>
      <c r="J54" s="1046"/>
      <c r="K54" s="1046"/>
      <c r="L54" s="1046"/>
      <c r="M54" s="1046"/>
      <c r="N54" s="1046"/>
      <c r="O54" s="1046"/>
      <c r="P54" s="1406"/>
      <c r="Q54" s="1406"/>
      <c r="R54" s="1046"/>
      <c r="S54" s="1046"/>
      <c r="T54" s="1046"/>
      <c r="U54" s="1046"/>
      <c r="V54" s="1393"/>
      <c r="W54" s="1393"/>
      <c r="X54" s="1393"/>
      <c r="Y54" s="1393"/>
      <c r="Z54" s="1046"/>
      <c r="AA54" s="1046"/>
      <c r="AB54" s="1046"/>
      <c r="AC54" s="1046"/>
      <c r="AD54" s="1448"/>
      <c r="AE54" s="1448"/>
      <c r="AF54" s="1448"/>
      <c r="AG54" s="1448"/>
      <c r="AH54" s="1046"/>
      <c r="AI54" s="1046"/>
      <c r="AJ54" s="917"/>
      <c r="AK54" s="943"/>
      <c r="AL54" s="944"/>
      <c r="AM54" s="944"/>
      <c r="AN54" s="944"/>
      <c r="AO54" s="945"/>
      <c r="AP54" s="944"/>
      <c r="AQ54" s="944"/>
      <c r="AR54" s="944"/>
      <c r="AS54" s="944"/>
      <c r="AT54" s="944"/>
      <c r="AU54" s="914"/>
      <c r="AV54" s="914"/>
      <c r="AW54" s="914"/>
      <c r="AX54" s="914"/>
      <c r="AY54" s="914"/>
      <c r="AZ54" s="914"/>
      <c r="BA54" s="914"/>
      <c r="BB54" s="914"/>
      <c r="BC54" s="914"/>
      <c r="BD54" s="914"/>
      <c r="BE54" s="914"/>
      <c r="BF54" s="914"/>
      <c r="BG54" s="914"/>
      <c r="BH54" s="914"/>
      <c r="BI54" s="914"/>
      <c r="BJ54" s="914"/>
      <c r="BK54" s="914"/>
      <c r="BL54" s="914"/>
      <c r="BM54" s="914"/>
      <c r="BN54" s="914"/>
      <c r="BO54" s="914"/>
      <c r="BP54" s="914"/>
      <c r="BQ54" s="914"/>
      <c r="BR54" s="914"/>
      <c r="BS54" s="914"/>
      <c r="BT54" s="914"/>
      <c r="BU54" s="914"/>
      <c r="BV54" s="914"/>
    </row>
    <row r="55" spans="1:74" x14ac:dyDescent="0.2">
      <c r="A55" s="908"/>
      <c r="B55" s="968"/>
      <c r="C55" s="989"/>
      <c r="D55" s="1046"/>
      <c r="E55" s="1046"/>
      <c r="F55" s="933"/>
      <c r="G55" s="1046"/>
      <c r="H55" s="933"/>
      <c r="I55" s="1046"/>
      <c r="J55" s="933"/>
      <c r="K55" s="1045"/>
      <c r="L55" s="1046"/>
      <c r="M55" s="1046"/>
      <c r="N55" s="933"/>
      <c r="O55" s="1045"/>
      <c r="P55" s="933"/>
      <c r="Q55" s="1403"/>
      <c r="R55" s="1046"/>
      <c r="S55" s="1045"/>
      <c r="T55" s="933"/>
      <c r="U55" s="1045"/>
      <c r="V55" s="1393"/>
      <c r="W55" s="1393"/>
      <c r="X55" s="948"/>
      <c r="Y55" s="952"/>
      <c r="Z55" s="1046"/>
      <c r="AA55" s="1046"/>
      <c r="AB55" s="933"/>
      <c r="AC55" s="1045"/>
      <c r="AD55" s="1448"/>
      <c r="AE55" s="1448"/>
      <c r="AF55" s="948"/>
      <c r="AG55" s="952"/>
      <c r="AH55" s="933"/>
      <c r="AI55" s="1045"/>
      <c r="AJ55" s="917">
        <f>COUNT(D55:AI55)</f>
        <v>0</v>
      </c>
      <c r="AK55" s="943" t="str">
        <f>IF(AJ55&lt;3," ",((LARGE(D55:AI55,1)+LARGE(D55:AI55,2)+LARGE(D55:AI55,3))/3))</f>
        <v xml:space="preserve"> </v>
      </c>
      <c r="AL55" s="936">
        <f>COUNTIF(D55:AI55,"(1)")</f>
        <v>0</v>
      </c>
      <c r="AM55" s="937">
        <f>COUNTIF(D55:AI55,"(2)")</f>
        <v>0</v>
      </c>
      <c r="AN55" s="937">
        <f>COUNTIF(D55:AI55,"(3)")</f>
        <v>0</v>
      </c>
      <c r="AO55" s="928">
        <f>SUM(AL55:AN55)</f>
        <v>0</v>
      </c>
      <c r="AP55" s="936" t="e">
        <f>IF((LARGE($D55:$AI55,1))&gt;=500,"17"," ")</f>
        <v>#NUM!</v>
      </c>
      <c r="AQ55" s="937" t="e">
        <f>IF((LARGE($D55:$AI55,1))&gt;=550,"17"," ")</f>
        <v>#NUM!</v>
      </c>
      <c r="AR55" s="937" t="e">
        <f>IF((LARGE($D55:$AI55,1))&gt;=600,"17"," ")</f>
        <v>#NUM!</v>
      </c>
      <c r="AS55" s="937" t="e">
        <f>IF((LARGE($D55:$AI55,1))&gt;=640,"17"," ")</f>
        <v>#NUM!</v>
      </c>
      <c r="AT55" s="937" t="e">
        <f>IF((LARGE($D55:$AI55,1))&gt;=670,"17"," ")</f>
        <v>#NUM!</v>
      </c>
      <c r="AU55" s="914"/>
      <c r="AV55" s="914"/>
      <c r="AW55" s="914"/>
      <c r="AX55" s="914"/>
      <c r="AY55" s="914"/>
      <c r="AZ55" s="914"/>
      <c r="BA55" s="914"/>
      <c r="BB55" s="914"/>
      <c r="BC55" s="914"/>
      <c r="BD55" s="914"/>
      <c r="BE55" s="914"/>
      <c r="BF55" s="914"/>
      <c r="BG55" s="914"/>
      <c r="BH55" s="914"/>
      <c r="BI55" s="914"/>
      <c r="BJ55" s="914"/>
      <c r="BK55" s="914"/>
      <c r="BL55" s="914"/>
      <c r="BM55" s="914"/>
      <c r="BN55" s="914"/>
      <c r="BO55" s="914"/>
      <c r="BP55" s="914"/>
      <c r="BQ55" s="914"/>
      <c r="BR55" s="914"/>
      <c r="BS55" s="914"/>
      <c r="BT55" s="914"/>
      <c r="BU55" s="914"/>
      <c r="BV55" s="914"/>
    </row>
    <row r="56" spans="1:74" x14ac:dyDescent="0.2">
      <c r="A56" s="914"/>
      <c r="B56" s="972"/>
      <c r="C56" s="914"/>
      <c r="AJ56" s="917"/>
      <c r="AK56" s="943"/>
      <c r="AL56" s="914"/>
      <c r="AM56" s="914"/>
      <c r="AN56" s="914"/>
      <c r="AO56" s="914"/>
      <c r="AP56" s="914"/>
      <c r="AQ56" s="914"/>
      <c r="AR56" s="914"/>
      <c r="AS56" s="914"/>
      <c r="AT56" s="914"/>
      <c r="AU56" s="914"/>
      <c r="AV56" s="914"/>
      <c r="AW56" s="914"/>
      <c r="AX56" s="914"/>
      <c r="AY56" s="914"/>
      <c r="AZ56" s="914"/>
      <c r="BA56" s="914"/>
      <c r="BB56" s="914"/>
      <c r="BC56" s="914"/>
      <c r="BD56" s="914"/>
      <c r="BE56" s="914"/>
      <c r="BF56" s="914"/>
      <c r="BG56" s="914"/>
      <c r="BH56" s="914"/>
      <c r="BI56" s="914"/>
      <c r="BJ56" s="914"/>
      <c r="BK56" s="914"/>
      <c r="BL56" s="914"/>
      <c r="BM56" s="914"/>
      <c r="BN56" s="914"/>
      <c r="BO56" s="914"/>
      <c r="BP56" s="914"/>
      <c r="BQ56" s="914"/>
      <c r="BR56" s="914"/>
      <c r="BS56" s="914"/>
      <c r="BT56" s="914"/>
      <c r="BU56" s="914"/>
      <c r="BV56" s="914"/>
    </row>
    <row r="57" spans="1:74" x14ac:dyDescent="0.2">
      <c r="A57" s="908"/>
      <c r="B57" s="940"/>
      <c r="C57" s="941" t="s">
        <v>52</v>
      </c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406"/>
      <c r="Q57" s="1406"/>
      <c r="R57" s="1046"/>
      <c r="S57" s="1046"/>
      <c r="T57" s="1046"/>
      <c r="U57" s="1046"/>
      <c r="V57" s="1393"/>
      <c r="W57" s="1393"/>
      <c r="X57" s="1393"/>
      <c r="Y57" s="1393"/>
      <c r="Z57" s="1046"/>
      <c r="AA57" s="1046"/>
      <c r="AB57" s="1046"/>
      <c r="AC57" s="1046"/>
      <c r="AD57" s="1448"/>
      <c r="AE57" s="1448"/>
      <c r="AF57" s="1448"/>
      <c r="AG57" s="1448"/>
      <c r="AH57" s="1046"/>
      <c r="AI57" s="1046"/>
      <c r="AJ57" s="917"/>
      <c r="AK57" s="943"/>
      <c r="AL57" s="944"/>
      <c r="AM57" s="944"/>
      <c r="AN57" s="944"/>
      <c r="AO57" s="945"/>
      <c r="AP57" s="944"/>
      <c r="AQ57" s="944"/>
      <c r="AR57" s="944"/>
      <c r="AS57" s="944"/>
      <c r="AT57" s="944"/>
      <c r="AU57" s="914"/>
      <c r="AV57" s="914"/>
      <c r="AW57" s="914"/>
      <c r="AX57" s="914"/>
      <c r="AY57" s="914"/>
      <c r="AZ57" s="914"/>
      <c r="BA57" s="914"/>
      <c r="BB57" s="914"/>
      <c r="BC57" s="914"/>
      <c r="BD57" s="914"/>
      <c r="BE57" s="914"/>
      <c r="BF57" s="914"/>
      <c r="BG57" s="914"/>
      <c r="BH57" s="914"/>
      <c r="BI57" s="914"/>
      <c r="BJ57" s="914"/>
      <c r="BK57" s="914"/>
      <c r="BL57" s="914"/>
      <c r="BM57" s="914"/>
      <c r="BN57" s="914"/>
      <c r="BO57" s="914"/>
      <c r="BP57" s="914"/>
      <c r="BQ57" s="914"/>
      <c r="BR57" s="914"/>
      <c r="BS57" s="914"/>
      <c r="BT57" s="914"/>
      <c r="BU57" s="914"/>
      <c r="BV57" s="914"/>
    </row>
    <row r="58" spans="1:74" x14ac:dyDescent="0.2">
      <c r="B58" s="957">
        <v>1</v>
      </c>
      <c r="C58" s="1006" t="s">
        <v>26</v>
      </c>
      <c r="D58" s="962">
        <v>548</v>
      </c>
      <c r="E58" s="1263" t="s">
        <v>347</v>
      </c>
      <c r="F58" s="962"/>
      <c r="G58" s="960"/>
      <c r="H58" s="962">
        <v>572</v>
      </c>
      <c r="I58" s="1269" t="s">
        <v>323</v>
      </c>
      <c r="J58" s="962"/>
      <c r="K58" s="960"/>
      <c r="L58" s="962"/>
      <c r="M58" s="961"/>
      <c r="N58" s="959"/>
      <c r="O58" s="960"/>
      <c r="P58" s="959"/>
      <c r="Q58" s="960"/>
      <c r="R58" s="962">
        <v>558</v>
      </c>
      <c r="S58" s="1263" t="s">
        <v>347</v>
      </c>
      <c r="T58" s="959"/>
      <c r="U58" s="960"/>
      <c r="V58" s="961"/>
      <c r="W58" s="961"/>
      <c r="X58" s="978"/>
      <c r="Y58" s="960"/>
      <c r="Z58" s="961"/>
      <c r="AA58" s="961"/>
      <c r="AB58" s="959"/>
      <c r="AC58" s="960"/>
      <c r="AD58" s="961"/>
      <c r="AE58" s="961"/>
      <c r="AF58" s="978"/>
      <c r="AG58" s="960"/>
      <c r="AH58" s="978"/>
      <c r="AI58" s="960"/>
      <c r="AJ58" s="917">
        <f>COUNT(D58:AI58)</f>
        <v>3</v>
      </c>
      <c r="AK58" s="943">
        <f>IF(AJ58&lt;3," ",((LARGE(D58:AI58,1)+LARGE(D58:AI58,2)+LARGE(D58:AI58,3))/3))</f>
        <v>559.33333333333337</v>
      </c>
      <c r="AL58" s="1003">
        <f>COUNTIF(D58:AI58,"(1)")</f>
        <v>0</v>
      </c>
      <c r="AM58" s="1004">
        <f>COUNTIF(D58:AI58,"(2)")</f>
        <v>1</v>
      </c>
      <c r="AN58" s="1004">
        <f>COUNTIF(D58:AI58,"(3)")</f>
        <v>2</v>
      </c>
      <c r="AO58" s="1005">
        <f>SUM(AL58:AN58)</f>
        <v>3</v>
      </c>
      <c r="AP58" s="965">
        <v>95</v>
      </c>
      <c r="AQ58" s="965">
        <v>95</v>
      </c>
      <c r="AR58" s="965">
        <v>95</v>
      </c>
      <c r="AS58" s="965">
        <v>95</v>
      </c>
      <c r="AT58" s="937" t="str">
        <f>IF((LARGE($D58:$AI58,1))&gt;=670,"17"," ")</f>
        <v xml:space="preserve"> </v>
      </c>
    </row>
    <row r="59" spans="1:74" x14ac:dyDescent="0.2">
      <c r="A59" s="908"/>
      <c r="B59" s="966">
        <v>2</v>
      </c>
      <c r="C59" s="987" t="s">
        <v>126</v>
      </c>
      <c r="D59" s="1265"/>
      <c r="E59" s="1266"/>
      <c r="F59" s="1267"/>
      <c r="G59" s="1266"/>
      <c r="H59" s="1267">
        <v>625</v>
      </c>
      <c r="I59" s="1270" t="s">
        <v>322</v>
      </c>
      <c r="J59" s="1267">
        <v>614</v>
      </c>
      <c r="K59" s="1272" t="s">
        <v>322</v>
      </c>
      <c r="L59" s="1265"/>
      <c r="M59" s="1266"/>
      <c r="N59" s="1267"/>
      <c r="O59" s="967"/>
      <c r="P59" s="1404">
        <v>607</v>
      </c>
      <c r="Q59" s="1272" t="s">
        <v>322</v>
      </c>
      <c r="R59" s="1265">
        <v>615</v>
      </c>
      <c r="S59" s="1272" t="s">
        <v>322</v>
      </c>
      <c r="T59" s="1267"/>
      <c r="U59" s="967"/>
      <c r="V59" s="1394">
        <v>638</v>
      </c>
      <c r="W59" s="1270" t="s">
        <v>322</v>
      </c>
      <c r="X59" s="979"/>
      <c r="Y59" s="967"/>
      <c r="Z59" s="1266">
        <v>627</v>
      </c>
      <c r="AA59" s="1270" t="s">
        <v>322</v>
      </c>
      <c r="AB59" s="1267"/>
      <c r="AC59" s="1268"/>
      <c r="AD59" s="1446"/>
      <c r="AE59" s="1446"/>
      <c r="AF59" s="1440">
        <v>624</v>
      </c>
      <c r="AG59" s="967" t="s">
        <v>356</v>
      </c>
      <c r="AH59" s="1267"/>
      <c r="AI59" s="967"/>
      <c r="AJ59" s="917">
        <f>COUNT(D59:AI59)</f>
        <v>7</v>
      </c>
      <c r="AK59" s="943">
        <f>IF(AJ59&lt;3," ",((LARGE(D59:AI59,1)+LARGE(D59:AI59,2)+LARGE(D59:AI59,3))/3))</f>
        <v>630</v>
      </c>
      <c r="AL59" s="1003">
        <f>COUNTIF(D59:AI59,"(1)")</f>
        <v>6</v>
      </c>
      <c r="AM59" s="1004">
        <f>COUNTIF(D59:AI59,"(2)")</f>
        <v>0</v>
      </c>
      <c r="AN59" s="1004">
        <f>COUNTIF(D59:AI59,"(3)")</f>
        <v>0</v>
      </c>
      <c r="AO59" s="1005">
        <f>SUM(AL59:AN59)</f>
        <v>6</v>
      </c>
      <c r="AP59" s="980" t="s">
        <v>136</v>
      </c>
      <c r="AQ59" s="995" t="s">
        <v>136</v>
      </c>
      <c r="AR59" s="995" t="s">
        <v>136</v>
      </c>
      <c r="AS59" s="981" t="s">
        <v>136</v>
      </c>
      <c r="AT59" s="937" t="str">
        <f>IF((LARGE($D59:$AI59,1))&gt;=670,"17"," ")</f>
        <v xml:space="preserve"> </v>
      </c>
      <c r="AU59" s="914"/>
      <c r="AV59" s="914"/>
      <c r="AW59" s="914"/>
      <c r="AX59" s="914"/>
      <c r="AY59" s="914"/>
      <c r="AZ59" s="914"/>
      <c r="BA59" s="914"/>
      <c r="BB59" s="914"/>
      <c r="BC59" s="914"/>
      <c r="BD59" s="914"/>
      <c r="BE59" s="914"/>
      <c r="BF59" s="914"/>
      <c r="BG59" s="914"/>
      <c r="BH59" s="914"/>
      <c r="BI59" s="914"/>
      <c r="BJ59" s="914"/>
      <c r="BK59" s="914"/>
      <c r="BL59" s="914"/>
      <c r="BM59" s="914"/>
      <c r="BN59" s="914"/>
      <c r="BO59" s="914"/>
      <c r="BP59" s="914"/>
      <c r="BQ59" s="914"/>
      <c r="BR59" s="914"/>
      <c r="BS59" s="914"/>
      <c r="BT59" s="914"/>
      <c r="BU59" s="914"/>
      <c r="BV59" s="914"/>
    </row>
    <row r="60" spans="1:74" x14ac:dyDescent="0.2">
      <c r="A60" s="908"/>
      <c r="B60" s="966"/>
      <c r="C60" s="988" t="s">
        <v>128</v>
      </c>
      <c r="D60" s="1041"/>
      <c r="E60" s="1042"/>
      <c r="F60" s="1043"/>
      <c r="G60" s="1042"/>
      <c r="H60" s="1043"/>
      <c r="I60" s="1042"/>
      <c r="J60" s="1043"/>
      <c r="K60" s="967"/>
      <c r="L60" s="1041"/>
      <c r="M60" s="1042"/>
      <c r="N60" s="1043"/>
      <c r="O60" s="967"/>
      <c r="P60" s="1404"/>
      <c r="Q60" s="967"/>
      <c r="R60" s="1041"/>
      <c r="S60" s="967"/>
      <c r="T60" s="1043"/>
      <c r="U60" s="967"/>
      <c r="V60" s="1394"/>
      <c r="W60" s="1394"/>
      <c r="X60" s="979"/>
      <c r="Y60" s="967"/>
      <c r="Z60" s="1042"/>
      <c r="AA60" s="1042"/>
      <c r="AB60" s="1043"/>
      <c r="AC60" s="967"/>
      <c r="AD60" s="1447"/>
      <c r="AE60" s="1447"/>
      <c r="AF60" s="979"/>
      <c r="AG60" s="967"/>
      <c r="AH60" s="979"/>
      <c r="AI60" s="967"/>
      <c r="AJ60" s="917">
        <f>COUNT(D60:AI60)</f>
        <v>0</v>
      </c>
      <c r="AK60" s="943" t="str">
        <f>IF(AJ60&lt;3," ",((LARGE(D60:AI60,1)+LARGE(D60:AI60,2)+LARGE(D60:AI60,3))/3))</f>
        <v xml:space="preserve"> </v>
      </c>
      <c r="AL60" s="936">
        <f>COUNTIF(D60:AI60,"(1)")</f>
        <v>0</v>
      </c>
      <c r="AM60" s="1004">
        <f>COUNTIF(D60:AI60,"(2)")</f>
        <v>0</v>
      </c>
      <c r="AN60" s="937">
        <f>COUNTIF(D60:AI60,"(3)")</f>
        <v>0</v>
      </c>
      <c r="AO60" s="928">
        <f>SUM(AL60:AN60)</f>
        <v>0</v>
      </c>
      <c r="AP60" s="980" t="s">
        <v>136</v>
      </c>
      <c r="AQ60" s="981" t="s">
        <v>158</v>
      </c>
      <c r="AR60" s="937" t="e">
        <f>IF((LARGE($D60:$AI60,1))&gt;=600,"17"," ")</f>
        <v>#NUM!</v>
      </c>
      <c r="AS60" s="937" t="e">
        <f>IF((LARGE($D60:$AI60,1))&gt;=640,"17"," ")</f>
        <v>#NUM!</v>
      </c>
      <c r="AT60" s="937" t="e">
        <f>IF((LARGE($D60:$AI60,1))&gt;=670,"17"," ")</f>
        <v>#NUM!</v>
      </c>
      <c r="AU60" s="914"/>
      <c r="AV60" s="914"/>
      <c r="AW60" s="914"/>
      <c r="AX60" s="914"/>
      <c r="AY60" s="914"/>
      <c r="AZ60" s="914"/>
      <c r="BA60" s="914"/>
      <c r="BB60" s="914"/>
      <c r="BC60" s="914"/>
      <c r="BD60" s="914"/>
      <c r="BE60" s="914"/>
      <c r="BF60" s="914"/>
      <c r="BG60" s="914"/>
      <c r="BH60" s="914"/>
      <c r="BI60" s="914"/>
      <c r="BJ60" s="914"/>
      <c r="BK60" s="914"/>
      <c r="BL60" s="914"/>
      <c r="BM60" s="914"/>
      <c r="BN60" s="914"/>
      <c r="BO60" s="914"/>
      <c r="BP60" s="914"/>
      <c r="BQ60" s="914"/>
      <c r="BR60" s="914"/>
      <c r="BS60" s="914"/>
      <c r="BT60" s="914"/>
      <c r="BU60" s="914"/>
      <c r="BV60" s="914"/>
    </row>
    <row r="61" spans="1:74" x14ac:dyDescent="0.2">
      <c r="B61" s="968"/>
      <c r="C61" s="989" t="s">
        <v>218</v>
      </c>
      <c r="D61" s="1046"/>
      <c r="E61" s="971"/>
      <c r="F61" s="1046"/>
      <c r="G61" s="970"/>
      <c r="H61" s="933"/>
      <c r="I61" s="970"/>
      <c r="J61" s="933"/>
      <c r="K61" s="971"/>
      <c r="L61" s="1046"/>
      <c r="M61" s="970"/>
      <c r="N61" s="933"/>
      <c r="O61" s="971"/>
      <c r="P61" s="992"/>
      <c r="Q61" s="971"/>
      <c r="R61" s="1046"/>
      <c r="S61" s="971"/>
      <c r="T61" s="992"/>
      <c r="U61" s="971"/>
      <c r="V61" s="970"/>
      <c r="W61" s="970"/>
      <c r="X61" s="992"/>
      <c r="Y61" s="971"/>
      <c r="Z61" s="970"/>
      <c r="AA61" s="970"/>
      <c r="AB61" s="992"/>
      <c r="AC61" s="971"/>
      <c r="AD61" s="970"/>
      <c r="AE61" s="970"/>
      <c r="AF61" s="992"/>
      <c r="AG61" s="971"/>
      <c r="AH61" s="992"/>
      <c r="AI61" s="971"/>
      <c r="AJ61" s="917">
        <f>COUNT(D61:AI61)</f>
        <v>0</v>
      </c>
      <c r="AK61" s="943" t="str">
        <f>IF(AJ61&lt;3," ",((LARGE(D61:AI61,1)+LARGE(D61:AI61,2)+LARGE(D61:AI61,3))/3))</f>
        <v xml:space="preserve"> </v>
      </c>
      <c r="AL61" s="936">
        <f>COUNTIF(D61:AI61,"(1)")</f>
        <v>0</v>
      </c>
      <c r="AM61" s="1004">
        <f>COUNTIF(D61:AI61,"(2)")</f>
        <v>0</v>
      </c>
      <c r="AN61" s="937">
        <f>COUNTIF(D61:AI61,"(3)")</f>
        <v>0</v>
      </c>
      <c r="AO61" s="928">
        <f>SUM(AL61:AN61)</f>
        <v>0</v>
      </c>
      <c r="AP61" s="964">
        <v>11</v>
      </c>
      <c r="AQ61" s="965">
        <v>11</v>
      </c>
      <c r="AR61" s="986">
        <v>13</v>
      </c>
      <c r="AS61" s="937" t="e">
        <f>IF((LARGE($D61:$AI61,1))&gt;=640,"17"," ")</f>
        <v>#NUM!</v>
      </c>
      <c r="AT61" s="937" t="e">
        <f>IF((LARGE($D61:$AI61,1))&gt;=670,"17"," ")</f>
        <v>#NUM!</v>
      </c>
      <c r="AU61" s="917"/>
    </row>
    <row r="62" spans="1:74" x14ac:dyDescent="0.2">
      <c r="A62" s="908"/>
      <c r="B62" s="972"/>
      <c r="C62" s="914"/>
      <c r="D62" s="1202"/>
      <c r="E62" s="1204"/>
      <c r="F62" s="1202"/>
      <c r="G62" s="1204"/>
      <c r="H62" s="1202"/>
      <c r="I62" s="1204"/>
      <c r="J62" s="1202"/>
      <c r="K62" s="1204"/>
      <c r="L62" s="1202"/>
      <c r="M62" s="1204"/>
      <c r="N62" s="1202"/>
      <c r="O62" s="1204"/>
      <c r="P62" s="1402"/>
      <c r="Q62" s="1407"/>
      <c r="R62" s="1202"/>
      <c r="S62" s="1202"/>
      <c r="T62" s="1202"/>
      <c r="U62" s="1204"/>
      <c r="V62" s="1394"/>
      <c r="W62" s="1394"/>
      <c r="X62" s="1394"/>
      <c r="Y62" s="1394"/>
      <c r="Z62" s="1204"/>
      <c r="AA62" s="1204"/>
      <c r="AB62" s="1202"/>
      <c r="AC62" s="1204"/>
      <c r="AD62" s="1447"/>
      <c r="AE62" s="1447"/>
      <c r="AF62" s="1447"/>
      <c r="AG62" s="1447"/>
      <c r="AH62" s="1202"/>
      <c r="AI62" s="1202"/>
      <c r="AJ62" s="917"/>
      <c r="AK62" s="943"/>
      <c r="AL62" s="935"/>
      <c r="AM62" s="935"/>
      <c r="AN62" s="935"/>
      <c r="AO62" s="955"/>
      <c r="AP62" s="913"/>
      <c r="AQ62" s="913"/>
      <c r="AR62" s="913"/>
      <c r="AS62" s="935"/>
      <c r="AT62" s="935"/>
      <c r="AU62" s="914"/>
      <c r="AV62" s="914"/>
      <c r="AW62" s="914"/>
      <c r="AX62" s="914"/>
      <c r="AY62" s="914"/>
      <c r="AZ62" s="914"/>
      <c r="BA62" s="914"/>
      <c r="BB62" s="914"/>
      <c r="BC62" s="914"/>
      <c r="BD62" s="914"/>
      <c r="BE62" s="914"/>
      <c r="BF62" s="914"/>
      <c r="BG62" s="914"/>
      <c r="BH62" s="914"/>
      <c r="BI62" s="914"/>
      <c r="BJ62" s="914"/>
      <c r="BK62" s="914"/>
      <c r="BL62" s="914"/>
      <c r="BM62" s="914"/>
      <c r="BN62" s="914"/>
      <c r="BO62" s="914"/>
      <c r="BP62" s="914"/>
      <c r="BQ62" s="914"/>
      <c r="BR62" s="914"/>
      <c r="BS62" s="914"/>
      <c r="BT62" s="914"/>
      <c r="BU62" s="914"/>
      <c r="BV62" s="914"/>
    </row>
    <row r="63" spans="1:74" x14ac:dyDescent="0.2">
      <c r="A63" s="908"/>
      <c r="B63" s="940"/>
      <c r="C63" s="941" t="s">
        <v>47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3"/>
      <c r="P63" s="1406"/>
      <c r="Q63" s="1406"/>
      <c r="R63" s="1203"/>
      <c r="S63" s="1203"/>
      <c r="T63" s="1203"/>
      <c r="U63" s="1203"/>
      <c r="V63" s="1393"/>
      <c r="W63" s="1393"/>
      <c r="X63" s="1393"/>
      <c r="Y63" s="1393"/>
      <c r="Z63" s="1203"/>
      <c r="AA63" s="1203"/>
      <c r="AB63" s="1203"/>
      <c r="AC63" s="1203"/>
      <c r="AD63" s="1448"/>
      <c r="AE63" s="1448"/>
      <c r="AF63" s="1448"/>
      <c r="AG63" s="1448"/>
      <c r="AH63" s="1203"/>
      <c r="AI63" s="1203"/>
      <c r="AJ63" s="935"/>
      <c r="AK63" s="943"/>
      <c r="AL63" s="944"/>
      <c r="AM63" s="944"/>
      <c r="AN63" s="944"/>
      <c r="AO63" s="945"/>
      <c r="AP63" s="1220">
        <v>550</v>
      </c>
      <c r="AQ63" s="1220">
        <v>600</v>
      </c>
      <c r="AR63" s="1220">
        <v>640</v>
      </c>
      <c r="AS63" s="1220">
        <v>670</v>
      </c>
      <c r="AT63" s="1220">
        <v>690</v>
      </c>
      <c r="AU63" s="914"/>
      <c r="AV63" s="914"/>
      <c r="AW63" s="914"/>
      <c r="AX63" s="914"/>
      <c r="AY63" s="914"/>
      <c r="AZ63" s="914"/>
      <c r="BA63" s="914"/>
      <c r="BB63" s="914"/>
      <c r="BC63" s="914"/>
      <c r="BD63" s="914"/>
      <c r="BE63" s="914"/>
      <c r="BF63" s="914"/>
      <c r="BG63" s="914"/>
      <c r="BH63" s="914"/>
      <c r="BI63" s="914"/>
      <c r="BJ63" s="914"/>
      <c r="BK63" s="914"/>
      <c r="BL63" s="914"/>
      <c r="BM63" s="914"/>
      <c r="BN63" s="914"/>
      <c r="BO63" s="914"/>
      <c r="BP63" s="914"/>
      <c r="BQ63" s="914"/>
      <c r="BR63" s="914"/>
      <c r="BS63" s="914"/>
      <c r="BT63" s="914"/>
      <c r="BU63" s="914"/>
      <c r="BV63" s="914"/>
    </row>
    <row r="64" spans="1:74" x14ac:dyDescent="0.2">
      <c r="A64" s="908"/>
      <c r="B64" s="968"/>
      <c r="C64" s="982"/>
      <c r="D64" s="948"/>
      <c r="E64" s="950"/>
      <c r="F64" s="1046"/>
      <c r="G64" s="970"/>
      <c r="H64" s="933"/>
      <c r="I64" s="970"/>
      <c r="J64" s="933"/>
      <c r="K64" s="971"/>
      <c r="L64" s="1046"/>
      <c r="M64" s="970"/>
      <c r="N64" s="933"/>
      <c r="O64" s="1045"/>
      <c r="P64" s="948"/>
      <c r="Q64" s="950"/>
      <c r="R64" s="1046"/>
      <c r="S64" s="971"/>
      <c r="T64" s="948"/>
      <c r="U64" s="950"/>
      <c r="V64" s="970"/>
      <c r="W64" s="970"/>
      <c r="X64" s="1401"/>
      <c r="Y64" s="950"/>
      <c r="Z64" s="970"/>
      <c r="AA64" s="970"/>
      <c r="AB64" s="948"/>
      <c r="AC64" s="952"/>
      <c r="AD64" s="951"/>
      <c r="AE64" s="951"/>
      <c r="AF64" s="948"/>
      <c r="AG64" s="952"/>
      <c r="AH64" s="948"/>
      <c r="AI64" s="952"/>
      <c r="AJ64" s="917">
        <f>COUNT(D64:AI64)</f>
        <v>0</v>
      </c>
      <c r="AK64" s="943" t="str">
        <f>IF(AJ64&lt;3," ",((LARGE(D64:AI64,1)+LARGE(D64:AI64,2)+LARGE(D64:AI64,3))/3))</f>
        <v xml:space="preserve"> </v>
      </c>
      <c r="AL64" s="936">
        <f>COUNTIF(D64:AI64,"(1)")</f>
        <v>0</v>
      </c>
      <c r="AM64" s="937">
        <f>COUNTIF(D64:AI64,"(2)")</f>
        <v>0</v>
      </c>
      <c r="AN64" s="937">
        <f>COUNTIF(D64:AI64,"(3)")</f>
        <v>0</v>
      </c>
      <c r="AO64" s="928">
        <f>SUM(AL64:AN64)</f>
        <v>0</v>
      </c>
      <c r="AP64" s="983" t="e">
        <f>IF((LARGE($D64:$AI64,1))&gt;=550,"17"," ")</f>
        <v>#NUM!</v>
      </c>
      <c r="AQ64" s="937" t="e">
        <f>IF((LARGE($D64:$AI64,1))&gt;=600,"17"," ")</f>
        <v>#NUM!</v>
      </c>
      <c r="AR64" s="937" t="e">
        <f>IF((LARGE($D64:$AI64,1))&gt;=640,"17"," ")</f>
        <v>#NUM!</v>
      </c>
      <c r="AS64" s="937" t="e">
        <f>IF((LARGE($D64:$AI64,1))&gt;=670,"17"," ")</f>
        <v>#NUM!</v>
      </c>
      <c r="AT64" s="937" t="e">
        <f>IF((LARGE($D64:$AI64,1))&gt;=690,"17"," ")</f>
        <v>#NUM!</v>
      </c>
      <c r="AU64" s="914"/>
      <c r="AV64" s="914"/>
      <c r="AW64" s="914"/>
      <c r="AX64" s="914"/>
      <c r="AY64" s="914"/>
      <c r="AZ64" s="914"/>
      <c r="BA64" s="914"/>
      <c r="BB64" s="914"/>
      <c r="BC64" s="914"/>
      <c r="BD64" s="914"/>
      <c r="BE64" s="914"/>
      <c r="BF64" s="914"/>
      <c r="BG64" s="914"/>
      <c r="BH64" s="914"/>
      <c r="BI64" s="914"/>
      <c r="BJ64" s="914"/>
      <c r="BK64" s="914"/>
      <c r="BL64" s="914"/>
      <c r="BM64" s="914"/>
      <c r="BN64" s="914"/>
      <c r="BO64" s="914"/>
      <c r="BP64" s="914"/>
      <c r="BQ64" s="914"/>
      <c r="BR64" s="914"/>
      <c r="BS64" s="914"/>
      <c r="BT64" s="914"/>
      <c r="BU64" s="914"/>
      <c r="BV64" s="914"/>
    </row>
    <row r="65" spans="1:74" x14ac:dyDescent="0.2">
      <c r="A65" s="908"/>
      <c r="C65" s="914"/>
      <c r="D65" s="973"/>
      <c r="E65" s="973"/>
      <c r="F65" s="973"/>
      <c r="G65" s="973"/>
      <c r="H65" s="973"/>
      <c r="I65" s="973"/>
      <c r="J65" s="973"/>
      <c r="K65" s="973"/>
      <c r="L65" s="1041"/>
      <c r="M65" s="1041"/>
      <c r="N65" s="973"/>
      <c r="O65" s="973"/>
      <c r="P65" s="973"/>
      <c r="Q65" s="973"/>
      <c r="R65" s="973"/>
      <c r="S65" s="973"/>
      <c r="T65" s="973"/>
      <c r="U65" s="973"/>
      <c r="V65" s="973"/>
      <c r="W65" s="973"/>
      <c r="X65" s="973"/>
      <c r="Y65" s="973"/>
      <c r="Z65" s="973"/>
      <c r="AA65" s="973"/>
      <c r="AB65" s="973"/>
      <c r="AC65" s="973"/>
      <c r="AD65" s="973"/>
      <c r="AE65" s="973"/>
      <c r="AF65" s="973"/>
      <c r="AG65" s="973"/>
      <c r="AH65" s="973"/>
      <c r="AI65" s="973"/>
      <c r="AJ65" s="917"/>
      <c r="AK65" s="943" t="str">
        <f>IF(AJ65&lt;3," ",((LARGE(D65:AI65,1)+LARGE(D65:AI65,2)+LARGE(D65:AI65,3))/3))</f>
        <v xml:space="preserve"> </v>
      </c>
      <c r="AL65" s="935"/>
      <c r="AM65" s="935"/>
      <c r="AN65" s="935"/>
      <c r="AO65" s="977"/>
      <c r="AP65" s="935"/>
      <c r="AQ65" s="935"/>
      <c r="AR65" s="935"/>
      <c r="AS65" s="935"/>
      <c r="AT65" s="935"/>
      <c r="AU65" s="914"/>
      <c r="AV65" s="914"/>
      <c r="AW65" s="914"/>
      <c r="AX65" s="914"/>
      <c r="AY65" s="914"/>
      <c r="AZ65" s="914"/>
      <c r="BA65" s="914"/>
      <c r="BB65" s="914"/>
      <c r="BC65" s="914"/>
      <c r="BD65" s="914"/>
      <c r="BE65" s="914"/>
      <c r="BF65" s="914"/>
      <c r="BG65" s="914"/>
      <c r="BH65" s="914"/>
      <c r="BI65" s="914"/>
      <c r="BJ65" s="914"/>
      <c r="BK65" s="914"/>
      <c r="BL65" s="914"/>
      <c r="BM65" s="914"/>
      <c r="BN65" s="914"/>
      <c r="BO65" s="914"/>
      <c r="BP65" s="914"/>
      <c r="BQ65" s="914"/>
      <c r="BR65" s="914"/>
      <c r="BS65" s="914"/>
      <c r="BT65" s="914"/>
      <c r="BU65" s="914"/>
      <c r="BV65" s="914"/>
    </row>
    <row r="66" spans="1:74" x14ac:dyDescent="0.2">
      <c r="A66" s="908"/>
      <c r="B66" s="940"/>
      <c r="C66" s="941" t="s">
        <v>169</v>
      </c>
      <c r="D66" s="1046"/>
      <c r="E66" s="1046"/>
      <c r="F66" s="1046"/>
      <c r="G66" s="1046"/>
      <c r="H66" s="1046"/>
      <c r="I66" s="1046"/>
      <c r="J66" s="1046"/>
      <c r="K66" s="1046"/>
      <c r="L66" s="1046"/>
      <c r="M66" s="1046"/>
      <c r="N66" s="1046"/>
      <c r="O66" s="1046"/>
      <c r="P66" s="1406"/>
      <c r="Q66" s="1406"/>
      <c r="R66" s="1046"/>
      <c r="S66" s="1046"/>
      <c r="T66" s="1046"/>
      <c r="U66" s="1046"/>
      <c r="V66" s="1393"/>
      <c r="W66" s="1393"/>
      <c r="X66" s="1393"/>
      <c r="Y66" s="1393"/>
      <c r="Z66" s="1046"/>
      <c r="AA66" s="1046"/>
      <c r="AB66" s="1046"/>
      <c r="AC66" s="1046"/>
      <c r="AD66" s="1448"/>
      <c r="AE66" s="1448"/>
      <c r="AF66" s="1448"/>
      <c r="AG66" s="1448"/>
      <c r="AH66" s="1046"/>
      <c r="AI66" s="1046"/>
      <c r="AJ66" s="917"/>
      <c r="AK66" s="943"/>
      <c r="AL66" s="944"/>
      <c r="AM66" s="944"/>
      <c r="AN66" s="944"/>
      <c r="AO66" s="945"/>
      <c r="AP66" s="944"/>
      <c r="AQ66" s="944"/>
      <c r="AR66" s="944"/>
      <c r="AS66" s="944"/>
      <c r="AT66" s="944"/>
      <c r="AU66" s="914"/>
      <c r="AV66" s="914"/>
      <c r="AW66" s="914"/>
      <c r="AX66" s="914"/>
      <c r="AY66" s="914"/>
      <c r="AZ66" s="914"/>
      <c r="BA66" s="914"/>
      <c r="BB66" s="914"/>
      <c r="BC66" s="914"/>
      <c r="BD66" s="914"/>
      <c r="BE66" s="914"/>
      <c r="BF66" s="914"/>
      <c r="BG66" s="914"/>
      <c r="BH66" s="914"/>
      <c r="BI66" s="914"/>
      <c r="BJ66" s="914"/>
      <c r="BK66" s="914"/>
      <c r="BL66" s="914"/>
      <c r="BM66" s="914"/>
      <c r="BN66" s="914"/>
      <c r="BO66" s="914"/>
      <c r="BP66" s="914"/>
      <c r="BQ66" s="914"/>
      <c r="BR66" s="914"/>
      <c r="BS66" s="914"/>
      <c r="BT66" s="914"/>
      <c r="BU66" s="914"/>
      <c r="BV66" s="914"/>
    </row>
    <row r="67" spans="1:74" x14ac:dyDescent="0.2">
      <c r="A67" s="908"/>
      <c r="B67" s="990">
        <v>1</v>
      </c>
      <c r="C67" s="991" t="s">
        <v>295</v>
      </c>
      <c r="D67" s="1046"/>
      <c r="E67" s="971"/>
      <c r="F67" s="1046"/>
      <c r="G67" s="970"/>
      <c r="H67" s="933">
        <v>628</v>
      </c>
      <c r="I67" s="1271" t="s">
        <v>322</v>
      </c>
      <c r="J67" s="933"/>
      <c r="K67" s="971"/>
      <c r="L67" s="1046"/>
      <c r="M67" s="970"/>
      <c r="N67" s="933"/>
      <c r="O67" s="971"/>
      <c r="P67" s="992"/>
      <c r="Q67" s="971"/>
      <c r="R67" s="1046"/>
      <c r="S67" s="971"/>
      <c r="T67" s="992"/>
      <c r="U67" s="971"/>
      <c r="V67" s="970"/>
      <c r="W67" s="970"/>
      <c r="X67" s="970"/>
      <c r="Y67" s="970"/>
      <c r="Z67" s="970"/>
      <c r="AA67" s="970"/>
      <c r="AB67" s="992"/>
      <c r="AC67" s="971"/>
      <c r="AD67" s="970"/>
      <c r="AE67" s="970"/>
      <c r="AF67" s="1401"/>
      <c r="AG67" s="950"/>
      <c r="AH67" s="992"/>
      <c r="AI67" s="971"/>
      <c r="AJ67" s="917">
        <f>COUNT(D67:AI67)</f>
        <v>1</v>
      </c>
      <c r="AK67" s="943" t="str">
        <f>IF(AJ67&lt;3," ",((LARGE(D67:AI67,1)+LARGE(D67:AI67,2)+LARGE(D67:AI67,3))/3))</f>
        <v xml:space="preserve"> </v>
      </c>
      <c r="AL67" s="936">
        <f>COUNTIF(D67:AI67,"(1)")</f>
        <v>1</v>
      </c>
      <c r="AM67" s="937">
        <f>COUNTIF(D67:AI67,"(2)")</f>
        <v>0</v>
      </c>
      <c r="AN67" s="937">
        <f>COUNTIF(D67:AI67,"(3)")</f>
        <v>0</v>
      </c>
      <c r="AO67" s="928">
        <f>SUM(AL67:AN67)</f>
        <v>1</v>
      </c>
      <c r="AP67" s="986">
        <v>14</v>
      </c>
      <c r="AQ67" s="986">
        <v>14</v>
      </c>
      <c r="AR67" s="937" t="str">
        <f>IF((LARGE($D67:$AI67,1))&gt;=640,"17"," ")</f>
        <v xml:space="preserve"> </v>
      </c>
      <c r="AS67" s="937" t="str">
        <f>IF((LARGE($D67:$AI67,1))&gt;=670,"17"," ")</f>
        <v xml:space="preserve"> </v>
      </c>
      <c r="AT67" s="937" t="str">
        <f>IF((LARGE($D67:$AI67,1))&gt;=690,"17"," ")</f>
        <v xml:space="preserve"> </v>
      </c>
      <c r="AU67" s="914"/>
      <c r="AV67" s="914"/>
      <c r="AW67" s="914"/>
      <c r="AX67" s="914"/>
      <c r="AY67" s="914"/>
      <c r="AZ67" s="914"/>
      <c r="BA67" s="914"/>
      <c r="BB67" s="914"/>
      <c r="BC67" s="914"/>
      <c r="BD67" s="914"/>
      <c r="BE67" s="914"/>
      <c r="BF67" s="914"/>
      <c r="BG67" s="914"/>
      <c r="BH67" s="914"/>
      <c r="BI67" s="914"/>
      <c r="BJ67" s="914"/>
      <c r="BK67" s="914"/>
      <c r="BL67" s="914"/>
      <c r="BM67" s="914"/>
      <c r="BN67" s="914"/>
      <c r="BO67" s="914"/>
      <c r="BP67" s="914"/>
      <c r="BQ67" s="914"/>
      <c r="BR67" s="914"/>
      <c r="BS67" s="914"/>
      <c r="BT67" s="914"/>
      <c r="BU67" s="914"/>
      <c r="BV67" s="914"/>
    </row>
    <row r="68" spans="1:74" x14ac:dyDescent="0.2">
      <c r="A68" s="908"/>
      <c r="B68" s="972"/>
      <c r="C68" s="914"/>
      <c r="D68" s="1041"/>
      <c r="E68" s="1042"/>
      <c r="F68" s="1041"/>
      <c r="G68" s="1042"/>
      <c r="H68" s="1041"/>
      <c r="I68" s="1042"/>
      <c r="J68" s="1041"/>
      <c r="K68" s="1042"/>
      <c r="L68" s="1041"/>
      <c r="M68" s="1042"/>
      <c r="N68" s="1041"/>
      <c r="O68" s="1042"/>
      <c r="P68" s="1407"/>
      <c r="Q68" s="1407"/>
      <c r="R68" s="1041"/>
      <c r="S68" s="1042"/>
      <c r="T68" s="1042"/>
      <c r="U68" s="1042"/>
      <c r="V68" s="1394"/>
      <c r="W68" s="1394"/>
      <c r="X68" s="1394"/>
      <c r="Y68" s="1394"/>
      <c r="Z68" s="1042"/>
      <c r="AA68" s="1042"/>
      <c r="AB68" s="1042"/>
      <c r="AC68" s="1042"/>
      <c r="AD68" s="1447"/>
      <c r="AE68" s="1447"/>
      <c r="AF68" s="1447"/>
      <c r="AG68" s="1447"/>
      <c r="AH68" s="1042"/>
      <c r="AI68" s="1042"/>
      <c r="AJ68" s="917"/>
      <c r="AK68" s="943"/>
      <c r="AL68" s="935"/>
      <c r="AM68" s="935"/>
      <c r="AN68" s="935"/>
      <c r="AO68" s="955"/>
      <c r="AP68" s="913"/>
      <c r="AQ68" s="913"/>
      <c r="AR68" s="935"/>
      <c r="AS68" s="935"/>
      <c r="AT68" s="935"/>
      <c r="AU68" s="914"/>
      <c r="AV68" s="914"/>
      <c r="AW68" s="914"/>
      <c r="AX68" s="914"/>
      <c r="AY68" s="914"/>
      <c r="AZ68" s="914"/>
      <c r="BA68" s="914"/>
      <c r="BB68" s="914"/>
      <c r="BC68" s="914"/>
      <c r="BD68" s="914"/>
      <c r="BE68" s="914"/>
      <c r="BF68" s="914"/>
      <c r="BG68" s="914"/>
      <c r="BH68" s="914"/>
      <c r="BI68" s="914"/>
      <c r="BJ68" s="914"/>
      <c r="BK68" s="914"/>
      <c r="BL68" s="914"/>
      <c r="BM68" s="914"/>
      <c r="BN68" s="914"/>
      <c r="BO68" s="914"/>
      <c r="BP68" s="914"/>
      <c r="BQ68" s="914"/>
      <c r="BR68" s="914"/>
      <c r="BS68" s="914"/>
      <c r="BT68" s="914"/>
      <c r="BU68" s="914"/>
      <c r="BV68" s="914"/>
    </row>
    <row r="69" spans="1:74" x14ac:dyDescent="0.2">
      <c r="A69" s="908"/>
      <c r="B69" s="940"/>
      <c r="C69" s="941" t="s">
        <v>39</v>
      </c>
      <c r="D69" s="1046"/>
      <c r="E69" s="1046"/>
      <c r="F69" s="1046"/>
      <c r="G69" s="1046"/>
      <c r="H69" s="1046"/>
      <c r="I69" s="1046"/>
      <c r="J69" s="1046"/>
      <c r="K69" s="1046"/>
      <c r="L69" s="1046"/>
      <c r="M69" s="1046"/>
      <c r="N69" s="1046"/>
      <c r="O69" s="1046"/>
      <c r="P69" s="1406"/>
      <c r="Q69" s="1406"/>
      <c r="R69" s="1046"/>
      <c r="S69" s="1046"/>
      <c r="T69" s="1046"/>
      <c r="U69" s="1046"/>
      <c r="V69" s="1393"/>
      <c r="W69" s="1393"/>
      <c r="X69" s="1393"/>
      <c r="Y69" s="1393"/>
      <c r="Z69" s="1046"/>
      <c r="AA69" s="1046"/>
      <c r="AB69" s="1046"/>
      <c r="AC69" s="1046"/>
      <c r="AD69" s="1448"/>
      <c r="AE69" s="1448"/>
      <c r="AF69" s="1448"/>
      <c r="AG69" s="1448"/>
      <c r="AH69" s="1046"/>
      <c r="AI69" s="1046"/>
      <c r="AJ69" s="917"/>
      <c r="AK69" s="943" t="str">
        <f t="shared" ref="AK69:AK76" si="9">IF(AJ69&lt;3," ",((LARGE(D69:AI69,1)+LARGE(D69:AI69,2)+LARGE(D69:AI69,3))/3))</f>
        <v xml:space="preserve"> </v>
      </c>
      <c r="AL69" s="944"/>
      <c r="AM69" s="944"/>
      <c r="AN69" s="944"/>
      <c r="AO69" s="945"/>
      <c r="AP69" s="944"/>
      <c r="AQ69" s="944"/>
      <c r="AR69" s="944"/>
      <c r="AS69" s="944"/>
      <c r="AT69" s="944"/>
      <c r="AU69" s="914"/>
      <c r="AV69" s="914"/>
      <c r="AW69" s="914"/>
      <c r="AX69" s="914"/>
      <c r="AY69" s="914"/>
      <c r="AZ69" s="914"/>
      <c r="BA69" s="914"/>
      <c r="BB69" s="914"/>
      <c r="BC69" s="914"/>
      <c r="BD69" s="914"/>
      <c r="BE69" s="914"/>
      <c r="BF69" s="914"/>
      <c r="BG69" s="914"/>
      <c r="BH69" s="914"/>
      <c r="BI69" s="914"/>
      <c r="BJ69" s="914"/>
      <c r="BK69" s="914"/>
      <c r="BL69" s="914"/>
      <c r="BM69" s="914"/>
      <c r="BN69" s="914"/>
      <c r="BO69" s="914"/>
      <c r="BP69" s="914"/>
      <c r="BQ69" s="914"/>
      <c r="BR69" s="914"/>
      <c r="BS69" s="914"/>
      <c r="BT69" s="914"/>
      <c r="BU69" s="914"/>
      <c r="BV69" s="914"/>
    </row>
    <row r="70" spans="1:74" x14ac:dyDescent="0.2">
      <c r="A70" s="908"/>
      <c r="B70" s="957"/>
      <c r="C70" s="994" t="s">
        <v>23</v>
      </c>
      <c r="D70" s="962"/>
      <c r="E70" s="962"/>
      <c r="F70" s="959"/>
      <c r="G70" s="962"/>
      <c r="H70" s="959"/>
      <c r="I70" s="961"/>
      <c r="J70" s="959"/>
      <c r="K70" s="960"/>
      <c r="L70" s="962"/>
      <c r="M70" s="962"/>
      <c r="N70" s="959"/>
      <c r="O70" s="963"/>
      <c r="P70" s="959"/>
      <c r="Q70" s="963"/>
      <c r="R70" s="962"/>
      <c r="S70" s="963"/>
      <c r="T70" s="959"/>
      <c r="U70" s="962"/>
      <c r="V70" s="959"/>
      <c r="W70" s="963"/>
      <c r="X70" s="962"/>
      <c r="Y70" s="962"/>
      <c r="Z70" s="959"/>
      <c r="AA70" s="963"/>
      <c r="AB70" s="959"/>
      <c r="AC70" s="963"/>
      <c r="AD70" s="962"/>
      <c r="AE70" s="962"/>
      <c r="AF70" s="959"/>
      <c r="AG70" s="963"/>
      <c r="AH70" s="959"/>
      <c r="AI70" s="963"/>
      <c r="AJ70" s="917">
        <f t="shared" ref="AJ70:AJ75" si="10">COUNT(D70:AI70)</f>
        <v>0</v>
      </c>
      <c r="AK70" s="943" t="str">
        <f t="shared" si="9"/>
        <v xml:space="preserve"> </v>
      </c>
      <c r="AL70" s="936">
        <f t="shared" ref="AL70:AL75" si="11">COUNTIF(D70:AI70,"(1)")</f>
        <v>0</v>
      </c>
      <c r="AM70" s="937">
        <f t="shared" ref="AM70:AM75" si="12">COUNTIF(D70:AI70,"(2)")</f>
        <v>0</v>
      </c>
      <c r="AN70" s="937">
        <f t="shared" ref="AN70:AN75" si="13">COUNTIF(D70:AI70,"(3)")</f>
        <v>0</v>
      </c>
      <c r="AO70" s="928">
        <f t="shared" ref="AO70:AO75" si="14">SUM(AL70:AN70)</f>
        <v>0</v>
      </c>
      <c r="AP70" s="995" t="s">
        <v>53</v>
      </c>
      <c r="AQ70" s="995" t="s">
        <v>53</v>
      </c>
      <c r="AR70" s="995" t="s">
        <v>53</v>
      </c>
      <c r="AS70" s="937" t="e">
        <f>IF((LARGE($D70:$AI70,1))&gt;=670,"17"," ")</f>
        <v>#NUM!</v>
      </c>
      <c r="AT70" s="937" t="e">
        <f>IF((LARGE($D70:$AI70,1))&gt;=690,"17"," ")</f>
        <v>#NUM!</v>
      </c>
      <c r="AU70" s="914"/>
      <c r="AV70" s="914"/>
      <c r="AW70" s="914"/>
      <c r="AX70" s="914"/>
      <c r="AY70" s="914"/>
      <c r="AZ70" s="914"/>
      <c r="BA70" s="914"/>
      <c r="BB70" s="914"/>
      <c r="BC70" s="914"/>
      <c r="BD70" s="914"/>
      <c r="BE70" s="914"/>
      <c r="BF70" s="914"/>
      <c r="BG70" s="914"/>
      <c r="BH70" s="914"/>
      <c r="BI70" s="914"/>
      <c r="BJ70" s="914"/>
      <c r="BK70" s="914"/>
      <c r="BL70" s="914"/>
      <c r="BM70" s="914"/>
      <c r="BN70" s="914"/>
      <c r="BO70" s="914"/>
      <c r="BP70" s="914"/>
      <c r="BQ70" s="914"/>
      <c r="BR70" s="914"/>
      <c r="BS70" s="914"/>
      <c r="BT70" s="914"/>
      <c r="BU70" s="914"/>
      <c r="BV70" s="914"/>
    </row>
    <row r="71" spans="1:74" x14ac:dyDescent="0.2">
      <c r="A71" s="908"/>
      <c r="B71" s="966">
        <v>1</v>
      </c>
      <c r="C71" s="914" t="s">
        <v>310</v>
      </c>
      <c r="D71" s="1041"/>
      <c r="E71" s="1041"/>
      <c r="F71" s="1043"/>
      <c r="G71" s="1041"/>
      <c r="H71" s="1043"/>
      <c r="I71" s="1042"/>
      <c r="J71" s="1043"/>
      <c r="K71" s="967"/>
      <c r="L71" s="1041"/>
      <c r="M71" s="1041"/>
      <c r="N71" s="1043"/>
      <c r="O71" s="967"/>
      <c r="P71" s="1404"/>
      <c r="Q71" s="967"/>
      <c r="R71" s="1041">
        <v>663</v>
      </c>
      <c r="S71" s="967" t="s">
        <v>351</v>
      </c>
      <c r="T71" s="1041"/>
      <c r="U71" s="1042"/>
      <c r="V71" s="979"/>
      <c r="W71" s="967"/>
      <c r="X71" s="1394">
        <v>678</v>
      </c>
      <c r="Y71" s="1414" t="s">
        <v>355</v>
      </c>
      <c r="Z71" s="1043"/>
      <c r="AA71" s="1044"/>
      <c r="AB71" s="1043"/>
      <c r="AC71" s="1044"/>
      <c r="AD71" s="1446"/>
      <c r="AE71" s="1446"/>
      <c r="AF71" s="1440"/>
      <c r="AG71" s="1441"/>
      <c r="AH71" s="1043"/>
      <c r="AI71" s="1044"/>
      <c r="AJ71" s="917">
        <f t="shared" si="10"/>
        <v>2</v>
      </c>
      <c r="AK71" s="943" t="str">
        <f t="shared" si="9"/>
        <v xml:space="preserve"> </v>
      </c>
      <c r="AL71" s="936">
        <f t="shared" si="11"/>
        <v>0</v>
      </c>
      <c r="AM71" s="937">
        <f t="shared" si="12"/>
        <v>0</v>
      </c>
      <c r="AN71" s="937">
        <f t="shared" si="13"/>
        <v>0</v>
      </c>
      <c r="AO71" s="928">
        <f t="shared" si="14"/>
        <v>0</v>
      </c>
      <c r="AP71" s="965">
        <v>16</v>
      </c>
      <c r="AQ71" s="965">
        <v>16</v>
      </c>
      <c r="AR71" s="965">
        <v>16</v>
      </c>
      <c r="AS71" s="1282" t="str">
        <f>IF((LARGE($D71:$AI71,1))&gt;=670,"17"," ")</f>
        <v>17</v>
      </c>
      <c r="AT71" s="937" t="str">
        <f>IF((LARGE($D71:$AI71,1))&gt;=690,"17"," ")</f>
        <v xml:space="preserve"> </v>
      </c>
      <c r="AU71" s="914"/>
      <c r="AV71" s="914"/>
      <c r="AW71" s="914"/>
      <c r="AX71" s="914"/>
      <c r="AY71" s="914"/>
      <c r="AZ71" s="914"/>
      <c r="BA71" s="914"/>
      <c r="BB71" s="914"/>
      <c r="BC71" s="914"/>
      <c r="BD71" s="914"/>
      <c r="BE71" s="914"/>
      <c r="BF71" s="914"/>
      <c r="BG71" s="914"/>
      <c r="BH71" s="914"/>
      <c r="BI71" s="914"/>
      <c r="BJ71" s="914"/>
      <c r="BK71" s="914"/>
      <c r="BL71" s="914"/>
      <c r="BM71" s="914"/>
      <c r="BN71" s="914"/>
      <c r="BO71" s="914"/>
      <c r="BP71" s="914"/>
      <c r="BQ71" s="914"/>
      <c r="BR71" s="914"/>
      <c r="BS71" s="914"/>
      <c r="BT71" s="914"/>
      <c r="BU71" s="914"/>
      <c r="BV71" s="914"/>
    </row>
    <row r="72" spans="1:74" x14ac:dyDescent="0.2">
      <c r="A72" s="908"/>
      <c r="B72" s="966"/>
      <c r="C72" s="914" t="s">
        <v>226</v>
      </c>
      <c r="D72" s="1043"/>
      <c r="E72" s="967"/>
      <c r="F72" s="1041"/>
      <c r="G72" s="1042"/>
      <c r="H72" s="1043"/>
      <c r="I72" s="1042"/>
      <c r="J72" s="1043"/>
      <c r="K72" s="967"/>
      <c r="L72" s="1041"/>
      <c r="M72" s="1042"/>
      <c r="N72" s="1043"/>
      <c r="O72" s="967"/>
      <c r="P72" s="1404"/>
      <c r="Q72" s="967"/>
      <c r="R72" s="1041"/>
      <c r="S72" s="967"/>
      <c r="T72" s="1041"/>
      <c r="U72" s="1042"/>
      <c r="V72" s="979"/>
      <c r="W72" s="967"/>
      <c r="X72" s="1394"/>
      <c r="Y72" s="1394"/>
      <c r="Z72" s="979"/>
      <c r="AA72" s="967"/>
      <c r="AB72" s="1043"/>
      <c r="AC72" s="1044"/>
      <c r="AD72" s="1446"/>
      <c r="AE72" s="1446"/>
      <c r="AF72" s="1440"/>
      <c r="AG72" s="1441"/>
      <c r="AH72" s="1043"/>
      <c r="AI72" s="1044"/>
      <c r="AJ72" s="917">
        <f t="shared" si="10"/>
        <v>0</v>
      </c>
      <c r="AK72" s="943" t="str">
        <f t="shared" si="9"/>
        <v xml:space="preserve"> </v>
      </c>
      <c r="AL72" s="936">
        <f t="shared" si="11"/>
        <v>0</v>
      </c>
      <c r="AM72" s="937">
        <f t="shared" si="12"/>
        <v>0</v>
      </c>
      <c r="AN72" s="937">
        <f t="shared" si="13"/>
        <v>0</v>
      </c>
      <c r="AO72" s="928">
        <f t="shared" si="14"/>
        <v>0</v>
      </c>
      <c r="AP72" s="986">
        <v>12</v>
      </c>
      <c r="AQ72" s="986">
        <v>12</v>
      </c>
      <c r="AR72" s="965">
        <v>12</v>
      </c>
      <c r="AS72" s="965">
        <v>12</v>
      </c>
      <c r="AT72" s="965">
        <v>12</v>
      </c>
      <c r="AU72" s="914"/>
      <c r="AV72" s="914"/>
      <c r="AW72" s="914"/>
      <c r="AX72" s="914"/>
      <c r="AY72" s="914"/>
      <c r="AZ72" s="914"/>
      <c r="BA72" s="914"/>
      <c r="BB72" s="914"/>
      <c r="BC72" s="914"/>
      <c r="BD72" s="914"/>
      <c r="BE72" s="914"/>
      <c r="BF72" s="914"/>
      <c r="BG72" s="914"/>
      <c r="BH72" s="914"/>
      <c r="BI72" s="914"/>
      <c r="BJ72" s="914"/>
      <c r="BK72" s="914"/>
      <c r="BL72" s="914"/>
      <c r="BM72" s="914"/>
      <c r="BN72" s="914"/>
      <c r="BO72" s="914"/>
      <c r="BP72" s="914"/>
      <c r="BQ72" s="914"/>
      <c r="BR72" s="914"/>
      <c r="BS72" s="914"/>
      <c r="BT72" s="914"/>
      <c r="BU72" s="914"/>
      <c r="BV72" s="914"/>
    </row>
    <row r="73" spans="1:74" x14ac:dyDescent="0.2">
      <c r="A73" s="908"/>
      <c r="B73" s="966">
        <v>2</v>
      </c>
      <c r="C73" s="914" t="s">
        <v>305</v>
      </c>
      <c r="D73" s="1043"/>
      <c r="E73" s="967"/>
      <c r="F73" s="1041"/>
      <c r="G73" s="1042"/>
      <c r="H73" s="1043"/>
      <c r="I73" s="1042"/>
      <c r="J73" s="1043"/>
      <c r="K73" s="967"/>
      <c r="L73" s="1041"/>
      <c r="M73" s="1042"/>
      <c r="N73" s="1043">
        <v>684</v>
      </c>
      <c r="O73" s="967" t="s">
        <v>348</v>
      </c>
      <c r="P73" s="1404"/>
      <c r="Q73" s="967"/>
      <c r="R73" s="1041"/>
      <c r="S73" s="967"/>
      <c r="T73" s="1041"/>
      <c r="U73" s="1042"/>
      <c r="V73" s="979"/>
      <c r="W73" s="967"/>
      <c r="X73" s="1394"/>
      <c r="Y73" s="1394"/>
      <c r="Z73" s="979"/>
      <c r="AA73" s="967"/>
      <c r="AB73" s="1043"/>
      <c r="AC73" s="1044"/>
      <c r="AD73" s="1446"/>
      <c r="AE73" s="1446"/>
      <c r="AF73" s="1440"/>
      <c r="AG73" s="1441"/>
      <c r="AH73" s="1043"/>
      <c r="AI73" s="1044"/>
      <c r="AJ73" s="917">
        <f t="shared" si="10"/>
        <v>1</v>
      </c>
      <c r="AK73" s="943" t="str">
        <f t="shared" si="9"/>
        <v xml:space="preserve"> </v>
      </c>
      <c r="AL73" s="936">
        <f t="shared" si="11"/>
        <v>0</v>
      </c>
      <c r="AM73" s="937">
        <f t="shared" si="12"/>
        <v>0</v>
      </c>
      <c r="AN73" s="937">
        <f t="shared" si="13"/>
        <v>0</v>
      </c>
      <c r="AO73" s="928">
        <f t="shared" si="14"/>
        <v>0</v>
      </c>
      <c r="AP73" s="986">
        <v>16</v>
      </c>
      <c r="AQ73" s="986">
        <v>16</v>
      </c>
      <c r="AR73" s="965">
        <v>16</v>
      </c>
      <c r="AS73" s="1282" t="str">
        <f>IF((LARGE($D73:$AI73,1))&gt;=670,"17"," ")</f>
        <v>17</v>
      </c>
      <c r="AT73" s="937" t="str">
        <f>IF((LARGE($D73:$AI73,1))&gt;=690,"17"," ")</f>
        <v xml:space="preserve"> </v>
      </c>
      <c r="AU73" s="914"/>
      <c r="AV73" s="914"/>
      <c r="AW73" s="914"/>
      <c r="AX73" s="914"/>
      <c r="AY73" s="914"/>
      <c r="AZ73" s="914"/>
      <c r="BA73" s="914"/>
      <c r="BB73" s="914"/>
      <c r="BC73" s="914"/>
      <c r="BD73" s="914"/>
      <c r="BE73" s="914"/>
      <c r="BF73" s="914"/>
      <c r="BG73" s="914"/>
      <c r="BH73" s="914"/>
      <c r="BI73" s="914"/>
      <c r="BJ73" s="914"/>
      <c r="BK73" s="914"/>
      <c r="BL73" s="914"/>
      <c r="BM73" s="914"/>
      <c r="BN73" s="914"/>
      <c r="BO73" s="914"/>
      <c r="BP73" s="914"/>
      <c r="BQ73" s="914"/>
      <c r="BR73" s="914"/>
      <c r="BS73" s="914"/>
      <c r="BT73" s="914"/>
      <c r="BU73" s="914"/>
      <c r="BV73" s="914"/>
    </row>
    <row r="74" spans="1:74" x14ac:dyDescent="0.2">
      <c r="A74" s="908"/>
      <c r="B74" s="966">
        <v>3</v>
      </c>
      <c r="C74" s="975" t="s">
        <v>22</v>
      </c>
      <c r="D74" s="1043"/>
      <c r="E74" s="967"/>
      <c r="F74" s="1043">
        <v>690</v>
      </c>
      <c r="G74" s="1264" t="s">
        <v>347</v>
      </c>
      <c r="H74" s="1043">
        <v>703</v>
      </c>
      <c r="I74" s="1272" t="s">
        <v>322</v>
      </c>
      <c r="J74" s="1043"/>
      <c r="K74" s="967"/>
      <c r="L74" s="1040"/>
      <c r="M74" s="996"/>
      <c r="N74" s="1043"/>
      <c r="O74" s="967"/>
      <c r="P74" s="1404"/>
      <c r="Q74" s="967"/>
      <c r="R74" s="1402"/>
      <c r="S74" s="967"/>
      <c r="T74" s="1041"/>
      <c r="U74" s="1042"/>
      <c r="V74" s="979"/>
      <c r="W74" s="967"/>
      <c r="X74" s="1394">
        <v>710</v>
      </c>
      <c r="Y74" s="1270" t="s">
        <v>322</v>
      </c>
      <c r="Z74" s="979"/>
      <c r="AA74" s="967"/>
      <c r="AB74" s="1043"/>
      <c r="AC74" s="967"/>
      <c r="AD74" s="1447"/>
      <c r="AE74" s="1447"/>
      <c r="AF74" s="979">
        <v>702</v>
      </c>
      <c r="AG74" s="967" t="s">
        <v>372</v>
      </c>
      <c r="AH74" s="979"/>
      <c r="AI74" s="967"/>
      <c r="AJ74" s="917">
        <f t="shared" si="10"/>
        <v>4</v>
      </c>
      <c r="AK74" s="943">
        <f t="shared" si="9"/>
        <v>705</v>
      </c>
      <c r="AL74" s="936">
        <f t="shared" si="11"/>
        <v>2</v>
      </c>
      <c r="AM74" s="937">
        <f t="shared" si="12"/>
        <v>0</v>
      </c>
      <c r="AN74" s="937">
        <f t="shared" si="13"/>
        <v>1</v>
      </c>
      <c r="AO74" s="928">
        <f t="shared" si="14"/>
        <v>3</v>
      </c>
      <c r="AP74" s="997" t="s">
        <v>123</v>
      </c>
      <c r="AQ74" s="998" t="s">
        <v>123</v>
      </c>
      <c r="AR74" s="981" t="s">
        <v>136</v>
      </c>
      <c r="AS74" s="981" t="s">
        <v>136</v>
      </c>
      <c r="AT74" s="981" t="s">
        <v>136</v>
      </c>
      <c r="AU74" s="914"/>
      <c r="AV74" s="914"/>
      <c r="AW74" s="914"/>
      <c r="AX74" s="914"/>
      <c r="AY74" s="914"/>
      <c r="AZ74" s="914"/>
      <c r="BA74" s="914"/>
      <c r="BB74" s="914"/>
      <c r="BC74" s="914"/>
      <c r="BD74" s="914"/>
      <c r="BE74" s="914"/>
      <c r="BF74" s="914"/>
      <c r="BG74" s="914"/>
      <c r="BH74" s="914"/>
      <c r="BI74" s="914"/>
      <c r="BJ74" s="914"/>
      <c r="BK74" s="914"/>
      <c r="BL74" s="914"/>
      <c r="BM74" s="914"/>
      <c r="BN74" s="914"/>
      <c r="BO74" s="914"/>
      <c r="BP74" s="914"/>
      <c r="BQ74" s="914"/>
      <c r="BR74" s="914"/>
      <c r="BS74" s="914"/>
      <c r="BT74" s="914"/>
      <c r="BU74" s="914"/>
      <c r="BV74" s="914"/>
    </row>
    <row r="75" spans="1:74" x14ac:dyDescent="0.2">
      <c r="A75" s="908"/>
      <c r="B75" s="968">
        <v>4</v>
      </c>
      <c r="C75" s="989" t="s">
        <v>242</v>
      </c>
      <c r="D75" s="1046">
        <v>650</v>
      </c>
      <c r="E75" s="971" t="s">
        <v>356</v>
      </c>
      <c r="F75" s="1046"/>
      <c r="G75" s="971"/>
      <c r="H75" s="1046"/>
      <c r="I75" s="971"/>
      <c r="J75" s="1046"/>
      <c r="K75" s="971"/>
      <c r="L75" s="1046"/>
      <c r="M75" s="970"/>
      <c r="N75" s="933"/>
      <c r="O75" s="971"/>
      <c r="P75" s="992"/>
      <c r="Q75" s="971"/>
      <c r="R75" s="1046">
        <v>662</v>
      </c>
      <c r="S75" s="971" t="s">
        <v>352</v>
      </c>
      <c r="T75" s="992"/>
      <c r="U75" s="970"/>
      <c r="V75" s="992"/>
      <c r="W75" s="971"/>
      <c r="X75" s="970"/>
      <c r="Y75" s="970"/>
      <c r="Z75" s="992"/>
      <c r="AA75" s="971"/>
      <c r="AB75" s="992"/>
      <c r="AC75" s="971"/>
      <c r="AD75" s="970"/>
      <c r="AE75" s="970"/>
      <c r="AF75" s="992"/>
      <c r="AG75" s="971"/>
      <c r="AH75" s="992"/>
      <c r="AI75" s="971"/>
      <c r="AJ75" s="917">
        <f t="shared" si="10"/>
        <v>2</v>
      </c>
      <c r="AK75" s="943" t="str">
        <f t="shared" si="9"/>
        <v xml:space="preserve"> </v>
      </c>
      <c r="AL75" s="936">
        <f t="shared" si="11"/>
        <v>0</v>
      </c>
      <c r="AM75" s="937">
        <f t="shared" si="12"/>
        <v>0</v>
      </c>
      <c r="AN75" s="937">
        <f t="shared" si="13"/>
        <v>0</v>
      </c>
      <c r="AO75" s="928">
        <f t="shared" si="14"/>
        <v>0</v>
      </c>
      <c r="AP75" s="965">
        <v>14</v>
      </c>
      <c r="AQ75" s="965">
        <v>14</v>
      </c>
      <c r="AR75" s="965">
        <v>14</v>
      </c>
      <c r="AS75" s="965">
        <v>14</v>
      </c>
      <c r="AT75" s="965" t="str">
        <f>IF((LARGE($D75:$AI75,1))&gt;=690,"17"," ")</f>
        <v xml:space="preserve"> </v>
      </c>
      <c r="AU75" s="914"/>
      <c r="AV75" s="914"/>
      <c r="AW75" s="914"/>
      <c r="AX75" s="914"/>
      <c r="AY75" s="914"/>
      <c r="AZ75" s="914"/>
      <c r="BA75" s="914"/>
      <c r="BB75" s="914"/>
      <c r="BC75" s="914"/>
      <c r="BD75" s="914"/>
      <c r="BE75" s="914"/>
      <c r="BF75" s="914"/>
      <c r="BG75" s="914"/>
      <c r="BH75" s="914"/>
      <c r="BI75" s="914"/>
      <c r="BJ75" s="914"/>
      <c r="BK75" s="914"/>
      <c r="BL75" s="914"/>
      <c r="BM75" s="914"/>
      <c r="BN75" s="914"/>
      <c r="BO75" s="914"/>
      <c r="BP75" s="914"/>
      <c r="BQ75" s="914"/>
      <c r="BR75" s="914"/>
      <c r="BS75" s="914"/>
      <c r="BT75" s="914"/>
      <c r="BU75" s="914"/>
      <c r="BV75" s="914"/>
    </row>
    <row r="76" spans="1:74" x14ac:dyDescent="0.2">
      <c r="A76" s="914"/>
      <c r="B76" s="972"/>
      <c r="C76" s="914"/>
      <c r="D76" s="973"/>
      <c r="E76" s="973"/>
      <c r="F76" s="973"/>
      <c r="G76" s="973"/>
      <c r="H76" s="973"/>
      <c r="I76" s="973"/>
      <c r="J76" s="973"/>
      <c r="K76" s="1041"/>
      <c r="L76" s="1041"/>
      <c r="M76" s="1041"/>
      <c r="N76" s="973"/>
      <c r="O76" s="973"/>
      <c r="P76" s="973"/>
      <c r="Q76" s="973"/>
      <c r="R76" s="973"/>
      <c r="S76" s="973"/>
      <c r="T76" s="973"/>
      <c r="U76" s="973"/>
      <c r="V76" s="973"/>
      <c r="W76" s="973"/>
      <c r="X76" s="973"/>
      <c r="Y76" s="973"/>
      <c r="Z76" s="973"/>
      <c r="AA76" s="973"/>
      <c r="AB76" s="973"/>
      <c r="AC76" s="973"/>
      <c r="AD76" s="973"/>
      <c r="AE76" s="973"/>
      <c r="AF76" s="973"/>
      <c r="AG76" s="973"/>
      <c r="AH76" s="973"/>
      <c r="AI76" s="973"/>
      <c r="AJ76" s="917"/>
      <c r="AK76" s="943" t="str">
        <f t="shared" si="9"/>
        <v xml:space="preserve"> </v>
      </c>
      <c r="AL76" s="935"/>
      <c r="AM76" s="935"/>
      <c r="AN76" s="935"/>
      <c r="AO76" s="977"/>
      <c r="AP76" s="935"/>
      <c r="AQ76" s="935"/>
      <c r="AR76" s="935"/>
      <c r="AS76" s="935"/>
      <c r="AT76" s="935"/>
      <c r="AU76" s="914"/>
      <c r="AV76" s="914"/>
      <c r="AW76" s="914"/>
      <c r="AX76" s="914"/>
      <c r="AY76" s="914"/>
      <c r="AZ76" s="914"/>
      <c r="BA76" s="914"/>
      <c r="BB76" s="914"/>
      <c r="BC76" s="914"/>
      <c r="BD76" s="914"/>
      <c r="BE76" s="914"/>
      <c r="BF76" s="914"/>
      <c r="BG76" s="914"/>
      <c r="BH76" s="914"/>
      <c r="BI76" s="914"/>
      <c r="BJ76" s="914"/>
      <c r="BK76" s="914"/>
      <c r="BL76" s="914"/>
      <c r="BM76" s="914"/>
      <c r="BN76" s="914"/>
      <c r="BO76" s="914"/>
      <c r="BP76" s="914"/>
      <c r="BQ76" s="914"/>
      <c r="BR76" s="914"/>
      <c r="BS76" s="914"/>
      <c r="BT76" s="914"/>
      <c r="BU76" s="914"/>
      <c r="BV76" s="914"/>
    </row>
    <row r="77" spans="1:74" x14ac:dyDescent="0.2">
      <c r="A77" s="908"/>
      <c r="B77" s="940"/>
      <c r="C77" s="941" t="s">
        <v>50</v>
      </c>
      <c r="D77" s="1046"/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406"/>
      <c r="Q77" s="1406"/>
      <c r="R77" s="1046"/>
      <c r="S77" s="1046"/>
      <c r="T77" s="1046"/>
      <c r="U77" s="1046"/>
      <c r="V77" s="1393"/>
      <c r="W77" s="1393"/>
      <c r="X77" s="1393"/>
      <c r="Y77" s="1393"/>
      <c r="Z77" s="1046"/>
      <c r="AA77" s="1046"/>
      <c r="AB77" s="1046"/>
      <c r="AC77" s="1046"/>
      <c r="AD77" s="1448"/>
      <c r="AE77" s="1448"/>
      <c r="AF77" s="1448"/>
      <c r="AG77" s="1448"/>
      <c r="AH77" s="1046"/>
      <c r="AI77" s="1046"/>
      <c r="AJ77" s="917"/>
      <c r="AK77" s="943"/>
      <c r="AL77" s="944"/>
      <c r="AM77" s="944"/>
      <c r="AN77" s="944"/>
      <c r="AO77" s="945"/>
      <c r="AP77" s="944"/>
      <c r="AQ77" s="944"/>
      <c r="AR77" s="944"/>
      <c r="AS77" s="944"/>
      <c r="AT77" s="944"/>
      <c r="AU77" s="914"/>
      <c r="AV77" s="914"/>
      <c r="AW77" s="914"/>
      <c r="AX77" s="914"/>
      <c r="AY77" s="914"/>
      <c r="AZ77" s="914"/>
      <c r="BA77" s="914"/>
      <c r="BB77" s="914"/>
      <c r="BC77" s="914"/>
      <c r="BD77" s="914"/>
      <c r="BE77" s="914"/>
      <c r="BF77" s="914"/>
      <c r="BG77" s="914"/>
      <c r="BH77" s="914"/>
      <c r="BI77" s="914"/>
      <c r="BJ77" s="914"/>
      <c r="BK77" s="914"/>
      <c r="BL77" s="914"/>
      <c r="BM77" s="914"/>
      <c r="BN77" s="914"/>
      <c r="BO77" s="914"/>
      <c r="BP77" s="914"/>
      <c r="BQ77" s="914"/>
      <c r="BR77" s="914"/>
      <c r="BS77" s="914"/>
      <c r="BT77" s="914"/>
      <c r="BU77" s="914"/>
      <c r="BV77" s="914"/>
    </row>
    <row r="78" spans="1:74" x14ac:dyDescent="0.2">
      <c r="A78" s="908"/>
      <c r="B78" s="957"/>
      <c r="C78" s="1006" t="s">
        <v>178</v>
      </c>
      <c r="D78" s="962"/>
      <c r="E78" s="960"/>
      <c r="F78" s="962"/>
      <c r="G78" s="960"/>
      <c r="H78" s="962"/>
      <c r="I78" s="960"/>
      <c r="J78" s="962"/>
      <c r="K78" s="960"/>
      <c r="L78" s="962"/>
      <c r="M78" s="961"/>
      <c r="N78" s="959"/>
      <c r="O78" s="960"/>
      <c r="P78" s="978"/>
      <c r="Q78" s="960"/>
      <c r="R78" s="962"/>
      <c r="S78" s="960"/>
      <c r="T78" s="978"/>
      <c r="U78" s="960"/>
      <c r="V78" s="961"/>
      <c r="W78" s="961"/>
      <c r="X78" s="978"/>
      <c r="Y78" s="960"/>
      <c r="Z78" s="961"/>
      <c r="AA78" s="961"/>
      <c r="AB78" s="978"/>
      <c r="AC78" s="960"/>
      <c r="AD78" s="961"/>
      <c r="AE78" s="961"/>
      <c r="AF78" s="978"/>
      <c r="AG78" s="960"/>
      <c r="AH78" s="978"/>
      <c r="AI78" s="960"/>
      <c r="AJ78" s="917">
        <f>COUNT(D78:AI78)</f>
        <v>0</v>
      </c>
      <c r="AK78" s="943" t="str">
        <f>IF(AJ78&lt;3," ",((LARGE(D78:AI78,1)+LARGE(D78:AI78,2)+LARGE(D78:AI78,3))/3))</f>
        <v xml:space="preserve"> </v>
      </c>
      <c r="AL78" s="936">
        <f>COUNTIF(D78:AI78,"(1)")</f>
        <v>0</v>
      </c>
      <c r="AM78" s="937">
        <f>COUNTIF(D78:AI78,"(2)")</f>
        <v>0</v>
      </c>
      <c r="AN78" s="937">
        <f>COUNTIF(D78:AI78,"(3)")</f>
        <v>0</v>
      </c>
      <c r="AO78" s="928">
        <f>SUM(AL78:AN78)</f>
        <v>0</v>
      </c>
      <c r="AP78" s="980" t="s">
        <v>180</v>
      </c>
      <c r="AQ78" s="980" t="s">
        <v>180</v>
      </c>
      <c r="AR78" s="980" t="s">
        <v>180</v>
      </c>
      <c r="AS78" s="980" t="s">
        <v>180</v>
      </c>
      <c r="AT78" s="937" t="e">
        <f>IF((LARGE($D78:$AI78,1))&gt;=690,"17"," ")</f>
        <v>#NUM!</v>
      </c>
      <c r="AU78" s="914"/>
      <c r="AV78" s="914"/>
      <c r="AW78" s="914"/>
      <c r="AX78" s="914"/>
      <c r="AY78" s="914"/>
      <c r="AZ78" s="914"/>
      <c r="BA78" s="914"/>
      <c r="BB78" s="914"/>
      <c r="BC78" s="914"/>
      <c r="BD78" s="914"/>
      <c r="BE78" s="914"/>
      <c r="BF78" s="914"/>
      <c r="BG78" s="914"/>
      <c r="BH78" s="914"/>
      <c r="BI78" s="914"/>
      <c r="BJ78" s="914"/>
      <c r="BK78" s="914"/>
      <c r="BL78" s="914"/>
      <c r="BM78" s="914"/>
      <c r="BN78" s="914"/>
      <c r="BO78" s="914"/>
      <c r="BP78" s="914"/>
      <c r="BQ78" s="914"/>
      <c r="BR78" s="914"/>
      <c r="BS78" s="914"/>
      <c r="BT78" s="914"/>
      <c r="BU78" s="914"/>
      <c r="BV78" s="914"/>
    </row>
    <row r="79" spans="1:74" x14ac:dyDescent="0.2">
      <c r="A79" s="908"/>
      <c r="B79" s="968"/>
      <c r="C79" s="989" t="s">
        <v>279</v>
      </c>
      <c r="D79" s="1046"/>
      <c r="E79" s="971"/>
      <c r="F79" s="1046"/>
      <c r="G79" s="970"/>
      <c r="H79" s="933"/>
      <c r="I79" s="970"/>
      <c r="J79" s="933"/>
      <c r="K79" s="971"/>
      <c r="L79" s="1046"/>
      <c r="M79" s="970"/>
      <c r="N79" s="933"/>
      <c r="O79" s="971"/>
      <c r="P79" s="992"/>
      <c r="Q79" s="971"/>
      <c r="R79" s="1046"/>
      <c r="S79" s="971"/>
      <c r="T79" s="992"/>
      <c r="U79" s="971"/>
      <c r="V79" s="970"/>
      <c r="W79" s="970"/>
      <c r="X79" s="992"/>
      <c r="Y79" s="971"/>
      <c r="Z79" s="970"/>
      <c r="AA79" s="970"/>
      <c r="AB79" s="992"/>
      <c r="AC79" s="971"/>
      <c r="AD79" s="970"/>
      <c r="AE79" s="970"/>
      <c r="AF79" s="992"/>
      <c r="AG79" s="971"/>
      <c r="AH79" s="992"/>
      <c r="AI79" s="971"/>
      <c r="AJ79" s="917">
        <f>COUNT(D79:AI79)</f>
        <v>0</v>
      </c>
      <c r="AK79" s="943" t="str">
        <f>IF(AJ79&lt;3," ",((LARGE(D79:AI79,1)+LARGE(D79:AI79,2)+LARGE(D79:AI79,3))/3))</f>
        <v xml:space="preserve"> </v>
      </c>
      <c r="AL79" s="936">
        <f>COUNTIF(D79:AI79,"(1)")</f>
        <v>0</v>
      </c>
      <c r="AM79" s="937">
        <f>COUNTIF(D79:AI79,"(2)")</f>
        <v>0</v>
      </c>
      <c r="AN79" s="937">
        <f>COUNTIF(D79:AI79,"(3)")</f>
        <v>0</v>
      </c>
      <c r="AO79" s="928">
        <f>SUM(AL79:AN79)</f>
        <v>0</v>
      </c>
      <c r="AP79" s="986">
        <v>16</v>
      </c>
      <c r="AQ79" s="986">
        <v>16</v>
      </c>
      <c r="AR79" s="965">
        <v>16</v>
      </c>
      <c r="AS79" s="965">
        <v>16</v>
      </c>
      <c r="AT79" s="937" t="e">
        <f>IF((LARGE($D79:$AI79,1))&gt;=690,"17"," ")</f>
        <v>#NUM!</v>
      </c>
      <c r="AU79" s="914"/>
      <c r="AV79" s="914"/>
      <c r="AW79" s="914"/>
      <c r="AX79" s="914"/>
      <c r="AY79" s="914"/>
      <c r="AZ79" s="914"/>
      <c r="BA79" s="914"/>
      <c r="BB79" s="914"/>
      <c r="BC79" s="914"/>
      <c r="BD79" s="914"/>
      <c r="BE79" s="914"/>
      <c r="BF79" s="914"/>
      <c r="BG79" s="914"/>
      <c r="BH79" s="914"/>
      <c r="BI79" s="914"/>
      <c r="BJ79" s="914"/>
      <c r="BK79" s="914"/>
      <c r="BL79" s="914"/>
      <c r="BM79" s="914"/>
      <c r="BN79" s="914"/>
      <c r="BO79" s="914"/>
      <c r="BP79" s="914"/>
      <c r="BQ79" s="914"/>
      <c r="BR79" s="914"/>
      <c r="BS79" s="914"/>
      <c r="BT79" s="914"/>
      <c r="BU79" s="914"/>
      <c r="BV79" s="914"/>
    </row>
    <row r="80" spans="1:74" x14ac:dyDescent="0.2">
      <c r="A80" s="914"/>
      <c r="B80" s="972"/>
      <c r="C80" s="914"/>
      <c r="K80" s="953"/>
      <c r="L80" s="953"/>
      <c r="M80" s="953"/>
      <c r="AJ80" s="917"/>
      <c r="AK80" s="943"/>
      <c r="AL80" s="917"/>
      <c r="AM80" s="917"/>
      <c r="AN80" s="917"/>
      <c r="AO80" s="917"/>
      <c r="AP80" s="935"/>
      <c r="AQ80" s="935"/>
      <c r="AR80" s="935"/>
      <c r="AS80" s="935"/>
      <c r="AT80" s="935"/>
      <c r="AU80" s="914"/>
      <c r="AV80" s="914"/>
      <c r="AW80" s="914"/>
      <c r="AX80" s="914"/>
      <c r="AY80" s="914"/>
      <c r="AZ80" s="914"/>
      <c r="BA80" s="914"/>
      <c r="BB80" s="914"/>
      <c r="BC80" s="914"/>
      <c r="BD80" s="914"/>
      <c r="BE80" s="914"/>
      <c r="BF80" s="914"/>
      <c r="BG80" s="914"/>
      <c r="BH80" s="914"/>
      <c r="BI80" s="914"/>
      <c r="BJ80" s="914"/>
      <c r="BK80" s="914"/>
      <c r="BL80" s="914"/>
      <c r="BM80" s="914"/>
      <c r="BN80" s="914"/>
      <c r="BO80" s="914"/>
      <c r="BP80" s="914"/>
      <c r="BQ80" s="914"/>
      <c r="BR80" s="914"/>
      <c r="BS80" s="914"/>
      <c r="BT80" s="914"/>
      <c r="BU80" s="914"/>
      <c r="BV80" s="914"/>
    </row>
    <row r="81" spans="1:74" x14ac:dyDescent="0.2">
      <c r="A81" s="908"/>
      <c r="B81" s="972"/>
      <c r="C81" s="941" t="s">
        <v>152</v>
      </c>
      <c r="D81" s="1041"/>
      <c r="E81" s="1042"/>
      <c r="F81" s="1041"/>
      <c r="G81" s="1042"/>
      <c r="H81" s="1041"/>
      <c r="I81" s="1041"/>
      <c r="J81" s="1041"/>
      <c r="K81" s="1042"/>
      <c r="L81" s="1041"/>
      <c r="M81" s="1041"/>
      <c r="N81" s="1041"/>
      <c r="O81" s="1041"/>
      <c r="P81" s="1402"/>
      <c r="Q81" s="1402"/>
      <c r="R81" s="1041"/>
      <c r="S81" s="1041"/>
      <c r="T81" s="1041"/>
      <c r="U81" s="1041"/>
      <c r="V81" s="1389"/>
      <c r="W81" s="1389"/>
      <c r="X81" s="1389"/>
      <c r="Y81" s="1389"/>
      <c r="Z81" s="1041"/>
      <c r="AA81" s="1041"/>
      <c r="AB81" s="1041"/>
      <c r="AC81" s="1041"/>
      <c r="AD81" s="1446"/>
      <c r="AE81" s="1446"/>
      <c r="AF81" s="1446"/>
      <c r="AG81" s="1446"/>
      <c r="AH81" s="1041"/>
      <c r="AI81" s="1041"/>
      <c r="AJ81" s="917"/>
      <c r="AK81" s="943"/>
      <c r="AL81" s="935"/>
      <c r="AM81" s="935"/>
      <c r="AN81" s="935"/>
      <c r="AO81" s="955"/>
      <c r="AP81" s="935"/>
      <c r="AQ81" s="935"/>
      <c r="AR81" s="935"/>
      <c r="AS81" s="935"/>
      <c r="AT81" s="935"/>
      <c r="AU81" s="914"/>
      <c r="AV81" s="914"/>
      <c r="AW81" s="914"/>
      <c r="AX81" s="914"/>
      <c r="AY81" s="914"/>
      <c r="AZ81" s="914"/>
      <c r="BA81" s="914"/>
      <c r="BB81" s="914"/>
      <c r="BC81" s="914"/>
      <c r="BD81" s="914"/>
      <c r="BE81" s="914"/>
      <c r="BF81" s="914"/>
      <c r="BG81" s="914"/>
      <c r="BH81" s="914"/>
      <c r="BI81" s="914"/>
      <c r="BJ81" s="914"/>
      <c r="BK81" s="914"/>
      <c r="BL81" s="914"/>
      <c r="BM81" s="914"/>
      <c r="BN81" s="914"/>
      <c r="BO81" s="914"/>
      <c r="BP81" s="914"/>
      <c r="BQ81" s="914"/>
      <c r="BR81" s="914"/>
      <c r="BS81" s="914"/>
      <c r="BT81" s="914"/>
      <c r="BU81" s="914"/>
      <c r="BV81" s="914"/>
    </row>
    <row r="82" spans="1:74" x14ac:dyDescent="0.2">
      <c r="A82" s="908"/>
      <c r="B82" s="957"/>
      <c r="C82" s="1006" t="s">
        <v>127</v>
      </c>
      <c r="D82" s="959"/>
      <c r="E82" s="960"/>
      <c r="F82" s="962"/>
      <c r="G82" s="961"/>
      <c r="H82" s="959"/>
      <c r="I82" s="961"/>
      <c r="J82" s="959"/>
      <c r="K82" s="960"/>
      <c r="L82" s="962"/>
      <c r="M82" s="961"/>
      <c r="N82" s="959"/>
      <c r="O82" s="960"/>
      <c r="P82" s="978"/>
      <c r="Q82" s="960"/>
      <c r="R82" s="962"/>
      <c r="S82" s="960"/>
      <c r="T82" s="978"/>
      <c r="U82" s="960"/>
      <c r="V82" s="961"/>
      <c r="W82" s="961"/>
      <c r="X82" s="978"/>
      <c r="Y82" s="960"/>
      <c r="Z82" s="961"/>
      <c r="AA82" s="961"/>
      <c r="AB82" s="978"/>
      <c r="AC82" s="960"/>
      <c r="AD82" s="961"/>
      <c r="AE82" s="961"/>
      <c r="AF82" s="978"/>
      <c r="AG82" s="960"/>
      <c r="AH82" s="978"/>
      <c r="AI82" s="960"/>
      <c r="AJ82" s="917">
        <f>COUNT(D82:AI82)</f>
        <v>0</v>
      </c>
      <c r="AK82" s="943" t="str">
        <f>IF(AJ82&lt;3," ",((LARGE(D82:AI82,1)+LARGE(D82:AI82,2)+LARGE(D82:AI82,3))/3))</f>
        <v xml:space="preserve"> </v>
      </c>
      <c r="AL82" s="1003">
        <f>COUNTIF(D82:AI82,"(1)")</f>
        <v>0</v>
      </c>
      <c r="AM82" s="1004">
        <f>COUNTIF(D82:AI82,"(2)")</f>
        <v>0</v>
      </c>
      <c r="AN82" s="1004">
        <f>COUNTIF(D82:AI82,"(3)")</f>
        <v>0</v>
      </c>
      <c r="AO82" s="1005">
        <f>SUM(AL82:AN82)</f>
        <v>0</v>
      </c>
      <c r="AP82" s="995" t="s">
        <v>136</v>
      </c>
      <c r="AQ82" s="1007" t="s">
        <v>136</v>
      </c>
      <c r="AR82" s="1007" t="s">
        <v>136</v>
      </c>
      <c r="AS82" s="1007" t="s">
        <v>158</v>
      </c>
      <c r="AT82" s="1007" t="s">
        <v>203</v>
      </c>
      <c r="AU82" s="914"/>
      <c r="AV82" s="914"/>
      <c r="AW82" s="914"/>
      <c r="AX82" s="914"/>
      <c r="AY82" s="914"/>
      <c r="AZ82" s="914"/>
      <c r="BA82" s="914"/>
      <c r="BB82" s="914"/>
      <c r="BC82" s="914"/>
      <c r="BD82" s="914"/>
      <c r="BE82" s="914"/>
      <c r="BF82" s="914"/>
      <c r="BG82" s="914"/>
      <c r="BH82" s="914"/>
      <c r="BI82" s="914"/>
      <c r="BJ82" s="914"/>
      <c r="BK82" s="914"/>
      <c r="BL82" s="914"/>
      <c r="BM82" s="914"/>
      <c r="BN82" s="914"/>
      <c r="BO82" s="914"/>
      <c r="BP82" s="914"/>
      <c r="BQ82" s="914"/>
      <c r="BR82" s="914"/>
      <c r="BS82" s="914"/>
      <c r="BT82" s="914"/>
      <c r="BU82" s="914"/>
      <c r="BV82" s="914"/>
    </row>
    <row r="83" spans="1:74" x14ac:dyDescent="0.2">
      <c r="A83" s="908"/>
      <c r="B83" s="966"/>
      <c r="C83" s="1008" t="s">
        <v>27</v>
      </c>
      <c r="D83" s="1043"/>
      <c r="E83" s="967"/>
      <c r="F83" s="1043"/>
      <c r="G83" s="967"/>
      <c r="H83" s="1043"/>
      <c r="I83" s="967"/>
      <c r="J83" s="1043"/>
      <c r="K83" s="967"/>
      <c r="L83" s="1043"/>
      <c r="M83" s="967"/>
      <c r="N83" s="1043"/>
      <c r="O83" s="967"/>
      <c r="P83" s="1404"/>
      <c r="Q83" s="967"/>
      <c r="R83" s="1043"/>
      <c r="S83" s="967"/>
      <c r="T83" s="1043"/>
      <c r="U83" s="967"/>
      <c r="V83" s="1394"/>
      <c r="W83" s="1394"/>
      <c r="X83" s="979"/>
      <c r="Y83" s="967"/>
      <c r="Z83" s="1041"/>
      <c r="AA83" s="1042"/>
      <c r="AB83" s="1043"/>
      <c r="AC83" s="1044"/>
      <c r="AD83" s="1446"/>
      <c r="AE83" s="1446"/>
      <c r="AF83" s="1440"/>
      <c r="AG83" s="1441"/>
      <c r="AH83" s="979"/>
      <c r="AI83" s="967"/>
      <c r="AJ83" s="917">
        <f>COUNT(D83:AI83)</f>
        <v>0</v>
      </c>
      <c r="AK83" s="943" t="str">
        <f>IF(AJ83&lt;3," ",((LARGE(D83:AI83,1)+LARGE(D83:AI83,2)+LARGE(D83:AI83,3))/3))</f>
        <v xml:space="preserve"> </v>
      </c>
      <c r="AL83" s="1003">
        <f>COUNTIF(D83:AI83,"(1)")</f>
        <v>0</v>
      </c>
      <c r="AM83" s="1004">
        <f>COUNTIF(D83:AI83,"(2)")</f>
        <v>0</v>
      </c>
      <c r="AN83" s="1004">
        <f>COUNTIF(D83:AI83,"(3)")</f>
        <v>0</v>
      </c>
      <c r="AO83" s="1005">
        <f>SUM(AL83:AN83)</f>
        <v>0</v>
      </c>
      <c r="AP83" s="1009" t="s">
        <v>180</v>
      </c>
      <c r="AQ83" s="1007" t="s">
        <v>180</v>
      </c>
      <c r="AR83" s="1007" t="s">
        <v>203</v>
      </c>
      <c r="AS83" s="1010">
        <v>10</v>
      </c>
      <c r="AT83" s="1004" t="e">
        <f>IF((LARGE($D83:$AI83,1))&gt;=690,"17"," ")</f>
        <v>#NUM!</v>
      </c>
      <c r="AU83" s="914"/>
      <c r="AV83" s="914"/>
      <c r="AW83" s="914"/>
      <c r="AX83" s="914"/>
      <c r="AY83" s="914"/>
      <c r="AZ83" s="914"/>
      <c r="BA83" s="914"/>
      <c r="BB83" s="914"/>
      <c r="BC83" s="914"/>
      <c r="BD83" s="914"/>
      <c r="BE83" s="914"/>
      <c r="BF83" s="914"/>
      <c r="BG83" s="914"/>
      <c r="BH83" s="914"/>
      <c r="BI83" s="914"/>
      <c r="BJ83" s="914"/>
      <c r="BK83" s="914"/>
      <c r="BL83" s="914"/>
      <c r="BM83" s="914"/>
      <c r="BN83" s="914"/>
      <c r="BO83" s="914"/>
      <c r="BP83" s="914"/>
      <c r="BQ83" s="914"/>
      <c r="BR83" s="914"/>
      <c r="BS83" s="914"/>
      <c r="BT83" s="914"/>
      <c r="BU83" s="914"/>
      <c r="BV83" s="914"/>
    </row>
    <row r="84" spans="1:74" x14ac:dyDescent="0.2">
      <c r="A84" s="908"/>
      <c r="B84" s="966">
        <v>1</v>
      </c>
      <c r="C84" s="988" t="s">
        <v>128</v>
      </c>
      <c r="D84" s="1385">
        <v>526</v>
      </c>
      <c r="E84" s="967" t="s">
        <v>348</v>
      </c>
      <c r="F84" s="1385"/>
      <c r="G84" s="967"/>
      <c r="H84" s="1385"/>
      <c r="I84" s="967"/>
      <c r="J84" s="1385"/>
      <c r="K84" s="967"/>
      <c r="L84" s="1385"/>
      <c r="M84" s="1386"/>
      <c r="N84" s="1387"/>
      <c r="O84" s="967"/>
      <c r="P84" s="1404"/>
      <c r="Q84" s="1405"/>
      <c r="R84" s="1385"/>
      <c r="S84" s="1388"/>
      <c r="T84" s="1387"/>
      <c r="U84" s="1388"/>
      <c r="V84" s="1389"/>
      <c r="W84" s="1389"/>
      <c r="X84" s="1391"/>
      <c r="Y84" s="1392"/>
      <c r="Z84" s="1385"/>
      <c r="AA84" s="1386"/>
      <c r="AB84" s="1387"/>
      <c r="AC84" s="1388"/>
      <c r="AD84" s="1446"/>
      <c r="AE84" s="1446"/>
      <c r="AF84" s="1440"/>
      <c r="AG84" s="1441"/>
      <c r="AH84" s="979"/>
      <c r="AI84" s="967"/>
      <c r="AJ84" s="917">
        <f>COUNT(D84:AI84)</f>
        <v>1</v>
      </c>
      <c r="AK84" s="943" t="str">
        <f>IF(AJ84&lt;3," ",((LARGE(D84:AI84,1)+LARGE(D84:AI84,2)+LARGE(D84:AI84,3))/3))</f>
        <v xml:space="preserve"> </v>
      </c>
      <c r="AL84" s="1003">
        <f>COUNTIF(D84:AI84,"(1)")</f>
        <v>0</v>
      </c>
      <c r="AM84" s="1004">
        <f>COUNTIF(D84:AI84,"(2)")</f>
        <v>0</v>
      </c>
      <c r="AN84" s="1004">
        <f>COUNTIF(D84:AI84,"(3)")</f>
        <v>0</v>
      </c>
      <c r="AO84" s="1005">
        <f>SUM(AL84:AN84)</f>
        <v>0</v>
      </c>
      <c r="AP84" s="986">
        <v>14</v>
      </c>
      <c r="AQ84" s="983" t="str">
        <f>IF((LARGE($D84:$AI84,1))&gt;=600,"17"," ")</f>
        <v xml:space="preserve"> </v>
      </c>
      <c r="AR84" s="983" t="str">
        <f>IF((LARGE($D84:$AI84,1))&gt;=640,"17"," ")</f>
        <v xml:space="preserve"> </v>
      </c>
      <c r="AS84" s="983" t="str">
        <f>IF((LARGE($D84:$AI84,1))&gt;=670,"17"," ")</f>
        <v xml:space="preserve"> </v>
      </c>
      <c r="AT84" s="983" t="str">
        <f>IF((LARGE($D84:$AI84,1))&gt;=690,"17"," ")</f>
        <v xml:space="preserve"> </v>
      </c>
      <c r="AU84" s="914"/>
      <c r="AV84" s="914"/>
      <c r="AW84" s="914"/>
      <c r="AX84" s="914"/>
      <c r="AY84" s="914"/>
      <c r="AZ84" s="914"/>
      <c r="BA84" s="914"/>
      <c r="BB84" s="914"/>
      <c r="BC84" s="914"/>
      <c r="BD84" s="914"/>
      <c r="BE84" s="914"/>
      <c r="BF84" s="914"/>
      <c r="BG84" s="914"/>
      <c r="BH84" s="914"/>
      <c r="BI84" s="914"/>
      <c r="BJ84" s="914"/>
      <c r="BK84" s="914"/>
      <c r="BL84" s="914"/>
      <c r="BM84" s="914"/>
      <c r="BN84" s="914"/>
      <c r="BO84" s="914"/>
      <c r="BP84" s="914"/>
      <c r="BQ84" s="914"/>
      <c r="BR84" s="914"/>
      <c r="BS84" s="914"/>
      <c r="BT84" s="914"/>
      <c r="BU84" s="914"/>
      <c r="BV84" s="914"/>
    </row>
    <row r="85" spans="1:74" x14ac:dyDescent="0.2">
      <c r="A85" s="908"/>
      <c r="B85" s="966">
        <v>2</v>
      </c>
      <c r="C85" s="988" t="s">
        <v>443</v>
      </c>
      <c r="D85" s="1041"/>
      <c r="E85" s="967"/>
      <c r="F85" s="1041"/>
      <c r="G85" s="967"/>
      <c r="H85" s="1041"/>
      <c r="I85" s="967"/>
      <c r="J85" s="1041"/>
      <c r="K85" s="967"/>
      <c r="L85" s="1041"/>
      <c r="M85" s="1042"/>
      <c r="N85" s="1043"/>
      <c r="O85" s="967"/>
      <c r="P85" s="1404"/>
      <c r="Q85" s="1405"/>
      <c r="R85" s="1041">
        <v>624</v>
      </c>
      <c r="S85" s="967" t="s">
        <v>355</v>
      </c>
      <c r="T85" s="1043"/>
      <c r="U85" s="1044"/>
      <c r="V85" s="1389"/>
      <c r="W85" s="1389"/>
      <c r="X85" s="1391"/>
      <c r="Y85" s="1392"/>
      <c r="Z85" s="1041"/>
      <c r="AA85" s="1042"/>
      <c r="AB85" s="1043"/>
      <c r="AC85" s="1044"/>
      <c r="AD85" s="1446"/>
      <c r="AE85" s="1446"/>
      <c r="AF85" s="1440"/>
      <c r="AG85" s="1441"/>
      <c r="AH85" s="979"/>
      <c r="AI85" s="967"/>
      <c r="AJ85" s="917">
        <f>COUNT(D85:AI85)</f>
        <v>1</v>
      </c>
      <c r="AK85" s="943" t="str">
        <f>IF(AJ85&lt;3," ",((LARGE(D85:AI85,1)+LARGE(D85:AI85,2)+LARGE(D85:AI85,3))/3))</f>
        <v xml:space="preserve"> </v>
      </c>
      <c r="AL85" s="1003">
        <f>COUNTIF(D85:AI85,"(1)")</f>
        <v>0</v>
      </c>
      <c r="AM85" s="1004">
        <f>COUNTIF(D85:AI85,"(2)")</f>
        <v>0</v>
      </c>
      <c r="AN85" s="1004">
        <f>COUNTIF(D85:AI85,"(3)")</f>
        <v>0</v>
      </c>
      <c r="AO85" s="1005">
        <f>SUM(AL85:AN85)</f>
        <v>0</v>
      </c>
      <c r="AP85" s="1399" t="str">
        <f>IF((LARGE($D85:$AI85,1))&gt;=550,"17"," ")</f>
        <v>17</v>
      </c>
      <c r="AQ85" s="1399" t="str">
        <f>IF((LARGE($D85:$AI85,1))&gt;=600,"17"," ")</f>
        <v>17</v>
      </c>
      <c r="AR85" s="983" t="str">
        <f>IF((LARGE($D85:$AI85,1))&gt;=640,"17"," ")</f>
        <v xml:space="preserve"> </v>
      </c>
      <c r="AS85" s="983" t="str">
        <f>IF((LARGE($D85:$AI85,1))&gt;=670,"17"," ")</f>
        <v xml:space="preserve"> </v>
      </c>
      <c r="AT85" s="983" t="str">
        <f>IF((LARGE($D85:$AI85,1))&gt;=690,"17"," ")</f>
        <v xml:space="preserve"> </v>
      </c>
      <c r="AU85" s="914"/>
      <c r="AV85" s="914"/>
      <c r="AW85" s="914"/>
      <c r="AX85" s="914"/>
      <c r="AY85" s="914"/>
      <c r="AZ85" s="914"/>
      <c r="BA85" s="914"/>
      <c r="BB85" s="914"/>
      <c r="BC85" s="914"/>
      <c r="BD85" s="914"/>
      <c r="BE85" s="914"/>
      <c r="BF85" s="914"/>
      <c r="BG85" s="914"/>
      <c r="BH85" s="914"/>
      <c r="BI85" s="914"/>
      <c r="BJ85" s="914"/>
      <c r="BK85" s="914"/>
      <c r="BL85" s="914"/>
      <c r="BM85" s="914"/>
      <c r="BN85" s="914"/>
      <c r="BO85" s="914"/>
      <c r="BP85" s="914"/>
      <c r="BQ85" s="914"/>
      <c r="BR85" s="914"/>
      <c r="BS85" s="914"/>
      <c r="BT85" s="914"/>
      <c r="BU85" s="914"/>
      <c r="BV85" s="914"/>
    </row>
    <row r="86" spans="1:74" x14ac:dyDescent="0.2">
      <c r="A86" s="908"/>
      <c r="B86" s="968">
        <v>3</v>
      </c>
      <c r="C86" s="989" t="s">
        <v>33</v>
      </c>
      <c r="D86" s="1046"/>
      <c r="E86" s="971"/>
      <c r="F86" s="1046"/>
      <c r="G86" s="971"/>
      <c r="H86" s="1046"/>
      <c r="I86" s="971"/>
      <c r="J86" s="1046"/>
      <c r="K86" s="971"/>
      <c r="L86" s="1046"/>
      <c r="M86" s="970"/>
      <c r="N86" s="933"/>
      <c r="O86" s="971"/>
      <c r="P86" s="992"/>
      <c r="Q86" s="971"/>
      <c r="R86" s="1046">
        <v>627</v>
      </c>
      <c r="S86" s="971" t="s">
        <v>348</v>
      </c>
      <c r="T86" s="992"/>
      <c r="U86" s="971"/>
      <c r="V86" s="970"/>
      <c r="W86" s="970"/>
      <c r="X86" s="992"/>
      <c r="Y86" s="971"/>
      <c r="Z86" s="970"/>
      <c r="AA86" s="970"/>
      <c r="AB86" s="992"/>
      <c r="AC86" s="971"/>
      <c r="AD86" s="970"/>
      <c r="AE86" s="970"/>
      <c r="AF86" s="992"/>
      <c r="AG86" s="971"/>
      <c r="AH86" s="992"/>
      <c r="AI86" s="971"/>
      <c r="AJ86" s="917">
        <f>COUNT(D86:AI86)</f>
        <v>1</v>
      </c>
      <c r="AK86" s="943" t="str">
        <f>IF(AJ86&lt;3," ",((LARGE(D86:AI86,1)+LARGE(D86:AI86,2)+LARGE(D86:AI86,3))/3))</f>
        <v xml:space="preserve"> </v>
      </c>
      <c r="AL86" s="1003">
        <f>COUNTIF(D86:AI86,"(1)")</f>
        <v>0</v>
      </c>
      <c r="AM86" s="1004">
        <f>COUNTIF(D86:AI86,"(2)")</f>
        <v>0</v>
      </c>
      <c r="AN86" s="1004">
        <f>COUNTIF(D86:AI86,"(3)")</f>
        <v>0</v>
      </c>
      <c r="AO86" s="1005">
        <f>SUM(AL86:AN86)</f>
        <v>0</v>
      </c>
      <c r="AP86" s="995" t="s">
        <v>18</v>
      </c>
      <c r="AQ86" s="1011">
        <v>11</v>
      </c>
      <c r="AR86" s="1003" t="str">
        <f>IF((LARGE($D86:$AI86,1))&gt;=640,"17"," ")</f>
        <v xml:space="preserve"> </v>
      </c>
      <c r="AS86" s="1004" t="str">
        <f>IF((LARGE($D86:$AI86,1))&gt;=670,"17"," ")</f>
        <v xml:space="preserve"> </v>
      </c>
      <c r="AT86" s="937" t="str">
        <f>IF((LARGE($D86:$AI86,1))&gt;=690,"17"," ")</f>
        <v xml:space="preserve"> </v>
      </c>
      <c r="AU86" s="914"/>
      <c r="AV86" s="914"/>
      <c r="AW86" s="914"/>
      <c r="AX86" s="914"/>
      <c r="AY86" s="914"/>
      <c r="AZ86" s="914"/>
      <c r="BA86" s="914"/>
      <c r="BB86" s="914"/>
      <c r="BC86" s="914"/>
      <c r="BD86" s="914"/>
      <c r="BE86" s="914"/>
      <c r="BF86" s="914"/>
      <c r="BG86" s="914"/>
      <c r="BH86" s="914"/>
      <c r="BI86" s="914"/>
      <c r="BJ86" s="914"/>
      <c r="BK86" s="914"/>
      <c r="BL86" s="914"/>
      <c r="BM86" s="914"/>
      <c r="BN86" s="914"/>
      <c r="BO86" s="914"/>
      <c r="BP86" s="914"/>
      <c r="BQ86" s="914"/>
      <c r="BR86" s="914"/>
      <c r="BS86" s="914"/>
      <c r="BT86" s="914"/>
      <c r="BU86" s="914"/>
      <c r="BV86" s="914"/>
    </row>
    <row r="87" spans="1:74" x14ac:dyDescent="0.2">
      <c r="A87" s="914"/>
      <c r="B87" s="972"/>
      <c r="C87" s="914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3"/>
      <c r="X87" s="953"/>
      <c r="Y87" s="953"/>
      <c r="Z87" s="953"/>
      <c r="AA87" s="953"/>
      <c r="AB87" s="953"/>
      <c r="AC87" s="953"/>
      <c r="AD87" s="953"/>
      <c r="AE87" s="953"/>
      <c r="AF87" s="953"/>
      <c r="AG87" s="953"/>
      <c r="AH87" s="953"/>
      <c r="AI87" s="953"/>
      <c r="AJ87" s="972"/>
      <c r="AK87" s="914"/>
      <c r="AL87" s="914"/>
      <c r="AM87" s="914"/>
      <c r="AN87" s="914"/>
      <c r="AO87" s="914"/>
      <c r="AP87" s="914"/>
      <c r="AQ87" s="914"/>
      <c r="AR87" s="914"/>
      <c r="AS87" s="914"/>
      <c r="AT87" s="914"/>
      <c r="AU87" s="914"/>
      <c r="AV87" s="914"/>
      <c r="AW87" s="914"/>
      <c r="AX87" s="914"/>
      <c r="AY87" s="914"/>
      <c r="AZ87" s="914"/>
      <c r="BA87" s="914"/>
      <c r="BB87" s="914"/>
      <c r="BC87" s="914"/>
      <c r="BD87" s="914"/>
      <c r="BE87" s="914"/>
      <c r="BF87" s="914"/>
      <c r="BG87" s="914"/>
      <c r="BH87" s="914"/>
      <c r="BI87" s="914"/>
      <c r="BJ87" s="914"/>
      <c r="BK87" s="914"/>
      <c r="BL87" s="914"/>
      <c r="BM87" s="914"/>
      <c r="BN87" s="914"/>
      <c r="BO87" s="914"/>
      <c r="BP87" s="914"/>
      <c r="BQ87" s="914"/>
      <c r="BR87" s="914"/>
      <c r="BS87" s="914"/>
      <c r="BT87" s="914"/>
      <c r="BU87" s="914"/>
      <c r="BV87" s="914"/>
    </row>
    <row r="88" spans="1:74" x14ac:dyDescent="0.2">
      <c r="A88" s="914"/>
      <c r="B88" s="972"/>
      <c r="C88" s="914"/>
      <c r="D88" s="953"/>
      <c r="E88" s="953"/>
      <c r="F88" s="953"/>
      <c r="G88" s="953"/>
      <c r="H88" s="953"/>
      <c r="I88" s="953"/>
      <c r="J88" s="953"/>
      <c r="K88" s="953"/>
      <c r="L88" s="953"/>
      <c r="M88" s="953"/>
      <c r="N88" s="953"/>
      <c r="O88" s="953"/>
      <c r="P88" s="953"/>
      <c r="Q88" s="953"/>
      <c r="R88" s="953"/>
      <c r="S88" s="953"/>
      <c r="T88" s="953"/>
      <c r="U88" s="953"/>
      <c r="V88" s="953"/>
      <c r="W88" s="953"/>
      <c r="X88" s="953"/>
      <c r="Y88" s="953"/>
      <c r="Z88" s="953"/>
      <c r="AA88" s="953"/>
      <c r="AB88" s="953"/>
      <c r="AC88" s="953"/>
      <c r="AD88" s="953"/>
      <c r="AE88" s="953"/>
      <c r="AF88" s="953"/>
      <c r="AG88" s="953"/>
      <c r="AH88" s="953"/>
      <c r="AI88" s="953"/>
      <c r="AJ88" s="972"/>
      <c r="AK88" s="914"/>
      <c r="AL88" s="914"/>
      <c r="AM88" s="914"/>
      <c r="AN88" s="914"/>
      <c r="AO88" s="914"/>
      <c r="AP88" s="914"/>
      <c r="AQ88" s="914"/>
      <c r="AR88" s="914"/>
      <c r="AS88" s="914"/>
      <c r="AT88" s="914"/>
      <c r="AU88" s="914"/>
      <c r="AV88" s="914"/>
      <c r="AW88" s="914"/>
      <c r="AX88" s="914"/>
      <c r="AY88" s="914"/>
      <c r="AZ88" s="914"/>
      <c r="BA88" s="914"/>
      <c r="BB88" s="914"/>
      <c r="BC88" s="914"/>
      <c r="BD88" s="914"/>
      <c r="BE88" s="914"/>
      <c r="BF88" s="914"/>
      <c r="BG88" s="914"/>
      <c r="BH88" s="914"/>
      <c r="BI88" s="914"/>
      <c r="BJ88" s="914"/>
      <c r="BK88" s="914"/>
      <c r="BL88" s="914"/>
      <c r="BM88" s="914"/>
      <c r="BN88" s="914"/>
      <c r="BO88" s="914"/>
      <c r="BP88" s="914"/>
      <c r="BQ88" s="914"/>
      <c r="BR88" s="914"/>
      <c r="BS88" s="914"/>
      <c r="BT88" s="914"/>
      <c r="BU88" s="914"/>
      <c r="BV88" s="914"/>
    </row>
    <row r="89" spans="1:74" x14ac:dyDescent="0.2">
      <c r="A89" s="914"/>
      <c r="B89" s="972"/>
      <c r="C89" s="914" t="s">
        <v>34</v>
      </c>
      <c r="D89" s="953"/>
      <c r="E89" s="953"/>
      <c r="F89" s="953"/>
      <c r="G89" s="953"/>
      <c r="H89" s="953"/>
      <c r="I89" s="953"/>
      <c r="J89" s="1533">
        <f>COUNT(B8:B86)</f>
        <v>17</v>
      </c>
      <c r="K89" s="1534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72">
        <f>SUM(AJ17:AJ88)</f>
        <v>39</v>
      </c>
      <c r="AK89" s="943"/>
      <c r="AL89" s="1012">
        <f>SUM(AL17:AL87)</f>
        <v>14</v>
      </c>
      <c r="AM89" s="1013">
        <f>SUM(AM17:AM87)</f>
        <v>5</v>
      </c>
      <c r="AN89" s="1014">
        <f>SUM(AN17:AN87)</f>
        <v>3</v>
      </c>
      <c r="AO89" s="1010">
        <f>SUM(AO17:AO87)</f>
        <v>22</v>
      </c>
      <c r="AP89" s="1015"/>
      <c r="AQ89" s="914"/>
      <c r="AR89" s="914"/>
      <c r="AS89" s="914"/>
      <c r="AT89" s="914"/>
      <c r="AU89" s="914"/>
      <c r="AV89" s="914"/>
      <c r="AW89" s="914"/>
      <c r="AX89" s="914"/>
      <c r="AY89" s="914"/>
      <c r="AZ89" s="914"/>
      <c r="BA89" s="914"/>
      <c r="BB89" s="914"/>
      <c r="BC89" s="914"/>
      <c r="BD89" s="914"/>
      <c r="BE89" s="914"/>
      <c r="BF89" s="914"/>
      <c r="BG89" s="914"/>
      <c r="BH89" s="914"/>
      <c r="BI89" s="914"/>
      <c r="BJ89" s="914"/>
      <c r="BK89" s="914"/>
      <c r="BL89" s="914"/>
      <c r="BM89" s="914"/>
      <c r="BN89" s="914"/>
      <c r="BO89" s="914"/>
      <c r="BP89" s="914"/>
      <c r="BQ89" s="914"/>
      <c r="BR89" s="914"/>
      <c r="BS89" s="914"/>
      <c r="BT89" s="914"/>
      <c r="BU89" s="914"/>
      <c r="BV89" s="914"/>
    </row>
    <row r="90" spans="1:74" x14ac:dyDescent="0.2">
      <c r="A90" s="914"/>
      <c r="B90" s="972"/>
      <c r="C90" s="914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72"/>
      <c r="AK90" s="914"/>
      <c r="AL90" s="914"/>
      <c r="AM90" s="914"/>
      <c r="AN90" s="914"/>
      <c r="AO90" s="914"/>
      <c r="AP90" s="914"/>
      <c r="AQ90" s="914"/>
      <c r="AR90" s="914"/>
      <c r="AS90" s="914"/>
      <c r="AT90" s="914"/>
      <c r="AU90" s="914"/>
      <c r="AV90" s="914"/>
      <c r="AW90" s="914"/>
      <c r="AX90" s="914"/>
      <c r="AY90" s="914"/>
      <c r="AZ90" s="914"/>
      <c r="BA90" s="914"/>
      <c r="BB90" s="914"/>
      <c r="BC90" s="914"/>
      <c r="BD90" s="914"/>
      <c r="BE90" s="914"/>
      <c r="BF90" s="914"/>
      <c r="BG90" s="914"/>
      <c r="BH90" s="914"/>
      <c r="BI90" s="914"/>
      <c r="BJ90" s="914"/>
      <c r="BK90" s="914"/>
      <c r="BL90" s="914"/>
      <c r="BM90" s="914"/>
      <c r="BN90" s="914"/>
      <c r="BO90" s="914"/>
      <c r="BP90" s="914"/>
      <c r="BQ90" s="914"/>
      <c r="BR90" s="914"/>
      <c r="BS90" s="914"/>
      <c r="BT90" s="914"/>
      <c r="BU90" s="914"/>
      <c r="BV90" s="914"/>
    </row>
    <row r="91" spans="1:74" x14ac:dyDescent="0.2">
      <c r="A91" s="914"/>
      <c r="B91" s="972"/>
      <c r="C91" s="914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72"/>
      <c r="AK91" s="914"/>
      <c r="AL91" s="914"/>
      <c r="AM91" s="914"/>
      <c r="AN91" s="914"/>
      <c r="AO91" s="914"/>
      <c r="AP91" s="914"/>
      <c r="AQ91" s="914"/>
      <c r="AR91" s="914"/>
      <c r="AS91" s="914"/>
      <c r="AT91" s="914"/>
      <c r="AU91" s="914"/>
      <c r="AV91" s="914"/>
      <c r="AW91" s="914"/>
      <c r="AX91" s="914"/>
      <c r="AY91" s="914"/>
      <c r="AZ91" s="914"/>
      <c r="BA91" s="914"/>
      <c r="BB91" s="914"/>
      <c r="BC91" s="914"/>
      <c r="BD91" s="914"/>
      <c r="BE91" s="914"/>
      <c r="BF91" s="914"/>
      <c r="BG91" s="914"/>
      <c r="BH91" s="914"/>
      <c r="BI91" s="914"/>
      <c r="BJ91" s="914"/>
      <c r="BK91" s="914"/>
      <c r="BL91" s="914"/>
      <c r="BM91" s="914"/>
      <c r="BN91" s="914"/>
      <c r="BO91" s="914"/>
      <c r="BP91" s="914"/>
      <c r="BQ91" s="914"/>
      <c r="BR91" s="914"/>
      <c r="BS91" s="914"/>
      <c r="BT91" s="914"/>
      <c r="BU91" s="914"/>
      <c r="BV91" s="914"/>
    </row>
    <row r="92" spans="1:74" x14ac:dyDescent="0.2">
      <c r="A92" s="914"/>
      <c r="B92" s="972"/>
      <c r="C92" s="914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72"/>
      <c r="AK92" s="914"/>
      <c r="AL92" s="914"/>
      <c r="AM92" s="914"/>
      <c r="AN92" s="914"/>
      <c r="AO92" s="914"/>
      <c r="AP92" s="914"/>
      <c r="AQ92" s="914"/>
      <c r="AR92" s="914"/>
      <c r="AS92" s="914"/>
      <c r="AT92" s="914"/>
      <c r="AU92" s="914"/>
      <c r="AV92" s="914"/>
      <c r="AW92" s="914"/>
      <c r="AX92" s="914"/>
      <c r="AY92" s="914"/>
      <c r="AZ92" s="914"/>
      <c r="BA92" s="914"/>
      <c r="BB92" s="914"/>
      <c r="BC92" s="914"/>
      <c r="BD92" s="914"/>
      <c r="BE92" s="914"/>
      <c r="BF92" s="914"/>
      <c r="BG92" s="914"/>
      <c r="BH92" s="914"/>
      <c r="BI92" s="914"/>
      <c r="BJ92" s="914"/>
      <c r="BK92" s="914"/>
      <c r="BL92" s="914"/>
      <c r="BM92" s="914"/>
      <c r="BN92" s="914"/>
      <c r="BO92" s="914"/>
      <c r="BP92" s="914"/>
      <c r="BQ92" s="914"/>
      <c r="BR92" s="914"/>
      <c r="BS92" s="914"/>
      <c r="BT92" s="914"/>
      <c r="BU92" s="914"/>
      <c r="BV92" s="914"/>
    </row>
    <row r="93" spans="1:74" x14ac:dyDescent="0.2">
      <c r="A93" s="914"/>
      <c r="B93" s="972"/>
      <c r="C93" s="914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72"/>
      <c r="AK93" s="914"/>
      <c r="AL93" s="914"/>
      <c r="AM93" s="914"/>
      <c r="AN93" s="914"/>
      <c r="AO93" s="914"/>
      <c r="AP93" s="914"/>
      <c r="AQ93" s="914"/>
      <c r="AR93" s="914"/>
      <c r="AS93" s="914"/>
      <c r="AT93" s="914"/>
      <c r="AU93" s="914"/>
      <c r="AV93" s="914"/>
      <c r="AW93" s="914"/>
      <c r="AX93" s="914"/>
      <c r="AY93" s="914"/>
      <c r="AZ93" s="914"/>
      <c r="BA93" s="914"/>
      <c r="BB93" s="914"/>
      <c r="BC93" s="914"/>
      <c r="BD93" s="914"/>
      <c r="BE93" s="914"/>
      <c r="BF93" s="914"/>
      <c r="BG93" s="914"/>
      <c r="BH93" s="914"/>
      <c r="BI93" s="914"/>
      <c r="BJ93" s="914"/>
      <c r="BK93" s="914"/>
      <c r="BL93" s="914"/>
      <c r="BM93" s="914"/>
      <c r="BN93" s="914"/>
      <c r="BO93" s="914"/>
      <c r="BP93" s="914"/>
      <c r="BQ93" s="914"/>
      <c r="BR93" s="914"/>
      <c r="BS93" s="914"/>
      <c r="BT93" s="914"/>
      <c r="BU93" s="914"/>
      <c r="BV93" s="914"/>
    </row>
    <row r="94" spans="1:74" x14ac:dyDescent="0.2">
      <c r="A94" s="914"/>
      <c r="B94" s="972"/>
      <c r="C94" s="914"/>
      <c r="D94" s="953"/>
      <c r="E94" s="953"/>
      <c r="F94" s="953"/>
      <c r="G94" s="953"/>
      <c r="H94" s="953"/>
      <c r="I94" s="953"/>
      <c r="J94" s="953"/>
      <c r="K94" s="953"/>
      <c r="L94" s="953"/>
      <c r="M94" s="953"/>
      <c r="N94" s="953"/>
      <c r="O94" s="953"/>
      <c r="P94" s="953"/>
      <c r="Q94" s="953"/>
      <c r="R94" s="953"/>
      <c r="S94" s="953"/>
      <c r="T94" s="953"/>
      <c r="U94" s="953"/>
      <c r="V94" s="953"/>
      <c r="W94" s="953"/>
      <c r="X94" s="953"/>
      <c r="Y94" s="953"/>
      <c r="Z94" s="953"/>
      <c r="AA94" s="953"/>
      <c r="AB94" s="953"/>
      <c r="AC94" s="953"/>
      <c r="AD94" s="953"/>
      <c r="AE94" s="953"/>
      <c r="AF94" s="953"/>
      <c r="AG94" s="953"/>
      <c r="AH94" s="953"/>
      <c r="AI94" s="953"/>
      <c r="AJ94" s="972"/>
      <c r="AK94" s="914"/>
      <c r="AL94" s="914"/>
      <c r="AM94" s="914"/>
      <c r="AN94" s="914"/>
      <c r="AO94" s="914"/>
      <c r="AP94" s="914"/>
      <c r="AQ94" s="914"/>
      <c r="AR94" s="914"/>
      <c r="AS94" s="914"/>
      <c r="AT94" s="914"/>
      <c r="AU94" s="914"/>
      <c r="AV94" s="914"/>
      <c r="AW94" s="914"/>
      <c r="AX94" s="914"/>
      <c r="AY94" s="914"/>
      <c r="AZ94" s="914"/>
      <c r="BA94" s="914"/>
      <c r="BB94" s="914"/>
      <c r="BC94" s="914"/>
      <c r="BD94" s="914"/>
      <c r="BE94" s="914"/>
      <c r="BF94" s="914"/>
      <c r="BG94" s="914"/>
      <c r="BH94" s="914"/>
      <c r="BI94" s="914"/>
      <c r="BJ94" s="914"/>
      <c r="BK94" s="914"/>
      <c r="BL94" s="914"/>
      <c r="BM94" s="914"/>
      <c r="BN94" s="914"/>
      <c r="BO94" s="914"/>
      <c r="BP94" s="914"/>
      <c r="BQ94" s="914"/>
      <c r="BR94" s="914"/>
      <c r="BS94" s="914"/>
      <c r="BT94" s="914"/>
      <c r="BU94" s="914"/>
      <c r="BV94" s="914"/>
    </row>
    <row r="95" spans="1:74" x14ac:dyDescent="0.2">
      <c r="A95" s="914"/>
      <c r="B95" s="972"/>
      <c r="C95" s="914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53"/>
      <c r="R95" s="953"/>
      <c r="S95" s="953"/>
      <c r="T95" s="953"/>
      <c r="U95" s="953"/>
      <c r="V95" s="953"/>
      <c r="W95" s="953"/>
      <c r="X95" s="953"/>
      <c r="Y95" s="953"/>
      <c r="Z95" s="953"/>
      <c r="AA95" s="953"/>
      <c r="AB95" s="953"/>
      <c r="AC95" s="953"/>
      <c r="AD95" s="953"/>
      <c r="AE95" s="953"/>
      <c r="AF95" s="953"/>
      <c r="AG95" s="953"/>
      <c r="AH95" s="953"/>
      <c r="AI95" s="953"/>
      <c r="AJ95" s="972"/>
      <c r="AK95" s="914"/>
      <c r="AL95" s="914"/>
      <c r="AM95" s="914"/>
      <c r="AN95" s="914"/>
      <c r="AO95" s="914"/>
      <c r="AP95" s="914"/>
      <c r="AQ95" s="914"/>
      <c r="AR95" s="914"/>
      <c r="AS95" s="914"/>
      <c r="AT95" s="914"/>
      <c r="AU95" s="914"/>
      <c r="AV95" s="914"/>
      <c r="AW95" s="914"/>
      <c r="AX95" s="914"/>
      <c r="AY95" s="914"/>
      <c r="AZ95" s="914"/>
      <c r="BA95" s="914"/>
      <c r="BB95" s="914"/>
      <c r="BC95" s="914"/>
      <c r="BD95" s="914"/>
      <c r="BE95" s="914"/>
      <c r="BF95" s="914"/>
      <c r="BG95" s="914"/>
      <c r="BH95" s="914"/>
      <c r="BI95" s="914"/>
      <c r="BJ95" s="914"/>
      <c r="BK95" s="914"/>
      <c r="BL95" s="914"/>
      <c r="BM95" s="914"/>
      <c r="BN95" s="914"/>
      <c r="BO95" s="914"/>
      <c r="BP95" s="914"/>
      <c r="BQ95" s="914"/>
      <c r="BR95" s="914"/>
      <c r="BS95" s="914"/>
      <c r="BT95" s="914"/>
      <c r="BU95" s="914"/>
      <c r="BV95" s="914"/>
    </row>
    <row r="96" spans="1:74" x14ac:dyDescent="0.2">
      <c r="A96" s="914"/>
      <c r="B96" s="972"/>
      <c r="C96" s="914"/>
      <c r="D96" s="953"/>
      <c r="E96" s="953"/>
      <c r="F96" s="953"/>
      <c r="G96" s="953"/>
      <c r="H96" s="953"/>
      <c r="I96" s="953"/>
      <c r="J96" s="953"/>
      <c r="K96" s="953"/>
      <c r="L96" s="953"/>
      <c r="M96" s="953"/>
      <c r="N96" s="953"/>
      <c r="O96" s="953"/>
      <c r="P96" s="953"/>
      <c r="Q96" s="953"/>
      <c r="R96" s="953"/>
      <c r="S96" s="953"/>
      <c r="T96" s="953"/>
      <c r="U96" s="953"/>
      <c r="V96" s="953"/>
      <c r="W96" s="953"/>
      <c r="X96" s="953"/>
      <c r="Y96" s="953"/>
      <c r="Z96" s="953"/>
      <c r="AA96" s="953"/>
      <c r="AB96" s="953"/>
      <c r="AC96" s="953"/>
      <c r="AD96" s="953"/>
      <c r="AE96" s="953"/>
      <c r="AF96" s="953"/>
      <c r="AG96" s="953"/>
      <c r="AH96" s="953"/>
      <c r="AI96" s="953"/>
      <c r="AJ96" s="972"/>
      <c r="AK96" s="914"/>
      <c r="AL96" s="914"/>
      <c r="AM96" s="914"/>
      <c r="AN96" s="914"/>
      <c r="AO96" s="914"/>
      <c r="AP96" s="914"/>
      <c r="AQ96" s="914"/>
      <c r="AR96" s="914"/>
      <c r="AS96" s="914"/>
      <c r="AT96" s="914"/>
      <c r="AU96" s="914"/>
      <c r="AV96" s="914"/>
      <c r="AW96" s="914"/>
      <c r="AX96" s="914"/>
      <c r="AY96" s="914"/>
      <c r="AZ96" s="914"/>
      <c r="BA96" s="914"/>
      <c r="BB96" s="914"/>
      <c r="BC96" s="914"/>
      <c r="BD96" s="914"/>
      <c r="BE96" s="914"/>
      <c r="BF96" s="914"/>
      <c r="BG96" s="914"/>
      <c r="BH96" s="914"/>
      <c r="BI96" s="914"/>
      <c r="BJ96" s="914"/>
      <c r="BK96" s="914"/>
      <c r="BL96" s="914"/>
      <c r="BM96" s="914"/>
      <c r="BN96" s="914"/>
      <c r="BO96" s="914"/>
      <c r="BP96" s="914"/>
      <c r="BQ96" s="914"/>
      <c r="BR96" s="914"/>
      <c r="BS96" s="914"/>
      <c r="BT96" s="914"/>
      <c r="BU96" s="914"/>
      <c r="BV96" s="914"/>
    </row>
    <row r="97" spans="1:74" x14ac:dyDescent="0.2">
      <c r="A97" s="914"/>
      <c r="B97" s="972"/>
      <c r="C97" s="914"/>
      <c r="D97" s="953"/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953"/>
      <c r="S97" s="953"/>
      <c r="T97" s="953"/>
      <c r="U97" s="953"/>
      <c r="V97" s="953"/>
      <c r="W97" s="953"/>
      <c r="X97" s="953"/>
      <c r="Y97" s="953"/>
      <c r="Z97" s="953"/>
      <c r="AA97" s="953"/>
      <c r="AB97" s="953"/>
      <c r="AC97" s="953"/>
      <c r="AD97" s="953"/>
      <c r="AE97" s="953"/>
      <c r="AF97" s="953"/>
      <c r="AG97" s="953"/>
      <c r="AH97" s="953"/>
      <c r="AI97" s="953"/>
      <c r="AJ97" s="972"/>
      <c r="AK97" s="914"/>
      <c r="AL97" s="914"/>
      <c r="AM97" s="914"/>
      <c r="AN97" s="914"/>
      <c r="AO97" s="914"/>
      <c r="AP97" s="914"/>
      <c r="AQ97" s="914"/>
      <c r="AR97" s="914"/>
      <c r="AS97" s="914"/>
      <c r="AT97" s="914"/>
      <c r="AU97" s="914"/>
      <c r="AV97" s="914"/>
      <c r="AW97" s="914"/>
      <c r="AX97" s="914"/>
      <c r="AY97" s="914"/>
      <c r="AZ97" s="914"/>
      <c r="BA97" s="914"/>
      <c r="BB97" s="914"/>
      <c r="BC97" s="914"/>
      <c r="BD97" s="914"/>
      <c r="BE97" s="914"/>
      <c r="BF97" s="914"/>
      <c r="BG97" s="914"/>
      <c r="BH97" s="914"/>
      <c r="BI97" s="914"/>
      <c r="BJ97" s="914"/>
      <c r="BK97" s="914"/>
      <c r="BL97" s="914"/>
      <c r="BM97" s="914"/>
      <c r="BN97" s="914"/>
      <c r="BO97" s="914"/>
      <c r="BP97" s="914"/>
      <c r="BQ97" s="914"/>
      <c r="BR97" s="914"/>
      <c r="BS97" s="914"/>
      <c r="BT97" s="914"/>
      <c r="BU97" s="914"/>
      <c r="BV97" s="914"/>
    </row>
    <row r="98" spans="1:74" x14ac:dyDescent="0.2">
      <c r="A98" s="914"/>
      <c r="B98" s="972"/>
      <c r="C98" s="914"/>
      <c r="D98" s="953"/>
      <c r="E98" s="953"/>
      <c r="F98" s="953"/>
      <c r="G98" s="953"/>
      <c r="H98" s="953"/>
      <c r="I98" s="953"/>
      <c r="J98" s="953"/>
      <c r="K98" s="953"/>
      <c r="L98" s="953"/>
      <c r="M98" s="953"/>
      <c r="N98" s="953"/>
      <c r="O98" s="953"/>
      <c r="P98" s="953"/>
      <c r="Q98" s="953"/>
      <c r="R98" s="953"/>
      <c r="S98" s="953"/>
      <c r="T98" s="953"/>
      <c r="U98" s="953"/>
      <c r="V98" s="953"/>
      <c r="W98" s="953"/>
      <c r="X98" s="953"/>
      <c r="Y98" s="953"/>
      <c r="Z98" s="953"/>
      <c r="AA98" s="953"/>
      <c r="AB98" s="953"/>
      <c r="AC98" s="953"/>
      <c r="AD98" s="953"/>
      <c r="AE98" s="953"/>
      <c r="AF98" s="953"/>
      <c r="AG98" s="953"/>
      <c r="AH98" s="953"/>
      <c r="AI98" s="953"/>
      <c r="AJ98" s="972"/>
      <c r="AK98" s="914"/>
      <c r="AL98" s="914"/>
      <c r="AM98" s="914"/>
      <c r="AN98" s="914"/>
      <c r="AO98" s="914"/>
      <c r="AP98" s="914"/>
      <c r="AQ98" s="914"/>
      <c r="AR98" s="914"/>
      <c r="AS98" s="914"/>
      <c r="AT98" s="914"/>
      <c r="AU98" s="914"/>
      <c r="AV98" s="914"/>
      <c r="AW98" s="914"/>
      <c r="AX98" s="914"/>
      <c r="AY98" s="914"/>
      <c r="AZ98" s="914"/>
      <c r="BA98" s="914"/>
      <c r="BB98" s="914"/>
      <c r="BC98" s="914"/>
      <c r="BD98" s="914"/>
      <c r="BE98" s="914"/>
      <c r="BF98" s="914"/>
      <c r="BG98" s="914"/>
      <c r="BH98" s="914"/>
      <c r="BI98" s="914"/>
      <c r="BJ98" s="914"/>
      <c r="BK98" s="914"/>
      <c r="BL98" s="914"/>
      <c r="BM98" s="914"/>
      <c r="BN98" s="914"/>
      <c r="BO98" s="914"/>
      <c r="BP98" s="914"/>
      <c r="BQ98" s="914"/>
      <c r="BR98" s="914"/>
      <c r="BS98" s="914"/>
      <c r="BT98" s="914"/>
      <c r="BU98" s="914"/>
      <c r="BV98" s="914"/>
    </row>
    <row r="99" spans="1:74" x14ac:dyDescent="0.2">
      <c r="A99" s="914"/>
      <c r="B99" s="972"/>
      <c r="C99" s="914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  <c r="V99" s="953"/>
      <c r="W99" s="953"/>
      <c r="X99" s="953"/>
      <c r="Y99" s="953"/>
      <c r="Z99" s="953"/>
      <c r="AA99" s="953"/>
      <c r="AB99" s="953"/>
      <c r="AC99" s="953"/>
      <c r="AD99" s="953"/>
      <c r="AE99" s="953"/>
      <c r="AF99" s="953"/>
      <c r="AG99" s="953"/>
      <c r="AH99" s="953"/>
      <c r="AI99" s="953"/>
      <c r="AJ99" s="972"/>
      <c r="AK99" s="914"/>
      <c r="AL99" s="914"/>
      <c r="AM99" s="914"/>
      <c r="AN99" s="914"/>
      <c r="AO99" s="914"/>
      <c r="AP99" s="914"/>
      <c r="AQ99" s="914"/>
      <c r="AR99" s="914"/>
      <c r="AS99" s="914"/>
      <c r="AT99" s="914"/>
      <c r="AU99" s="914"/>
      <c r="AV99" s="914"/>
      <c r="AW99" s="914"/>
      <c r="AX99" s="914"/>
      <c r="AY99" s="914"/>
      <c r="AZ99" s="914"/>
      <c r="BA99" s="914"/>
      <c r="BB99" s="914"/>
      <c r="BC99" s="914"/>
      <c r="BD99" s="914"/>
      <c r="BE99" s="914"/>
      <c r="BF99" s="914"/>
      <c r="BG99" s="914"/>
      <c r="BH99" s="914"/>
      <c r="BI99" s="914"/>
      <c r="BJ99" s="914"/>
      <c r="BK99" s="914"/>
      <c r="BL99" s="914"/>
      <c r="BM99" s="914"/>
      <c r="BN99" s="914"/>
      <c r="BO99" s="914"/>
      <c r="BP99" s="914"/>
      <c r="BQ99" s="914"/>
      <c r="BR99" s="914"/>
      <c r="BS99" s="914"/>
      <c r="BT99" s="914"/>
      <c r="BU99" s="914"/>
      <c r="BV99" s="914"/>
    </row>
    <row r="100" spans="1:74" x14ac:dyDescent="0.2">
      <c r="A100" s="914"/>
      <c r="B100" s="972"/>
      <c r="C100" s="914"/>
      <c r="D100" s="953"/>
      <c r="E100" s="953"/>
      <c r="F100" s="953"/>
      <c r="G100" s="953"/>
      <c r="H100" s="953"/>
      <c r="I100" s="953"/>
      <c r="J100" s="953"/>
      <c r="K100" s="953"/>
      <c r="L100" s="953"/>
      <c r="M100" s="953"/>
      <c r="N100" s="953"/>
      <c r="O100" s="953"/>
      <c r="P100" s="953"/>
      <c r="Q100" s="953"/>
      <c r="R100" s="953"/>
      <c r="S100" s="953"/>
      <c r="T100" s="953"/>
      <c r="U100" s="953"/>
      <c r="V100" s="953"/>
      <c r="W100" s="953"/>
      <c r="X100" s="953"/>
      <c r="Y100" s="953"/>
      <c r="Z100" s="953"/>
      <c r="AA100" s="953"/>
      <c r="AB100" s="953"/>
      <c r="AC100" s="953"/>
      <c r="AD100" s="953"/>
      <c r="AE100" s="953"/>
      <c r="AF100" s="953"/>
      <c r="AG100" s="953"/>
      <c r="AH100" s="953"/>
      <c r="AI100" s="953"/>
      <c r="AJ100" s="972"/>
      <c r="AK100" s="914"/>
      <c r="AL100" s="914"/>
      <c r="AM100" s="914"/>
      <c r="AN100" s="914"/>
      <c r="AO100" s="914"/>
      <c r="AP100" s="914"/>
      <c r="AQ100" s="914"/>
      <c r="AR100" s="914"/>
      <c r="AS100" s="914"/>
      <c r="AT100" s="914"/>
      <c r="AU100" s="914"/>
      <c r="AV100" s="914"/>
      <c r="AW100" s="914"/>
      <c r="AX100" s="914"/>
      <c r="AY100" s="914"/>
      <c r="AZ100" s="914"/>
      <c r="BA100" s="914"/>
      <c r="BB100" s="914"/>
      <c r="BC100" s="914"/>
      <c r="BD100" s="914"/>
      <c r="BE100" s="914"/>
      <c r="BF100" s="914"/>
      <c r="BG100" s="914"/>
      <c r="BH100" s="914"/>
      <c r="BI100" s="914"/>
      <c r="BJ100" s="914"/>
      <c r="BK100" s="914"/>
      <c r="BL100" s="914"/>
      <c r="BM100" s="914"/>
      <c r="BN100" s="914"/>
      <c r="BO100" s="914"/>
      <c r="BP100" s="914"/>
      <c r="BQ100" s="914"/>
      <c r="BR100" s="914"/>
      <c r="BS100" s="914"/>
      <c r="BT100" s="914"/>
      <c r="BU100" s="914"/>
      <c r="BV100" s="914"/>
    </row>
    <row r="101" spans="1:74" x14ac:dyDescent="0.2">
      <c r="A101" s="914"/>
      <c r="B101" s="972"/>
      <c r="C101" s="914"/>
      <c r="D101" s="953"/>
      <c r="E101" s="953"/>
      <c r="F101" s="953"/>
      <c r="G101" s="953"/>
      <c r="H101" s="953"/>
      <c r="I101" s="953"/>
      <c r="J101" s="953"/>
      <c r="K101" s="953"/>
      <c r="L101" s="953"/>
      <c r="M101" s="953"/>
      <c r="N101" s="953"/>
      <c r="O101" s="953"/>
      <c r="P101" s="953"/>
      <c r="Q101" s="953"/>
      <c r="R101" s="953"/>
      <c r="S101" s="953"/>
      <c r="T101" s="953"/>
      <c r="U101" s="953"/>
      <c r="V101" s="953"/>
      <c r="W101" s="953"/>
      <c r="X101" s="953"/>
      <c r="Y101" s="953"/>
      <c r="Z101" s="953"/>
      <c r="AA101" s="953"/>
      <c r="AB101" s="953"/>
      <c r="AC101" s="953"/>
      <c r="AD101" s="953"/>
      <c r="AE101" s="953"/>
      <c r="AF101" s="953"/>
      <c r="AG101" s="953"/>
      <c r="AH101" s="953"/>
      <c r="AI101" s="953"/>
      <c r="AJ101" s="972"/>
      <c r="AK101" s="914"/>
      <c r="AL101" s="914"/>
      <c r="AM101" s="914"/>
      <c r="AN101" s="914"/>
      <c r="AO101" s="914"/>
      <c r="AP101" s="914"/>
      <c r="AQ101" s="914"/>
      <c r="AR101" s="914"/>
      <c r="AS101" s="914"/>
      <c r="AT101" s="914"/>
      <c r="AU101" s="914"/>
      <c r="AV101" s="914"/>
      <c r="AW101" s="914"/>
      <c r="AX101" s="914"/>
      <c r="AY101" s="914"/>
      <c r="AZ101" s="914"/>
      <c r="BA101" s="914"/>
      <c r="BB101" s="914"/>
      <c r="BC101" s="914"/>
      <c r="BD101" s="914"/>
      <c r="BE101" s="914"/>
      <c r="BF101" s="914"/>
      <c r="BG101" s="914"/>
      <c r="BH101" s="914"/>
      <c r="BI101" s="914"/>
      <c r="BJ101" s="914"/>
      <c r="BK101" s="914"/>
      <c r="BL101" s="914"/>
      <c r="BM101" s="914"/>
      <c r="BN101" s="914"/>
      <c r="BO101" s="914"/>
      <c r="BP101" s="914"/>
      <c r="BQ101" s="914"/>
      <c r="BR101" s="914"/>
      <c r="BS101" s="914"/>
      <c r="BT101" s="914"/>
      <c r="BU101" s="914"/>
      <c r="BV101" s="914"/>
    </row>
    <row r="102" spans="1:74" x14ac:dyDescent="0.2">
      <c r="A102" s="914"/>
      <c r="B102" s="972"/>
      <c r="C102" s="914"/>
      <c r="D102" s="953"/>
      <c r="E102" s="953"/>
      <c r="F102" s="953"/>
      <c r="G102" s="953"/>
      <c r="H102" s="953"/>
      <c r="I102" s="953"/>
      <c r="J102" s="953"/>
      <c r="K102" s="953"/>
      <c r="L102" s="953"/>
      <c r="M102" s="953"/>
      <c r="N102" s="953"/>
      <c r="O102" s="953"/>
      <c r="P102" s="953"/>
      <c r="Q102" s="953"/>
      <c r="R102" s="953"/>
      <c r="S102" s="953"/>
      <c r="T102" s="953"/>
      <c r="U102" s="953"/>
      <c r="V102" s="953"/>
      <c r="W102" s="953"/>
      <c r="X102" s="953"/>
      <c r="Y102" s="953"/>
      <c r="Z102" s="953"/>
      <c r="AA102" s="953"/>
      <c r="AB102" s="953"/>
      <c r="AC102" s="953"/>
      <c r="AD102" s="953"/>
      <c r="AE102" s="953"/>
      <c r="AF102" s="953"/>
      <c r="AG102" s="953"/>
      <c r="AH102" s="953"/>
      <c r="AI102" s="953"/>
      <c r="AJ102" s="972"/>
      <c r="AK102" s="914"/>
      <c r="AL102" s="914"/>
      <c r="AM102" s="914"/>
      <c r="AN102" s="914"/>
      <c r="AO102" s="914"/>
      <c r="AP102" s="914"/>
      <c r="AQ102" s="914"/>
      <c r="AR102" s="914"/>
      <c r="AS102" s="914"/>
      <c r="AT102" s="914"/>
      <c r="AU102" s="914"/>
      <c r="AV102" s="914"/>
      <c r="AW102" s="914"/>
      <c r="AX102" s="914"/>
      <c r="AY102" s="914"/>
      <c r="AZ102" s="914"/>
      <c r="BA102" s="914"/>
      <c r="BB102" s="914"/>
      <c r="BC102" s="914"/>
      <c r="BD102" s="914"/>
      <c r="BE102" s="914"/>
      <c r="BF102" s="914"/>
      <c r="BG102" s="914"/>
      <c r="BH102" s="914"/>
      <c r="BI102" s="914"/>
      <c r="BJ102" s="914"/>
      <c r="BK102" s="914"/>
      <c r="BL102" s="914"/>
      <c r="BM102" s="914"/>
      <c r="BN102" s="914"/>
      <c r="BO102" s="914"/>
      <c r="BP102" s="914"/>
      <c r="BQ102" s="914"/>
      <c r="BR102" s="914"/>
      <c r="BS102" s="914"/>
      <c r="BT102" s="914"/>
      <c r="BU102" s="914"/>
      <c r="BV102" s="914"/>
    </row>
    <row r="103" spans="1:74" x14ac:dyDescent="0.2">
      <c r="A103" s="914"/>
      <c r="B103" s="972"/>
      <c r="C103" s="914"/>
      <c r="D103" s="953"/>
      <c r="E103" s="953"/>
      <c r="F103" s="953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  <c r="Q103" s="953"/>
      <c r="R103" s="953"/>
      <c r="S103" s="953"/>
      <c r="T103" s="953"/>
      <c r="U103" s="953"/>
      <c r="V103" s="953"/>
      <c r="W103" s="953"/>
      <c r="X103" s="953"/>
      <c r="Y103" s="953"/>
      <c r="Z103" s="953"/>
      <c r="AA103" s="953"/>
      <c r="AB103" s="953"/>
      <c r="AC103" s="953"/>
      <c r="AD103" s="953"/>
      <c r="AE103" s="953"/>
      <c r="AF103" s="953"/>
      <c r="AG103" s="953"/>
      <c r="AH103" s="953"/>
      <c r="AI103" s="953"/>
      <c r="AJ103" s="972"/>
      <c r="AK103" s="914"/>
      <c r="AL103" s="914"/>
      <c r="AM103" s="914"/>
      <c r="AN103" s="914"/>
      <c r="AO103" s="914"/>
      <c r="AP103" s="914"/>
      <c r="AQ103" s="914"/>
      <c r="AR103" s="914"/>
      <c r="AS103" s="914"/>
      <c r="AT103" s="914"/>
      <c r="AU103" s="914"/>
      <c r="AV103" s="914"/>
      <c r="AW103" s="914"/>
      <c r="AX103" s="914"/>
      <c r="AY103" s="914"/>
      <c r="AZ103" s="914"/>
      <c r="BA103" s="914"/>
      <c r="BB103" s="914"/>
      <c r="BC103" s="914"/>
      <c r="BD103" s="914"/>
      <c r="BE103" s="914"/>
      <c r="BF103" s="914"/>
      <c r="BG103" s="914"/>
      <c r="BH103" s="914"/>
      <c r="BI103" s="914"/>
      <c r="BJ103" s="914"/>
      <c r="BK103" s="914"/>
      <c r="BL103" s="914"/>
      <c r="BM103" s="914"/>
      <c r="BN103" s="914"/>
      <c r="BO103" s="914"/>
      <c r="BP103" s="914"/>
      <c r="BQ103" s="914"/>
      <c r="BR103" s="914"/>
      <c r="BS103" s="914"/>
      <c r="BT103" s="914"/>
      <c r="BU103" s="914"/>
      <c r="BV103" s="914"/>
    </row>
    <row r="104" spans="1:74" x14ac:dyDescent="0.2">
      <c r="A104" s="914"/>
      <c r="B104" s="972"/>
      <c r="C104" s="914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72"/>
      <c r="AK104" s="914"/>
      <c r="AL104" s="914"/>
      <c r="AM104" s="914"/>
      <c r="AN104" s="914"/>
      <c r="AO104" s="914"/>
      <c r="AP104" s="914"/>
      <c r="AQ104" s="914"/>
      <c r="AR104" s="914"/>
      <c r="AS104" s="914"/>
      <c r="AT104" s="914"/>
      <c r="AU104" s="914"/>
      <c r="AV104" s="914"/>
      <c r="AW104" s="914"/>
      <c r="AX104" s="914"/>
      <c r="AY104" s="914"/>
      <c r="AZ104" s="914"/>
      <c r="BA104" s="914"/>
      <c r="BB104" s="914"/>
      <c r="BC104" s="914"/>
      <c r="BD104" s="914"/>
      <c r="BE104" s="914"/>
      <c r="BF104" s="914"/>
      <c r="BG104" s="914"/>
      <c r="BH104" s="914"/>
      <c r="BI104" s="914"/>
      <c r="BJ104" s="914"/>
      <c r="BK104" s="914"/>
      <c r="BL104" s="914"/>
      <c r="BM104" s="914"/>
      <c r="BN104" s="914"/>
      <c r="BO104" s="914"/>
      <c r="BP104" s="914"/>
      <c r="BQ104" s="914"/>
      <c r="BR104" s="914"/>
      <c r="BS104" s="914"/>
      <c r="BT104" s="914"/>
      <c r="BU104" s="914"/>
      <c r="BV104" s="914"/>
    </row>
    <row r="105" spans="1:74" x14ac:dyDescent="0.2">
      <c r="A105" s="914"/>
      <c r="B105" s="972"/>
      <c r="C105" s="914"/>
      <c r="D105" s="953"/>
      <c r="E105" s="953"/>
      <c r="F105" s="953"/>
      <c r="G105" s="953"/>
      <c r="H105" s="953"/>
      <c r="I105" s="953"/>
      <c r="J105" s="953"/>
      <c r="K105" s="953"/>
      <c r="L105" s="953"/>
      <c r="M105" s="953"/>
      <c r="N105" s="953"/>
      <c r="O105" s="953"/>
      <c r="P105" s="953"/>
      <c r="Q105" s="953"/>
      <c r="R105" s="953"/>
      <c r="S105" s="953"/>
      <c r="T105" s="953"/>
      <c r="U105" s="953"/>
      <c r="V105" s="953"/>
      <c r="W105" s="953"/>
      <c r="X105" s="953"/>
      <c r="Y105" s="953"/>
      <c r="Z105" s="953"/>
      <c r="AA105" s="953"/>
      <c r="AB105" s="953"/>
      <c r="AC105" s="953"/>
      <c r="AD105" s="953"/>
      <c r="AE105" s="953"/>
      <c r="AF105" s="953"/>
      <c r="AG105" s="953"/>
      <c r="AH105" s="953"/>
      <c r="AI105" s="953"/>
      <c r="AJ105" s="972"/>
      <c r="AK105" s="914"/>
      <c r="AL105" s="914"/>
      <c r="AM105" s="914"/>
      <c r="AN105" s="914"/>
      <c r="AO105" s="914"/>
      <c r="AP105" s="914"/>
      <c r="AQ105" s="914"/>
      <c r="AR105" s="914"/>
      <c r="AS105" s="914"/>
      <c r="AT105" s="914"/>
      <c r="AU105" s="914"/>
      <c r="AV105" s="914"/>
      <c r="AW105" s="914"/>
      <c r="AX105" s="914"/>
      <c r="AY105" s="914"/>
      <c r="AZ105" s="914"/>
      <c r="BA105" s="914"/>
      <c r="BB105" s="914"/>
      <c r="BC105" s="914"/>
      <c r="BD105" s="914"/>
      <c r="BE105" s="914"/>
      <c r="BF105" s="914"/>
      <c r="BG105" s="914"/>
      <c r="BH105" s="914"/>
      <c r="BI105" s="914"/>
      <c r="BJ105" s="914"/>
      <c r="BK105" s="914"/>
      <c r="BL105" s="914"/>
      <c r="BM105" s="914"/>
      <c r="BN105" s="914"/>
      <c r="BO105" s="914"/>
      <c r="BP105" s="914"/>
      <c r="BQ105" s="914"/>
      <c r="BR105" s="914"/>
      <c r="BS105" s="914"/>
      <c r="BT105" s="914"/>
      <c r="BU105" s="914"/>
      <c r="BV105" s="914"/>
    </row>
    <row r="106" spans="1:74" x14ac:dyDescent="0.2">
      <c r="A106" s="914"/>
      <c r="B106" s="972"/>
      <c r="C106" s="914"/>
      <c r="D106" s="953"/>
      <c r="E106" s="953"/>
      <c r="F106" s="953"/>
      <c r="G106" s="953"/>
      <c r="H106" s="953"/>
      <c r="I106" s="953"/>
      <c r="J106" s="953"/>
      <c r="K106" s="953"/>
      <c r="L106" s="953"/>
      <c r="M106" s="953"/>
      <c r="N106" s="953"/>
      <c r="O106" s="953"/>
      <c r="P106" s="953"/>
      <c r="Q106" s="953"/>
      <c r="R106" s="953"/>
      <c r="S106" s="953"/>
      <c r="T106" s="953"/>
      <c r="U106" s="953"/>
      <c r="V106" s="953"/>
      <c r="W106" s="953"/>
      <c r="X106" s="953"/>
      <c r="Y106" s="953"/>
      <c r="Z106" s="953"/>
      <c r="AA106" s="953"/>
      <c r="AB106" s="953"/>
      <c r="AC106" s="953"/>
      <c r="AD106" s="953"/>
      <c r="AE106" s="953"/>
      <c r="AF106" s="953"/>
      <c r="AG106" s="953"/>
      <c r="AH106" s="953"/>
      <c r="AI106" s="953"/>
      <c r="AJ106" s="972"/>
      <c r="AK106" s="914"/>
      <c r="AL106" s="914"/>
      <c r="AM106" s="914"/>
      <c r="AN106" s="914"/>
      <c r="AO106" s="914"/>
      <c r="AP106" s="914"/>
      <c r="AQ106" s="914"/>
      <c r="AR106" s="914"/>
      <c r="AS106" s="914"/>
      <c r="AT106" s="914"/>
      <c r="AU106" s="914"/>
      <c r="AV106" s="914"/>
      <c r="AW106" s="914"/>
      <c r="AX106" s="914"/>
      <c r="AY106" s="914"/>
      <c r="AZ106" s="914"/>
      <c r="BA106" s="914"/>
      <c r="BB106" s="914"/>
      <c r="BC106" s="914"/>
      <c r="BD106" s="914"/>
      <c r="BE106" s="914"/>
      <c r="BF106" s="914"/>
      <c r="BG106" s="914"/>
      <c r="BH106" s="914"/>
      <c r="BI106" s="914"/>
      <c r="BJ106" s="914"/>
      <c r="BK106" s="914"/>
      <c r="BL106" s="914"/>
      <c r="BM106" s="914"/>
      <c r="BN106" s="914"/>
      <c r="BO106" s="914"/>
      <c r="BP106" s="914"/>
      <c r="BQ106" s="914"/>
      <c r="BR106" s="914"/>
      <c r="BS106" s="914"/>
      <c r="BT106" s="914"/>
      <c r="BU106" s="914"/>
      <c r="BV106" s="914"/>
    </row>
    <row r="107" spans="1:74" x14ac:dyDescent="0.2">
      <c r="A107" s="914"/>
      <c r="B107" s="972"/>
      <c r="C107" s="914"/>
      <c r="D107" s="953"/>
      <c r="E107" s="953"/>
      <c r="F107" s="953"/>
      <c r="G107" s="953"/>
      <c r="H107" s="953"/>
      <c r="I107" s="953"/>
      <c r="J107" s="953"/>
      <c r="K107" s="953"/>
      <c r="L107" s="953"/>
      <c r="M107" s="953"/>
      <c r="N107" s="953"/>
      <c r="O107" s="953"/>
      <c r="P107" s="953"/>
      <c r="Q107" s="953"/>
      <c r="R107" s="953"/>
      <c r="S107" s="953"/>
      <c r="T107" s="953"/>
      <c r="U107" s="953"/>
      <c r="V107" s="953"/>
      <c r="W107" s="953"/>
      <c r="X107" s="953"/>
      <c r="Y107" s="953"/>
      <c r="Z107" s="953"/>
      <c r="AA107" s="953"/>
      <c r="AB107" s="953"/>
      <c r="AC107" s="953"/>
      <c r="AD107" s="953"/>
      <c r="AE107" s="953"/>
      <c r="AF107" s="953"/>
      <c r="AG107" s="953"/>
      <c r="AH107" s="953"/>
      <c r="AI107" s="953"/>
      <c r="AJ107" s="972"/>
      <c r="AK107" s="914"/>
      <c r="AL107" s="914"/>
      <c r="AM107" s="914"/>
      <c r="AN107" s="914"/>
      <c r="AO107" s="914"/>
      <c r="AP107" s="914"/>
      <c r="AQ107" s="914"/>
      <c r="AR107" s="914"/>
      <c r="AS107" s="914"/>
      <c r="AT107" s="914"/>
      <c r="AU107" s="914"/>
      <c r="AV107" s="914"/>
      <c r="AW107" s="914"/>
      <c r="AX107" s="914"/>
      <c r="AY107" s="914"/>
      <c r="AZ107" s="914"/>
      <c r="BA107" s="914"/>
      <c r="BB107" s="914"/>
      <c r="BC107" s="914"/>
      <c r="BD107" s="914"/>
      <c r="BE107" s="914"/>
      <c r="BF107" s="914"/>
      <c r="BG107" s="914"/>
      <c r="BH107" s="914"/>
      <c r="BI107" s="914"/>
      <c r="BJ107" s="914"/>
      <c r="BK107" s="914"/>
      <c r="BL107" s="914"/>
      <c r="BM107" s="914"/>
      <c r="BN107" s="914"/>
      <c r="BO107" s="914"/>
      <c r="BP107" s="914"/>
      <c r="BQ107" s="914"/>
      <c r="BR107" s="914"/>
      <c r="BS107" s="914"/>
      <c r="BT107" s="914"/>
      <c r="BU107" s="914"/>
      <c r="BV107" s="914"/>
    </row>
    <row r="108" spans="1:74" x14ac:dyDescent="0.2">
      <c r="A108" s="914"/>
      <c r="B108" s="972"/>
      <c r="C108" s="914"/>
      <c r="D108" s="953"/>
      <c r="E108" s="953"/>
      <c r="F108" s="953"/>
      <c r="G108" s="953"/>
      <c r="H108" s="953"/>
      <c r="I108" s="953"/>
      <c r="J108" s="953"/>
      <c r="K108" s="953"/>
      <c r="L108" s="953"/>
      <c r="M108" s="953"/>
      <c r="N108" s="953"/>
      <c r="O108" s="953"/>
      <c r="P108" s="953"/>
      <c r="Q108" s="953"/>
      <c r="R108" s="953"/>
      <c r="S108" s="953"/>
      <c r="T108" s="953"/>
      <c r="U108" s="953"/>
      <c r="V108" s="953"/>
      <c r="W108" s="953"/>
      <c r="X108" s="953"/>
      <c r="Y108" s="953"/>
      <c r="Z108" s="953"/>
      <c r="AA108" s="953"/>
      <c r="AB108" s="953"/>
      <c r="AC108" s="953"/>
      <c r="AD108" s="953"/>
      <c r="AE108" s="953"/>
      <c r="AF108" s="953"/>
      <c r="AG108" s="953"/>
      <c r="AH108" s="953"/>
      <c r="AI108" s="953"/>
      <c r="AJ108" s="972"/>
      <c r="AK108" s="914"/>
      <c r="AL108" s="914"/>
      <c r="AM108" s="914"/>
      <c r="AN108" s="914"/>
      <c r="AO108" s="914"/>
      <c r="AP108" s="914"/>
      <c r="AQ108" s="914"/>
      <c r="AR108" s="914"/>
      <c r="AS108" s="914"/>
      <c r="AT108" s="914"/>
      <c r="AU108" s="914"/>
      <c r="AV108" s="914"/>
      <c r="AW108" s="914"/>
      <c r="AX108" s="914"/>
      <c r="AY108" s="914"/>
      <c r="AZ108" s="914"/>
      <c r="BA108" s="914"/>
      <c r="BB108" s="914"/>
      <c r="BC108" s="914"/>
      <c r="BD108" s="914"/>
      <c r="BE108" s="914"/>
      <c r="BF108" s="914"/>
      <c r="BG108" s="914"/>
      <c r="BH108" s="914"/>
      <c r="BI108" s="914"/>
      <c r="BJ108" s="914"/>
      <c r="BK108" s="914"/>
      <c r="BL108" s="914"/>
      <c r="BM108" s="914"/>
      <c r="BN108" s="914"/>
      <c r="BO108" s="914"/>
      <c r="BP108" s="914"/>
      <c r="BQ108" s="914"/>
      <c r="BR108" s="914"/>
      <c r="BS108" s="914"/>
      <c r="BT108" s="914"/>
      <c r="BU108" s="914"/>
      <c r="BV108" s="914"/>
    </row>
    <row r="109" spans="1:74" x14ac:dyDescent="0.2">
      <c r="A109" s="914"/>
      <c r="B109" s="972"/>
      <c r="C109" s="914"/>
      <c r="D109" s="953"/>
      <c r="E109" s="953"/>
      <c r="F109" s="953"/>
      <c r="G109" s="953"/>
      <c r="H109" s="953"/>
      <c r="I109" s="953"/>
      <c r="J109" s="953"/>
      <c r="K109" s="953"/>
      <c r="L109" s="953"/>
      <c r="M109" s="953"/>
      <c r="N109" s="953"/>
      <c r="O109" s="953"/>
      <c r="P109" s="953"/>
      <c r="Q109" s="953"/>
      <c r="R109" s="953"/>
      <c r="S109" s="953"/>
      <c r="T109" s="953"/>
      <c r="U109" s="953"/>
      <c r="V109" s="953"/>
      <c r="W109" s="953"/>
      <c r="X109" s="953"/>
      <c r="Y109" s="953"/>
      <c r="Z109" s="953"/>
      <c r="AA109" s="953"/>
      <c r="AB109" s="953"/>
      <c r="AC109" s="953"/>
      <c r="AD109" s="953"/>
      <c r="AE109" s="953"/>
      <c r="AF109" s="953"/>
      <c r="AG109" s="953"/>
      <c r="AH109" s="953"/>
      <c r="AI109" s="953"/>
      <c r="AJ109" s="972"/>
      <c r="AK109" s="914"/>
      <c r="AL109" s="914"/>
      <c r="AM109" s="914"/>
      <c r="AN109" s="914"/>
      <c r="AO109" s="914"/>
      <c r="AP109" s="914"/>
      <c r="AQ109" s="914"/>
      <c r="AR109" s="914"/>
      <c r="AS109" s="914"/>
      <c r="AT109" s="914"/>
      <c r="AU109" s="914"/>
      <c r="AV109" s="914"/>
      <c r="AW109" s="914"/>
      <c r="AX109" s="914"/>
      <c r="AY109" s="914"/>
      <c r="AZ109" s="914"/>
      <c r="BA109" s="914"/>
      <c r="BB109" s="914"/>
      <c r="BC109" s="914"/>
      <c r="BD109" s="914"/>
      <c r="BE109" s="914"/>
      <c r="BF109" s="914"/>
      <c r="BG109" s="914"/>
      <c r="BH109" s="914"/>
      <c r="BI109" s="914"/>
      <c r="BJ109" s="914"/>
      <c r="BK109" s="914"/>
      <c r="BL109" s="914"/>
      <c r="BM109" s="914"/>
      <c r="BN109" s="914"/>
      <c r="BO109" s="914"/>
      <c r="BP109" s="914"/>
      <c r="BQ109" s="914"/>
      <c r="BR109" s="914"/>
      <c r="BS109" s="914"/>
      <c r="BT109" s="914"/>
      <c r="BU109" s="914"/>
      <c r="BV109" s="914"/>
    </row>
    <row r="110" spans="1:74" x14ac:dyDescent="0.2">
      <c r="A110" s="914"/>
      <c r="B110" s="972"/>
      <c r="C110" s="914"/>
      <c r="D110" s="953"/>
      <c r="E110" s="953"/>
      <c r="F110" s="953"/>
      <c r="G110" s="953"/>
      <c r="H110" s="953"/>
      <c r="I110" s="953"/>
      <c r="J110" s="953"/>
      <c r="K110" s="953"/>
      <c r="L110" s="953"/>
      <c r="M110" s="953"/>
      <c r="N110" s="953"/>
      <c r="O110" s="953"/>
      <c r="P110" s="953"/>
      <c r="Q110" s="953"/>
      <c r="R110" s="953"/>
      <c r="S110" s="953"/>
      <c r="T110" s="953"/>
      <c r="U110" s="953"/>
      <c r="V110" s="953"/>
      <c r="W110" s="953"/>
      <c r="X110" s="953"/>
      <c r="Y110" s="953"/>
      <c r="Z110" s="953"/>
      <c r="AA110" s="953"/>
      <c r="AB110" s="953"/>
      <c r="AC110" s="953"/>
      <c r="AD110" s="953"/>
      <c r="AE110" s="953"/>
      <c r="AF110" s="953"/>
      <c r="AG110" s="953"/>
      <c r="AH110" s="953"/>
      <c r="AI110" s="953"/>
      <c r="AJ110" s="972"/>
      <c r="AK110" s="914"/>
      <c r="AL110" s="914"/>
      <c r="AM110" s="914"/>
      <c r="AN110" s="914"/>
      <c r="AO110" s="914"/>
      <c r="AP110" s="914"/>
      <c r="AQ110" s="914"/>
      <c r="AR110" s="914"/>
      <c r="AS110" s="914"/>
      <c r="AT110" s="914"/>
      <c r="AU110" s="914"/>
      <c r="AV110" s="914"/>
      <c r="AW110" s="914"/>
      <c r="AX110" s="914"/>
      <c r="AY110" s="914"/>
      <c r="AZ110" s="914"/>
      <c r="BA110" s="914"/>
      <c r="BB110" s="914"/>
      <c r="BC110" s="914"/>
      <c r="BD110" s="914"/>
      <c r="BE110" s="914"/>
      <c r="BF110" s="914"/>
      <c r="BG110" s="914"/>
      <c r="BH110" s="914"/>
      <c r="BI110" s="914"/>
      <c r="BJ110" s="914"/>
      <c r="BK110" s="914"/>
      <c r="BL110" s="914"/>
      <c r="BM110" s="914"/>
      <c r="BN110" s="914"/>
      <c r="BO110" s="914"/>
      <c r="BP110" s="914"/>
      <c r="BQ110" s="914"/>
      <c r="BR110" s="914"/>
      <c r="BS110" s="914"/>
      <c r="BT110" s="914"/>
      <c r="BU110" s="914"/>
      <c r="BV110" s="914"/>
    </row>
    <row r="111" spans="1:74" x14ac:dyDescent="0.2">
      <c r="A111" s="914"/>
      <c r="B111" s="972"/>
      <c r="C111" s="914"/>
      <c r="D111" s="953"/>
      <c r="E111" s="953"/>
      <c r="F111" s="953"/>
      <c r="G111" s="953"/>
      <c r="H111" s="953"/>
      <c r="I111" s="953"/>
      <c r="J111" s="953"/>
      <c r="K111" s="953"/>
      <c r="L111" s="953"/>
      <c r="M111" s="953"/>
      <c r="N111" s="953"/>
      <c r="O111" s="953"/>
      <c r="P111" s="953"/>
      <c r="Q111" s="953"/>
      <c r="R111" s="953"/>
      <c r="S111" s="953"/>
      <c r="T111" s="953"/>
      <c r="U111" s="953"/>
      <c r="V111" s="953"/>
      <c r="W111" s="953"/>
      <c r="X111" s="953"/>
      <c r="Y111" s="953"/>
      <c r="Z111" s="953"/>
      <c r="AA111" s="953"/>
      <c r="AB111" s="953"/>
      <c r="AC111" s="953"/>
      <c r="AD111" s="953"/>
      <c r="AE111" s="953"/>
      <c r="AF111" s="953"/>
      <c r="AG111" s="953"/>
      <c r="AH111" s="953"/>
      <c r="AI111" s="953"/>
      <c r="AJ111" s="972"/>
      <c r="AK111" s="914"/>
      <c r="AL111" s="914"/>
      <c r="AM111" s="914"/>
      <c r="AN111" s="914"/>
      <c r="AO111" s="914"/>
      <c r="AP111" s="914"/>
      <c r="AQ111" s="914"/>
      <c r="AR111" s="914"/>
      <c r="AS111" s="914"/>
      <c r="AT111" s="914"/>
      <c r="AU111" s="914"/>
      <c r="AV111" s="914"/>
      <c r="AW111" s="914"/>
      <c r="AX111" s="914"/>
      <c r="AY111" s="914"/>
      <c r="AZ111" s="914"/>
      <c r="BA111" s="914"/>
      <c r="BB111" s="914"/>
      <c r="BC111" s="914"/>
      <c r="BD111" s="914"/>
      <c r="BE111" s="914"/>
      <c r="BF111" s="914"/>
      <c r="BG111" s="914"/>
      <c r="BH111" s="914"/>
      <c r="BI111" s="914"/>
      <c r="BJ111" s="914"/>
      <c r="BK111" s="914"/>
      <c r="BL111" s="914"/>
      <c r="BM111" s="914"/>
      <c r="BN111" s="914"/>
      <c r="BO111" s="914"/>
      <c r="BP111" s="914"/>
      <c r="BQ111" s="914"/>
      <c r="BR111" s="914"/>
      <c r="BS111" s="914"/>
      <c r="BT111" s="914"/>
      <c r="BU111" s="914"/>
      <c r="BV111" s="914"/>
    </row>
    <row r="112" spans="1:74" x14ac:dyDescent="0.2">
      <c r="A112" s="914"/>
      <c r="B112" s="972"/>
      <c r="C112" s="914"/>
      <c r="D112" s="953"/>
      <c r="E112" s="953"/>
      <c r="F112" s="953"/>
      <c r="G112" s="953"/>
      <c r="H112" s="953"/>
      <c r="I112" s="953"/>
      <c r="J112" s="953"/>
      <c r="K112" s="953"/>
      <c r="L112" s="953"/>
      <c r="M112" s="953"/>
      <c r="N112" s="953"/>
      <c r="O112" s="953"/>
      <c r="P112" s="953"/>
      <c r="Q112" s="953"/>
      <c r="R112" s="953"/>
      <c r="S112" s="953"/>
      <c r="T112" s="953"/>
      <c r="U112" s="953"/>
      <c r="V112" s="953"/>
      <c r="W112" s="953"/>
      <c r="X112" s="953"/>
      <c r="Y112" s="953"/>
      <c r="Z112" s="953"/>
      <c r="AA112" s="953"/>
      <c r="AB112" s="953"/>
      <c r="AC112" s="953"/>
      <c r="AD112" s="953"/>
      <c r="AE112" s="953"/>
      <c r="AF112" s="953"/>
      <c r="AG112" s="953"/>
      <c r="AH112" s="953"/>
      <c r="AI112" s="953"/>
      <c r="AJ112" s="972"/>
      <c r="AK112" s="914"/>
      <c r="AL112" s="914"/>
      <c r="AM112" s="914"/>
      <c r="AN112" s="914"/>
      <c r="AO112" s="914"/>
      <c r="AP112" s="914"/>
      <c r="AQ112" s="914"/>
      <c r="AR112" s="914"/>
      <c r="AS112" s="914"/>
      <c r="AT112" s="914"/>
      <c r="AU112" s="914"/>
      <c r="AV112" s="914"/>
      <c r="AW112" s="914"/>
      <c r="AX112" s="914"/>
      <c r="AY112" s="914"/>
      <c r="AZ112" s="914"/>
      <c r="BA112" s="914"/>
      <c r="BB112" s="914"/>
      <c r="BC112" s="914"/>
      <c r="BD112" s="914"/>
      <c r="BE112" s="914"/>
      <c r="BF112" s="914"/>
      <c r="BG112" s="914"/>
      <c r="BH112" s="914"/>
      <c r="BI112" s="914"/>
      <c r="BJ112" s="914"/>
      <c r="BK112" s="914"/>
      <c r="BL112" s="914"/>
      <c r="BM112" s="914"/>
      <c r="BN112" s="914"/>
      <c r="BO112" s="914"/>
      <c r="BP112" s="914"/>
      <c r="BQ112" s="914"/>
      <c r="BR112" s="914"/>
      <c r="BS112" s="914"/>
      <c r="BT112" s="914"/>
      <c r="BU112" s="914"/>
      <c r="BV112" s="914"/>
    </row>
    <row r="113" spans="1:74" x14ac:dyDescent="0.2">
      <c r="A113" s="914"/>
      <c r="B113" s="972"/>
      <c r="C113" s="914"/>
      <c r="D113" s="953"/>
      <c r="E113" s="953"/>
      <c r="F113" s="953"/>
      <c r="G113" s="953"/>
      <c r="H113" s="953"/>
      <c r="I113" s="953"/>
      <c r="J113" s="953"/>
      <c r="K113" s="953"/>
      <c r="L113" s="953"/>
      <c r="M113" s="953"/>
      <c r="N113" s="953"/>
      <c r="O113" s="953"/>
      <c r="P113" s="953"/>
      <c r="Q113" s="953"/>
      <c r="R113" s="953"/>
      <c r="S113" s="953"/>
      <c r="T113" s="953"/>
      <c r="U113" s="953"/>
      <c r="V113" s="953"/>
      <c r="W113" s="953"/>
      <c r="X113" s="953"/>
      <c r="Y113" s="953"/>
      <c r="Z113" s="953"/>
      <c r="AA113" s="953"/>
      <c r="AB113" s="953"/>
      <c r="AC113" s="953"/>
      <c r="AD113" s="953"/>
      <c r="AE113" s="953"/>
      <c r="AF113" s="953"/>
      <c r="AG113" s="953"/>
      <c r="AH113" s="953"/>
      <c r="AI113" s="953"/>
      <c r="AJ113" s="972"/>
      <c r="AK113" s="914"/>
      <c r="AL113" s="914"/>
      <c r="AM113" s="914"/>
      <c r="AN113" s="914"/>
      <c r="AO113" s="914"/>
      <c r="AP113" s="914"/>
      <c r="AQ113" s="914"/>
      <c r="AR113" s="914"/>
      <c r="AS113" s="914"/>
      <c r="AT113" s="914"/>
      <c r="AU113" s="914"/>
      <c r="AV113" s="914"/>
      <c r="AW113" s="914"/>
      <c r="AX113" s="914"/>
      <c r="AY113" s="914"/>
      <c r="AZ113" s="914"/>
      <c r="BA113" s="914"/>
      <c r="BB113" s="914"/>
      <c r="BC113" s="914"/>
      <c r="BD113" s="914"/>
      <c r="BE113" s="914"/>
      <c r="BF113" s="914"/>
      <c r="BG113" s="914"/>
      <c r="BH113" s="914"/>
      <c r="BI113" s="914"/>
      <c r="BJ113" s="914"/>
      <c r="BK113" s="914"/>
      <c r="BL113" s="914"/>
      <c r="BM113" s="914"/>
      <c r="BN113" s="914"/>
      <c r="BO113" s="914"/>
      <c r="BP113" s="914"/>
      <c r="BQ113" s="914"/>
      <c r="BR113" s="914"/>
      <c r="BS113" s="914"/>
      <c r="BT113" s="914"/>
      <c r="BU113" s="914"/>
      <c r="BV113" s="914"/>
    </row>
    <row r="114" spans="1:74" x14ac:dyDescent="0.2">
      <c r="A114" s="914"/>
      <c r="B114" s="972"/>
      <c r="C114" s="914"/>
      <c r="D114" s="953"/>
      <c r="E114" s="953"/>
      <c r="F114" s="953"/>
      <c r="G114" s="953"/>
      <c r="H114" s="953"/>
      <c r="I114" s="953"/>
      <c r="J114" s="953"/>
      <c r="K114" s="953"/>
      <c r="L114" s="953"/>
      <c r="M114" s="953"/>
      <c r="N114" s="953"/>
      <c r="O114" s="953"/>
      <c r="P114" s="953"/>
      <c r="Q114" s="953"/>
      <c r="R114" s="953"/>
      <c r="S114" s="953"/>
      <c r="T114" s="953"/>
      <c r="U114" s="953"/>
      <c r="V114" s="953"/>
      <c r="W114" s="953"/>
      <c r="X114" s="953"/>
      <c r="Y114" s="953"/>
      <c r="Z114" s="953"/>
      <c r="AA114" s="953"/>
      <c r="AB114" s="953"/>
      <c r="AC114" s="953"/>
      <c r="AD114" s="953"/>
      <c r="AE114" s="953"/>
      <c r="AF114" s="953"/>
      <c r="AG114" s="953"/>
      <c r="AH114" s="953"/>
      <c r="AI114" s="953"/>
      <c r="AJ114" s="972"/>
      <c r="AK114" s="914"/>
      <c r="AL114" s="914"/>
      <c r="AM114" s="914"/>
      <c r="AN114" s="914"/>
      <c r="AO114" s="914"/>
      <c r="AP114" s="914"/>
      <c r="AQ114" s="914"/>
      <c r="AR114" s="914"/>
      <c r="AS114" s="914"/>
      <c r="AT114" s="914"/>
      <c r="AU114" s="914"/>
      <c r="AV114" s="914"/>
      <c r="AW114" s="914"/>
      <c r="AX114" s="914"/>
      <c r="AY114" s="914"/>
      <c r="AZ114" s="914"/>
      <c r="BA114" s="914"/>
      <c r="BB114" s="914"/>
      <c r="BC114" s="914"/>
      <c r="BD114" s="914"/>
      <c r="BE114" s="914"/>
      <c r="BF114" s="914"/>
      <c r="BG114" s="914"/>
      <c r="BH114" s="914"/>
      <c r="BI114" s="914"/>
      <c r="BJ114" s="914"/>
      <c r="BK114" s="914"/>
      <c r="BL114" s="914"/>
      <c r="BM114" s="914"/>
      <c r="BN114" s="914"/>
      <c r="BO114" s="914"/>
      <c r="BP114" s="914"/>
      <c r="BQ114" s="914"/>
      <c r="BR114" s="914"/>
      <c r="BS114" s="914"/>
      <c r="BT114" s="914"/>
      <c r="BU114" s="914"/>
      <c r="BV114" s="914"/>
    </row>
    <row r="115" spans="1:74" x14ac:dyDescent="0.2">
      <c r="A115" s="914"/>
      <c r="B115" s="972"/>
      <c r="C115" s="914"/>
      <c r="D115" s="953"/>
      <c r="E115" s="953"/>
      <c r="F115" s="953"/>
      <c r="G115" s="953"/>
      <c r="H115" s="953"/>
      <c r="I115" s="953"/>
      <c r="J115" s="953"/>
      <c r="K115" s="953"/>
      <c r="L115" s="953"/>
      <c r="M115" s="953"/>
      <c r="N115" s="953"/>
      <c r="O115" s="953"/>
      <c r="P115" s="953"/>
      <c r="Q115" s="953"/>
      <c r="R115" s="953"/>
      <c r="S115" s="953"/>
      <c r="T115" s="953"/>
      <c r="U115" s="953"/>
      <c r="V115" s="953"/>
      <c r="W115" s="953"/>
      <c r="X115" s="953"/>
      <c r="Y115" s="953"/>
      <c r="Z115" s="953"/>
      <c r="AA115" s="953"/>
      <c r="AB115" s="953"/>
      <c r="AC115" s="953"/>
      <c r="AD115" s="953"/>
      <c r="AE115" s="953"/>
      <c r="AF115" s="953"/>
      <c r="AG115" s="953"/>
      <c r="AH115" s="953"/>
      <c r="AI115" s="953"/>
      <c r="AJ115" s="972"/>
      <c r="AK115" s="914"/>
      <c r="AL115" s="914"/>
      <c r="AM115" s="914"/>
      <c r="AN115" s="914"/>
      <c r="AO115" s="914"/>
      <c r="AP115" s="914"/>
      <c r="AQ115" s="914"/>
      <c r="AR115" s="914"/>
      <c r="AS115" s="914"/>
      <c r="AT115" s="914"/>
      <c r="AU115" s="914"/>
      <c r="AV115" s="914"/>
      <c r="AW115" s="914"/>
      <c r="AX115" s="914"/>
      <c r="AY115" s="914"/>
      <c r="AZ115" s="914"/>
      <c r="BA115" s="914"/>
      <c r="BB115" s="914"/>
      <c r="BC115" s="914"/>
      <c r="BD115" s="914"/>
      <c r="BE115" s="914"/>
      <c r="BF115" s="914"/>
      <c r="BG115" s="914"/>
      <c r="BH115" s="914"/>
      <c r="BI115" s="914"/>
      <c r="BJ115" s="914"/>
      <c r="BK115" s="914"/>
      <c r="BL115" s="914"/>
      <c r="BM115" s="914"/>
      <c r="BN115" s="914"/>
      <c r="BO115" s="914"/>
      <c r="BP115" s="914"/>
      <c r="BQ115" s="914"/>
      <c r="BR115" s="914"/>
      <c r="BS115" s="914"/>
      <c r="BT115" s="914"/>
      <c r="BU115" s="914"/>
      <c r="BV115" s="914"/>
    </row>
    <row r="116" spans="1:74" x14ac:dyDescent="0.2">
      <c r="A116" s="914"/>
      <c r="B116" s="972"/>
      <c r="C116" s="914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72"/>
      <c r="AK116" s="914"/>
      <c r="AL116" s="914"/>
      <c r="AM116" s="914"/>
      <c r="AN116" s="914"/>
      <c r="AO116" s="914"/>
      <c r="AP116" s="914"/>
      <c r="AQ116" s="914"/>
      <c r="AR116" s="914"/>
      <c r="AS116" s="914"/>
      <c r="AT116" s="914"/>
      <c r="AU116" s="914"/>
      <c r="AV116" s="914"/>
      <c r="AW116" s="914"/>
      <c r="AX116" s="914"/>
      <c r="AY116" s="914"/>
      <c r="AZ116" s="914"/>
      <c r="BA116" s="914"/>
      <c r="BB116" s="914"/>
      <c r="BC116" s="914"/>
      <c r="BD116" s="914"/>
      <c r="BE116" s="914"/>
      <c r="BF116" s="914"/>
      <c r="BG116" s="914"/>
      <c r="BH116" s="914"/>
      <c r="BI116" s="914"/>
      <c r="BJ116" s="914"/>
      <c r="BK116" s="914"/>
      <c r="BL116" s="914"/>
      <c r="BM116" s="914"/>
      <c r="BN116" s="914"/>
      <c r="BO116" s="914"/>
      <c r="BP116" s="914"/>
      <c r="BQ116" s="914"/>
      <c r="BR116" s="914"/>
      <c r="BS116" s="914"/>
      <c r="BT116" s="914"/>
      <c r="BU116" s="914"/>
      <c r="BV116" s="914"/>
    </row>
    <row r="117" spans="1:74" x14ac:dyDescent="0.2">
      <c r="A117" s="914"/>
      <c r="B117" s="972"/>
      <c r="C117" s="914"/>
      <c r="D117" s="953"/>
      <c r="E117" s="953"/>
      <c r="F117" s="953"/>
      <c r="G117" s="953"/>
      <c r="H117" s="953"/>
      <c r="I117" s="953"/>
      <c r="J117" s="953"/>
      <c r="K117" s="953"/>
      <c r="L117" s="953"/>
      <c r="M117" s="953"/>
      <c r="N117" s="953"/>
      <c r="O117" s="953"/>
      <c r="P117" s="953"/>
      <c r="Q117" s="953"/>
      <c r="R117" s="953"/>
      <c r="S117" s="953"/>
      <c r="T117" s="953"/>
      <c r="U117" s="953"/>
      <c r="V117" s="953"/>
      <c r="W117" s="953"/>
      <c r="X117" s="953"/>
      <c r="Y117" s="953"/>
      <c r="Z117" s="953"/>
      <c r="AA117" s="953"/>
      <c r="AB117" s="953"/>
      <c r="AC117" s="953"/>
      <c r="AD117" s="953"/>
      <c r="AE117" s="953"/>
      <c r="AF117" s="953"/>
      <c r="AG117" s="953"/>
      <c r="AH117" s="953"/>
      <c r="AI117" s="953"/>
      <c r="AJ117" s="972"/>
      <c r="AK117" s="914"/>
      <c r="AL117" s="914"/>
      <c r="AM117" s="914"/>
      <c r="AN117" s="914"/>
      <c r="AO117" s="914"/>
      <c r="AP117" s="914"/>
      <c r="AQ117" s="914"/>
      <c r="AR117" s="914"/>
      <c r="AS117" s="914"/>
      <c r="AT117" s="914"/>
      <c r="AU117" s="914"/>
      <c r="AV117" s="914"/>
      <c r="AW117" s="914"/>
      <c r="AX117" s="914"/>
      <c r="AY117" s="914"/>
      <c r="AZ117" s="914"/>
      <c r="BA117" s="914"/>
      <c r="BB117" s="914"/>
      <c r="BC117" s="914"/>
      <c r="BD117" s="914"/>
      <c r="BE117" s="914"/>
      <c r="BF117" s="914"/>
      <c r="BG117" s="914"/>
      <c r="BH117" s="914"/>
      <c r="BI117" s="914"/>
      <c r="BJ117" s="914"/>
      <c r="BK117" s="914"/>
      <c r="BL117" s="914"/>
      <c r="BM117" s="914"/>
      <c r="BN117" s="914"/>
      <c r="BO117" s="914"/>
      <c r="BP117" s="914"/>
      <c r="BQ117" s="914"/>
      <c r="BR117" s="914"/>
      <c r="BS117" s="914"/>
      <c r="BT117" s="914"/>
      <c r="BU117" s="914"/>
      <c r="BV117" s="914"/>
    </row>
    <row r="118" spans="1:74" x14ac:dyDescent="0.2">
      <c r="A118" s="914"/>
      <c r="B118" s="972"/>
      <c r="C118" s="914"/>
      <c r="D118" s="953"/>
      <c r="E118" s="953"/>
      <c r="F118" s="953"/>
      <c r="G118" s="953"/>
      <c r="H118" s="953"/>
      <c r="I118" s="953"/>
      <c r="J118" s="953"/>
      <c r="K118" s="953"/>
      <c r="L118" s="953"/>
      <c r="M118" s="953"/>
      <c r="N118" s="953"/>
      <c r="O118" s="953"/>
      <c r="P118" s="953"/>
      <c r="Q118" s="953"/>
      <c r="R118" s="953"/>
      <c r="S118" s="953"/>
      <c r="T118" s="953"/>
      <c r="U118" s="953"/>
      <c r="V118" s="953"/>
      <c r="W118" s="953"/>
      <c r="X118" s="953"/>
      <c r="Y118" s="953"/>
      <c r="Z118" s="953"/>
      <c r="AA118" s="953"/>
      <c r="AB118" s="953"/>
      <c r="AC118" s="953"/>
      <c r="AD118" s="953"/>
      <c r="AE118" s="953"/>
      <c r="AF118" s="953"/>
      <c r="AG118" s="953"/>
      <c r="AH118" s="953"/>
      <c r="AI118" s="953"/>
      <c r="AJ118" s="972"/>
      <c r="AK118" s="914"/>
      <c r="AL118" s="914"/>
      <c r="AM118" s="914"/>
      <c r="AN118" s="914"/>
      <c r="AO118" s="914"/>
      <c r="AP118" s="914"/>
      <c r="AQ118" s="914"/>
      <c r="AR118" s="914"/>
      <c r="AS118" s="914"/>
      <c r="AT118" s="914"/>
      <c r="AU118" s="914"/>
      <c r="AV118" s="914"/>
      <c r="AW118" s="914"/>
      <c r="AX118" s="914"/>
      <c r="AY118" s="914"/>
      <c r="AZ118" s="914"/>
      <c r="BA118" s="914"/>
      <c r="BB118" s="914"/>
      <c r="BC118" s="914"/>
      <c r="BD118" s="914"/>
      <c r="BE118" s="914"/>
      <c r="BF118" s="914"/>
      <c r="BG118" s="914"/>
      <c r="BH118" s="914"/>
      <c r="BI118" s="914"/>
      <c r="BJ118" s="914"/>
      <c r="BK118" s="914"/>
      <c r="BL118" s="914"/>
      <c r="BM118" s="914"/>
      <c r="BN118" s="914"/>
      <c r="BO118" s="914"/>
      <c r="BP118" s="914"/>
      <c r="BQ118" s="914"/>
      <c r="BR118" s="914"/>
      <c r="BS118" s="914"/>
      <c r="BT118" s="914"/>
      <c r="BU118" s="914"/>
      <c r="BV118" s="914"/>
    </row>
    <row r="119" spans="1:74" x14ac:dyDescent="0.2">
      <c r="A119" s="914"/>
      <c r="B119" s="972"/>
      <c r="C119" s="914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53"/>
      <c r="P119" s="953"/>
      <c r="Q119" s="953"/>
      <c r="R119" s="953"/>
      <c r="S119" s="953"/>
      <c r="T119" s="953"/>
      <c r="U119" s="953"/>
      <c r="V119" s="953"/>
      <c r="W119" s="953"/>
      <c r="X119" s="953"/>
      <c r="Y119" s="953"/>
      <c r="Z119" s="953"/>
      <c r="AA119" s="953"/>
      <c r="AB119" s="953"/>
      <c r="AC119" s="953"/>
      <c r="AD119" s="953"/>
      <c r="AE119" s="953"/>
      <c r="AF119" s="953"/>
      <c r="AG119" s="953"/>
      <c r="AH119" s="953"/>
      <c r="AI119" s="953"/>
      <c r="AJ119" s="972"/>
      <c r="AK119" s="914"/>
      <c r="AL119" s="914"/>
      <c r="AM119" s="914"/>
      <c r="AN119" s="914"/>
      <c r="AO119" s="914"/>
      <c r="AP119" s="914"/>
      <c r="AQ119" s="914"/>
      <c r="AR119" s="914"/>
      <c r="AS119" s="914"/>
      <c r="AT119" s="914"/>
      <c r="AU119" s="914"/>
      <c r="AV119" s="914"/>
      <c r="AW119" s="914"/>
      <c r="AX119" s="914"/>
      <c r="AY119" s="914"/>
      <c r="AZ119" s="914"/>
      <c r="BA119" s="914"/>
      <c r="BB119" s="914"/>
      <c r="BC119" s="914"/>
      <c r="BD119" s="914"/>
      <c r="BE119" s="914"/>
      <c r="BF119" s="914"/>
      <c r="BG119" s="914"/>
      <c r="BH119" s="914"/>
      <c r="BI119" s="914"/>
      <c r="BJ119" s="914"/>
      <c r="BK119" s="914"/>
      <c r="BL119" s="914"/>
      <c r="BM119" s="914"/>
      <c r="BN119" s="914"/>
      <c r="BO119" s="914"/>
      <c r="BP119" s="914"/>
      <c r="BQ119" s="914"/>
      <c r="BR119" s="914"/>
      <c r="BS119" s="914"/>
      <c r="BT119" s="914"/>
      <c r="BU119" s="914"/>
      <c r="BV119" s="914"/>
    </row>
    <row r="120" spans="1:74" x14ac:dyDescent="0.2">
      <c r="A120" s="914"/>
      <c r="B120" s="972"/>
      <c r="C120" s="914"/>
      <c r="D120" s="953"/>
      <c r="E120" s="953"/>
      <c r="F120" s="953"/>
      <c r="G120" s="953"/>
      <c r="H120" s="953"/>
      <c r="I120" s="953"/>
      <c r="J120" s="953"/>
      <c r="K120" s="953"/>
      <c r="L120" s="953"/>
      <c r="M120" s="953"/>
      <c r="N120" s="953"/>
      <c r="O120" s="953"/>
      <c r="P120" s="953"/>
      <c r="Q120" s="953"/>
      <c r="R120" s="953"/>
      <c r="S120" s="953"/>
      <c r="T120" s="953"/>
      <c r="U120" s="953"/>
      <c r="V120" s="953"/>
      <c r="W120" s="953"/>
      <c r="X120" s="953"/>
      <c r="Y120" s="953"/>
      <c r="Z120" s="953"/>
      <c r="AA120" s="953"/>
      <c r="AB120" s="953"/>
      <c r="AC120" s="953"/>
      <c r="AD120" s="953"/>
      <c r="AE120" s="953"/>
      <c r="AF120" s="953"/>
      <c r="AG120" s="953"/>
      <c r="AH120" s="953"/>
      <c r="AI120" s="953"/>
      <c r="AJ120" s="972"/>
      <c r="AK120" s="914"/>
      <c r="AL120" s="914"/>
      <c r="AM120" s="914"/>
      <c r="AN120" s="914"/>
      <c r="AO120" s="914"/>
      <c r="AP120" s="914"/>
      <c r="AQ120" s="914"/>
      <c r="AR120" s="914"/>
      <c r="AS120" s="914"/>
      <c r="AT120" s="914"/>
      <c r="AU120" s="914"/>
      <c r="AV120" s="914"/>
      <c r="AW120" s="914"/>
      <c r="AX120" s="914"/>
      <c r="AY120" s="914"/>
      <c r="AZ120" s="914"/>
      <c r="BA120" s="914"/>
      <c r="BB120" s="914"/>
      <c r="BC120" s="914"/>
      <c r="BD120" s="914"/>
      <c r="BE120" s="914"/>
      <c r="BF120" s="914"/>
      <c r="BG120" s="914"/>
      <c r="BH120" s="914"/>
      <c r="BI120" s="914"/>
      <c r="BJ120" s="914"/>
      <c r="BK120" s="914"/>
      <c r="BL120" s="914"/>
      <c r="BM120" s="914"/>
      <c r="BN120" s="914"/>
      <c r="BO120" s="914"/>
      <c r="BP120" s="914"/>
      <c r="BQ120" s="914"/>
      <c r="BR120" s="914"/>
      <c r="BS120" s="914"/>
      <c r="BT120" s="914"/>
      <c r="BU120" s="914"/>
      <c r="BV120" s="914"/>
    </row>
    <row r="121" spans="1:74" x14ac:dyDescent="0.2">
      <c r="A121" s="914"/>
      <c r="B121" s="972"/>
      <c r="C121" s="914"/>
      <c r="D121" s="953"/>
      <c r="E121" s="953"/>
      <c r="F121" s="953"/>
      <c r="G121" s="953"/>
      <c r="H121" s="953"/>
      <c r="I121" s="953"/>
      <c r="J121" s="953"/>
      <c r="K121" s="953"/>
      <c r="L121" s="953"/>
      <c r="M121" s="953"/>
      <c r="N121" s="953"/>
      <c r="O121" s="953"/>
      <c r="P121" s="953"/>
      <c r="Q121" s="953"/>
      <c r="R121" s="953"/>
      <c r="S121" s="953"/>
      <c r="T121" s="953"/>
      <c r="U121" s="953"/>
      <c r="V121" s="953"/>
      <c r="W121" s="953"/>
      <c r="X121" s="953"/>
      <c r="Y121" s="953"/>
      <c r="Z121" s="953"/>
      <c r="AA121" s="953"/>
      <c r="AB121" s="953"/>
      <c r="AC121" s="953"/>
      <c r="AD121" s="953"/>
      <c r="AE121" s="953"/>
      <c r="AF121" s="953"/>
      <c r="AG121" s="953"/>
      <c r="AH121" s="953"/>
      <c r="AI121" s="953"/>
      <c r="AJ121" s="972"/>
      <c r="AK121" s="914"/>
      <c r="AL121" s="914"/>
      <c r="AM121" s="914"/>
      <c r="AN121" s="914"/>
      <c r="AO121" s="914"/>
      <c r="AP121" s="914"/>
      <c r="AQ121" s="914"/>
      <c r="AR121" s="914"/>
      <c r="AS121" s="914"/>
      <c r="AT121" s="914"/>
      <c r="AU121" s="914"/>
      <c r="AV121" s="914"/>
      <c r="AW121" s="914"/>
      <c r="AX121" s="914"/>
      <c r="AY121" s="914"/>
      <c r="AZ121" s="914"/>
      <c r="BA121" s="914"/>
      <c r="BB121" s="914"/>
      <c r="BC121" s="914"/>
      <c r="BD121" s="914"/>
      <c r="BE121" s="914"/>
      <c r="BF121" s="914"/>
      <c r="BG121" s="914"/>
      <c r="BH121" s="914"/>
      <c r="BI121" s="914"/>
      <c r="BJ121" s="914"/>
      <c r="BK121" s="914"/>
      <c r="BL121" s="914"/>
      <c r="BM121" s="914"/>
      <c r="BN121" s="914"/>
      <c r="BO121" s="914"/>
      <c r="BP121" s="914"/>
      <c r="BQ121" s="914"/>
      <c r="BR121" s="914"/>
      <c r="BS121" s="914"/>
      <c r="BT121" s="914"/>
      <c r="BU121" s="914"/>
      <c r="BV121" s="914"/>
    </row>
    <row r="122" spans="1:74" x14ac:dyDescent="0.2">
      <c r="A122" s="914"/>
      <c r="B122" s="972"/>
      <c r="C122" s="914"/>
      <c r="D122" s="953"/>
      <c r="E122" s="953"/>
      <c r="F122" s="953"/>
      <c r="G122" s="953"/>
      <c r="H122" s="953"/>
      <c r="I122" s="953"/>
      <c r="J122" s="953"/>
      <c r="K122" s="953"/>
      <c r="L122" s="953"/>
      <c r="M122" s="953"/>
      <c r="N122" s="953"/>
      <c r="O122" s="953"/>
      <c r="P122" s="953"/>
      <c r="Q122" s="953"/>
      <c r="R122" s="953"/>
      <c r="S122" s="953"/>
      <c r="T122" s="953"/>
      <c r="U122" s="953"/>
      <c r="V122" s="953"/>
      <c r="W122" s="953"/>
      <c r="X122" s="953"/>
      <c r="Y122" s="953"/>
      <c r="Z122" s="953"/>
      <c r="AA122" s="953"/>
      <c r="AB122" s="953"/>
      <c r="AC122" s="953"/>
      <c r="AD122" s="953"/>
      <c r="AE122" s="953"/>
      <c r="AF122" s="953"/>
      <c r="AG122" s="953"/>
      <c r="AH122" s="953"/>
      <c r="AI122" s="953"/>
      <c r="AJ122" s="972"/>
      <c r="AK122" s="914"/>
      <c r="AL122" s="914"/>
      <c r="AM122" s="914"/>
      <c r="AN122" s="914"/>
      <c r="AO122" s="914"/>
      <c r="AP122" s="914"/>
      <c r="AQ122" s="914"/>
      <c r="AR122" s="914"/>
      <c r="AS122" s="914"/>
      <c r="AT122" s="914"/>
      <c r="AU122" s="914"/>
      <c r="AV122" s="914"/>
      <c r="AW122" s="914"/>
      <c r="AX122" s="914"/>
      <c r="AY122" s="914"/>
      <c r="AZ122" s="914"/>
      <c r="BA122" s="914"/>
      <c r="BB122" s="914"/>
      <c r="BC122" s="914"/>
      <c r="BD122" s="914"/>
      <c r="BE122" s="914"/>
      <c r="BF122" s="914"/>
      <c r="BG122" s="914"/>
      <c r="BH122" s="914"/>
      <c r="BI122" s="914"/>
      <c r="BJ122" s="914"/>
      <c r="BK122" s="914"/>
      <c r="BL122" s="914"/>
      <c r="BM122" s="914"/>
      <c r="BN122" s="914"/>
      <c r="BO122" s="914"/>
      <c r="BP122" s="914"/>
      <c r="BQ122" s="914"/>
      <c r="BR122" s="914"/>
      <c r="BS122" s="914"/>
      <c r="BT122" s="914"/>
      <c r="BU122" s="914"/>
      <c r="BV122" s="914"/>
    </row>
    <row r="123" spans="1:74" x14ac:dyDescent="0.2">
      <c r="A123" s="914"/>
      <c r="B123" s="972"/>
      <c r="C123" s="914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953"/>
      <c r="O123" s="953"/>
      <c r="P123" s="953"/>
      <c r="Q123" s="953"/>
      <c r="R123" s="953"/>
      <c r="S123" s="953"/>
      <c r="T123" s="953"/>
      <c r="U123" s="953"/>
      <c r="V123" s="953"/>
      <c r="W123" s="953"/>
      <c r="X123" s="953"/>
      <c r="Y123" s="953"/>
      <c r="Z123" s="953"/>
      <c r="AA123" s="953"/>
      <c r="AB123" s="953"/>
      <c r="AC123" s="953"/>
      <c r="AD123" s="953"/>
      <c r="AE123" s="953"/>
      <c r="AF123" s="953"/>
      <c r="AG123" s="953"/>
      <c r="AH123" s="953"/>
      <c r="AI123" s="953"/>
      <c r="AJ123" s="972"/>
      <c r="AK123" s="914"/>
      <c r="AL123" s="914"/>
      <c r="AM123" s="914"/>
      <c r="AN123" s="914"/>
      <c r="AO123" s="914"/>
      <c r="AP123" s="914"/>
      <c r="AQ123" s="914"/>
      <c r="AR123" s="914"/>
      <c r="AS123" s="914"/>
      <c r="AT123" s="914"/>
      <c r="AU123" s="914"/>
      <c r="AV123" s="914"/>
      <c r="AW123" s="914"/>
      <c r="AX123" s="914"/>
      <c r="AY123" s="914"/>
      <c r="AZ123" s="914"/>
      <c r="BA123" s="914"/>
      <c r="BB123" s="914"/>
      <c r="BC123" s="914"/>
      <c r="BD123" s="914"/>
      <c r="BE123" s="914"/>
      <c r="BF123" s="914"/>
      <c r="BG123" s="914"/>
      <c r="BH123" s="914"/>
      <c r="BI123" s="914"/>
      <c r="BJ123" s="914"/>
      <c r="BK123" s="914"/>
      <c r="BL123" s="914"/>
      <c r="BM123" s="914"/>
      <c r="BN123" s="914"/>
      <c r="BO123" s="914"/>
      <c r="BP123" s="914"/>
      <c r="BQ123" s="914"/>
      <c r="BR123" s="914"/>
      <c r="BS123" s="914"/>
      <c r="BT123" s="914"/>
      <c r="BU123" s="914"/>
      <c r="BV123" s="914"/>
    </row>
    <row r="124" spans="1:74" x14ac:dyDescent="0.2">
      <c r="A124" s="914"/>
      <c r="B124" s="972"/>
      <c r="C124" s="914"/>
      <c r="D124" s="953"/>
      <c r="E124" s="953"/>
      <c r="F124" s="953"/>
      <c r="G124" s="953"/>
      <c r="H124" s="953"/>
      <c r="I124" s="953"/>
      <c r="J124" s="953"/>
      <c r="K124" s="953"/>
      <c r="L124" s="953"/>
      <c r="M124" s="953"/>
      <c r="N124" s="953"/>
      <c r="O124" s="953"/>
      <c r="P124" s="953"/>
      <c r="Q124" s="953"/>
      <c r="R124" s="953"/>
      <c r="S124" s="953"/>
      <c r="T124" s="953"/>
      <c r="U124" s="953"/>
      <c r="V124" s="953"/>
      <c r="W124" s="953"/>
      <c r="X124" s="953"/>
      <c r="Y124" s="953"/>
      <c r="Z124" s="953"/>
      <c r="AA124" s="953"/>
      <c r="AB124" s="953"/>
      <c r="AC124" s="953"/>
      <c r="AD124" s="953"/>
      <c r="AE124" s="953"/>
      <c r="AF124" s="953"/>
      <c r="AG124" s="953"/>
      <c r="AH124" s="953"/>
      <c r="AI124" s="953"/>
      <c r="AJ124" s="972"/>
      <c r="AK124" s="914"/>
      <c r="AL124" s="914"/>
      <c r="AM124" s="914"/>
      <c r="AN124" s="914"/>
      <c r="AO124" s="914"/>
      <c r="AP124" s="914"/>
      <c r="AQ124" s="914"/>
      <c r="AR124" s="914"/>
      <c r="AS124" s="914"/>
      <c r="AT124" s="914"/>
      <c r="AU124" s="914"/>
      <c r="AV124" s="914"/>
      <c r="AW124" s="914"/>
      <c r="AX124" s="914"/>
      <c r="AY124" s="914"/>
      <c r="AZ124" s="914"/>
      <c r="BA124" s="914"/>
      <c r="BB124" s="914"/>
      <c r="BC124" s="914"/>
      <c r="BD124" s="914"/>
      <c r="BE124" s="914"/>
      <c r="BF124" s="914"/>
      <c r="BG124" s="914"/>
      <c r="BH124" s="914"/>
      <c r="BI124" s="914"/>
      <c r="BJ124" s="914"/>
      <c r="BK124" s="914"/>
      <c r="BL124" s="914"/>
      <c r="BM124" s="914"/>
      <c r="BN124" s="914"/>
      <c r="BO124" s="914"/>
      <c r="BP124" s="914"/>
      <c r="BQ124" s="914"/>
      <c r="BR124" s="914"/>
      <c r="BS124" s="914"/>
      <c r="BT124" s="914"/>
      <c r="BU124" s="914"/>
      <c r="BV124" s="914"/>
    </row>
    <row r="125" spans="1:74" x14ac:dyDescent="0.2">
      <c r="A125" s="914"/>
      <c r="B125" s="972"/>
      <c r="C125" s="914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53"/>
      <c r="Q125" s="953"/>
      <c r="R125" s="953"/>
      <c r="S125" s="953"/>
      <c r="T125" s="953"/>
      <c r="U125" s="953"/>
      <c r="V125" s="953"/>
      <c r="W125" s="953"/>
      <c r="X125" s="953"/>
      <c r="Y125" s="953"/>
      <c r="Z125" s="953"/>
      <c r="AA125" s="953"/>
      <c r="AB125" s="953"/>
      <c r="AC125" s="953"/>
      <c r="AD125" s="953"/>
      <c r="AE125" s="953"/>
      <c r="AF125" s="953"/>
      <c r="AG125" s="953"/>
      <c r="AH125" s="953"/>
      <c r="AI125" s="953"/>
      <c r="AJ125" s="972"/>
      <c r="AK125" s="914"/>
      <c r="AL125" s="914"/>
      <c r="AM125" s="914"/>
      <c r="AN125" s="914"/>
      <c r="AO125" s="914"/>
      <c r="AP125" s="914"/>
      <c r="AQ125" s="914"/>
      <c r="AR125" s="914"/>
      <c r="AS125" s="914"/>
      <c r="AT125" s="914"/>
      <c r="AU125" s="914"/>
      <c r="AV125" s="914"/>
      <c r="AW125" s="914"/>
      <c r="AX125" s="914"/>
      <c r="AY125" s="914"/>
      <c r="AZ125" s="914"/>
      <c r="BA125" s="914"/>
      <c r="BB125" s="914"/>
      <c r="BC125" s="914"/>
      <c r="BD125" s="914"/>
      <c r="BE125" s="914"/>
      <c r="BF125" s="914"/>
      <c r="BG125" s="914"/>
      <c r="BH125" s="914"/>
      <c r="BI125" s="914"/>
      <c r="BJ125" s="914"/>
      <c r="BK125" s="914"/>
      <c r="BL125" s="914"/>
      <c r="BM125" s="914"/>
      <c r="BN125" s="914"/>
      <c r="BO125" s="914"/>
      <c r="BP125" s="914"/>
      <c r="BQ125" s="914"/>
      <c r="BR125" s="914"/>
      <c r="BS125" s="914"/>
      <c r="BT125" s="914"/>
      <c r="BU125" s="914"/>
      <c r="BV125" s="914"/>
    </row>
    <row r="126" spans="1:74" x14ac:dyDescent="0.2">
      <c r="A126" s="914"/>
      <c r="B126" s="972"/>
      <c r="C126" s="914"/>
      <c r="D126" s="953"/>
      <c r="E126" s="953"/>
      <c r="F126" s="953"/>
      <c r="G126" s="953"/>
      <c r="H126" s="953"/>
      <c r="I126" s="953"/>
      <c r="J126" s="953"/>
      <c r="K126" s="953"/>
      <c r="L126" s="953"/>
      <c r="M126" s="953"/>
      <c r="N126" s="953"/>
      <c r="O126" s="953"/>
      <c r="P126" s="953"/>
      <c r="Q126" s="953"/>
      <c r="R126" s="953"/>
      <c r="S126" s="953"/>
      <c r="T126" s="953"/>
      <c r="U126" s="953"/>
      <c r="V126" s="953"/>
      <c r="W126" s="953"/>
      <c r="X126" s="953"/>
      <c r="Y126" s="953"/>
      <c r="Z126" s="953"/>
      <c r="AA126" s="953"/>
      <c r="AB126" s="953"/>
      <c r="AC126" s="953"/>
      <c r="AD126" s="953"/>
      <c r="AE126" s="953"/>
      <c r="AF126" s="953"/>
      <c r="AG126" s="953"/>
      <c r="AH126" s="953"/>
      <c r="AI126" s="953"/>
      <c r="AJ126" s="972"/>
      <c r="AK126" s="914"/>
      <c r="AL126" s="914"/>
      <c r="AM126" s="914"/>
      <c r="AN126" s="914"/>
      <c r="AO126" s="914"/>
      <c r="AP126" s="914"/>
      <c r="AQ126" s="914"/>
      <c r="AR126" s="914"/>
      <c r="AS126" s="914"/>
      <c r="AT126" s="914"/>
      <c r="AU126" s="914"/>
      <c r="AV126" s="914"/>
      <c r="AW126" s="914"/>
      <c r="AX126" s="914"/>
      <c r="AY126" s="914"/>
      <c r="AZ126" s="914"/>
      <c r="BA126" s="914"/>
      <c r="BB126" s="914"/>
      <c r="BC126" s="914"/>
      <c r="BD126" s="914"/>
      <c r="BE126" s="914"/>
      <c r="BF126" s="914"/>
      <c r="BG126" s="914"/>
      <c r="BH126" s="914"/>
      <c r="BI126" s="914"/>
      <c r="BJ126" s="914"/>
      <c r="BK126" s="914"/>
      <c r="BL126" s="914"/>
      <c r="BM126" s="914"/>
      <c r="BN126" s="914"/>
      <c r="BO126" s="914"/>
      <c r="BP126" s="914"/>
      <c r="BQ126" s="914"/>
      <c r="BR126" s="914"/>
      <c r="BS126" s="914"/>
      <c r="BT126" s="914"/>
      <c r="BU126" s="914"/>
      <c r="BV126" s="914"/>
    </row>
    <row r="127" spans="1:74" x14ac:dyDescent="0.2">
      <c r="A127" s="914"/>
      <c r="B127" s="972"/>
      <c r="C127" s="914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953"/>
      <c r="U127" s="953"/>
      <c r="V127" s="953"/>
      <c r="W127" s="953"/>
      <c r="X127" s="953"/>
      <c r="Y127" s="953"/>
      <c r="Z127" s="953"/>
      <c r="AA127" s="953"/>
      <c r="AB127" s="953"/>
      <c r="AC127" s="953"/>
      <c r="AD127" s="953"/>
      <c r="AE127" s="953"/>
      <c r="AF127" s="953"/>
      <c r="AG127" s="953"/>
      <c r="AH127" s="953"/>
      <c r="AI127" s="953"/>
      <c r="AJ127" s="972"/>
      <c r="AK127" s="914"/>
      <c r="AL127" s="914"/>
      <c r="AM127" s="914"/>
      <c r="AN127" s="914"/>
      <c r="AO127" s="914"/>
      <c r="AP127" s="914"/>
      <c r="AQ127" s="914"/>
      <c r="AR127" s="914"/>
      <c r="AS127" s="914"/>
      <c r="AT127" s="914"/>
      <c r="AU127" s="914"/>
      <c r="AV127" s="914"/>
      <c r="AW127" s="914"/>
      <c r="AX127" s="914"/>
      <c r="AY127" s="914"/>
      <c r="AZ127" s="914"/>
      <c r="BA127" s="914"/>
      <c r="BB127" s="914"/>
      <c r="BC127" s="914"/>
      <c r="BD127" s="914"/>
      <c r="BE127" s="914"/>
      <c r="BF127" s="914"/>
      <c r="BG127" s="914"/>
      <c r="BH127" s="914"/>
      <c r="BI127" s="914"/>
      <c r="BJ127" s="914"/>
      <c r="BK127" s="914"/>
      <c r="BL127" s="914"/>
      <c r="BM127" s="914"/>
      <c r="BN127" s="914"/>
      <c r="BO127" s="914"/>
      <c r="BP127" s="914"/>
      <c r="BQ127" s="914"/>
      <c r="BR127" s="914"/>
      <c r="BS127" s="914"/>
      <c r="BT127" s="914"/>
      <c r="BU127" s="914"/>
      <c r="BV127" s="914"/>
    </row>
    <row r="128" spans="1:74" x14ac:dyDescent="0.2">
      <c r="A128" s="914"/>
      <c r="B128" s="972"/>
      <c r="C128" s="914"/>
      <c r="D128" s="953"/>
      <c r="E128" s="953"/>
      <c r="F128" s="953"/>
      <c r="G128" s="953"/>
      <c r="H128" s="953"/>
      <c r="I128" s="953"/>
      <c r="J128" s="953"/>
      <c r="K128" s="953"/>
      <c r="L128" s="953"/>
      <c r="M128" s="953"/>
      <c r="N128" s="953"/>
      <c r="O128" s="953"/>
      <c r="P128" s="953"/>
      <c r="Q128" s="953"/>
      <c r="R128" s="953"/>
      <c r="S128" s="953"/>
      <c r="T128" s="953"/>
      <c r="U128" s="953"/>
      <c r="V128" s="953"/>
      <c r="W128" s="953"/>
      <c r="X128" s="953"/>
      <c r="Y128" s="953"/>
      <c r="Z128" s="953"/>
      <c r="AA128" s="953"/>
      <c r="AB128" s="953"/>
      <c r="AC128" s="953"/>
      <c r="AD128" s="953"/>
      <c r="AE128" s="953"/>
      <c r="AF128" s="953"/>
      <c r="AG128" s="953"/>
      <c r="AH128" s="953"/>
      <c r="AI128" s="953"/>
      <c r="AJ128" s="972"/>
      <c r="AK128" s="914"/>
      <c r="AL128" s="914"/>
      <c r="AM128" s="914"/>
      <c r="AN128" s="914"/>
      <c r="AO128" s="914"/>
      <c r="AP128" s="914"/>
      <c r="AQ128" s="914"/>
      <c r="AR128" s="914"/>
      <c r="AS128" s="914"/>
      <c r="AT128" s="914"/>
      <c r="AU128" s="914"/>
      <c r="AV128" s="914"/>
      <c r="AW128" s="914"/>
      <c r="AX128" s="914"/>
      <c r="AY128" s="914"/>
      <c r="AZ128" s="914"/>
      <c r="BA128" s="914"/>
      <c r="BB128" s="914"/>
      <c r="BC128" s="914"/>
      <c r="BD128" s="914"/>
      <c r="BE128" s="914"/>
      <c r="BF128" s="914"/>
      <c r="BG128" s="914"/>
      <c r="BH128" s="914"/>
      <c r="BI128" s="914"/>
      <c r="BJ128" s="914"/>
      <c r="BK128" s="914"/>
      <c r="BL128" s="914"/>
      <c r="BM128" s="914"/>
      <c r="BN128" s="914"/>
      <c r="BO128" s="914"/>
      <c r="BP128" s="914"/>
      <c r="BQ128" s="914"/>
      <c r="BR128" s="914"/>
      <c r="BS128" s="914"/>
      <c r="BT128" s="914"/>
      <c r="BU128" s="914"/>
      <c r="BV128" s="914"/>
    </row>
    <row r="129" spans="1:74" x14ac:dyDescent="0.2">
      <c r="A129" s="914"/>
      <c r="B129" s="972"/>
      <c r="C129" s="914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3"/>
      <c r="T129" s="953"/>
      <c r="U129" s="953"/>
      <c r="V129" s="953"/>
      <c r="W129" s="953"/>
      <c r="X129" s="953"/>
      <c r="Y129" s="953"/>
      <c r="Z129" s="953"/>
      <c r="AA129" s="953"/>
      <c r="AB129" s="953"/>
      <c r="AC129" s="953"/>
      <c r="AD129" s="953"/>
      <c r="AE129" s="953"/>
      <c r="AF129" s="953"/>
      <c r="AG129" s="953"/>
      <c r="AH129" s="953"/>
      <c r="AI129" s="953"/>
      <c r="AJ129" s="972"/>
      <c r="AK129" s="914"/>
      <c r="AL129" s="914"/>
      <c r="AM129" s="914"/>
      <c r="AN129" s="914"/>
      <c r="AO129" s="914"/>
      <c r="AP129" s="914"/>
      <c r="AQ129" s="914"/>
      <c r="AR129" s="914"/>
      <c r="AS129" s="914"/>
      <c r="AT129" s="914"/>
      <c r="AU129" s="914"/>
      <c r="AV129" s="914"/>
      <c r="AW129" s="914"/>
      <c r="AX129" s="914"/>
      <c r="AY129" s="914"/>
      <c r="AZ129" s="914"/>
      <c r="BA129" s="914"/>
      <c r="BB129" s="914"/>
      <c r="BC129" s="914"/>
      <c r="BD129" s="914"/>
      <c r="BE129" s="914"/>
      <c r="BF129" s="914"/>
      <c r="BG129" s="914"/>
      <c r="BH129" s="914"/>
      <c r="BI129" s="914"/>
      <c r="BJ129" s="914"/>
      <c r="BK129" s="914"/>
      <c r="BL129" s="914"/>
      <c r="BM129" s="914"/>
      <c r="BN129" s="914"/>
      <c r="BO129" s="914"/>
      <c r="BP129" s="914"/>
      <c r="BQ129" s="914"/>
      <c r="BR129" s="914"/>
      <c r="BS129" s="914"/>
      <c r="BT129" s="914"/>
      <c r="BU129" s="914"/>
      <c r="BV129" s="914"/>
    </row>
    <row r="130" spans="1:74" x14ac:dyDescent="0.2">
      <c r="A130" s="914"/>
      <c r="B130" s="972"/>
      <c r="C130" s="914"/>
      <c r="D130" s="953"/>
      <c r="E130" s="953"/>
      <c r="F130" s="953"/>
      <c r="G130" s="953"/>
      <c r="H130" s="953"/>
      <c r="I130" s="953"/>
      <c r="J130" s="953"/>
      <c r="K130" s="953"/>
      <c r="L130" s="953"/>
      <c r="M130" s="953"/>
      <c r="N130" s="953"/>
      <c r="O130" s="953"/>
      <c r="P130" s="953"/>
      <c r="Q130" s="953"/>
      <c r="R130" s="953"/>
      <c r="S130" s="953"/>
      <c r="T130" s="953"/>
      <c r="U130" s="953"/>
      <c r="V130" s="953"/>
      <c r="W130" s="953"/>
      <c r="X130" s="953"/>
      <c r="Y130" s="953"/>
      <c r="Z130" s="953"/>
      <c r="AA130" s="953"/>
      <c r="AB130" s="953"/>
      <c r="AC130" s="953"/>
      <c r="AD130" s="953"/>
      <c r="AE130" s="953"/>
      <c r="AF130" s="953"/>
      <c r="AG130" s="953"/>
      <c r="AH130" s="953"/>
      <c r="AI130" s="953"/>
      <c r="AJ130" s="972"/>
      <c r="AK130" s="914"/>
      <c r="AL130" s="914"/>
      <c r="AM130" s="914"/>
      <c r="AN130" s="914"/>
      <c r="AO130" s="914"/>
      <c r="AP130" s="914"/>
      <c r="AQ130" s="914"/>
      <c r="AR130" s="914"/>
      <c r="AS130" s="914"/>
      <c r="AT130" s="914"/>
      <c r="AU130" s="914"/>
      <c r="AV130" s="914"/>
      <c r="AW130" s="914"/>
      <c r="AX130" s="914"/>
      <c r="AY130" s="914"/>
      <c r="AZ130" s="914"/>
      <c r="BA130" s="914"/>
      <c r="BB130" s="914"/>
      <c r="BC130" s="914"/>
      <c r="BD130" s="914"/>
      <c r="BE130" s="914"/>
      <c r="BF130" s="914"/>
      <c r="BG130" s="914"/>
      <c r="BH130" s="914"/>
      <c r="BI130" s="914"/>
      <c r="BJ130" s="914"/>
      <c r="BK130" s="914"/>
      <c r="BL130" s="914"/>
      <c r="BM130" s="914"/>
      <c r="BN130" s="914"/>
      <c r="BO130" s="914"/>
      <c r="BP130" s="914"/>
      <c r="BQ130" s="914"/>
      <c r="BR130" s="914"/>
      <c r="BS130" s="914"/>
      <c r="BT130" s="914"/>
      <c r="BU130" s="914"/>
      <c r="BV130" s="914"/>
    </row>
    <row r="131" spans="1:74" x14ac:dyDescent="0.2">
      <c r="A131" s="914"/>
      <c r="B131" s="972"/>
      <c r="C131" s="914"/>
      <c r="D131" s="953"/>
      <c r="E131" s="953"/>
      <c r="F131" s="953"/>
      <c r="G131" s="953"/>
      <c r="H131" s="953"/>
      <c r="I131" s="953"/>
      <c r="J131" s="953"/>
      <c r="K131" s="953"/>
      <c r="L131" s="953"/>
      <c r="M131" s="953"/>
      <c r="N131" s="953"/>
      <c r="O131" s="953"/>
      <c r="P131" s="953"/>
      <c r="Q131" s="953"/>
      <c r="R131" s="953"/>
      <c r="S131" s="953"/>
      <c r="T131" s="953"/>
      <c r="U131" s="953"/>
      <c r="V131" s="953"/>
      <c r="W131" s="953"/>
      <c r="X131" s="953"/>
      <c r="Y131" s="953"/>
      <c r="Z131" s="953"/>
      <c r="AA131" s="953"/>
      <c r="AB131" s="953"/>
      <c r="AC131" s="953"/>
      <c r="AD131" s="953"/>
      <c r="AE131" s="953"/>
      <c r="AF131" s="953"/>
      <c r="AG131" s="953"/>
      <c r="AH131" s="953"/>
      <c r="AI131" s="953"/>
      <c r="AJ131" s="972"/>
      <c r="AK131" s="914"/>
      <c r="AL131" s="914"/>
      <c r="AM131" s="914"/>
      <c r="AN131" s="914"/>
      <c r="AO131" s="914"/>
      <c r="AP131" s="914"/>
      <c r="AQ131" s="914"/>
      <c r="AR131" s="914"/>
      <c r="AS131" s="914"/>
      <c r="AT131" s="914"/>
      <c r="AU131" s="914"/>
      <c r="AV131" s="914"/>
      <c r="AW131" s="914"/>
      <c r="AX131" s="914"/>
      <c r="AY131" s="914"/>
      <c r="AZ131" s="914"/>
      <c r="BA131" s="914"/>
      <c r="BB131" s="914"/>
      <c r="BC131" s="914"/>
      <c r="BD131" s="914"/>
      <c r="BE131" s="914"/>
      <c r="BF131" s="914"/>
      <c r="BG131" s="914"/>
      <c r="BH131" s="914"/>
      <c r="BI131" s="914"/>
      <c r="BJ131" s="914"/>
      <c r="BK131" s="914"/>
      <c r="BL131" s="914"/>
      <c r="BM131" s="914"/>
      <c r="BN131" s="914"/>
      <c r="BO131" s="914"/>
      <c r="BP131" s="914"/>
      <c r="BQ131" s="914"/>
      <c r="BR131" s="914"/>
      <c r="BS131" s="914"/>
      <c r="BT131" s="914"/>
      <c r="BU131" s="914"/>
      <c r="BV131" s="914"/>
    </row>
    <row r="132" spans="1:74" x14ac:dyDescent="0.2">
      <c r="A132" s="914"/>
      <c r="B132" s="972"/>
      <c r="C132" s="914"/>
      <c r="D132" s="953"/>
      <c r="E132" s="953"/>
      <c r="F132" s="953"/>
      <c r="G132" s="953"/>
      <c r="H132" s="953"/>
      <c r="I132" s="953"/>
      <c r="J132" s="953"/>
      <c r="K132" s="953"/>
      <c r="L132" s="953"/>
      <c r="M132" s="953"/>
      <c r="N132" s="953"/>
      <c r="O132" s="953"/>
      <c r="P132" s="953"/>
      <c r="Q132" s="953"/>
      <c r="R132" s="953"/>
      <c r="S132" s="953"/>
      <c r="T132" s="953"/>
      <c r="U132" s="953"/>
      <c r="V132" s="953"/>
      <c r="W132" s="953"/>
      <c r="X132" s="953"/>
      <c r="Y132" s="953"/>
      <c r="Z132" s="953"/>
      <c r="AA132" s="953"/>
      <c r="AB132" s="953"/>
      <c r="AC132" s="953"/>
      <c r="AD132" s="953"/>
      <c r="AE132" s="953"/>
      <c r="AF132" s="953"/>
      <c r="AG132" s="953"/>
      <c r="AH132" s="953"/>
      <c r="AI132" s="953"/>
      <c r="AJ132" s="972"/>
      <c r="AK132" s="914"/>
      <c r="AL132" s="914"/>
      <c r="AM132" s="914"/>
      <c r="AN132" s="914"/>
      <c r="AO132" s="914"/>
      <c r="AP132" s="914"/>
      <c r="AQ132" s="914"/>
      <c r="AR132" s="914"/>
      <c r="AS132" s="914"/>
      <c r="AT132" s="914"/>
      <c r="AU132" s="914"/>
      <c r="AV132" s="914"/>
      <c r="AW132" s="914"/>
      <c r="AX132" s="914"/>
      <c r="AY132" s="914"/>
      <c r="AZ132" s="914"/>
      <c r="BA132" s="914"/>
      <c r="BB132" s="914"/>
      <c r="BC132" s="914"/>
      <c r="BD132" s="914"/>
      <c r="BE132" s="914"/>
      <c r="BF132" s="914"/>
      <c r="BG132" s="914"/>
      <c r="BH132" s="914"/>
      <c r="BI132" s="914"/>
      <c r="BJ132" s="914"/>
      <c r="BK132" s="914"/>
      <c r="BL132" s="914"/>
      <c r="BM132" s="914"/>
      <c r="BN132" s="914"/>
      <c r="BO132" s="914"/>
      <c r="BP132" s="914"/>
      <c r="BQ132" s="914"/>
      <c r="BR132" s="914"/>
      <c r="BS132" s="914"/>
      <c r="BT132" s="914"/>
      <c r="BU132" s="914"/>
      <c r="BV132" s="914"/>
    </row>
    <row r="133" spans="1:74" x14ac:dyDescent="0.2">
      <c r="A133" s="914"/>
      <c r="B133" s="972"/>
      <c r="C133" s="914"/>
      <c r="D133" s="953"/>
      <c r="E133" s="953"/>
      <c r="F133" s="953"/>
      <c r="G133" s="953"/>
      <c r="H133" s="953"/>
      <c r="I133" s="953"/>
      <c r="J133" s="953"/>
      <c r="K133" s="953"/>
      <c r="L133" s="953"/>
      <c r="M133" s="953"/>
      <c r="N133" s="953"/>
      <c r="O133" s="953"/>
      <c r="P133" s="953"/>
      <c r="Q133" s="953"/>
      <c r="R133" s="953"/>
      <c r="S133" s="953"/>
      <c r="T133" s="953"/>
      <c r="U133" s="953"/>
      <c r="V133" s="953"/>
      <c r="W133" s="953"/>
      <c r="X133" s="953"/>
      <c r="Y133" s="953"/>
      <c r="Z133" s="953"/>
      <c r="AA133" s="953"/>
      <c r="AB133" s="953"/>
      <c r="AC133" s="953"/>
      <c r="AD133" s="953"/>
      <c r="AE133" s="953"/>
      <c r="AF133" s="953"/>
      <c r="AG133" s="953"/>
      <c r="AH133" s="953"/>
      <c r="AI133" s="953"/>
      <c r="AJ133" s="972"/>
      <c r="AK133" s="914"/>
      <c r="AL133" s="914"/>
      <c r="AM133" s="914"/>
      <c r="AN133" s="914"/>
      <c r="AO133" s="914"/>
      <c r="AP133" s="914"/>
      <c r="AQ133" s="914"/>
      <c r="AR133" s="914"/>
      <c r="AS133" s="914"/>
      <c r="AT133" s="914"/>
      <c r="AU133" s="914"/>
      <c r="AV133" s="914"/>
      <c r="AW133" s="914"/>
      <c r="AX133" s="914"/>
      <c r="AY133" s="914"/>
      <c r="AZ133" s="914"/>
      <c r="BA133" s="914"/>
      <c r="BB133" s="914"/>
      <c r="BC133" s="914"/>
      <c r="BD133" s="914"/>
      <c r="BE133" s="914"/>
      <c r="BF133" s="914"/>
      <c r="BG133" s="914"/>
      <c r="BH133" s="914"/>
      <c r="BI133" s="914"/>
      <c r="BJ133" s="914"/>
      <c r="BK133" s="914"/>
      <c r="BL133" s="914"/>
      <c r="BM133" s="914"/>
      <c r="BN133" s="914"/>
      <c r="BO133" s="914"/>
      <c r="BP133" s="914"/>
      <c r="BQ133" s="914"/>
      <c r="BR133" s="914"/>
      <c r="BS133" s="914"/>
      <c r="BT133" s="914"/>
      <c r="BU133" s="914"/>
      <c r="BV133" s="914"/>
    </row>
    <row r="134" spans="1:74" x14ac:dyDescent="0.2">
      <c r="A134" s="914"/>
      <c r="B134" s="972"/>
      <c r="C134" s="914"/>
      <c r="D134" s="953"/>
      <c r="E134" s="953"/>
      <c r="F134" s="953"/>
      <c r="G134" s="953"/>
      <c r="H134" s="953"/>
      <c r="I134" s="953"/>
      <c r="J134" s="953"/>
      <c r="K134" s="953"/>
      <c r="L134" s="953"/>
      <c r="M134" s="953"/>
      <c r="N134" s="953"/>
      <c r="O134" s="953"/>
      <c r="P134" s="953"/>
      <c r="Q134" s="953"/>
      <c r="R134" s="953"/>
      <c r="S134" s="953"/>
      <c r="T134" s="953"/>
      <c r="U134" s="953"/>
      <c r="V134" s="953"/>
      <c r="W134" s="953"/>
      <c r="X134" s="953"/>
      <c r="Y134" s="953"/>
      <c r="Z134" s="953"/>
      <c r="AA134" s="953"/>
      <c r="AB134" s="953"/>
      <c r="AC134" s="953"/>
      <c r="AD134" s="953"/>
      <c r="AE134" s="953"/>
      <c r="AF134" s="953"/>
      <c r="AG134" s="953"/>
      <c r="AH134" s="953"/>
      <c r="AI134" s="953"/>
      <c r="AJ134" s="972"/>
      <c r="AK134" s="914"/>
      <c r="AL134" s="914"/>
      <c r="AM134" s="914"/>
      <c r="AN134" s="914"/>
      <c r="AO134" s="914"/>
      <c r="AP134" s="914"/>
      <c r="AQ134" s="914"/>
      <c r="AR134" s="914"/>
      <c r="AS134" s="914"/>
      <c r="AT134" s="914"/>
      <c r="AU134" s="914"/>
      <c r="AV134" s="914"/>
      <c r="AW134" s="914"/>
      <c r="AX134" s="914"/>
      <c r="AY134" s="914"/>
      <c r="AZ134" s="914"/>
      <c r="BA134" s="914"/>
      <c r="BB134" s="914"/>
      <c r="BC134" s="914"/>
      <c r="BD134" s="914"/>
      <c r="BE134" s="914"/>
      <c r="BF134" s="914"/>
      <c r="BG134" s="914"/>
      <c r="BH134" s="914"/>
      <c r="BI134" s="914"/>
      <c r="BJ134" s="914"/>
      <c r="BK134" s="914"/>
      <c r="BL134" s="914"/>
      <c r="BM134" s="914"/>
      <c r="BN134" s="914"/>
      <c r="BO134" s="914"/>
      <c r="BP134" s="914"/>
      <c r="BQ134" s="914"/>
      <c r="BR134" s="914"/>
      <c r="BS134" s="914"/>
      <c r="BT134" s="914"/>
      <c r="BU134" s="914"/>
      <c r="BV134" s="914"/>
    </row>
    <row r="135" spans="1:74" x14ac:dyDescent="0.2">
      <c r="A135" s="914"/>
      <c r="B135" s="972"/>
      <c r="C135" s="914"/>
      <c r="D135" s="953"/>
      <c r="E135" s="953"/>
      <c r="F135" s="953"/>
      <c r="G135" s="953"/>
      <c r="H135" s="953"/>
      <c r="I135" s="953"/>
      <c r="J135" s="953"/>
      <c r="K135" s="953"/>
      <c r="L135" s="953"/>
      <c r="M135" s="953"/>
      <c r="N135" s="953"/>
      <c r="O135" s="953"/>
      <c r="P135" s="953"/>
      <c r="Q135" s="953"/>
      <c r="R135" s="953"/>
      <c r="S135" s="953"/>
      <c r="T135" s="953"/>
      <c r="U135" s="953"/>
      <c r="V135" s="953"/>
      <c r="W135" s="953"/>
      <c r="X135" s="953"/>
      <c r="Y135" s="953"/>
      <c r="Z135" s="953"/>
      <c r="AA135" s="953"/>
      <c r="AB135" s="953"/>
      <c r="AC135" s="953"/>
      <c r="AD135" s="953"/>
      <c r="AE135" s="953"/>
      <c r="AF135" s="953"/>
      <c r="AG135" s="953"/>
      <c r="AH135" s="953"/>
      <c r="AI135" s="953"/>
      <c r="AJ135" s="972"/>
      <c r="AK135" s="914"/>
      <c r="AL135" s="914"/>
      <c r="AM135" s="914"/>
      <c r="AN135" s="914"/>
      <c r="AO135" s="914"/>
      <c r="AP135" s="914"/>
      <c r="AQ135" s="914"/>
      <c r="AR135" s="914"/>
      <c r="AS135" s="914"/>
      <c r="AT135" s="914"/>
      <c r="AU135" s="914"/>
      <c r="AV135" s="914"/>
      <c r="AW135" s="914"/>
      <c r="AX135" s="914"/>
      <c r="AY135" s="914"/>
      <c r="AZ135" s="914"/>
      <c r="BA135" s="914"/>
      <c r="BB135" s="914"/>
      <c r="BC135" s="914"/>
      <c r="BD135" s="914"/>
      <c r="BE135" s="914"/>
      <c r="BF135" s="914"/>
      <c r="BG135" s="914"/>
      <c r="BH135" s="914"/>
      <c r="BI135" s="914"/>
      <c r="BJ135" s="914"/>
      <c r="BK135" s="914"/>
      <c r="BL135" s="914"/>
      <c r="BM135" s="914"/>
      <c r="BN135" s="914"/>
      <c r="BO135" s="914"/>
      <c r="BP135" s="914"/>
      <c r="BQ135" s="914"/>
      <c r="BR135" s="914"/>
      <c r="BS135" s="914"/>
      <c r="BT135" s="914"/>
      <c r="BU135" s="914"/>
      <c r="BV135" s="914"/>
    </row>
    <row r="136" spans="1:74" x14ac:dyDescent="0.2">
      <c r="A136" s="914"/>
      <c r="B136" s="972"/>
      <c r="C136" s="914"/>
      <c r="D136" s="953"/>
      <c r="E136" s="953"/>
      <c r="F136" s="953"/>
      <c r="G136" s="953"/>
      <c r="H136" s="953"/>
      <c r="I136" s="953"/>
      <c r="J136" s="953"/>
      <c r="K136" s="953"/>
      <c r="L136" s="953"/>
      <c r="M136" s="953"/>
      <c r="N136" s="953"/>
      <c r="O136" s="953"/>
      <c r="P136" s="953"/>
      <c r="Q136" s="953"/>
      <c r="R136" s="953"/>
      <c r="S136" s="953"/>
      <c r="T136" s="953"/>
      <c r="U136" s="953"/>
      <c r="V136" s="953"/>
      <c r="W136" s="953"/>
      <c r="X136" s="953"/>
      <c r="Y136" s="953"/>
      <c r="Z136" s="953"/>
      <c r="AA136" s="953"/>
      <c r="AB136" s="953"/>
      <c r="AC136" s="953"/>
      <c r="AD136" s="953"/>
      <c r="AE136" s="953"/>
      <c r="AF136" s="953"/>
      <c r="AG136" s="953"/>
      <c r="AH136" s="953"/>
      <c r="AI136" s="953"/>
      <c r="AJ136" s="972"/>
      <c r="AK136" s="914"/>
      <c r="AL136" s="914"/>
      <c r="AM136" s="914"/>
      <c r="AN136" s="914"/>
      <c r="AO136" s="914"/>
      <c r="AP136" s="914"/>
      <c r="AQ136" s="914"/>
      <c r="AR136" s="914"/>
      <c r="AS136" s="914"/>
      <c r="AT136" s="914"/>
      <c r="AU136" s="914"/>
      <c r="AV136" s="914"/>
      <c r="AW136" s="914"/>
      <c r="AX136" s="914"/>
      <c r="AY136" s="914"/>
      <c r="AZ136" s="914"/>
      <c r="BA136" s="914"/>
      <c r="BB136" s="914"/>
      <c r="BC136" s="914"/>
      <c r="BD136" s="914"/>
      <c r="BE136" s="914"/>
      <c r="BF136" s="914"/>
      <c r="BG136" s="914"/>
      <c r="BH136" s="914"/>
      <c r="BI136" s="914"/>
      <c r="BJ136" s="914"/>
      <c r="BK136" s="914"/>
      <c r="BL136" s="914"/>
      <c r="BM136" s="914"/>
      <c r="BN136" s="914"/>
      <c r="BO136" s="914"/>
      <c r="BP136" s="914"/>
      <c r="BQ136" s="914"/>
      <c r="BR136" s="914"/>
      <c r="BS136" s="914"/>
      <c r="BT136" s="914"/>
      <c r="BU136" s="914"/>
      <c r="BV136" s="914"/>
    </row>
    <row r="137" spans="1:74" x14ac:dyDescent="0.2">
      <c r="A137" s="914"/>
      <c r="B137" s="972"/>
      <c r="C137" s="914"/>
      <c r="D137" s="953"/>
      <c r="E137" s="953"/>
      <c r="F137" s="953"/>
      <c r="G137" s="953"/>
      <c r="H137" s="953"/>
      <c r="I137" s="953"/>
      <c r="J137" s="953"/>
      <c r="K137" s="953"/>
      <c r="L137" s="953"/>
      <c r="M137" s="953"/>
      <c r="N137" s="953"/>
      <c r="O137" s="953"/>
      <c r="P137" s="953"/>
      <c r="Q137" s="953"/>
      <c r="R137" s="953"/>
      <c r="S137" s="953"/>
      <c r="T137" s="953"/>
      <c r="U137" s="953"/>
      <c r="V137" s="953"/>
      <c r="W137" s="953"/>
      <c r="X137" s="953"/>
      <c r="Y137" s="953"/>
      <c r="Z137" s="953"/>
      <c r="AA137" s="953"/>
      <c r="AB137" s="953"/>
      <c r="AC137" s="953"/>
      <c r="AD137" s="953"/>
      <c r="AE137" s="953"/>
      <c r="AF137" s="953"/>
      <c r="AG137" s="953"/>
      <c r="AH137" s="953"/>
      <c r="AI137" s="953"/>
      <c r="AJ137" s="972"/>
      <c r="AK137" s="914"/>
      <c r="AL137" s="914"/>
      <c r="AM137" s="914"/>
      <c r="AN137" s="914"/>
      <c r="AO137" s="914"/>
      <c r="AP137" s="914"/>
      <c r="AQ137" s="914"/>
      <c r="AR137" s="914"/>
      <c r="AS137" s="914"/>
      <c r="AT137" s="914"/>
      <c r="AU137" s="914"/>
      <c r="AV137" s="914"/>
      <c r="AW137" s="914"/>
      <c r="AX137" s="914"/>
      <c r="AY137" s="914"/>
      <c r="AZ137" s="914"/>
      <c r="BA137" s="914"/>
      <c r="BB137" s="914"/>
      <c r="BC137" s="914"/>
      <c r="BD137" s="914"/>
      <c r="BE137" s="914"/>
      <c r="BF137" s="914"/>
      <c r="BG137" s="914"/>
      <c r="BH137" s="914"/>
      <c r="BI137" s="914"/>
      <c r="BJ137" s="914"/>
      <c r="BK137" s="914"/>
      <c r="BL137" s="914"/>
      <c r="BM137" s="914"/>
      <c r="BN137" s="914"/>
      <c r="BO137" s="914"/>
      <c r="BP137" s="914"/>
      <c r="BQ137" s="914"/>
      <c r="BR137" s="914"/>
      <c r="BS137" s="914"/>
      <c r="BT137" s="914"/>
      <c r="BU137" s="914"/>
      <c r="BV137" s="914"/>
    </row>
    <row r="138" spans="1:74" x14ac:dyDescent="0.2">
      <c r="A138" s="914"/>
      <c r="B138" s="972"/>
      <c r="C138" s="914"/>
      <c r="D138" s="953"/>
      <c r="E138" s="953"/>
      <c r="F138" s="953"/>
      <c r="G138" s="953"/>
      <c r="H138" s="953"/>
      <c r="I138" s="953"/>
      <c r="J138" s="953"/>
      <c r="K138" s="953"/>
      <c r="L138" s="953"/>
      <c r="M138" s="953"/>
      <c r="N138" s="953"/>
      <c r="O138" s="953"/>
      <c r="P138" s="953"/>
      <c r="Q138" s="953"/>
      <c r="R138" s="953"/>
      <c r="S138" s="953"/>
      <c r="T138" s="953"/>
      <c r="U138" s="953"/>
      <c r="V138" s="953"/>
      <c r="W138" s="953"/>
      <c r="X138" s="953"/>
      <c r="Y138" s="953"/>
      <c r="Z138" s="953"/>
      <c r="AA138" s="953"/>
      <c r="AB138" s="953"/>
      <c r="AC138" s="953"/>
      <c r="AD138" s="953"/>
      <c r="AE138" s="953"/>
      <c r="AF138" s="953"/>
      <c r="AG138" s="953"/>
      <c r="AH138" s="953"/>
      <c r="AI138" s="953"/>
      <c r="AJ138" s="972"/>
      <c r="AK138" s="914"/>
      <c r="AL138" s="914"/>
      <c r="AM138" s="914"/>
      <c r="AN138" s="914"/>
      <c r="AO138" s="914"/>
      <c r="AP138" s="914"/>
      <c r="AQ138" s="914"/>
      <c r="AR138" s="914"/>
      <c r="AS138" s="914"/>
      <c r="AT138" s="914"/>
      <c r="AU138" s="914"/>
      <c r="AV138" s="914"/>
      <c r="AW138" s="914"/>
      <c r="AX138" s="914"/>
      <c r="AY138" s="914"/>
      <c r="AZ138" s="914"/>
      <c r="BA138" s="914"/>
      <c r="BB138" s="914"/>
      <c r="BC138" s="914"/>
      <c r="BD138" s="914"/>
      <c r="BE138" s="914"/>
      <c r="BF138" s="914"/>
      <c r="BG138" s="914"/>
      <c r="BH138" s="914"/>
      <c r="BI138" s="914"/>
      <c r="BJ138" s="914"/>
      <c r="BK138" s="914"/>
      <c r="BL138" s="914"/>
      <c r="BM138" s="914"/>
      <c r="BN138" s="914"/>
      <c r="BO138" s="914"/>
      <c r="BP138" s="914"/>
      <c r="BQ138" s="914"/>
      <c r="BR138" s="914"/>
      <c r="BS138" s="914"/>
      <c r="BT138" s="914"/>
      <c r="BU138" s="914"/>
      <c r="BV138" s="914"/>
    </row>
    <row r="139" spans="1:74" x14ac:dyDescent="0.2">
      <c r="A139" s="914"/>
      <c r="B139" s="972"/>
      <c r="C139" s="914"/>
      <c r="D139" s="953"/>
      <c r="E139" s="953"/>
      <c r="F139" s="953"/>
      <c r="G139" s="953"/>
      <c r="H139" s="953"/>
      <c r="I139" s="953"/>
      <c r="J139" s="953"/>
      <c r="K139" s="953"/>
      <c r="L139" s="953"/>
      <c r="M139" s="953"/>
      <c r="N139" s="953"/>
      <c r="O139" s="953"/>
      <c r="P139" s="953"/>
      <c r="Q139" s="953"/>
      <c r="R139" s="953"/>
      <c r="S139" s="953"/>
      <c r="T139" s="953"/>
      <c r="U139" s="953"/>
      <c r="V139" s="953"/>
      <c r="W139" s="953"/>
      <c r="X139" s="953"/>
      <c r="Y139" s="953"/>
      <c r="Z139" s="953"/>
      <c r="AA139" s="953"/>
      <c r="AB139" s="953"/>
      <c r="AC139" s="953"/>
      <c r="AD139" s="953"/>
      <c r="AE139" s="953"/>
      <c r="AF139" s="953"/>
      <c r="AG139" s="953"/>
      <c r="AH139" s="953"/>
      <c r="AI139" s="953"/>
      <c r="AJ139" s="972"/>
      <c r="AK139" s="914"/>
      <c r="AL139" s="914"/>
      <c r="AM139" s="914"/>
      <c r="AN139" s="914"/>
      <c r="AO139" s="914"/>
      <c r="AP139" s="914"/>
      <c r="AQ139" s="914"/>
      <c r="AR139" s="914"/>
      <c r="AS139" s="914"/>
      <c r="AT139" s="914"/>
      <c r="AU139" s="914"/>
      <c r="AV139" s="914"/>
      <c r="AW139" s="914"/>
      <c r="AX139" s="914"/>
      <c r="AY139" s="914"/>
      <c r="AZ139" s="914"/>
      <c r="BA139" s="914"/>
      <c r="BB139" s="914"/>
      <c r="BC139" s="914"/>
      <c r="BD139" s="914"/>
      <c r="BE139" s="914"/>
      <c r="BF139" s="914"/>
      <c r="BG139" s="914"/>
      <c r="BH139" s="914"/>
      <c r="BI139" s="914"/>
      <c r="BJ139" s="914"/>
      <c r="BK139" s="914"/>
      <c r="BL139" s="914"/>
      <c r="BM139" s="914"/>
      <c r="BN139" s="914"/>
      <c r="BO139" s="914"/>
      <c r="BP139" s="914"/>
      <c r="BQ139" s="914"/>
      <c r="BR139" s="914"/>
      <c r="BS139" s="914"/>
      <c r="BT139" s="914"/>
      <c r="BU139" s="914"/>
      <c r="BV139" s="914"/>
    </row>
    <row r="140" spans="1:74" x14ac:dyDescent="0.2">
      <c r="A140" s="914"/>
      <c r="B140" s="972"/>
      <c r="C140" s="914"/>
      <c r="D140" s="953"/>
      <c r="E140" s="953"/>
      <c r="F140" s="953"/>
      <c r="G140" s="953"/>
      <c r="H140" s="953"/>
      <c r="I140" s="953"/>
      <c r="J140" s="953"/>
      <c r="K140" s="953"/>
      <c r="L140" s="953"/>
      <c r="M140" s="953"/>
      <c r="N140" s="953"/>
      <c r="O140" s="953"/>
      <c r="P140" s="953"/>
      <c r="Q140" s="953"/>
      <c r="R140" s="953"/>
      <c r="S140" s="953"/>
      <c r="T140" s="953"/>
      <c r="U140" s="953"/>
      <c r="V140" s="953"/>
      <c r="W140" s="953"/>
      <c r="X140" s="953"/>
      <c r="Y140" s="953"/>
      <c r="Z140" s="953"/>
      <c r="AA140" s="953"/>
      <c r="AB140" s="953"/>
      <c r="AC140" s="953"/>
      <c r="AD140" s="953"/>
      <c r="AE140" s="953"/>
      <c r="AF140" s="953"/>
      <c r="AG140" s="953"/>
      <c r="AH140" s="953"/>
      <c r="AI140" s="953"/>
      <c r="AJ140" s="972"/>
      <c r="AK140" s="914"/>
      <c r="AL140" s="914"/>
      <c r="AM140" s="914"/>
      <c r="AN140" s="914"/>
      <c r="AO140" s="914"/>
      <c r="AP140" s="914"/>
      <c r="AQ140" s="914"/>
      <c r="AR140" s="914"/>
      <c r="AS140" s="914"/>
      <c r="AT140" s="914"/>
      <c r="AU140" s="914"/>
      <c r="AV140" s="914"/>
      <c r="AW140" s="914"/>
      <c r="AX140" s="914"/>
      <c r="AY140" s="914"/>
      <c r="AZ140" s="914"/>
      <c r="BA140" s="914"/>
      <c r="BB140" s="914"/>
      <c r="BC140" s="914"/>
      <c r="BD140" s="914"/>
      <c r="BE140" s="914"/>
      <c r="BF140" s="914"/>
      <c r="BG140" s="914"/>
      <c r="BH140" s="914"/>
      <c r="BI140" s="914"/>
      <c r="BJ140" s="914"/>
      <c r="BK140" s="914"/>
      <c r="BL140" s="914"/>
      <c r="BM140" s="914"/>
      <c r="BN140" s="914"/>
      <c r="BO140" s="914"/>
      <c r="BP140" s="914"/>
      <c r="BQ140" s="914"/>
      <c r="BR140" s="914"/>
      <c r="BS140" s="914"/>
      <c r="BT140" s="914"/>
      <c r="BU140" s="914"/>
      <c r="BV140" s="914"/>
    </row>
    <row r="141" spans="1:74" x14ac:dyDescent="0.2">
      <c r="A141" s="914"/>
      <c r="B141" s="972"/>
      <c r="C141" s="914"/>
      <c r="D141" s="953"/>
      <c r="E141" s="953"/>
      <c r="F141" s="953"/>
      <c r="G141" s="953"/>
      <c r="H141" s="953"/>
      <c r="I141" s="953"/>
      <c r="J141" s="953"/>
      <c r="K141" s="953"/>
      <c r="L141" s="953"/>
      <c r="M141" s="953"/>
      <c r="N141" s="953"/>
      <c r="O141" s="953"/>
      <c r="P141" s="953"/>
      <c r="Q141" s="953"/>
      <c r="R141" s="953"/>
      <c r="S141" s="953"/>
      <c r="T141" s="953"/>
      <c r="U141" s="953"/>
      <c r="V141" s="953"/>
      <c r="W141" s="953"/>
      <c r="X141" s="953"/>
      <c r="Y141" s="953"/>
      <c r="Z141" s="953"/>
      <c r="AA141" s="953"/>
      <c r="AB141" s="953"/>
      <c r="AC141" s="953"/>
      <c r="AD141" s="953"/>
      <c r="AE141" s="953"/>
      <c r="AF141" s="953"/>
      <c r="AG141" s="953"/>
      <c r="AH141" s="953"/>
      <c r="AI141" s="953"/>
      <c r="AJ141" s="972"/>
      <c r="AK141" s="914"/>
      <c r="AL141" s="914"/>
      <c r="AM141" s="914"/>
      <c r="AN141" s="914"/>
      <c r="AO141" s="914"/>
      <c r="AP141" s="914"/>
      <c r="AQ141" s="914"/>
      <c r="AR141" s="914"/>
      <c r="AS141" s="914"/>
      <c r="AT141" s="914"/>
      <c r="AU141" s="914"/>
      <c r="AV141" s="914"/>
      <c r="AW141" s="914"/>
      <c r="AX141" s="914"/>
      <c r="AY141" s="914"/>
      <c r="AZ141" s="914"/>
      <c r="BA141" s="914"/>
      <c r="BB141" s="914"/>
      <c r="BC141" s="914"/>
      <c r="BD141" s="914"/>
      <c r="BE141" s="914"/>
      <c r="BF141" s="914"/>
      <c r="BG141" s="914"/>
      <c r="BH141" s="914"/>
      <c r="BI141" s="914"/>
      <c r="BJ141" s="914"/>
      <c r="BK141" s="914"/>
      <c r="BL141" s="914"/>
      <c r="BM141" s="914"/>
      <c r="BN141" s="914"/>
      <c r="BO141" s="914"/>
      <c r="BP141" s="914"/>
      <c r="BQ141" s="914"/>
      <c r="BR141" s="914"/>
      <c r="BS141" s="914"/>
      <c r="BT141" s="914"/>
      <c r="BU141" s="914"/>
      <c r="BV141" s="914"/>
    </row>
    <row r="142" spans="1:74" x14ac:dyDescent="0.2">
      <c r="A142" s="914"/>
      <c r="B142" s="972"/>
      <c r="C142" s="914"/>
      <c r="D142" s="953"/>
      <c r="E142" s="953"/>
      <c r="F142" s="953"/>
      <c r="G142" s="953"/>
      <c r="H142" s="953"/>
      <c r="I142" s="953"/>
      <c r="J142" s="953"/>
      <c r="K142" s="953"/>
      <c r="L142" s="953"/>
      <c r="M142" s="953"/>
      <c r="N142" s="953"/>
      <c r="O142" s="953"/>
      <c r="P142" s="953"/>
      <c r="Q142" s="953"/>
      <c r="R142" s="953"/>
      <c r="S142" s="953"/>
      <c r="T142" s="953"/>
      <c r="U142" s="953"/>
      <c r="V142" s="953"/>
      <c r="W142" s="953"/>
      <c r="X142" s="953"/>
      <c r="Y142" s="953"/>
      <c r="Z142" s="953"/>
      <c r="AA142" s="953"/>
      <c r="AB142" s="953"/>
      <c r="AC142" s="953"/>
      <c r="AD142" s="953"/>
      <c r="AE142" s="953"/>
      <c r="AF142" s="953"/>
      <c r="AG142" s="953"/>
      <c r="AH142" s="953"/>
      <c r="AI142" s="953"/>
      <c r="AJ142" s="972"/>
      <c r="AK142" s="914"/>
      <c r="AL142" s="914"/>
      <c r="AM142" s="914"/>
      <c r="AN142" s="914"/>
      <c r="AO142" s="914"/>
      <c r="AP142" s="914"/>
      <c r="AQ142" s="914"/>
      <c r="AR142" s="914"/>
      <c r="AS142" s="914"/>
      <c r="AT142" s="914"/>
      <c r="AU142" s="914"/>
      <c r="AV142" s="914"/>
      <c r="AW142" s="914"/>
      <c r="AX142" s="914"/>
      <c r="AY142" s="914"/>
      <c r="AZ142" s="914"/>
      <c r="BA142" s="914"/>
      <c r="BB142" s="914"/>
      <c r="BC142" s="914"/>
      <c r="BD142" s="914"/>
      <c r="BE142" s="914"/>
      <c r="BF142" s="914"/>
      <c r="BG142" s="914"/>
      <c r="BH142" s="914"/>
      <c r="BI142" s="914"/>
      <c r="BJ142" s="914"/>
      <c r="BK142" s="914"/>
      <c r="BL142" s="914"/>
      <c r="BM142" s="914"/>
      <c r="BN142" s="914"/>
      <c r="BO142" s="914"/>
      <c r="BP142" s="914"/>
      <c r="BQ142" s="914"/>
      <c r="BR142" s="914"/>
      <c r="BS142" s="914"/>
      <c r="BT142" s="914"/>
      <c r="BU142" s="914"/>
      <c r="BV142" s="914"/>
    </row>
    <row r="143" spans="1:74" x14ac:dyDescent="0.2">
      <c r="A143" s="914"/>
      <c r="B143" s="972"/>
      <c r="C143" s="914"/>
      <c r="D143" s="953"/>
      <c r="E143" s="953"/>
      <c r="F143" s="953"/>
      <c r="G143" s="953"/>
      <c r="H143" s="953"/>
      <c r="I143" s="953"/>
      <c r="J143" s="953"/>
      <c r="K143" s="953"/>
      <c r="L143" s="953"/>
      <c r="M143" s="953"/>
      <c r="N143" s="953"/>
      <c r="O143" s="953"/>
      <c r="P143" s="953"/>
      <c r="Q143" s="953"/>
      <c r="R143" s="953"/>
      <c r="S143" s="953"/>
      <c r="T143" s="953"/>
      <c r="U143" s="953"/>
      <c r="V143" s="953"/>
      <c r="W143" s="953"/>
      <c r="X143" s="953"/>
      <c r="Y143" s="953"/>
      <c r="Z143" s="953"/>
      <c r="AA143" s="953"/>
      <c r="AB143" s="953"/>
      <c r="AC143" s="953"/>
      <c r="AD143" s="953"/>
      <c r="AE143" s="953"/>
      <c r="AF143" s="953"/>
      <c r="AG143" s="953"/>
      <c r="AH143" s="953"/>
      <c r="AI143" s="953"/>
      <c r="AJ143" s="972"/>
      <c r="AK143" s="914"/>
      <c r="AL143" s="914"/>
      <c r="AM143" s="914"/>
      <c r="AN143" s="914"/>
      <c r="AO143" s="914"/>
      <c r="AP143" s="914"/>
      <c r="AQ143" s="914"/>
      <c r="AR143" s="914"/>
      <c r="AS143" s="914"/>
      <c r="AT143" s="914"/>
      <c r="AU143" s="914"/>
      <c r="AV143" s="914"/>
      <c r="AW143" s="914"/>
      <c r="AX143" s="914"/>
      <c r="AY143" s="914"/>
      <c r="AZ143" s="914"/>
      <c r="BA143" s="914"/>
      <c r="BB143" s="914"/>
      <c r="BC143" s="914"/>
      <c r="BD143" s="914"/>
      <c r="BE143" s="914"/>
      <c r="BF143" s="914"/>
      <c r="BG143" s="914"/>
      <c r="BH143" s="914"/>
      <c r="BI143" s="914"/>
      <c r="BJ143" s="914"/>
      <c r="BK143" s="914"/>
      <c r="BL143" s="914"/>
      <c r="BM143" s="914"/>
      <c r="BN143" s="914"/>
      <c r="BO143" s="914"/>
      <c r="BP143" s="914"/>
      <c r="BQ143" s="914"/>
      <c r="BR143" s="914"/>
      <c r="BS143" s="914"/>
      <c r="BT143" s="914"/>
      <c r="BU143" s="914"/>
      <c r="BV143" s="914"/>
    </row>
    <row r="144" spans="1:74" x14ac:dyDescent="0.2">
      <c r="A144" s="914"/>
      <c r="B144" s="972"/>
      <c r="C144" s="914"/>
      <c r="D144" s="953"/>
      <c r="E144" s="953"/>
      <c r="F144" s="953"/>
      <c r="G144" s="953"/>
      <c r="H144" s="953"/>
      <c r="I144" s="953"/>
      <c r="J144" s="953"/>
      <c r="K144" s="953"/>
      <c r="L144" s="953"/>
      <c r="M144" s="953"/>
      <c r="N144" s="953"/>
      <c r="O144" s="953"/>
      <c r="P144" s="953"/>
      <c r="Q144" s="953"/>
      <c r="R144" s="953"/>
      <c r="S144" s="953"/>
      <c r="T144" s="953"/>
      <c r="U144" s="953"/>
      <c r="V144" s="953"/>
      <c r="W144" s="953"/>
      <c r="X144" s="953"/>
      <c r="Y144" s="953"/>
      <c r="Z144" s="953"/>
      <c r="AA144" s="953"/>
      <c r="AB144" s="953"/>
      <c r="AC144" s="953"/>
      <c r="AD144" s="953"/>
      <c r="AE144" s="953"/>
      <c r="AF144" s="953"/>
      <c r="AG144" s="953"/>
      <c r="AH144" s="953"/>
      <c r="AI144" s="953"/>
      <c r="AJ144" s="972"/>
      <c r="AK144" s="914"/>
      <c r="AL144" s="914"/>
      <c r="AM144" s="914"/>
      <c r="AN144" s="914"/>
      <c r="AO144" s="914"/>
      <c r="AP144" s="914"/>
      <c r="AQ144" s="914"/>
      <c r="AR144" s="914"/>
      <c r="AS144" s="914"/>
      <c r="AT144" s="914"/>
      <c r="AU144" s="914"/>
      <c r="AV144" s="914"/>
      <c r="AW144" s="914"/>
      <c r="AX144" s="914"/>
      <c r="AY144" s="914"/>
      <c r="AZ144" s="914"/>
      <c r="BA144" s="914"/>
      <c r="BB144" s="914"/>
      <c r="BC144" s="914"/>
      <c r="BD144" s="914"/>
      <c r="BE144" s="914"/>
      <c r="BF144" s="914"/>
      <c r="BG144" s="914"/>
      <c r="BH144" s="914"/>
      <c r="BI144" s="914"/>
      <c r="BJ144" s="914"/>
      <c r="BK144" s="914"/>
      <c r="BL144" s="914"/>
      <c r="BM144" s="914"/>
      <c r="BN144" s="914"/>
      <c r="BO144" s="914"/>
      <c r="BP144" s="914"/>
      <c r="BQ144" s="914"/>
      <c r="BR144" s="914"/>
      <c r="BS144" s="914"/>
      <c r="BT144" s="914"/>
      <c r="BU144" s="914"/>
      <c r="BV144" s="914"/>
    </row>
    <row r="145" spans="1:74" x14ac:dyDescent="0.2">
      <c r="A145" s="914"/>
      <c r="B145" s="972"/>
      <c r="C145" s="914"/>
      <c r="D145" s="953"/>
      <c r="E145" s="953"/>
      <c r="F145" s="953"/>
      <c r="G145" s="953"/>
      <c r="H145" s="953"/>
      <c r="I145" s="953"/>
      <c r="J145" s="953"/>
      <c r="K145" s="953"/>
      <c r="L145" s="953"/>
      <c r="M145" s="953"/>
      <c r="N145" s="953"/>
      <c r="O145" s="953"/>
      <c r="P145" s="953"/>
      <c r="Q145" s="953"/>
      <c r="R145" s="953"/>
      <c r="S145" s="953"/>
      <c r="T145" s="953"/>
      <c r="U145" s="953"/>
      <c r="V145" s="953"/>
      <c r="W145" s="953"/>
      <c r="X145" s="953"/>
      <c r="Y145" s="953"/>
      <c r="Z145" s="953"/>
      <c r="AA145" s="953"/>
      <c r="AB145" s="953"/>
      <c r="AC145" s="953"/>
      <c r="AD145" s="953"/>
      <c r="AE145" s="953"/>
      <c r="AF145" s="953"/>
      <c r="AG145" s="953"/>
      <c r="AH145" s="953"/>
      <c r="AI145" s="953"/>
      <c r="AJ145" s="972"/>
      <c r="AK145" s="914"/>
      <c r="AL145" s="914"/>
      <c r="AM145" s="914"/>
      <c r="AN145" s="914"/>
      <c r="AO145" s="914"/>
      <c r="AP145" s="914"/>
      <c r="AQ145" s="914"/>
      <c r="AR145" s="914"/>
      <c r="AS145" s="914"/>
      <c r="AT145" s="914"/>
      <c r="AU145" s="914"/>
      <c r="AV145" s="914"/>
      <c r="AW145" s="914"/>
      <c r="AX145" s="914"/>
      <c r="AY145" s="914"/>
      <c r="AZ145" s="914"/>
      <c r="BA145" s="914"/>
      <c r="BB145" s="914"/>
      <c r="BC145" s="914"/>
      <c r="BD145" s="914"/>
      <c r="BE145" s="914"/>
      <c r="BF145" s="914"/>
      <c r="BG145" s="914"/>
      <c r="BH145" s="914"/>
      <c r="BI145" s="914"/>
      <c r="BJ145" s="914"/>
      <c r="BK145" s="914"/>
      <c r="BL145" s="914"/>
      <c r="BM145" s="914"/>
      <c r="BN145" s="914"/>
      <c r="BO145" s="914"/>
      <c r="BP145" s="914"/>
      <c r="BQ145" s="914"/>
      <c r="BR145" s="914"/>
      <c r="BS145" s="914"/>
      <c r="BT145" s="914"/>
      <c r="BU145" s="914"/>
      <c r="BV145" s="914"/>
    </row>
    <row r="146" spans="1:74" x14ac:dyDescent="0.2">
      <c r="A146" s="914"/>
      <c r="B146" s="972"/>
      <c r="C146" s="914"/>
      <c r="D146" s="953"/>
      <c r="E146" s="953"/>
      <c r="F146" s="953"/>
      <c r="G146" s="953"/>
      <c r="H146" s="953"/>
      <c r="I146" s="953"/>
      <c r="J146" s="953"/>
      <c r="K146" s="953"/>
      <c r="L146" s="953"/>
      <c r="M146" s="953"/>
      <c r="N146" s="953"/>
      <c r="O146" s="953"/>
      <c r="P146" s="953"/>
      <c r="Q146" s="953"/>
      <c r="R146" s="953"/>
      <c r="S146" s="953"/>
      <c r="T146" s="953"/>
      <c r="U146" s="953"/>
      <c r="V146" s="953"/>
      <c r="W146" s="953"/>
      <c r="X146" s="953"/>
      <c r="Y146" s="953"/>
      <c r="Z146" s="953"/>
      <c r="AA146" s="953"/>
      <c r="AB146" s="953"/>
      <c r="AC146" s="953"/>
      <c r="AD146" s="953"/>
      <c r="AE146" s="953"/>
      <c r="AF146" s="953"/>
      <c r="AG146" s="953"/>
      <c r="AH146" s="953"/>
      <c r="AI146" s="953"/>
      <c r="AJ146" s="972"/>
      <c r="AK146" s="914"/>
      <c r="AL146" s="914"/>
      <c r="AM146" s="914"/>
      <c r="AN146" s="914"/>
      <c r="AO146" s="914"/>
      <c r="AP146" s="914"/>
      <c r="AQ146" s="914"/>
      <c r="AR146" s="914"/>
      <c r="AS146" s="914"/>
      <c r="AT146" s="914"/>
      <c r="AU146" s="914"/>
      <c r="AV146" s="914"/>
      <c r="AW146" s="914"/>
      <c r="AX146" s="914"/>
      <c r="AY146" s="914"/>
      <c r="AZ146" s="914"/>
      <c r="BA146" s="914"/>
      <c r="BB146" s="914"/>
      <c r="BC146" s="914"/>
      <c r="BD146" s="914"/>
      <c r="BE146" s="914"/>
      <c r="BF146" s="914"/>
      <c r="BG146" s="914"/>
      <c r="BH146" s="914"/>
      <c r="BI146" s="914"/>
      <c r="BJ146" s="914"/>
      <c r="BK146" s="914"/>
      <c r="BL146" s="914"/>
      <c r="BM146" s="914"/>
      <c r="BN146" s="914"/>
      <c r="BO146" s="914"/>
      <c r="BP146" s="914"/>
      <c r="BQ146" s="914"/>
      <c r="BR146" s="914"/>
      <c r="BS146" s="914"/>
      <c r="BT146" s="914"/>
      <c r="BU146" s="914"/>
      <c r="BV146" s="914"/>
    </row>
    <row r="147" spans="1:74" x14ac:dyDescent="0.2">
      <c r="A147" s="914"/>
      <c r="B147" s="972"/>
      <c r="C147" s="914"/>
      <c r="D147" s="953"/>
      <c r="E147" s="953"/>
      <c r="F147" s="953"/>
      <c r="G147" s="953"/>
      <c r="H147" s="953"/>
      <c r="I147" s="953"/>
      <c r="J147" s="953"/>
      <c r="K147" s="953"/>
      <c r="L147" s="953"/>
      <c r="M147" s="953"/>
      <c r="N147" s="953"/>
      <c r="O147" s="953"/>
      <c r="P147" s="953"/>
      <c r="Q147" s="953"/>
      <c r="R147" s="953"/>
      <c r="S147" s="953"/>
      <c r="T147" s="953"/>
      <c r="U147" s="953"/>
      <c r="V147" s="953"/>
      <c r="W147" s="953"/>
      <c r="X147" s="953"/>
      <c r="Y147" s="953"/>
      <c r="Z147" s="953"/>
      <c r="AA147" s="953"/>
      <c r="AB147" s="953"/>
      <c r="AC147" s="953"/>
      <c r="AD147" s="953"/>
      <c r="AE147" s="953"/>
      <c r="AF147" s="953"/>
      <c r="AG147" s="953"/>
      <c r="AH147" s="953"/>
      <c r="AI147" s="953"/>
      <c r="AJ147" s="972"/>
      <c r="AK147" s="914"/>
      <c r="AL147" s="914"/>
      <c r="AM147" s="914"/>
      <c r="AN147" s="914"/>
      <c r="AO147" s="914"/>
      <c r="AP147" s="914"/>
      <c r="AQ147" s="914"/>
      <c r="AR147" s="914"/>
      <c r="AS147" s="914"/>
      <c r="AT147" s="914"/>
      <c r="AU147" s="914"/>
      <c r="AV147" s="914"/>
      <c r="AW147" s="914"/>
      <c r="AX147" s="914"/>
      <c r="AY147" s="914"/>
      <c r="AZ147" s="914"/>
      <c r="BA147" s="914"/>
      <c r="BB147" s="914"/>
      <c r="BC147" s="914"/>
      <c r="BD147" s="914"/>
      <c r="BE147" s="914"/>
      <c r="BF147" s="914"/>
      <c r="BG147" s="914"/>
      <c r="BH147" s="914"/>
      <c r="BI147" s="914"/>
      <c r="BJ147" s="914"/>
      <c r="BK147" s="914"/>
      <c r="BL147" s="914"/>
      <c r="BM147" s="914"/>
      <c r="BN147" s="914"/>
      <c r="BO147" s="914"/>
      <c r="BP147" s="914"/>
      <c r="BQ147" s="914"/>
      <c r="BR147" s="914"/>
      <c r="BS147" s="914"/>
      <c r="BT147" s="914"/>
      <c r="BU147" s="914"/>
      <c r="BV147" s="914"/>
    </row>
    <row r="148" spans="1:74" x14ac:dyDescent="0.2">
      <c r="A148" s="914"/>
      <c r="B148" s="972"/>
      <c r="C148" s="914"/>
      <c r="D148" s="953"/>
      <c r="E148" s="953"/>
      <c r="F148" s="953"/>
      <c r="G148" s="953"/>
      <c r="H148" s="953"/>
      <c r="I148" s="953"/>
      <c r="J148" s="953"/>
      <c r="K148" s="953"/>
      <c r="L148" s="953"/>
      <c r="M148" s="953"/>
      <c r="N148" s="953"/>
      <c r="O148" s="953"/>
      <c r="P148" s="953"/>
      <c r="Q148" s="953"/>
      <c r="R148" s="953"/>
      <c r="S148" s="953"/>
      <c r="T148" s="953"/>
      <c r="U148" s="953"/>
      <c r="V148" s="953"/>
      <c r="W148" s="953"/>
      <c r="X148" s="953"/>
      <c r="Y148" s="953"/>
      <c r="Z148" s="953"/>
      <c r="AA148" s="953"/>
      <c r="AB148" s="953"/>
      <c r="AC148" s="953"/>
      <c r="AD148" s="953"/>
      <c r="AE148" s="953"/>
      <c r="AF148" s="953"/>
      <c r="AG148" s="953"/>
      <c r="AH148" s="953"/>
      <c r="AI148" s="953"/>
      <c r="AJ148" s="972"/>
      <c r="AK148" s="914"/>
      <c r="AL148" s="914"/>
      <c r="AM148" s="914"/>
      <c r="AN148" s="914"/>
      <c r="AO148" s="914"/>
      <c r="AP148" s="914"/>
      <c r="AQ148" s="914"/>
      <c r="AR148" s="914"/>
      <c r="AS148" s="914"/>
      <c r="AT148" s="914"/>
      <c r="AU148" s="914"/>
      <c r="AV148" s="914"/>
      <c r="AW148" s="914"/>
      <c r="AX148" s="914"/>
      <c r="AY148" s="914"/>
      <c r="AZ148" s="914"/>
      <c r="BA148" s="914"/>
      <c r="BB148" s="914"/>
      <c r="BC148" s="914"/>
      <c r="BD148" s="914"/>
      <c r="BE148" s="914"/>
      <c r="BF148" s="914"/>
      <c r="BG148" s="914"/>
      <c r="BH148" s="914"/>
      <c r="BI148" s="914"/>
      <c r="BJ148" s="914"/>
      <c r="BK148" s="914"/>
      <c r="BL148" s="914"/>
      <c r="BM148" s="914"/>
      <c r="BN148" s="914"/>
      <c r="BO148" s="914"/>
      <c r="BP148" s="914"/>
      <c r="BQ148" s="914"/>
      <c r="BR148" s="914"/>
      <c r="BS148" s="914"/>
      <c r="BT148" s="914"/>
      <c r="BU148" s="914"/>
      <c r="BV148" s="914"/>
    </row>
    <row r="149" spans="1:74" x14ac:dyDescent="0.2">
      <c r="A149" s="914"/>
      <c r="B149" s="972"/>
      <c r="C149" s="914"/>
      <c r="D149" s="953"/>
      <c r="E149" s="953"/>
      <c r="F149" s="953"/>
      <c r="G149" s="953"/>
      <c r="H149" s="953"/>
      <c r="I149" s="953"/>
      <c r="J149" s="953"/>
      <c r="K149" s="953"/>
      <c r="L149" s="953"/>
      <c r="M149" s="953"/>
      <c r="N149" s="953"/>
      <c r="O149" s="953"/>
      <c r="P149" s="953"/>
      <c r="Q149" s="953"/>
      <c r="R149" s="953"/>
      <c r="S149" s="953"/>
      <c r="T149" s="953"/>
      <c r="U149" s="953"/>
      <c r="V149" s="953"/>
      <c r="W149" s="953"/>
      <c r="X149" s="953"/>
      <c r="Y149" s="953"/>
      <c r="Z149" s="953"/>
      <c r="AA149" s="953"/>
      <c r="AB149" s="953"/>
      <c r="AC149" s="953"/>
      <c r="AD149" s="953"/>
      <c r="AE149" s="953"/>
      <c r="AF149" s="953"/>
      <c r="AG149" s="953"/>
      <c r="AH149" s="953"/>
      <c r="AI149" s="953"/>
      <c r="AJ149" s="972"/>
      <c r="AK149" s="914"/>
      <c r="AL149" s="914"/>
      <c r="AM149" s="914"/>
      <c r="AN149" s="914"/>
      <c r="AO149" s="914"/>
      <c r="AP149" s="914"/>
      <c r="AQ149" s="914"/>
      <c r="AR149" s="914"/>
      <c r="AS149" s="914"/>
      <c r="AT149" s="914"/>
      <c r="AU149" s="914"/>
      <c r="AV149" s="914"/>
      <c r="AW149" s="914"/>
      <c r="AX149" s="914"/>
      <c r="AY149" s="914"/>
      <c r="AZ149" s="914"/>
      <c r="BA149" s="914"/>
      <c r="BB149" s="914"/>
      <c r="BC149" s="914"/>
      <c r="BD149" s="914"/>
      <c r="BE149" s="914"/>
      <c r="BF149" s="914"/>
      <c r="BG149" s="914"/>
      <c r="BH149" s="914"/>
      <c r="BI149" s="914"/>
      <c r="BJ149" s="914"/>
      <c r="BK149" s="914"/>
      <c r="BL149" s="914"/>
      <c r="BM149" s="914"/>
      <c r="BN149" s="914"/>
      <c r="BO149" s="914"/>
      <c r="BP149" s="914"/>
      <c r="BQ149" s="914"/>
      <c r="BR149" s="914"/>
      <c r="BS149" s="914"/>
      <c r="BT149" s="914"/>
      <c r="BU149" s="914"/>
      <c r="BV149" s="914"/>
    </row>
    <row r="150" spans="1:74" x14ac:dyDescent="0.2">
      <c r="A150" s="914"/>
      <c r="B150" s="972"/>
      <c r="C150" s="914"/>
      <c r="D150" s="953"/>
      <c r="E150" s="953"/>
      <c r="F150" s="953"/>
      <c r="G150" s="953"/>
      <c r="H150" s="953"/>
      <c r="I150" s="953"/>
      <c r="J150" s="953"/>
      <c r="K150" s="953"/>
      <c r="L150" s="953"/>
      <c r="M150" s="953"/>
      <c r="N150" s="953"/>
      <c r="O150" s="953"/>
      <c r="P150" s="953"/>
      <c r="Q150" s="953"/>
      <c r="R150" s="953"/>
      <c r="S150" s="953"/>
      <c r="T150" s="953"/>
      <c r="U150" s="953"/>
      <c r="V150" s="953"/>
      <c r="W150" s="953"/>
      <c r="X150" s="953"/>
      <c r="Y150" s="953"/>
      <c r="Z150" s="953"/>
      <c r="AA150" s="953"/>
      <c r="AB150" s="953"/>
      <c r="AC150" s="953"/>
      <c r="AD150" s="953"/>
      <c r="AE150" s="953"/>
      <c r="AF150" s="953"/>
      <c r="AG150" s="953"/>
      <c r="AH150" s="953"/>
      <c r="AI150" s="953"/>
      <c r="AJ150" s="972"/>
      <c r="AK150" s="914"/>
      <c r="AL150" s="914"/>
      <c r="AM150" s="914"/>
      <c r="AN150" s="914"/>
      <c r="AO150" s="914"/>
      <c r="AP150" s="914"/>
      <c r="AQ150" s="914"/>
      <c r="AR150" s="914"/>
      <c r="AS150" s="914"/>
      <c r="AT150" s="914"/>
      <c r="AU150" s="914"/>
      <c r="AV150" s="914"/>
      <c r="AW150" s="914"/>
      <c r="AX150" s="914"/>
      <c r="AY150" s="914"/>
      <c r="AZ150" s="914"/>
      <c r="BA150" s="914"/>
      <c r="BB150" s="914"/>
      <c r="BC150" s="914"/>
      <c r="BD150" s="914"/>
      <c r="BE150" s="914"/>
      <c r="BF150" s="914"/>
      <c r="BG150" s="914"/>
      <c r="BH150" s="914"/>
      <c r="BI150" s="914"/>
      <c r="BJ150" s="914"/>
      <c r="BK150" s="914"/>
      <c r="BL150" s="914"/>
      <c r="BM150" s="914"/>
      <c r="BN150" s="914"/>
      <c r="BO150" s="914"/>
      <c r="BP150" s="914"/>
      <c r="BQ150" s="914"/>
      <c r="BR150" s="914"/>
      <c r="BS150" s="914"/>
      <c r="BT150" s="914"/>
      <c r="BU150" s="914"/>
      <c r="BV150" s="914"/>
    </row>
    <row r="151" spans="1:74" x14ac:dyDescent="0.2">
      <c r="A151" s="914"/>
      <c r="B151" s="972"/>
      <c r="C151" s="914"/>
      <c r="D151" s="953"/>
      <c r="E151" s="953"/>
      <c r="F151" s="953"/>
      <c r="G151" s="953"/>
      <c r="H151" s="953"/>
      <c r="I151" s="953"/>
      <c r="J151" s="953"/>
      <c r="K151" s="953"/>
      <c r="L151" s="953"/>
      <c r="M151" s="953"/>
      <c r="N151" s="953"/>
      <c r="O151" s="953"/>
      <c r="P151" s="953"/>
      <c r="Q151" s="953"/>
      <c r="R151" s="953"/>
      <c r="S151" s="953"/>
      <c r="T151" s="953"/>
      <c r="U151" s="953"/>
      <c r="V151" s="953"/>
      <c r="W151" s="953"/>
      <c r="X151" s="953"/>
      <c r="Y151" s="953"/>
      <c r="Z151" s="953"/>
      <c r="AA151" s="953"/>
      <c r="AB151" s="953"/>
      <c r="AC151" s="953"/>
      <c r="AD151" s="953"/>
      <c r="AE151" s="953"/>
      <c r="AF151" s="953"/>
      <c r="AG151" s="953"/>
      <c r="AH151" s="953"/>
      <c r="AI151" s="953"/>
      <c r="AJ151" s="972"/>
      <c r="AK151" s="914"/>
      <c r="AL151" s="914"/>
      <c r="AM151" s="914"/>
      <c r="AN151" s="914"/>
      <c r="AO151" s="914"/>
      <c r="AP151" s="914"/>
      <c r="AQ151" s="914"/>
      <c r="AR151" s="914"/>
      <c r="AS151" s="914"/>
      <c r="AT151" s="914"/>
      <c r="AU151" s="914"/>
      <c r="AV151" s="914"/>
      <c r="AW151" s="914"/>
      <c r="AX151" s="914"/>
      <c r="AY151" s="914"/>
      <c r="AZ151" s="914"/>
      <c r="BA151" s="914"/>
      <c r="BB151" s="914"/>
      <c r="BC151" s="914"/>
      <c r="BD151" s="914"/>
      <c r="BE151" s="914"/>
      <c r="BF151" s="914"/>
      <c r="BG151" s="914"/>
      <c r="BH151" s="914"/>
      <c r="BI151" s="914"/>
      <c r="BJ151" s="914"/>
      <c r="BK151" s="914"/>
      <c r="BL151" s="914"/>
      <c r="BM151" s="914"/>
      <c r="BN151" s="914"/>
      <c r="BO151" s="914"/>
      <c r="BP151" s="914"/>
      <c r="BQ151" s="914"/>
      <c r="BR151" s="914"/>
      <c r="BS151" s="914"/>
      <c r="BT151" s="914"/>
      <c r="BU151" s="914"/>
      <c r="BV151" s="914"/>
    </row>
    <row r="152" spans="1:74" x14ac:dyDescent="0.2">
      <c r="A152" s="914"/>
      <c r="B152" s="972"/>
      <c r="C152" s="914"/>
      <c r="D152" s="953"/>
      <c r="E152" s="953"/>
      <c r="F152" s="953"/>
      <c r="G152" s="953"/>
      <c r="H152" s="953"/>
      <c r="I152" s="953"/>
      <c r="J152" s="953"/>
      <c r="K152" s="953"/>
      <c r="L152" s="953"/>
      <c r="M152" s="953"/>
      <c r="N152" s="953"/>
      <c r="O152" s="953"/>
      <c r="P152" s="953"/>
      <c r="Q152" s="953"/>
      <c r="R152" s="953"/>
      <c r="S152" s="953"/>
      <c r="T152" s="953"/>
      <c r="U152" s="953"/>
      <c r="V152" s="953"/>
      <c r="W152" s="953"/>
      <c r="X152" s="953"/>
      <c r="Y152" s="953"/>
      <c r="Z152" s="953"/>
      <c r="AA152" s="953"/>
      <c r="AB152" s="953"/>
      <c r="AC152" s="953"/>
      <c r="AD152" s="953"/>
      <c r="AE152" s="953"/>
      <c r="AF152" s="953"/>
      <c r="AG152" s="953"/>
      <c r="AH152" s="953"/>
      <c r="AI152" s="953"/>
      <c r="AJ152" s="972"/>
      <c r="AK152" s="914"/>
      <c r="AL152" s="914"/>
      <c r="AM152" s="914"/>
      <c r="AN152" s="914"/>
      <c r="AO152" s="914"/>
      <c r="AP152" s="914"/>
      <c r="AQ152" s="914"/>
      <c r="AR152" s="914"/>
      <c r="AS152" s="914"/>
      <c r="AT152" s="914"/>
      <c r="AU152" s="914"/>
      <c r="AV152" s="914"/>
      <c r="AW152" s="914"/>
      <c r="AX152" s="914"/>
      <c r="AY152" s="914"/>
      <c r="AZ152" s="914"/>
      <c r="BA152" s="914"/>
      <c r="BB152" s="914"/>
      <c r="BC152" s="914"/>
      <c r="BD152" s="914"/>
      <c r="BE152" s="914"/>
      <c r="BF152" s="914"/>
      <c r="BG152" s="914"/>
      <c r="BH152" s="914"/>
      <c r="BI152" s="914"/>
      <c r="BJ152" s="914"/>
      <c r="BK152" s="914"/>
      <c r="BL152" s="914"/>
      <c r="BM152" s="914"/>
      <c r="BN152" s="914"/>
      <c r="BO152" s="914"/>
      <c r="BP152" s="914"/>
      <c r="BQ152" s="914"/>
      <c r="BR152" s="914"/>
      <c r="BS152" s="914"/>
      <c r="BT152" s="914"/>
      <c r="BU152" s="914"/>
      <c r="BV152" s="914"/>
    </row>
    <row r="153" spans="1:74" x14ac:dyDescent="0.2">
      <c r="A153" s="914"/>
      <c r="B153" s="972"/>
      <c r="C153" s="914"/>
      <c r="D153" s="953"/>
      <c r="E153" s="953"/>
      <c r="F153" s="953"/>
      <c r="G153" s="953"/>
      <c r="H153" s="953"/>
      <c r="I153" s="953"/>
      <c r="J153" s="953"/>
      <c r="K153" s="953"/>
      <c r="L153" s="953"/>
      <c r="M153" s="953"/>
      <c r="N153" s="953"/>
      <c r="O153" s="953"/>
      <c r="P153" s="953"/>
      <c r="Q153" s="953"/>
      <c r="R153" s="953"/>
      <c r="S153" s="953"/>
      <c r="T153" s="953"/>
      <c r="U153" s="953"/>
      <c r="V153" s="953"/>
      <c r="W153" s="953"/>
      <c r="X153" s="953"/>
      <c r="Y153" s="953"/>
      <c r="Z153" s="953"/>
      <c r="AA153" s="953"/>
      <c r="AB153" s="953"/>
      <c r="AC153" s="953"/>
      <c r="AD153" s="953"/>
      <c r="AE153" s="953"/>
      <c r="AF153" s="953"/>
      <c r="AG153" s="953"/>
      <c r="AH153" s="953"/>
      <c r="AI153" s="953"/>
      <c r="AJ153" s="972"/>
      <c r="AK153" s="914"/>
      <c r="AL153" s="914"/>
      <c r="AM153" s="914"/>
      <c r="AN153" s="914"/>
      <c r="AO153" s="914"/>
      <c r="AP153" s="914"/>
      <c r="AQ153" s="914"/>
      <c r="AR153" s="914"/>
      <c r="AS153" s="914"/>
      <c r="AT153" s="914"/>
      <c r="AU153" s="914"/>
      <c r="AV153" s="914"/>
      <c r="AW153" s="914"/>
      <c r="AX153" s="914"/>
      <c r="AY153" s="914"/>
      <c r="AZ153" s="914"/>
      <c r="BA153" s="914"/>
      <c r="BB153" s="914"/>
      <c r="BC153" s="914"/>
      <c r="BD153" s="914"/>
      <c r="BE153" s="914"/>
      <c r="BF153" s="914"/>
      <c r="BG153" s="914"/>
      <c r="BH153" s="914"/>
      <c r="BI153" s="914"/>
      <c r="BJ153" s="914"/>
      <c r="BK153" s="914"/>
      <c r="BL153" s="914"/>
      <c r="BM153" s="914"/>
      <c r="BN153" s="914"/>
      <c r="BO153" s="914"/>
      <c r="BP153" s="914"/>
      <c r="BQ153" s="914"/>
      <c r="BR153" s="914"/>
      <c r="BS153" s="914"/>
      <c r="BT153" s="914"/>
      <c r="BU153" s="914"/>
      <c r="BV153" s="914"/>
    </row>
    <row r="154" spans="1:74" x14ac:dyDescent="0.2">
      <c r="A154" s="914"/>
      <c r="B154" s="972"/>
      <c r="C154" s="914"/>
      <c r="D154" s="953"/>
      <c r="E154" s="953"/>
      <c r="F154" s="953"/>
      <c r="G154" s="953"/>
      <c r="H154" s="953"/>
      <c r="I154" s="953"/>
      <c r="J154" s="953"/>
      <c r="K154" s="953"/>
      <c r="L154" s="953"/>
      <c r="M154" s="953"/>
      <c r="N154" s="953"/>
      <c r="O154" s="953"/>
      <c r="P154" s="953"/>
      <c r="Q154" s="953"/>
      <c r="R154" s="953"/>
      <c r="S154" s="953"/>
      <c r="T154" s="953"/>
      <c r="U154" s="953"/>
      <c r="V154" s="953"/>
      <c r="W154" s="953"/>
      <c r="X154" s="953"/>
      <c r="Y154" s="953"/>
      <c r="Z154" s="953"/>
      <c r="AA154" s="953"/>
      <c r="AB154" s="953"/>
      <c r="AC154" s="953"/>
      <c r="AD154" s="953"/>
      <c r="AE154" s="953"/>
      <c r="AF154" s="953"/>
      <c r="AG154" s="953"/>
      <c r="AH154" s="953"/>
      <c r="AI154" s="953"/>
      <c r="AJ154" s="972"/>
      <c r="AK154" s="914"/>
      <c r="AL154" s="914"/>
      <c r="AM154" s="914"/>
      <c r="AN154" s="914"/>
      <c r="AO154" s="914"/>
      <c r="AP154" s="914"/>
      <c r="AQ154" s="914"/>
      <c r="AR154" s="914"/>
      <c r="AS154" s="914"/>
      <c r="AT154" s="914"/>
      <c r="AU154" s="914"/>
      <c r="AV154" s="914"/>
      <c r="AW154" s="914"/>
      <c r="AX154" s="914"/>
      <c r="AY154" s="914"/>
      <c r="AZ154" s="914"/>
      <c r="BA154" s="914"/>
      <c r="BB154" s="914"/>
      <c r="BC154" s="914"/>
      <c r="BD154" s="914"/>
      <c r="BE154" s="914"/>
      <c r="BF154" s="914"/>
      <c r="BG154" s="914"/>
      <c r="BH154" s="914"/>
      <c r="BI154" s="914"/>
      <c r="BJ154" s="914"/>
      <c r="BK154" s="914"/>
      <c r="BL154" s="914"/>
      <c r="BM154" s="914"/>
      <c r="BN154" s="914"/>
      <c r="BO154" s="914"/>
      <c r="BP154" s="914"/>
      <c r="BQ154" s="914"/>
      <c r="BR154" s="914"/>
      <c r="BS154" s="914"/>
      <c r="BT154" s="914"/>
      <c r="BU154" s="914"/>
      <c r="BV154" s="914"/>
    </row>
    <row r="155" spans="1:74" x14ac:dyDescent="0.2">
      <c r="A155" s="914"/>
      <c r="B155" s="972"/>
      <c r="C155" s="914"/>
      <c r="D155" s="953"/>
      <c r="E155" s="953"/>
      <c r="F155" s="953"/>
      <c r="G155" s="953"/>
      <c r="H155" s="953"/>
      <c r="I155" s="953"/>
      <c r="J155" s="953"/>
      <c r="K155" s="953"/>
      <c r="L155" s="953"/>
      <c r="M155" s="953"/>
      <c r="N155" s="953"/>
      <c r="O155" s="953"/>
      <c r="P155" s="953"/>
      <c r="Q155" s="953"/>
      <c r="R155" s="953"/>
      <c r="S155" s="953"/>
      <c r="T155" s="953"/>
      <c r="U155" s="953"/>
      <c r="V155" s="953"/>
      <c r="W155" s="953"/>
      <c r="X155" s="953"/>
      <c r="Y155" s="953"/>
      <c r="Z155" s="953"/>
      <c r="AA155" s="953"/>
      <c r="AB155" s="953"/>
      <c r="AC155" s="953"/>
      <c r="AD155" s="953"/>
      <c r="AE155" s="953"/>
      <c r="AF155" s="953"/>
      <c r="AG155" s="953"/>
      <c r="AH155" s="953"/>
      <c r="AI155" s="953"/>
      <c r="AJ155" s="972"/>
      <c r="AK155" s="914"/>
      <c r="AL155" s="914"/>
      <c r="AM155" s="914"/>
      <c r="AN155" s="914"/>
      <c r="AO155" s="914"/>
      <c r="AP155" s="914"/>
      <c r="AQ155" s="914"/>
      <c r="AR155" s="914"/>
      <c r="AS155" s="914"/>
      <c r="AT155" s="914"/>
      <c r="AU155" s="914"/>
      <c r="AV155" s="914"/>
      <c r="AW155" s="914"/>
      <c r="AX155" s="914"/>
      <c r="AY155" s="914"/>
      <c r="AZ155" s="914"/>
      <c r="BA155" s="914"/>
      <c r="BB155" s="914"/>
      <c r="BC155" s="914"/>
      <c r="BD155" s="914"/>
      <c r="BE155" s="914"/>
      <c r="BF155" s="914"/>
      <c r="BG155" s="914"/>
      <c r="BH155" s="914"/>
      <c r="BI155" s="914"/>
      <c r="BJ155" s="914"/>
      <c r="BK155" s="914"/>
      <c r="BL155" s="914"/>
      <c r="BM155" s="914"/>
      <c r="BN155" s="914"/>
      <c r="BO155" s="914"/>
      <c r="BP155" s="914"/>
      <c r="BQ155" s="914"/>
      <c r="BR155" s="914"/>
      <c r="BS155" s="914"/>
      <c r="BT155" s="914"/>
      <c r="BU155" s="914"/>
      <c r="BV155" s="914"/>
    </row>
    <row r="156" spans="1:74" x14ac:dyDescent="0.2">
      <c r="A156" s="914"/>
      <c r="B156" s="972"/>
      <c r="C156" s="914"/>
      <c r="D156" s="953"/>
      <c r="E156" s="953"/>
      <c r="F156" s="953"/>
      <c r="G156" s="953"/>
      <c r="H156" s="953"/>
      <c r="I156" s="953"/>
      <c r="J156" s="953"/>
      <c r="K156" s="953"/>
      <c r="L156" s="953"/>
      <c r="M156" s="953"/>
      <c r="N156" s="953"/>
      <c r="O156" s="953"/>
      <c r="P156" s="953"/>
      <c r="Q156" s="953"/>
      <c r="R156" s="953"/>
      <c r="S156" s="953"/>
      <c r="T156" s="953"/>
      <c r="U156" s="953"/>
      <c r="V156" s="953"/>
      <c r="W156" s="953"/>
      <c r="X156" s="953"/>
      <c r="Y156" s="953"/>
      <c r="Z156" s="953"/>
      <c r="AA156" s="953"/>
      <c r="AB156" s="953"/>
      <c r="AC156" s="953"/>
      <c r="AD156" s="953"/>
      <c r="AE156" s="953"/>
      <c r="AF156" s="953"/>
      <c r="AG156" s="953"/>
      <c r="AH156" s="953"/>
      <c r="AI156" s="953"/>
      <c r="AJ156" s="972"/>
      <c r="AK156" s="914"/>
      <c r="AL156" s="914"/>
      <c r="AM156" s="914"/>
      <c r="AN156" s="914"/>
      <c r="AO156" s="914"/>
      <c r="AP156" s="914"/>
      <c r="AQ156" s="914"/>
      <c r="AR156" s="914"/>
      <c r="AS156" s="914"/>
      <c r="AT156" s="914"/>
      <c r="AU156" s="914"/>
      <c r="AV156" s="914"/>
      <c r="AW156" s="914"/>
      <c r="AX156" s="914"/>
      <c r="AY156" s="914"/>
      <c r="AZ156" s="914"/>
      <c r="BA156" s="914"/>
      <c r="BB156" s="914"/>
      <c r="BC156" s="914"/>
      <c r="BD156" s="914"/>
      <c r="BE156" s="914"/>
      <c r="BF156" s="914"/>
      <c r="BG156" s="914"/>
      <c r="BH156" s="914"/>
      <c r="BI156" s="914"/>
      <c r="BJ156" s="914"/>
      <c r="BK156" s="914"/>
      <c r="BL156" s="914"/>
      <c r="BM156" s="914"/>
      <c r="BN156" s="914"/>
      <c r="BO156" s="914"/>
      <c r="BP156" s="914"/>
      <c r="BQ156" s="914"/>
      <c r="BR156" s="914"/>
      <c r="BS156" s="914"/>
      <c r="BT156" s="914"/>
      <c r="BU156" s="914"/>
      <c r="BV156" s="914"/>
    </row>
    <row r="157" spans="1:74" x14ac:dyDescent="0.2">
      <c r="A157" s="914"/>
      <c r="B157" s="972"/>
      <c r="C157" s="914"/>
      <c r="D157" s="953"/>
      <c r="E157" s="953"/>
      <c r="F157" s="953"/>
      <c r="G157" s="953"/>
      <c r="H157" s="953"/>
      <c r="I157" s="953"/>
      <c r="J157" s="953"/>
      <c r="K157" s="953"/>
      <c r="L157" s="953"/>
      <c r="M157" s="953"/>
      <c r="N157" s="953"/>
      <c r="O157" s="953"/>
      <c r="P157" s="953"/>
      <c r="Q157" s="953"/>
      <c r="R157" s="953"/>
      <c r="S157" s="953"/>
      <c r="T157" s="953"/>
      <c r="U157" s="953"/>
      <c r="V157" s="953"/>
      <c r="W157" s="953"/>
      <c r="X157" s="953"/>
      <c r="Y157" s="953"/>
      <c r="Z157" s="953"/>
      <c r="AA157" s="953"/>
      <c r="AB157" s="953"/>
      <c r="AC157" s="953"/>
      <c r="AD157" s="953"/>
      <c r="AE157" s="953"/>
      <c r="AF157" s="953"/>
      <c r="AG157" s="953"/>
      <c r="AH157" s="953"/>
      <c r="AI157" s="953"/>
      <c r="AJ157" s="972"/>
      <c r="AK157" s="914"/>
      <c r="AL157" s="914"/>
      <c r="AM157" s="914"/>
      <c r="AN157" s="914"/>
      <c r="AO157" s="914"/>
      <c r="AP157" s="914"/>
      <c r="AQ157" s="914"/>
      <c r="AR157" s="914"/>
      <c r="AS157" s="914"/>
      <c r="AT157" s="914"/>
      <c r="AU157" s="914"/>
      <c r="AV157" s="914"/>
      <c r="AW157" s="914"/>
      <c r="AX157" s="914"/>
      <c r="AY157" s="914"/>
      <c r="AZ157" s="914"/>
      <c r="BA157" s="914"/>
      <c r="BB157" s="914"/>
      <c r="BC157" s="914"/>
      <c r="BD157" s="914"/>
      <c r="BE157" s="914"/>
      <c r="BF157" s="914"/>
      <c r="BG157" s="914"/>
      <c r="BH157" s="914"/>
      <c r="BI157" s="914"/>
      <c r="BJ157" s="914"/>
      <c r="BK157" s="914"/>
      <c r="BL157" s="914"/>
      <c r="BM157" s="914"/>
      <c r="BN157" s="914"/>
      <c r="BO157" s="914"/>
      <c r="BP157" s="914"/>
      <c r="BQ157" s="914"/>
      <c r="BR157" s="914"/>
      <c r="BS157" s="914"/>
      <c r="BT157" s="914"/>
      <c r="BU157" s="914"/>
      <c r="BV157" s="914"/>
    </row>
    <row r="158" spans="1:74" x14ac:dyDescent="0.2">
      <c r="A158" s="914"/>
      <c r="B158" s="972"/>
      <c r="C158" s="914"/>
      <c r="D158" s="953"/>
      <c r="E158" s="953"/>
      <c r="F158" s="953"/>
      <c r="G158" s="953"/>
      <c r="H158" s="953"/>
      <c r="I158" s="953"/>
      <c r="J158" s="953"/>
      <c r="K158" s="953"/>
      <c r="L158" s="953"/>
      <c r="M158" s="953"/>
      <c r="N158" s="953"/>
      <c r="O158" s="953"/>
      <c r="P158" s="953"/>
      <c r="Q158" s="953"/>
      <c r="R158" s="953"/>
      <c r="S158" s="953"/>
      <c r="T158" s="953"/>
      <c r="U158" s="953"/>
      <c r="V158" s="953"/>
      <c r="W158" s="953"/>
      <c r="X158" s="953"/>
      <c r="Y158" s="953"/>
      <c r="Z158" s="953"/>
      <c r="AA158" s="953"/>
      <c r="AB158" s="953"/>
      <c r="AC158" s="953"/>
      <c r="AD158" s="953"/>
      <c r="AE158" s="953"/>
      <c r="AF158" s="953"/>
      <c r="AG158" s="953"/>
      <c r="AH158" s="953"/>
      <c r="AI158" s="953"/>
      <c r="AJ158" s="972"/>
      <c r="AK158" s="914"/>
      <c r="AL158" s="914"/>
      <c r="AM158" s="914"/>
      <c r="AN158" s="914"/>
      <c r="AO158" s="914"/>
      <c r="AP158" s="914"/>
      <c r="AQ158" s="914"/>
      <c r="AR158" s="914"/>
      <c r="AS158" s="914"/>
      <c r="AT158" s="914"/>
      <c r="AU158" s="914"/>
      <c r="AV158" s="914"/>
      <c r="AW158" s="914"/>
      <c r="AX158" s="914"/>
      <c r="AY158" s="914"/>
      <c r="AZ158" s="914"/>
      <c r="BA158" s="914"/>
      <c r="BB158" s="914"/>
      <c r="BC158" s="914"/>
      <c r="BD158" s="914"/>
      <c r="BE158" s="914"/>
      <c r="BF158" s="914"/>
      <c r="BG158" s="914"/>
      <c r="BH158" s="914"/>
      <c r="BI158" s="914"/>
      <c r="BJ158" s="914"/>
      <c r="BK158" s="914"/>
      <c r="BL158" s="914"/>
      <c r="BM158" s="914"/>
      <c r="BN158" s="914"/>
      <c r="BO158" s="914"/>
      <c r="BP158" s="914"/>
      <c r="BQ158" s="914"/>
      <c r="BR158" s="914"/>
      <c r="BS158" s="914"/>
      <c r="BT158" s="914"/>
      <c r="BU158" s="914"/>
      <c r="BV158" s="914"/>
    </row>
    <row r="159" spans="1:74" x14ac:dyDescent="0.2">
      <c r="A159" s="914"/>
      <c r="B159" s="972"/>
      <c r="C159" s="914"/>
      <c r="D159" s="953"/>
      <c r="E159" s="953"/>
      <c r="F159" s="953"/>
      <c r="G159" s="953"/>
      <c r="H159" s="953"/>
      <c r="I159" s="953"/>
      <c r="J159" s="953"/>
      <c r="K159" s="953"/>
      <c r="L159" s="953"/>
      <c r="M159" s="953"/>
      <c r="N159" s="953"/>
      <c r="O159" s="953"/>
      <c r="P159" s="953"/>
      <c r="Q159" s="953"/>
      <c r="R159" s="953"/>
      <c r="S159" s="953"/>
      <c r="T159" s="953"/>
      <c r="U159" s="953"/>
      <c r="V159" s="953"/>
      <c r="W159" s="953"/>
      <c r="X159" s="953"/>
      <c r="Y159" s="953"/>
      <c r="Z159" s="953"/>
      <c r="AA159" s="953"/>
      <c r="AB159" s="953"/>
      <c r="AC159" s="953"/>
      <c r="AD159" s="953"/>
      <c r="AE159" s="953"/>
      <c r="AF159" s="953"/>
      <c r="AG159" s="953"/>
      <c r="AH159" s="953"/>
      <c r="AI159" s="953"/>
      <c r="AJ159" s="972"/>
      <c r="AK159" s="914"/>
      <c r="AL159" s="914"/>
      <c r="AM159" s="914"/>
      <c r="AN159" s="914"/>
      <c r="AO159" s="914"/>
      <c r="AP159" s="914"/>
      <c r="AQ159" s="914"/>
      <c r="AR159" s="914"/>
      <c r="AS159" s="914"/>
      <c r="AT159" s="914"/>
      <c r="AU159" s="914"/>
      <c r="AV159" s="914"/>
      <c r="AW159" s="914"/>
      <c r="AX159" s="914"/>
      <c r="AY159" s="914"/>
      <c r="AZ159" s="914"/>
      <c r="BA159" s="914"/>
      <c r="BB159" s="914"/>
      <c r="BC159" s="914"/>
      <c r="BD159" s="914"/>
      <c r="BE159" s="914"/>
      <c r="BF159" s="914"/>
      <c r="BG159" s="914"/>
      <c r="BH159" s="914"/>
      <c r="BI159" s="914"/>
      <c r="BJ159" s="914"/>
      <c r="BK159" s="914"/>
      <c r="BL159" s="914"/>
      <c r="BM159" s="914"/>
      <c r="BN159" s="914"/>
      <c r="BO159" s="914"/>
      <c r="BP159" s="914"/>
      <c r="BQ159" s="914"/>
      <c r="BR159" s="914"/>
      <c r="BS159" s="914"/>
      <c r="BT159" s="914"/>
      <c r="BU159" s="914"/>
      <c r="BV159" s="914"/>
    </row>
    <row r="160" spans="1:74" x14ac:dyDescent="0.2">
      <c r="A160" s="914"/>
      <c r="B160" s="972"/>
      <c r="C160" s="914"/>
      <c r="D160" s="953"/>
      <c r="E160" s="953"/>
      <c r="F160" s="953"/>
      <c r="G160" s="953"/>
      <c r="H160" s="953"/>
      <c r="I160" s="953"/>
      <c r="J160" s="953"/>
      <c r="K160" s="953"/>
      <c r="L160" s="953"/>
      <c r="M160" s="953"/>
      <c r="N160" s="953"/>
      <c r="O160" s="953"/>
      <c r="P160" s="953"/>
      <c r="Q160" s="953"/>
      <c r="R160" s="953"/>
      <c r="S160" s="953"/>
      <c r="T160" s="953"/>
      <c r="U160" s="953"/>
      <c r="V160" s="953"/>
      <c r="W160" s="953"/>
      <c r="X160" s="953"/>
      <c r="Y160" s="953"/>
      <c r="Z160" s="953"/>
      <c r="AA160" s="953"/>
      <c r="AB160" s="953"/>
      <c r="AC160" s="953"/>
      <c r="AD160" s="953"/>
      <c r="AE160" s="953"/>
      <c r="AF160" s="953"/>
      <c r="AG160" s="953"/>
      <c r="AH160" s="953"/>
      <c r="AI160" s="953"/>
      <c r="AJ160" s="972"/>
      <c r="AK160" s="914"/>
      <c r="AL160" s="914"/>
      <c r="AM160" s="914"/>
      <c r="AN160" s="914"/>
      <c r="AO160" s="914"/>
      <c r="AP160" s="914"/>
      <c r="AQ160" s="914"/>
      <c r="AR160" s="914"/>
      <c r="AS160" s="914"/>
      <c r="AT160" s="914"/>
      <c r="AU160" s="914"/>
      <c r="AV160" s="914"/>
      <c r="AW160" s="914"/>
      <c r="AX160" s="914"/>
      <c r="AY160" s="914"/>
      <c r="AZ160" s="914"/>
      <c r="BA160" s="914"/>
      <c r="BB160" s="914"/>
      <c r="BC160" s="914"/>
      <c r="BD160" s="914"/>
      <c r="BE160" s="914"/>
      <c r="BF160" s="914"/>
      <c r="BG160" s="914"/>
      <c r="BH160" s="914"/>
      <c r="BI160" s="914"/>
      <c r="BJ160" s="914"/>
      <c r="BK160" s="914"/>
      <c r="BL160" s="914"/>
      <c r="BM160" s="914"/>
      <c r="BN160" s="914"/>
      <c r="BO160" s="914"/>
      <c r="BP160" s="914"/>
      <c r="BQ160" s="914"/>
      <c r="BR160" s="914"/>
      <c r="BS160" s="914"/>
      <c r="BT160" s="914"/>
      <c r="BU160" s="914"/>
      <c r="BV160" s="914"/>
    </row>
    <row r="161" spans="1:74" ht="12.75" customHeight="1" x14ac:dyDescent="0.2">
      <c r="A161" s="914"/>
      <c r="B161" s="972"/>
      <c r="C161" s="914"/>
      <c r="D161" s="953"/>
      <c r="E161" s="953"/>
      <c r="F161" s="953"/>
      <c r="G161" s="953"/>
      <c r="H161" s="953"/>
      <c r="I161" s="953"/>
      <c r="J161" s="953"/>
      <c r="K161" s="953"/>
      <c r="L161" s="953"/>
      <c r="M161" s="953"/>
      <c r="N161" s="953"/>
      <c r="O161" s="953"/>
      <c r="P161" s="953"/>
      <c r="Q161" s="953"/>
      <c r="R161" s="953"/>
      <c r="S161" s="953"/>
      <c r="T161" s="953"/>
      <c r="U161" s="953"/>
      <c r="V161" s="953"/>
      <c r="W161" s="953"/>
      <c r="X161" s="953"/>
      <c r="Y161" s="953"/>
      <c r="Z161" s="953"/>
      <c r="AA161" s="953"/>
      <c r="AB161" s="953"/>
      <c r="AC161" s="953"/>
      <c r="AD161" s="953"/>
      <c r="AE161" s="953"/>
      <c r="AF161" s="953"/>
      <c r="AG161" s="953"/>
      <c r="AH161" s="953"/>
      <c r="AI161" s="953"/>
      <c r="AJ161" s="972"/>
      <c r="AK161" s="914"/>
      <c r="AL161" s="914"/>
      <c r="AM161" s="914"/>
      <c r="AN161" s="914"/>
      <c r="AO161" s="914"/>
      <c r="AP161" s="914"/>
      <c r="AQ161" s="914"/>
      <c r="AR161" s="914"/>
      <c r="AS161" s="914"/>
      <c r="AT161" s="914"/>
      <c r="AU161" s="914"/>
      <c r="AV161" s="914"/>
      <c r="AW161" s="914"/>
      <c r="AX161" s="914"/>
      <c r="AY161" s="914"/>
      <c r="AZ161" s="914"/>
      <c r="BA161" s="914"/>
      <c r="BB161" s="914"/>
      <c r="BC161" s="914"/>
      <c r="BD161" s="914"/>
      <c r="BE161" s="914"/>
      <c r="BF161" s="914"/>
      <c r="BG161" s="914"/>
      <c r="BH161" s="914"/>
      <c r="BI161" s="914"/>
      <c r="BJ161" s="914"/>
      <c r="BK161" s="914"/>
      <c r="BL161" s="914"/>
      <c r="BM161" s="914"/>
      <c r="BN161" s="914"/>
      <c r="BO161" s="914"/>
      <c r="BP161" s="914"/>
      <c r="BQ161" s="914"/>
      <c r="BR161" s="914"/>
      <c r="BS161" s="914"/>
      <c r="BT161" s="914"/>
      <c r="BU161" s="914"/>
      <c r="BV161" s="914"/>
    </row>
    <row r="162" spans="1:74" x14ac:dyDescent="0.2">
      <c r="A162" s="914"/>
      <c r="B162" s="972"/>
      <c r="C162" s="914"/>
      <c r="D162" s="953"/>
      <c r="E162" s="953"/>
      <c r="F162" s="953"/>
      <c r="G162" s="953"/>
      <c r="H162" s="953"/>
      <c r="I162" s="953"/>
      <c r="J162" s="953"/>
      <c r="K162" s="953"/>
      <c r="L162" s="953"/>
      <c r="M162" s="953"/>
      <c r="N162" s="953"/>
      <c r="O162" s="953"/>
      <c r="P162" s="953"/>
      <c r="Q162" s="953"/>
      <c r="R162" s="953"/>
      <c r="S162" s="953"/>
      <c r="T162" s="953"/>
      <c r="U162" s="953"/>
      <c r="V162" s="953"/>
      <c r="W162" s="953"/>
      <c r="X162" s="953"/>
      <c r="Y162" s="953"/>
      <c r="Z162" s="953"/>
      <c r="AA162" s="953"/>
      <c r="AB162" s="953"/>
      <c r="AC162" s="953"/>
      <c r="AD162" s="953"/>
      <c r="AE162" s="953"/>
      <c r="AF162" s="953"/>
      <c r="AG162" s="953"/>
      <c r="AH162" s="953"/>
      <c r="AI162" s="953"/>
      <c r="AJ162" s="972"/>
      <c r="AK162" s="914"/>
      <c r="AL162" s="914"/>
      <c r="AM162" s="914"/>
      <c r="AN162" s="914"/>
      <c r="AO162" s="914"/>
      <c r="AP162" s="914"/>
      <c r="AQ162" s="914"/>
      <c r="AR162" s="914"/>
      <c r="AS162" s="914"/>
      <c r="AT162" s="914"/>
      <c r="AU162" s="914"/>
      <c r="AV162" s="914"/>
      <c r="AW162" s="914"/>
      <c r="AX162" s="914"/>
      <c r="AY162" s="914"/>
      <c r="AZ162" s="914"/>
      <c r="BA162" s="914"/>
      <c r="BB162" s="914"/>
      <c r="BC162" s="914"/>
      <c r="BD162" s="914"/>
      <c r="BE162" s="914"/>
      <c r="BF162" s="914"/>
      <c r="BG162" s="914"/>
      <c r="BH162" s="914"/>
      <c r="BI162" s="914"/>
      <c r="BJ162" s="914"/>
      <c r="BK162" s="914"/>
      <c r="BL162" s="914"/>
      <c r="BM162" s="914"/>
      <c r="BN162" s="914"/>
      <c r="BO162" s="914"/>
      <c r="BP162" s="914"/>
      <c r="BQ162" s="914"/>
      <c r="BR162" s="914"/>
      <c r="BS162" s="914"/>
      <c r="BT162" s="914"/>
      <c r="BU162" s="914"/>
      <c r="BV162" s="914"/>
    </row>
    <row r="163" spans="1:74" x14ac:dyDescent="0.2">
      <c r="A163" s="914"/>
      <c r="B163" s="972"/>
      <c r="C163" s="914"/>
      <c r="D163" s="953"/>
      <c r="E163" s="953"/>
      <c r="F163" s="953"/>
      <c r="G163" s="953"/>
      <c r="H163" s="953"/>
      <c r="I163" s="953"/>
      <c r="J163" s="953"/>
      <c r="K163" s="953"/>
      <c r="L163" s="953"/>
      <c r="M163" s="953"/>
      <c r="N163" s="953"/>
      <c r="O163" s="953"/>
      <c r="P163" s="953"/>
      <c r="Q163" s="953"/>
      <c r="R163" s="953"/>
      <c r="S163" s="953"/>
      <c r="T163" s="953"/>
      <c r="U163" s="953"/>
      <c r="V163" s="953"/>
      <c r="W163" s="953"/>
      <c r="X163" s="953"/>
      <c r="Y163" s="953"/>
      <c r="Z163" s="953"/>
      <c r="AA163" s="953"/>
      <c r="AB163" s="953"/>
      <c r="AC163" s="953"/>
      <c r="AD163" s="953"/>
      <c r="AE163" s="953"/>
      <c r="AF163" s="953"/>
      <c r="AG163" s="953"/>
      <c r="AH163" s="953"/>
      <c r="AI163" s="953"/>
      <c r="AJ163" s="972"/>
      <c r="AK163" s="914"/>
      <c r="AL163" s="914"/>
      <c r="AM163" s="914"/>
      <c r="AN163" s="914"/>
      <c r="AO163" s="914"/>
      <c r="AP163" s="914"/>
      <c r="AQ163" s="914"/>
      <c r="AR163" s="914"/>
      <c r="AS163" s="914"/>
      <c r="AT163" s="914"/>
      <c r="AU163" s="914"/>
      <c r="AV163" s="914"/>
      <c r="AW163" s="914"/>
      <c r="AX163" s="914"/>
      <c r="AY163" s="914"/>
      <c r="AZ163" s="914"/>
      <c r="BA163" s="914"/>
      <c r="BB163" s="914"/>
      <c r="BC163" s="914"/>
      <c r="BD163" s="914"/>
      <c r="BE163" s="914"/>
      <c r="BF163" s="914"/>
      <c r="BG163" s="914"/>
      <c r="BH163" s="914"/>
      <c r="BI163" s="914"/>
      <c r="BJ163" s="914"/>
      <c r="BK163" s="914"/>
      <c r="BL163" s="914"/>
      <c r="BM163" s="914"/>
      <c r="BN163" s="914"/>
      <c r="BO163" s="914"/>
      <c r="BP163" s="914"/>
      <c r="BQ163" s="914"/>
      <c r="BR163" s="914"/>
      <c r="BS163" s="914"/>
      <c r="BT163" s="914"/>
      <c r="BU163" s="914"/>
      <c r="BV163" s="914"/>
    </row>
    <row r="164" spans="1:74" x14ac:dyDescent="0.2">
      <c r="A164" s="914"/>
      <c r="B164" s="972"/>
      <c r="C164" s="914"/>
      <c r="D164" s="953"/>
      <c r="E164" s="953"/>
      <c r="F164" s="953"/>
      <c r="G164" s="953"/>
      <c r="H164" s="953"/>
      <c r="I164" s="953"/>
      <c r="J164" s="953"/>
      <c r="K164" s="953"/>
      <c r="L164" s="953"/>
      <c r="M164" s="953"/>
      <c r="N164" s="953"/>
      <c r="O164" s="953"/>
      <c r="P164" s="953"/>
      <c r="Q164" s="953"/>
      <c r="R164" s="953"/>
      <c r="S164" s="953"/>
      <c r="T164" s="953"/>
      <c r="U164" s="953"/>
      <c r="V164" s="953"/>
      <c r="W164" s="953"/>
      <c r="X164" s="953"/>
      <c r="Y164" s="953"/>
      <c r="Z164" s="953"/>
      <c r="AA164" s="953"/>
      <c r="AB164" s="953"/>
      <c r="AC164" s="953"/>
      <c r="AD164" s="953"/>
      <c r="AE164" s="953"/>
      <c r="AF164" s="953"/>
      <c r="AG164" s="953"/>
      <c r="AH164" s="953"/>
      <c r="AI164" s="953"/>
      <c r="AJ164" s="972"/>
      <c r="AK164" s="914"/>
      <c r="AL164" s="914"/>
      <c r="AM164" s="914"/>
      <c r="AN164" s="914"/>
      <c r="AO164" s="914"/>
      <c r="AP164" s="914"/>
      <c r="AQ164" s="914"/>
      <c r="AR164" s="914"/>
      <c r="AS164" s="914"/>
      <c r="AT164" s="914"/>
      <c r="AU164" s="914"/>
      <c r="AV164" s="914"/>
      <c r="AW164" s="914"/>
      <c r="AX164" s="914"/>
      <c r="AY164" s="914"/>
      <c r="AZ164" s="914"/>
      <c r="BA164" s="914"/>
      <c r="BB164" s="914"/>
      <c r="BC164" s="914"/>
      <c r="BD164" s="914"/>
      <c r="BE164" s="914"/>
      <c r="BF164" s="914"/>
      <c r="BG164" s="914"/>
      <c r="BH164" s="914"/>
      <c r="BI164" s="914"/>
      <c r="BJ164" s="914"/>
      <c r="BK164" s="914"/>
      <c r="BL164" s="914"/>
      <c r="BM164" s="914"/>
      <c r="BN164" s="914"/>
      <c r="BO164" s="914"/>
      <c r="BP164" s="914"/>
      <c r="BQ164" s="914"/>
      <c r="BR164" s="914"/>
      <c r="BS164" s="914"/>
      <c r="BT164" s="914"/>
      <c r="BU164" s="914"/>
      <c r="BV164" s="914"/>
    </row>
    <row r="165" spans="1:74" ht="12.75" customHeight="1" x14ac:dyDescent="0.2">
      <c r="A165" s="914"/>
      <c r="B165" s="972"/>
      <c r="C165" s="914"/>
      <c r="D165" s="953"/>
      <c r="E165" s="953"/>
      <c r="F165" s="953"/>
      <c r="G165" s="953"/>
      <c r="H165" s="953"/>
      <c r="I165" s="953"/>
      <c r="J165" s="953"/>
      <c r="K165" s="953"/>
      <c r="L165" s="953"/>
      <c r="M165" s="953"/>
      <c r="N165" s="953"/>
      <c r="O165" s="953"/>
      <c r="P165" s="953"/>
      <c r="Q165" s="953"/>
      <c r="R165" s="953"/>
      <c r="S165" s="953"/>
      <c r="T165" s="953"/>
      <c r="U165" s="953"/>
      <c r="V165" s="953"/>
      <c r="W165" s="953"/>
      <c r="X165" s="953"/>
      <c r="Y165" s="953"/>
      <c r="Z165" s="953"/>
      <c r="AA165" s="953"/>
      <c r="AB165" s="953"/>
      <c r="AC165" s="953"/>
      <c r="AD165" s="953"/>
      <c r="AE165" s="953"/>
      <c r="AF165" s="953"/>
      <c r="AG165" s="953"/>
      <c r="AH165" s="953"/>
      <c r="AI165" s="953"/>
      <c r="AJ165" s="972"/>
      <c r="AK165" s="914"/>
      <c r="AL165" s="914"/>
      <c r="AM165" s="914"/>
      <c r="AN165" s="914"/>
      <c r="AO165" s="914"/>
      <c r="AP165" s="914"/>
      <c r="AQ165" s="914"/>
      <c r="AR165" s="914"/>
      <c r="AS165" s="914"/>
      <c r="AT165" s="914"/>
      <c r="AU165" s="914"/>
      <c r="AV165" s="914"/>
      <c r="AW165" s="914"/>
      <c r="AX165" s="914"/>
      <c r="AY165" s="914"/>
      <c r="AZ165" s="914"/>
      <c r="BA165" s="914"/>
      <c r="BB165" s="914"/>
      <c r="BC165" s="914"/>
      <c r="BD165" s="914"/>
      <c r="BE165" s="914"/>
      <c r="BF165" s="914"/>
      <c r="BG165" s="914"/>
      <c r="BH165" s="914"/>
      <c r="BI165" s="914"/>
      <c r="BJ165" s="914"/>
      <c r="BK165" s="914"/>
      <c r="BL165" s="914"/>
      <c r="BM165" s="914"/>
      <c r="BN165" s="914"/>
      <c r="BO165" s="914"/>
      <c r="BP165" s="914"/>
      <c r="BQ165" s="914"/>
      <c r="BR165" s="914"/>
      <c r="BS165" s="914"/>
      <c r="BT165" s="914"/>
      <c r="BU165" s="914"/>
      <c r="BV165" s="914"/>
    </row>
    <row r="166" spans="1:74" x14ac:dyDescent="0.2">
      <c r="A166" s="914"/>
      <c r="B166" s="972"/>
      <c r="C166" s="914"/>
      <c r="D166" s="953"/>
      <c r="E166" s="953"/>
      <c r="F166" s="953"/>
      <c r="G166" s="953"/>
      <c r="H166" s="953"/>
      <c r="I166" s="953"/>
      <c r="J166" s="953"/>
      <c r="K166" s="953"/>
      <c r="L166" s="953"/>
      <c r="M166" s="953"/>
      <c r="N166" s="953"/>
      <c r="O166" s="953"/>
      <c r="P166" s="953"/>
      <c r="Q166" s="953"/>
      <c r="R166" s="953"/>
      <c r="S166" s="953"/>
      <c r="T166" s="953"/>
      <c r="U166" s="953"/>
      <c r="V166" s="953"/>
      <c r="W166" s="953"/>
      <c r="X166" s="953"/>
      <c r="Y166" s="953"/>
      <c r="Z166" s="953"/>
      <c r="AA166" s="953"/>
      <c r="AB166" s="953"/>
      <c r="AC166" s="953"/>
      <c r="AD166" s="953"/>
      <c r="AE166" s="953"/>
      <c r="AF166" s="953"/>
      <c r="AG166" s="953"/>
      <c r="AH166" s="953"/>
      <c r="AI166" s="953"/>
      <c r="AJ166" s="972"/>
      <c r="AK166" s="914"/>
      <c r="AL166" s="914"/>
      <c r="AM166" s="914"/>
      <c r="AN166" s="914"/>
      <c r="AO166" s="914"/>
      <c r="AP166" s="914"/>
      <c r="AQ166" s="914"/>
      <c r="AR166" s="914"/>
      <c r="AS166" s="914"/>
      <c r="AT166" s="914"/>
      <c r="AU166" s="914"/>
      <c r="AV166" s="914"/>
      <c r="AW166" s="914"/>
      <c r="AX166" s="914"/>
      <c r="AY166" s="914"/>
      <c r="AZ166" s="914"/>
      <c r="BA166" s="914"/>
      <c r="BB166" s="914"/>
      <c r="BC166" s="914"/>
      <c r="BD166" s="914"/>
      <c r="BE166" s="914"/>
      <c r="BF166" s="914"/>
      <c r="BG166" s="914"/>
      <c r="BH166" s="914"/>
      <c r="BI166" s="914"/>
      <c r="BJ166" s="914"/>
      <c r="BK166" s="914"/>
      <c r="BL166" s="914"/>
      <c r="BM166" s="914"/>
      <c r="BN166" s="914"/>
      <c r="BO166" s="914"/>
      <c r="BP166" s="914"/>
      <c r="BQ166" s="914"/>
      <c r="BR166" s="914"/>
      <c r="BS166" s="914"/>
      <c r="BT166" s="914"/>
      <c r="BU166" s="914"/>
      <c r="BV166" s="914"/>
    </row>
    <row r="167" spans="1:74" x14ac:dyDescent="0.2">
      <c r="A167" s="914"/>
      <c r="B167" s="972"/>
      <c r="C167" s="914"/>
      <c r="D167" s="953"/>
      <c r="E167" s="953"/>
      <c r="F167" s="953"/>
      <c r="G167" s="953"/>
      <c r="H167" s="953"/>
      <c r="I167" s="953"/>
      <c r="J167" s="953"/>
      <c r="K167" s="953"/>
      <c r="L167" s="953"/>
      <c r="M167" s="953"/>
      <c r="N167" s="953"/>
      <c r="O167" s="953"/>
      <c r="P167" s="953"/>
      <c r="Q167" s="953"/>
      <c r="R167" s="953"/>
      <c r="S167" s="953"/>
      <c r="T167" s="953"/>
      <c r="U167" s="953"/>
      <c r="V167" s="953"/>
      <c r="W167" s="953"/>
      <c r="X167" s="953"/>
      <c r="Y167" s="953"/>
      <c r="Z167" s="953"/>
      <c r="AA167" s="953"/>
      <c r="AB167" s="953"/>
      <c r="AC167" s="953"/>
      <c r="AD167" s="953"/>
      <c r="AE167" s="953"/>
      <c r="AF167" s="953"/>
      <c r="AG167" s="953"/>
      <c r="AH167" s="953"/>
      <c r="AI167" s="953"/>
      <c r="AJ167" s="972"/>
      <c r="AK167" s="914"/>
      <c r="AL167" s="914"/>
      <c r="AM167" s="914"/>
      <c r="AN167" s="914"/>
      <c r="AO167" s="914"/>
      <c r="AP167" s="914"/>
      <c r="AQ167" s="914"/>
      <c r="AR167" s="914"/>
      <c r="AS167" s="914"/>
      <c r="AT167" s="914"/>
      <c r="AU167" s="914"/>
      <c r="AV167" s="914"/>
      <c r="AW167" s="914"/>
      <c r="AX167" s="914"/>
      <c r="AY167" s="914"/>
      <c r="AZ167" s="914"/>
      <c r="BA167" s="914"/>
      <c r="BB167" s="914"/>
      <c r="BC167" s="914"/>
      <c r="BD167" s="914"/>
      <c r="BE167" s="914"/>
      <c r="BF167" s="914"/>
      <c r="BG167" s="914"/>
      <c r="BH167" s="914"/>
      <c r="BI167" s="914"/>
      <c r="BJ167" s="914"/>
      <c r="BK167" s="914"/>
      <c r="BL167" s="914"/>
      <c r="BM167" s="914"/>
      <c r="BN167" s="914"/>
      <c r="BO167" s="914"/>
      <c r="BP167" s="914"/>
      <c r="BQ167" s="914"/>
      <c r="BR167" s="914"/>
      <c r="BS167" s="914"/>
      <c r="BT167" s="914"/>
      <c r="BU167" s="914"/>
      <c r="BV167" s="914"/>
    </row>
    <row r="168" spans="1:74" x14ac:dyDescent="0.2">
      <c r="A168" s="914"/>
      <c r="B168" s="972"/>
      <c r="C168" s="914"/>
      <c r="D168" s="953"/>
      <c r="E168" s="953"/>
      <c r="F168" s="953"/>
      <c r="G168" s="953"/>
      <c r="H168" s="953"/>
      <c r="I168" s="953"/>
      <c r="J168" s="953"/>
      <c r="K168" s="953"/>
      <c r="L168" s="953"/>
      <c r="M168" s="953"/>
      <c r="N168" s="953"/>
      <c r="O168" s="953"/>
      <c r="P168" s="953"/>
      <c r="Q168" s="953"/>
      <c r="R168" s="953"/>
      <c r="S168" s="953"/>
      <c r="T168" s="953"/>
      <c r="U168" s="953"/>
      <c r="V168" s="953"/>
      <c r="W168" s="953"/>
      <c r="X168" s="953"/>
      <c r="Y168" s="953"/>
      <c r="Z168" s="953"/>
      <c r="AA168" s="953"/>
      <c r="AB168" s="953"/>
      <c r="AC168" s="953"/>
      <c r="AD168" s="953"/>
      <c r="AE168" s="953"/>
      <c r="AF168" s="953"/>
      <c r="AG168" s="953"/>
      <c r="AH168" s="953"/>
      <c r="AI168" s="953"/>
      <c r="AJ168" s="972"/>
      <c r="AK168" s="914"/>
      <c r="AL168" s="914"/>
      <c r="AM168" s="914"/>
      <c r="AN168" s="914"/>
      <c r="AO168" s="914"/>
      <c r="AP168" s="914"/>
      <c r="AQ168" s="914"/>
      <c r="AR168" s="914"/>
      <c r="AS168" s="914"/>
      <c r="AT168" s="914"/>
      <c r="AU168" s="914"/>
      <c r="AV168" s="914"/>
      <c r="AW168" s="914"/>
      <c r="AX168" s="914"/>
      <c r="AY168" s="914"/>
      <c r="AZ168" s="914"/>
      <c r="BA168" s="914"/>
      <c r="BB168" s="914"/>
      <c r="BC168" s="914"/>
      <c r="BD168" s="914"/>
      <c r="BE168" s="914"/>
      <c r="BF168" s="914"/>
      <c r="BG168" s="914"/>
      <c r="BH168" s="914"/>
      <c r="BI168" s="914"/>
      <c r="BJ168" s="914"/>
      <c r="BK168" s="914"/>
      <c r="BL168" s="914"/>
      <c r="BM168" s="914"/>
      <c r="BN168" s="914"/>
      <c r="BO168" s="914"/>
      <c r="BP168" s="914"/>
      <c r="BQ168" s="914"/>
      <c r="BR168" s="914"/>
      <c r="BS168" s="914"/>
      <c r="BT168" s="914"/>
      <c r="BU168" s="914"/>
      <c r="BV168" s="914"/>
    </row>
    <row r="169" spans="1:74" x14ac:dyDescent="0.2">
      <c r="A169" s="914"/>
      <c r="B169" s="972"/>
      <c r="C169" s="914"/>
      <c r="D169" s="953"/>
      <c r="E169" s="953"/>
      <c r="F169" s="953"/>
      <c r="G169" s="953"/>
      <c r="H169" s="953"/>
      <c r="I169" s="953"/>
      <c r="J169" s="953"/>
      <c r="K169" s="953"/>
      <c r="L169" s="953"/>
      <c r="M169" s="953"/>
      <c r="N169" s="953"/>
      <c r="O169" s="953"/>
      <c r="P169" s="953"/>
      <c r="Q169" s="953"/>
      <c r="R169" s="953"/>
      <c r="S169" s="953"/>
      <c r="T169" s="953"/>
      <c r="U169" s="953"/>
      <c r="V169" s="953"/>
      <c r="W169" s="953"/>
      <c r="X169" s="953"/>
      <c r="Y169" s="953"/>
      <c r="Z169" s="953"/>
      <c r="AA169" s="953"/>
      <c r="AB169" s="953"/>
      <c r="AC169" s="953"/>
      <c r="AD169" s="953"/>
      <c r="AE169" s="953"/>
      <c r="AF169" s="953"/>
      <c r="AG169" s="953"/>
      <c r="AH169" s="953"/>
      <c r="AI169" s="953"/>
      <c r="AJ169" s="972"/>
      <c r="AK169" s="914"/>
      <c r="AL169" s="914"/>
      <c r="AM169" s="914"/>
      <c r="AN169" s="914"/>
      <c r="AO169" s="914"/>
      <c r="AP169" s="914"/>
      <c r="AQ169" s="914"/>
      <c r="AR169" s="914"/>
      <c r="AS169" s="914"/>
      <c r="AT169" s="914"/>
      <c r="AU169" s="914"/>
      <c r="AV169" s="914"/>
      <c r="AW169" s="914"/>
      <c r="AX169" s="914"/>
      <c r="AY169" s="914"/>
      <c r="AZ169" s="914"/>
      <c r="BA169" s="914"/>
      <c r="BB169" s="914"/>
      <c r="BC169" s="914"/>
      <c r="BD169" s="914"/>
      <c r="BE169" s="914"/>
      <c r="BF169" s="914"/>
      <c r="BG169" s="914"/>
      <c r="BH169" s="914"/>
      <c r="BI169" s="914"/>
      <c r="BJ169" s="914"/>
      <c r="BK169" s="914"/>
      <c r="BL169" s="914"/>
      <c r="BM169" s="914"/>
      <c r="BN169" s="914"/>
      <c r="BO169" s="914"/>
      <c r="BP169" s="914"/>
      <c r="BQ169" s="914"/>
      <c r="BR169" s="914"/>
      <c r="BS169" s="914"/>
      <c r="BT169" s="914"/>
      <c r="BU169" s="914"/>
      <c r="BV169" s="914"/>
    </row>
    <row r="170" spans="1:74" x14ac:dyDescent="0.2">
      <c r="A170" s="914"/>
      <c r="B170" s="972"/>
      <c r="C170" s="914"/>
      <c r="D170" s="953"/>
      <c r="E170" s="953"/>
      <c r="F170" s="953"/>
      <c r="G170" s="953"/>
      <c r="H170" s="953"/>
      <c r="I170" s="953"/>
      <c r="J170" s="953"/>
      <c r="K170" s="953"/>
      <c r="L170" s="953"/>
      <c r="M170" s="953"/>
      <c r="N170" s="953"/>
      <c r="O170" s="953"/>
      <c r="P170" s="953"/>
      <c r="Q170" s="953"/>
      <c r="R170" s="953"/>
      <c r="S170" s="953"/>
      <c r="T170" s="953"/>
      <c r="U170" s="953"/>
      <c r="V170" s="953"/>
      <c r="W170" s="953"/>
      <c r="X170" s="953"/>
      <c r="Y170" s="953"/>
      <c r="Z170" s="953"/>
      <c r="AA170" s="953"/>
      <c r="AB170" s="953"/>
      <c r="AC170" s="953"/>
      <c r="AD170" s="953"/>
      <c r="AE170" s="953"/>
      <c r="AF170" s="953"/>
      <c r="AG170" s="953"/>
      <c r="AH170" s="953"/>
      <c r="AI170" s="953"/>
      <c r="AJ170" s="972"/>
      <c r="AK170" s="914"/>
      <c r="AL170" s="914"/>
      <c r="AM170" s="914"/>
      <c r="AN170" s="914"/>
      <c r="AO170" s="914"/>
      <c r="AP170" s="914"/>
      <c r="AQ170" s="914"/>
      <c r="AR170" s="914"/>
      <c r="AS170" s="914"/>
      <c r="AT170" s="914"/>
      <c r="AU170" s="914"/>
      <c r="AV170" s="914"/>
      <c r="AW170" s="914"/>
      <c r="AX170" s="914"/>
      <c r="AY170" s="914"/>
      <c r="AZ170" s="914"/>
      <c r="BA170" s="914"/>
      <c r="BB170" s="914"/>
      <c r="BC170" s="914"/>
      <c r="BD170" s="914"/>
      <c r="BE170" s="914"/>
      <c r="BF170" s="914"/>
      <c r="BG170" s="914"/>
      <c r="BH170" s="914"/>
      <c r="BI170" s="914"/>
      <c r="BJ170" s="914"/>
      <c r="BK170" s="914"/>
      <c r="BL170" s="914"/>
      <c r="BM170" s="914"/>
      <c r="BN170" s="914"/>
      <c r="BO170" s="914"/>
      <c r="BP170" s="914"/>
      <c r="BQ170" s="914"/>
      <c r="BR170" s="914"/>
      <c r="BS170" s="914"/>
      <c r="BT170" s="914"/>
      <c r="BU170" s="914"/>
      <c r="BV170" s="914"/>
    </row>
    <row r="171" spans="1:74" x14ac:dyDescent="0.2">
      <c r="A171" s="914"/>
      <c r="B171" s="972"/>
      <c r="C171" s="914"/>
      <c r="D171" s="953"/>
      <c r="E171" s="953"/>
      <c r="F171" s="953"/>
      <c r="G171" s="953"/>
      <c r="H171" s="953"/>
      <c r="I171" s="953"/>
      <c r="J171" s="953"/>
      <c r="K171" s="953"/>
      <c r="L171" s="953"/>
      <c r="M171" s="953"/>
      <c r="N171" s="953"/>
      <c r="O171" s="953"/>
      <c r="P171" s="953"/>
      <c r="Q171" s="953"/>
      <c r="R171" s="953"/>
      <c r="S171" s="953"/>
      <c r="T171" s="953"/>
      <c r="U171" s="953"/>
      <c r="V171" s="953"/>
      <c r="W171" s="953"/>
      <c r="X171" s="953"/>
      <c r="Y171" s="953"/>
      <c r="Z171" s="953"/>
      <c r="AA171" s="953"/>
      <c r="AB171" s="953"/>
      <c r="AC171" s="953"/>
      <c r="AD171" s="953"/>
      <c r="AE171" s="953"/>
      <c r="AF171" s="953"/>
      <c r="AG171" s="953"/>
      <c r="AH171" s="953"/>
      <c r="AI171" s="953"/>
      <c r="AJ171" s="972"/>
      <c r="AK171" s="914"/>
      <c r="AL171" s="914"/>
      <c r="AM171" s="914"/>
      <c r="AN171" s="914"/>
      <c r="AO171" s="914"/>
      <c r="AP171" s="914"/>
      <c r="AQ171" s="914"/>
      <c r="AR171" s="914"/>
      <c r="AS171" s="914"/>
      <c r="AT171" s="914"/>
      <c r="AU171" s="914"/>
      <c r="AV171" s="914"/>
      <c r="AW171" s="914"/>
      <c r="AX171" s="914"/>
      <c r="AY171" s="914"/>
      <c r="AZ171" s="914"/>
      <c r="BA171" s="914"/>
      <c r="BB171" s="914"/>
      <c r="BC171" s="914"/>
      <c r="BD171" s="914"/>
      <c r="BE171" s="914"/>
      <c r="BF171" s="914"/>
      <c r="BG171" s="914"/>
      <c r="BH171" s="914"/>
      <c r="BI171" s="914"/>
      <c r="BJ171" s="914"/>
      <c r="BK171" s="914"/>
      <c r="BL171" s="914"/>
      <c r="BM171" s="914"/>
      <c r="BN171" s="914"/>
      <c r="BO171" s="914"/>
      <c r="BP171" s="914"/>
      <c r="BQ171" s="914"/>
      <c r="BR171" s="914"/>
      <c r="BS171" s="914"/>
      <c r="BT171" s="914"/>
      <c r="BU171" s="914"/>
      <c r="BV171" s="914"/>
    </row>
    <row r="172" spans="1:74" x14ac:dyDescent="0.2">
      <c r="A172" s="914"/>
      <c r="B172" s="972"/>
      <c r="C172" s="914"/>
      <c r="D172" s="953"/>
      <c r="E172" s="953"/>
      <c r="F172" s="953"/>
      <c r="G172" s="953"/>
      <c r="H172" s="953"/>
      <c r="I172" s="953"/>
      <c r="J172" s="953"/>
      <c r="K172" s="953"/>
      <c r="L172" s="953"/>
      <c r="M172" s="953"/>
      <c r="N172" s="953"/>
      <c r="O172" s="953"/>
      <c r="P172" s="953"/>
      <c r="Q172" s="953"/>
      <c r="R172" s="953"/>
      <c r="S172" s="953"/>
      <c r="T172" s="953"/>
      <c r="U172" s="953"/>
      <c r="V172" s="953"/>
      <c r="W172" s="953"/>
      <c r="X172" s="953"/>
      <c r="Y172" s="953"/>
      <c r="Z172" s="953"/>
      <c r="AA172" s="953"/>
      <c r="AB172" s="953"/>
      <c r="AC172" s="953"/>
      <c r="AD172" s="953"/>
      <c r="AE172" s="953"/>
      <c r="AF172" s="953"/>
      <c r="AG172" s="953"/>
      <c r="AH172" s="953"/>
      <c r="AI172" s="953"/>
      <c r="AJ172" s="972"/>
      <c r="AK172" s="914"/>
      <c r="AL172" s="914"/>
      <c r="AM172" s="914"/>
      <c r="AN172" s="914"/>
      <c r="AO172" s="914"/>
      <c r="AP172" s="914"/>
      <c r="AQ172" s="914"/>
      <c r="AR172" s="914"/>
      <c r="AS172" s="914"/>
      <c r="AT172" s="914"/>
      <c r="AU172" s="914"/>
      <c r="AV172" s="914"/>
      <c r="AW172" s="914"/>
      <c r="AX172" s="914"/>
      <c r="AY172" s="914"/>
      <c r="AZ172" s="914"/>
      <c r="BA172" s="914"/>
      <c r="BB172" s="914"/>
      <c r="BC172" s="914"/>
      <c r="BD172" s="914"/>
      <c r="BE172" s="914"/>
      <c r="BF172" s="914"/>
      <c r="BG172" s="914"/>
      <c r="BH172" s="914"/>
      <c r="BI172" s="914"/>
      <c r="BJ172" s="914"/>
      <c r="BK172" s="914"/>
      <c r="BL172" s="914"/>
      <c r="BM172" s="914"/>
      <c r="BN172" s="914"/>
      <c r="BO172" s="914"/>
      <c r="BP172" s="914"/>
      <c r="BQ172" s="914"/>
      <c r="BR172" s="914"/>
      <c r="BS172" s="914"/>
      <c r="BT172" s="914"/>
      <c r="BU172" s="914"/>
      <c r="BV172" s="914"/>
    </row>
    <row r="173" spans="1:74" x14ac:dyDescent="0.2">
      <c r="A173" s="914"/>
      <c r="B173" s="972"/>
      <c r="C173" s="914"/>
      <c r="D173" s="953"/>
      <c r="E173" s="953"/>
      <c r="F173" s="953"/>
      <c r="G173" s="953"/>
      <c r="H173" s="953"/>
      <c r="I173" s="953"/>
      <c r="J173" s="953"/>
      <c r="K173" s="953"/>
      <c r="L173" s="953"/>
      <c r="M173" s="953"/>
      <c r="N173" s="953"/>
      <c r="O173" s="953"/>
      <c r="P173" s="953"/>
      <c r="Q173" s="953"/>
      <c r="R173" s="953"/>
      <c r="S173" s="953"/>
      <c r="T173" s="953"/>
      <c r="U173" s="953"/>
      <c r="V173" s="953"/>
      <c r="W173" s="953"/>
      <c r="X173" s="953"/>
      <c r="Y173" s="953"/>
      <c r="Z173" s="953"/>
      <c r="AA173" s="953"/>
      <c r="AB173" s="953"/>
      <c r="AC173" s="953"/>
      <c r="AD173" s="953"/>
      <c r="AE173" s="953"/>
      <c r="AF173" s="953"/>
      <c r="AG173" s="953"/>
      <c r="AH173" s="953"/>
      <c r="AI173" s="953"/>
      <c r="AJ173" s="972"/>
      <c r="AK173" s="914"/>
      <c r="AL173" s="914"/>
      <c r="AM173" s="914"/>
      <c r="AN173" s="914"/>
      <c r="AO173" s="914"/>
      <c r="AP173" s="914"/>
      <c r="AQ173" s="914"/>
      <c r="AR173" s="914"/>
      <c r="AS173" s="914"/>
      <c r="AT173" s="914"/>
      <c r="AU173" s="914"/>
      <c r="AV173" s="914"/>
      <c r="AW173" s="914"/>
      <c r="AX173" s="914"/>
      <c r="AY173" s="914"/>
      <c r="AZ173" s="914"/>
      <c r="BA173" s="914"/>
      <c r="BB173" s="914"/>
      <c r="BC173" s="914"/>
      <c r="BD173" s="914"/>
      <c r="BE173" s="914"/>
      <c r="BF173" s="914"/>
      <c r="BG173" s="914"/>
      <c r="BH173" s="914"/>
      <c r="BI173" s="914"/>
      <c r="BJ173" s="914"/>
      <c r="BK173" s="914"/>
      <c r="BL173" s="914"/>
      <c r="BM173" s="914"/>
      <c r="BN173" s="914"/>
      <c r="BO173" s="914"/>
      <c r="BP173" s="914"/>
      <c r="BQ173" s="914"/>
      <c r="BR173" s="914"/>
      <c r="BS173" s="914"/>
      <c r="BT173" s="914"/>
      <c r="BU173" s="914"/>
      <c r="BV173" s="914"/>
    </row>
    <row r="174" spans="1:74" x14ac:dyDescent="0.2">
      <c r="A174" s="914"/>
      <c r="B174" s="972"/>
      <c r="C174" s="914"/>
      <c r="D174" s="953"/>
      <c r="E174" s="953"/>
      <c r="F174" s="953"/>
      <c r="G174" s="953"/>
      <c r="H174" s="953"/>
      <c r="I174" s="953"/>
      <c r="J174" s="953"/>
      <c r="K174" s="953"/>
      <c r="L174" s="953"/>
      <c r="M174" s="953"/>
      <c r="N174" s="953"/>
      <c r="O174" s="953"/>
      <c r="P174" s="953"/>
      <c r="Q174" s="953"/>
      <c r="R174" s="953"/>
      <c r="S174" s="953"/>
      <c r="T174" s="953"/>
      <c r="U174" s="953"/>
      <c r="V174" s="953"/>
      <c r="W174" s="953"/>
      <c r="X174" s="953"/>
      <c r="Y174" s="953"/>
      <c r="Z174" s="953"/>
      <c r="AA174" s="953"/>
      <c r="AB174" s="953"/>
      <c r="AC174" s="953"/>
      <c r="AD174" s="953"/>
      <c r="AE174" s="953"/>
      <c r="AF174" s="953"/>
      <c r="AG174" s="953"/>
      <c r="AH174" s="953"/>
      <c r="AI174" s="953"/>
      <c r="AJ174" s="972"/>
      <c r="AK174" s="914"/>
      <c r="AL174" s="914"/>
      <c r="AM174" s="914"/>
      <c r="AN174" s="914"/>
      <c r="AO174" s="914"/>
      <c r="AP174" s="914"/>
      <c r="AQ174" s="914"/>
      <c r="AR174" s="914"/>
      <c r="AS174" s="914"/>
      <c r="AT174" s="914"/>
      <c r="AU174" s="914"/>
      <c r="AV174" s="914"/>
      <c r="AW174" s="914"/>
      <c r="AX174" s="914"/>
      <c r="AY174" s="914"/>
      <c r="AZ174" s="914"/>
      <c r="BA174" s="914"/>
      <c r="BB174" s="914"/>
      <c r="BC174" s="914"/>
      <c r="BD174" s="914"/>
      <c r="BE174" s="914"/>
      <c r="BF174" s="914"/>
      <c r="BG174" s="914"/>
      <c r="BH174" s="914"/>
      <c r="BI174" s="914"/>
      <c r="BJ174" s="914"/>
      <c r="BK174" s="914"/>
      <c r="BL174" s="914"/>
      <c r="BM174" s="914"/>
      <c r="BN174" s="914"/>
      <c r="BO174" s="914"/>
      <c r="BP174" s="914"/>
      <c r="BQ174" s="914"/>
      <c r="BR174" s="914"/>
      <c r="BS174" s="914"/>
      <c r="BT174" s="914"/>
      <c r="BU174" s="914"/>
      <c r="BV174" s="914"/>
    </row>
    <row r="175" spans="1:74" x14ac:dyDescent="0.2">
      <c r="A175" s="914"/>
      <c r="B175" s="972"/>
      <c r="C175" s="914"/>
      <c r="D175" s="953"/>
      <c r="E175" s="953"/>
      <c r="F175" s="953"/>
      <c r="G175" s="953"/>
      <c r="H175" s="953"/>
      <c r="I175" s="953"/>
      <c r="J175" s="953"/>
      <c r="K175" s="953"/>
      <c r="L175" s="953"/>
      <c r="M175" s="953"/>
      <c r="N175" s="953"/>
      <c r="O175" s="953"/>
      <c r="P175" s="953"/>
      <c r="Q175" s="953"/>
      <c r="R175" s="953"/>
      <c r="S175" s="953"/>
      <c r="T175" s="953"/>
      <c r="U175" s="953"/>
      <c r="V175" s="953"/>
      <c r="W175" s="953"/>
      <c r="X175" s="953"/>
      <c r="Y175" s="953"/>
      <c r="Z175" s="953"/>
      <c r="AA175" s="953"/>
      <c r="AB175" s="953"/>
      <c r="AC175" s="953"/>
      <c r="AD175" s="953"/>
      <c r="AE175" s="953"/>
      <c r="AF175" s="953"/>
      <c r="AG175" s="953"/>
      <c r="AH175" s="953"/>
      <c r="AI175" s="953"/>
      <c r="AJ175" s="972"/>
      <c r="AK175" s="914"/>
      <c r="AL175" s="914"/>
      <c r="AM175" s="914"/>
      <c r="AN175" s="914"/>
      <c r="AO175" s="914"/>
      <c r="AP175" s="914"/>
      <c r="AQ175" s="914"/>
      <c r="AR175" s="914"/>
      <c r="AS175" s="914"/>
      <c r="AT175" s="914"/>
      <c r="AU175" s="914"/>
      <c r="AV175" s="914"/>
      <c r="AW175" s="914"/>
      <c r="AX175" s="914"/>
      <c r="AY175" s="914"/>
      <c r="AZ175" s="914"/>
      <c r="BA175" s="914"/>
      <c r="BB175" s="914"/>
      <c r="BC175" s="914"/>
      <c r="BD175" s="914"/>
      <c r="BE175" s="914"/>
      <c r="BF175" s="914"/>
      <c r="BG175" s="914"/>
      <c r="BH175" s="914"/>
      <c r="BI175" s="914"/>
      <c r="BJ175" s="914"/>
      <c r="BK175" s="914"/>
      <c r="BL175" s="914"/>
      <c r="BM175" s="914"/>
      <c r="BN175" s="914"/>
      <c r="BO175" s="914"/>
      <c r="BP175" s="914"/>
      <c r="BQ175" s="914"/>
      <c r="BR175" s="914"/>
      <c r="BS175" s="914"/>
      <c r="BT175" s="914"/>
      <c r="BU175" s="914"/>
      <c r="BV175" s="914"/>
    </row>
    <row r="176" spans="1:74" x14ac:dyDescent="0.2">
      <c r="A176" s="914"/>
      <c r="B176" s="972"/>
      <c r="C176" s="914"/>
      <c r="D176" s="953"/>
      <c r="E176" s="953"/>
      <c r="F176" s="953"/>
      <c r="G176" s="953"/>
      <c r="H176" s="953"/>
      <c r="I176" s="953"/>
      <c r="J176" s="953"/>
      <c r="K176" s="953"/>
      <c r="L176" s="953"/>
      <c r="M176" s="953"/>
      <c r="N176" s="953"/>
      <c r="O176" s="953"/>
      <c r="P176" s="953"/>
      <c r="Q176" s="953"/>
      <c r="R176" s="953"/>
      <c r="S176" s="953"/>
      <c r="T176" s="953"/>
      <c r="U176" s="953"/>
      <c r="V176" s="953"/>
      <c r="W176" s="953"/>
      <c r="X176" s="953"/>
      <c r="Y176" s="953"/>
      <c r="Z176" s="953"/>
      <c r="AA176" s="953"/>
      <c r="AB176" s="953"/>
      <c r="AC176" s="953"/>
      <c r="AD176" s="953"/>
      <c r="AE176" s="953"/>
      <c r="AF176" s="953"/>
      <c r="AG176" s="953"/>
      <c r="AH176" s="953"/>
      <c r="AI176" s="953"/>
      <c r="AJ176" s="972"/>
      <c r="AK176" s="914"/>
      <c r="AL176" s="914"/>
      <c r="AM176" s="914"/>
      <c r="AN176" s="914"/>
      <c r="AO176" s="914"/>
      <c r="AP176" s="914"/>
      <c r="AQ176" s="914"/>
      <c r="AR176" s="914"/>
      <c r="AS176" s="914"/>
      <c r="AT176" s="914"/>
      <c r="AU176" s="914"/>
      <c r="AV176" s="914"/>
      <c r="AW176" s="914"/>
      <c r="AX176" s="914"/>
      <c r="AY176" s="914"/>
      <c r="AZ176" s="914"/>
      <c r="BA176" s="914"/>
      <c r="BB176" s="914"/>
      <c r="BC176" s="914"/>
      <c r="BD176" s="914"/>
      <c r="BE176" s="914"/>
      <c r="BF176" s="914"/>
      <c r="BG176" s="914"/>
      <c r="BH176" s="914"/>
      <c r="BI176" s="914"/>
      <c r="BJ176" s="914"/>
      <c r="BK176" s="914"/>
      <c r="BL176" s="914"/>
      <c r="BM176" s="914"/>
      <c r="BN176" s="914"/>
      <c r="BO176" s="914"/>
      <c r="BP176" s="914"/>
      <c r="BQ176" s="914"/>
      <c r="BR176" s="914"/>
      <c r="BS176" s="914"/>
      <c r="BT176" s="914"/>
      <c r="BU176" s="914"/>
      <c r="BV176" s="914"/>
    </row>
    <row r="177" spans="1:74" x14ac:dyDescent="0.2">
      <c r="A177" s="914"/>
      <c r="B177" s="972"/>
      <c r="C177" s="914"/>
      <c r="D177" s="953"/>
      <c r="E177" s="953"/>
      <c r="F177" s="953"/>
      <c r="G177" s="953"/>
      <c r="H177" s="953"/>
      <c r="I177" s="953"/>
      <c r="J177" s="953"/>
      <c r="K177" s="953"/>
      <c r="L177" s="953"/>
      <c r="M177" s="953"/>
      <c r="N177" s="953"/>
      <c r="O177" s="953"/>
      <c r="P177" s="953"/>
      <c r="Q177" s="953"/>
      <c r="R177" s="953"/>
      <c r="S177" s="953"/>
      <c r="T177" s="953"/>
      <c r="U177" s="953"/>
      <c r="V177" s="953"/>
      <c r="W177" s="953"/>
      <c r="X177" s="953"/>
      <c r="Y177" s="953"/>
      <c r="Z177" s="953"/>
      <c r="AA177" s="953"/>
      <c r="AB177" s="953"/>
      <c r="AC177" s="953"/>
      <c r="AD177" s="953"/>
      <c r="AE177" s="953"/>
      <c r="AF177" s="953"/>
      <c r="AG177" s="953"/>
      <c r="AH177" s="953"/>
      <c r="AI177" s="953"/>
      <c r="AJ177" s="972"/>
      <c r="AK177" s="914"/>
      <c r="AL177" s="914"/>
      <c r="AM177" s="914"/>
      <c r="AN177" s="914"/>
      <c r="AO177" s="914"/>
      <c r="AP177" s="914"/>
      <c r="AQ177" s="914"/>
      <c r="AR177" s="914"/>
      <c r="AS177" s="914"/>
      <c r="AT177" s="914"/>
      <c r="AU177" s="914"/>
      <c r="AV177" s="914"/>
      <c r="AW177" s="914"/>
      <c r="AX177" s="914"/>
      <c r="AY177" s="914"/>
      <c r="AZ177" s="914"/>
      <c r="BA177" s="914"/>
      <c r="BB177" s="914"/>
      <c r="BC177" s="914"/>
      <c r="BD177" s="914"/>
      <c r="BE177" s="914"/>
      <c r="BF177" s="914"/>
      <c r="BG177" s="914"/>
      <c r="BH177" s="914"/>
      <c r="BI177" s="914"/>
      <c r="BJ177" s="914"/>
      <c r="BK177" s="914"/>
      <c r="BL177" s="914"/>
      <c r="BM177" s="914"/>
      <c r="BN177" s="914"/>
      <c r="BO177" s="914"/>
      <c r="BP177" s="914"/>
      <c r="BQ177" s="914"/>
      <c r="BR177" s="914"/>
      <c r="BS177" s="914"/>
      <c r="BT177" s="914"/>
      <c r="BU177" s="914"/>
      <c r="BV177" s="914"/>
    </row>
    <row r="178" spans="1:74" x14ac:dyDescent="0.2">
      <c r="A178" s="914"/>
      <c r="B178" s="972"/>
      <c r="C178" s="914"/>
      <c r="D178" s="953"/>
      <c r="E178" s="953"/>
      <c r="F178" s="953"/>
      <c r="G178" s="953"/>
      <c r="H178" s="953"/>
      <c r="I178" s="953"/>
      <c r="J178" s="953"/>
      <c r="K178" s="953"/>
      <c r="L178" s="953"/>
      <c r="M178" s="953"/>
      <c r="N178" s="953"/>
      <c r="O178" s="953"/>
      <c r="P178" s="953"/>
      <c r="Q178" s="953"/>
      <c r="R178" s="953"/>
      <c r="S178" s="953"/>
      <c r="T178" s="953"/>
      <c r="U178" s="953"/>
      <c r="V178" s="953"/>
      <c r="W178" s="953"/>
      <c r="X178" s="953"/>
      <c r="Y178" s="953"/>
      <c r="Z178" s="953"/>
      <c r="AA178" s="953"/>
      <c r="AB178" s="953"/>
      <c r="AC178" s="953"/>
      <c r="AD178" s="953"/>
      <c r="AE178" s="953"/>
      <c r="AF178" s="953"/>
      <c r="AG178" s="953"/>
      <c r="AH178" s="953"/>
      <c r="AI178" s="953"/>
      <c r="AJ178" s="972"/>
      <c r="AK178" s="914"/>
      <c r="AL178" s="914"/>
      <c r="AM178" s="914"/>
      <c r="AN178" s="914"/>
      <c r="AO178" s="914"/>
      <c r="AP178" s="914"/>
      <c r="AQ178" s="914"/>
      <c r="AR178" s="914"/>
      <c r="AS178" s="914"/>
      <c r="AT178" s="914"/>
      <c r="AU178" s="914"/>
      <c r="AV178" s="914"/>
      <c r="AW178" s="914"/>
      <c r="AX178" s="914"/>
      <c r="AY178" s="914"/>
      <c r="AZ178" s="914"/>
      <c r="BA178" s="914"/>
      <c r="BB178" s="914"/>
      <c r="BC178" s="914"/>
      <c r="BD178" s="914"/>
      <c r="BE178" s="914"/>
      <c r="BF178" s="914"/>
      <c r="BG178" s="914"/>
      <c r="BH178" s="914"/>
      <c r="BI178" s="914"/>
      <c r="BJ178" s="914"/>
      <c r="BK178" s="914"/>
      <c r="BL178" s="914"/>
      <c r="BM178" s="914"/>
      <c r="BN178" s="914"/>
      <c r="BO178" s="914"/>
      <c r="BP178" s="914"/>
      <c r="BQ178" s="914"/>
      <c r="BR178" s="914"/>
      <c r="BS178" s="914"/>
      <c r="BT178" s="914"/>
      <c r="BU178" s="914"/>
      <c r="BV178" s="914"/>
    </row>
    <row r="179" spans="1:74" x14ac:dyDescent="0.2">
      <c r="A179" s="914"/>
      <c r="B179" s="972"/>
      <c r="C179" s="914"/>
      <c r="D179" s="953"/>
      <c r="E179" s="953"/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72"/>
      <c r="AK179" s="914"/>
      <c r="AL179" s="914"/>
      <c r="AM179" s="914"/>
      <c r="AN179" s="914"/>
      <c r="AO179" s="914"/>
      <c r="AP179" s="914"/>
      <c r="AQ179" s="914"/>
      <c r="AR179" s="914"/>
      <c r="AS179" s="914"/>
      <c r="AT179" s="914"/>
      <c r="AU179" s="914"/>
      <c r="AV179" s="914"/>
      <c r="AW179" s="914"/>
      <c r="AX179" s="914"/>
      <c r="AY179" s="914"/>
      <c r="AZ179" s="914"/>
      <c r="BA179" s="914"/>
      <c r="BB179" s="914"/>
      <c r="BC179" s="914"/>
      <c r="BD179" s="914"/>
      <c r="BE179" s="914"/>
      <c r="BF179" s="914"/>
      <c r="BG179" s="914"/>
      <c r="BH179" s="914"/>
      <c r="BI179" s="914"/>
      <c r="BJ179" s="914"/>
      <c r="BK179" s="914"/>
      <c r="BL179" s="914"/>
      <c r="BM179" s="914"/>
      <c r="BN179" s="914"/>
      <c r="BO179" s="914"/>
      <c r="BP179" s="914"/>
      <c r="BQ179" s="914"/>
      <c r="BR179" s="914"/>
      <c r="BS179" s="914"/>
      <c r="BT179" s="914"/>
      <c r="BU179" s="914"/>
      <c r="BV179" s="914"/>
    </row>
    <row r="180" spans="1:74" x14ac:dyDescent="0.2">
      <c r="A180" s="914"/>
      <c r="B180" s="972"/>
      <c r="C180" s="914"/>
      <c r="D180" s="953"/>
      <c r="E180" s="953"/>
      <c r="F180" s="953"/>
      <c r="G180" s="953"/>
      <c r="H180" s="953"/>
      <c r="I180" s="953"/>
      <c r="J180" s="953"/>
      <c r="K180" s="953"/>
      <c r="L180" s="953"/>
      <c r="M180" s="953"/>
      <c r="N180" s="953"/>
      <c r="O180" s="953"/>
      <c r="P180" s="953"/>
      <c r="Q180" s="953"/>
      <c r="R180" s="953"/>
      <c r="S180" s="953"/>
      <c r="T180" s="953"/>
      <c r="U180" s="953"/>
      <c r="V180" s="953"/>
      <c r="W180" s="953"/>
      <c r="X180" s="953"/>
      <c r="Y180" s="953"/>
      <c r="Z180" s="953"/>
      <c r="AA180" s="953"/>
      <c r="AB180" s="953"/>
      <c r="AC180" s="953"/>
      <c r="AD180" s="953"/>
      <c r="AE180" s="953"/>
      <c r="AF180" s="953"/>
      <c r="AG180" s="953"/>
      <c r="AH180" s="953"/>
      <c r="AI180" s="953"/>
      <c r="AJ180" s="972"/>
      <c r="AK180" s="914"/>
      <c r="AL180" s="914"/>
      <c r="AM180" s="914"/>
      <c r="AN180" s="914"/>
      <c r="AO180" s="914"/>
      <c r="AP180" s="914"/>
      <c r="AQ180" s="914"/>
      <c r="AR180" s="914"/>
      <c r="AS180" s="914"/>
      <c r="AT180" s="914"/>
      <c r="AU180" s="914"/>
      <c r="AV180" s="914"/>
      <c r="AW180" s="914"/>
      <c r="AX180" s="914"/>
      <c r="AY180" s="914"/>
      <c r="AZ180" s="914"/>
      <c r="BA180" s="914"/>
      <c r="BB180" s="914"/>
      <c r="BC180" s="914"/>
      <c r="BD180" s="914"/>
      <c r="BE180" s="914"/>
      <c r="BF180" s="914"/>
      <c r="BG180" s="914"/>
      <c r="BH180" s="914"/>
      <c r="BI180" s="914"/>
      <c r="BJ180" s="914"/>
      <c r="BK180" s="914"/>
      <c r="BL180" s="914"/>
      <c r="BM180" s="914"/>
      <c r="BN180" s="914"/>
      <c r="BO180" s="914"/>
      <c r="BP180" s="914"/>
      <c r="BQ180" s="914"/>
      <c r="BR180" s="914"/>
      <c r="BS180" s="914"/>
      <c r="BT180" s="914"/>
      <c r="BU180" s="914"/>
      <c r="BV180" s="914"/>
    </row>
    <row r="181" spans="1:74" x14ac:dyDescent="0.2">
      <c r="A181" s="914"/>
      <c r="B181" s="972"/>
      <c r="C181" s="914"/>
      <c r="D181" s="953"/>
      <c r="E181" s="953"/>
      <c r="F181" s="953"/>
      <c r="G181" s="953"/>
      <c r="H181" s="953"/>
      <c r="I181" s="953"/>
      <c r="J181" s="953"/>
      <c r="K181" s="953"/>
      <c r="L181" s="953"/>
      <c r="M181" s="953"/>
      <c r="N181" s="953"/>
      <c r="O181" s="953"/>
      <c r="P181" s="953"/>
      <c r="Q181" s="953"/>
      <c r="R181" s="953"/>
      <c r="S181" s="953"/>
      <c r="T181" s="953"/>
      <c r="U181" s="953"/>
      <c r="V181" s="953"/>
      <c r="W181" s="953"/>
      <c r="X181" s="953"/>
      <c r="Y181" s="953"/>
      <c r="Z181" s="953"/>
      <c r="AA181" s="953"/>
      <c r="AB181" s="953"/>
      <c r="AC181" s="953"/>
      <c r="AD181" s="953"/>
      <c r="AE181" s="953"/>
      <c r="AF181" s="953"/>
      <c r="AG181" s="953"/>
      <c r="AH181" s="953"/>
      <c r="AI181" s="953"/>
      <c r="AJ181" s="972"/>
      <c r="AK181" s="914"/>
      <c r="AL181" s="914"/>
      <c r="AM181" s="914"/>
      <c r="AN181" s="914"/>
      <c r="AO181" s="914"/>
      <c r="AP181" s="914"/>
      <c r="AQ181" s="914"/>
      <c r="AR181" s="914"/>
      <c r="AS181" s="914"/>
      <c r="AT181" s="914"/>
      <c r="AU181" s="914"/>
      <c r="AV181" s="914"/>
      <c r="AW181" s="914"/>
      <c r="AX181" s="914"/>
      <c r="AY181" s="914"/>
      <c r="AZ181" s="914"/>
      <c r="BA181" s="914"/>
      <c r="BB181" s="914"/>
      <c r="BC181" s="914"/>
      <c r="BD181" s="914"/>
      <c r="BE181" s="914"/>
      <c r="BF181" s="914"/>
      <c r="BG181" s="914"/>
      <c r="BH181" s="914"/>
      <c r="BI181" s="914"/>
      <c r="BJ181" s="914"/>
      <c r="BK181" s="914"/>
      <c r="BL181" s="914"/>
      <c r="BM181" s="914"/>
      <c r="BN181" s="914"/>
      <c r="BO181" s="914"/>
      <c r="BP181" s="914"/>
      <c r="BQ181" s="914"/>
      <c r="BR181" s="914"/>
      <c r="BS181" s="914"/>
      <c r="BT181" s="914"/>
      <c r="BU181" s="914"/>
      <c r="BV181" s="914"/>
    </row>
    <row r="182" spans="1:74" x14ac:dyDescent="0.2">
      <c r="A182" s="914"/>
      <c r="B182" s="972"/>
      <c r="C182" s="914"/>
      <c r="D182" s="953"/>
      <c r="E182" s="953"/>
      <c r="F182" s="953"/>
      <c r="G182" s="953"/>
      <c r="H182" s="953"/>
      <c r="I182" s="953"/>
      <c r="J182" s="953"/>
      <c r="K182" s="953"/>
      <c r="L182" s="953"/>
      <c r="M182" s="953"/>
      <c r="N182" s="953"/>
      <c r="O182" s="953"/>
      <c r="P182" s="953"/>
      <c r="Q182" s="953"/>
      <c r="R182" s="953"/>
      <c r="S182" s="953"/>
      <c r="T182" s="953"/>
      <c r="U182" s="953"/>
      <c r="V182" s="953"/>
      <c r="W182" s="953"/>
      <c r="X182" s="953"/>
      <c r="Y182" s="953"/>
      <c r="Z182" s="953"/>
      <c r="AA182" s="953"/>
      <c r="AB182" s="953"/>
      <c r="AC182" s="953"/>
      <c r="AD182" s="953"/>
      <c r="AE182" s="953"/>
      <c r="AF182" s="953"/>
      <c r="AG182" s="953"/>
      <c r="AH182" s="953"/>
      <c r="AI182" s="953"/>
      <c r="AJ182" s="972"/>
      <c r="AK182" s="914"/>
      <c r="AL182" s="914"/>
      <c r="AM182" s="914"/>
      <c r="AN182" s="914"/>
      <c r="AO182" s="914"/>
      <c r="AP182" s="914"/>
      <c r="AQ182" s="914"/>
      <c r="AR182" s="914"/>
      <c r="AS182" s="914"/>
      <c r="AT182" s="914"/>
      <c r="AU182" s="914"/>
      <c r="AV182" s="914"/>
      <c r="AW182" s="914"/>
      <c r="AX182" s="914"/>
      <c r="AY182" s="914"/>
      <c r="AZ182" s="914"/>
      <c r="BA182" s="914"/>
      <c r="BB182" s="914"/>
      <c r="BC182" s="914"/>
      <c r="BD182" s="914"/>
      <c r="BE182" s="914"/>
      <c r="BF182" s="914"/>
      <c r="BG182" s="914"/>
      <c r="BH182" s="914"/>
      <c r="BI182" s="914"/>
      <c r="BJ182" s="914"/>
      <c r="BK182" s="914"/>
      <c r="BL182" s="914"/>
      <c r="BM182" s="914"/>
      <c r="BN182" s="914"/>
      <c r="BO182" s="914"/>
      <c r="BP182" s="914"/>
      <c r="BQ182" s="914"/>
      <c r="BR182" s="914"/>
      <c r="BS182" s="914"/>
      <c r="BT182" s="914"/>
      <c r="BU182" s="914"/>
      <c r="BV182" s="914"/>
    </row>
    <row r="183" spans="1:74" x14ac:dyDescent="0.2">
      <c r="A183" s="914"/>
      <c r="B183" s="972"/>
      <c r="C183" s="914"/>
      <c r="D183" s="953"/>
      <c r="E183" s="953"/>
      <c r="F183" s="953"/>
      <c r="G183" s="953"/>
      <c r="H183" s="953"/>
      <c r="I183" s="953"/>
      <c r="J183" s="953"/>
      <c r="K183" s="953"/>
      <c r="L183" s="953"/>
      <c r="M183" s="953"/>
      <c r="N183" s="953"/>
      <c r="O183" s="953"/>
      <c r="P183" s="953"/>
      <c r="Q183" s="953"/>
      <c r="R183" s="953"/>
      <c r="S183" s="953"/>
      <c r="T183" s="953"/>
      <c r="U183" s="953"/>
      <c r="V183" s="953"/>
      <c r="W183" s="953"/>
      <c r="X183" s="953"/>
      <c r="Y183" s="953"/>
      <c r="Z183" s="953"/>
      <c r="AA183" s="953"/>
      <c r="AB183" s="953"/>
      <c r="AC183" s="953"/>
      <c r="AD183" s="953"/>
      <c r="AE183" s="953"/>
      <c r="AF183" s="953"/>
      <c r="AG183" s="953"/>
      <c r="AH183" s="953"/>
      <c r="AI183" s="953"/>
      <c r="AJ183" s="972"/>
      <c r="AK183" s="914"/>
      <c r="AL183" s="914"/>
      <c r="AM183" s="914"/>
      <c r="AN183" s="914"/>
      <c r="AO183" s="914"/>
      <c r="AP183" s="914"/>
      <c r="AQ183" s="914"/>
      <c r="AR183" s="914"/>
      <c r="AS183" s="914"/>
      <c r="AT183" s="914"/>
      <c r="AU183" s="914"/>
      <c r="AV183" s="914"/>
      <c r="AW183" s="914"/>
      <c r="AX183" s="914"/>
      <c r="AY183" s="914"/>
      <c r="AZ183" s="914"/>
      <c r="BA183" s="914"/>
      <c r="BB183" s="914"/>
      <c r="BC183" s="914"/>
      <c r="BD183" s="914"/>
      <c r="BE183" s="914"/>
      <c r="BF183" s="914"/>
      <c r="BG183" s="914"/>
      <c r="BH183" s="914"/>
      <c r="BI183" s="914"/>
      <c r="BJ183" s="914"/>
      <c r="BK183" s="914"/>
      <c r="BL183" s="914"/>
      <c r="BM183" s="914"/>
      <c r="BN183" s="914"/>
      <c r="BO183" s="914"/>
      <c r="BP183" s="914"/>
      <c r="BQ183" s="914"/>
      <c r="BR183" s="914"/>
      <c r="BS183" s="914"/>
      <c r="BT183" s="914"/>
      <c r="BU183" s="914"/>
      <c r="BV183" s="914"/>
    </row>
    <row r="184" spans="1:74" x14ac:dyDescent="0.2">
      <c r="A184" s="914"/>
      <c r="B184" s="972"/>
      <c r="C184" s="914"/>
      <c r="D184" s="953"/>
      <c r="E184" s="953"/>
      <c r="F184" s="953"/>
      <c r="G184" s="953"/>
      <c r="H184" s="953"/>
      <c r="I184" s="953"/>
      <c r="J184" s="953"/>
      <c r="K184" s="953"/>
      <c r="L184" s="953"/>
      <c r="M184" s="953"/>
      <c r="N184" s="953"/>
      <c r="O184" s="953"/>
      <c r="P184" s="953"/>
      <c r="Q184" s="953"/>
      <c r="R184" s="953"/>
      <c r="S184" s="953"/>
      <c r="T184" s="953"/>
      <c r="U184" s="953"/>
      <c r="V184" s="953"/>
      <c r="W184" s="953"/>
      <c r="X184" s="953"/>
      <c r="Y184" s="953"/>
      <c r="Z184" s="953"/>
      <c r="AA184" s="953"/>
      <c r="AB184" s="953"/>
      <c r="AC184" s="953"/>
      <c r="AD184" s="953"/>
      <c r="AE184" s="953"/>
      <c r="AF184" s="953"/>
      <c r="AG184" s="953"/>
      <c r="AH184" s="953"/>
      <c r="AI184" s="953"/>
      <c r="AJ184" s="972"/>
      <c r="AK184" s="914"/>
      <c r="AL184" s="914"/>
      <c r="AM184" s="914"/>
      <c r="AN184" s="914"/>
      <c r="AO184" s="914"/>
      <c r="AP184" s="914"/>
      <c r="AQ184" s="914"/>
      <c r="AR184" s="914"/>
      <c r="AS184" s="914"/>
      <c r="AT184" s="914"/>
      <c r="AU184" s="914"/>
      <c r="AV184" s="914"/>
      <c r="AW184" s="914"/>
      <c r="AX184" s="914"/>
      <c r="AY184" s="914"/>
      <c r="AZ184" s="914"/>
      <c r="BA184" s="914"/>
      <c r="BB184" s="914"/>
      <c r="BC184" s="914"/>
      <c r="BD184" s="914"/>
      <c r="BE184" s="914"/>
      <c r="BF184" s="914"/>
      <c r="BG184" s="914"/>
      <c r="BH184" s="914"/>
      <c r="BI184" s="914"/>
      <c r="BJ184" s="914"/>
      <c r="BK184" s="914"/>
      <c r="BL184" s="914"/>
      <c r="BM184" s="914"/>
      <c r="BN184" s="914"/>
      <c r="BO184" s="914"/>
      <c r="BP184" s="914"/>
      <c r="BQ184" s="914"/>
      <c r="BR184" s="914"/>
      <c r="BS184" s="914"/>
      <c r="BT184" s="914"/>
      <c r="BU184" s="914"/>
      <c r="BV184" s="914"/>
    </row>
    <row r="185" spans="1:74" x14ac:dyDescent="0.2">
      <c r="A185" s="914"/>
      <c r="B185" s="972"/>
      <c r="C185" s="914"/>
      <c r="D185" s="953"/>
      <c r="E185" s="953"/>
      <c r="F185" s="953"/>
      <c r="G185" s="953"/>
      <c r="H185" s="953"/>
      <c r="I185" s="953"/>
      <c r="J185" s="953"/>
      <c r="K185" s="953"/>
      <c r="L185" s="953"/>
      <c r="M185" s="953"/>
      <c r="N185" s="953"/>
      <c r="O185" s="953"/>
      <c r="P185" s="953"/>
      <c r="Q185" s="953"/>
      <c r="R185" s="953"/>
      <c r="S185" s="953"/>
      <c r="T185" s="953"/>
      <c r="U185" s="953"/>
      <c r="V185" s="953"/>
      <c r="W185" s="953"/>
      <c r="X185" s="953"/>
      <c r="Y185" s="953"/>
      <c r="Z185" s="953"/>
      <c r="AA185" s="953"/>
      <c r="AB185" s="953"/>
      <c r="AC185" s="953"/>
      <c r="AD185" s="953"/>
      <c r="AE185" s="953"/>
      <c r="AF185" s="953"/>
      <c r="AG185" s="953"/>
      <c r="AH185" s="953"/>
      <c r="AI185" s="953"/>
      <c r="AJ185" s="972"/>
      <c r="AK185" s="914"/>
      <c r="AL185" s="914"/>
      <c r="AM185" s="914"/>
      <c r="AN185" s="914"/>
      <c r="AO185" s="914"/>
      <c r="AP185" s="914"/>
      <c r="AQ185" s="914"/>
      <c r="AR185" s="914"/>
      <c r="AS185" s="914"/>
      <c r="AT185" s="914"/>
      <c r="AU185" s="914"/>
      <c r="AV185" s="914"/>
      <c r="AW185" s="914"/>
      <c r="AX185" s="914"/>
      <c r="AY185" s="914"/>
      <c r="AZ185" s="914"/>
      <c r="BA185" s="914"/>
      <c r="BB185" s="914"/>
      <c r="BC185" s="914"/>
      <c r="BD185" s="914"/>
      <c r="BE185" s="914"/>
      <c r="BF185" s="914"/>
      <c r="BG185" s="914"/>
      <c r="BH185" s="914"/>
      <c r="BI185" s="914"/>
      <c r="BJ185" s="914"/>
      <c r="BK185" s="914"/>
      <c r="BL185" s="914"/>
      <c r="BM185" s="914"/>
      <c r="BN185" s="914"/>
      <c r="BO185" s="914"/>
      <c r="BP185" s="914"/>
      <c r="BQ185" s="914"/>
      <c r="BR185" s="914"/>
      <c r="BS185" s="914"/>
      <c r="BT185" s="914"/>
      <c r="BU185" s="914"/>
      <c r="BV185" s="914"/>
    </row>
    <row r="186" spans="1:74" x14ac:dyDescent="0.2">
      <c r="A186" s="914"/>
      <c r="B186" s="972"/>
      <c r="C186" s="914"/>
      <c r="D186" s="953"/>
      <c r="E186" s="953"/>
      <c r="F186" s="953"/>
      <c r="G186" s="953"/>
      <c r="H186" s="953"/>
      <c r="I186" s="953"/>
      <c r="J186" s="953"/>
      <c r="K186" s="953"/>
      <c r="L186" s="953"/>
      <c r="M186" s="953"/>
      <c r="N186" s="953"/>
      <c r="O186" s="953"/>
      <c r="P186" s="953"/>
      <c r="Q186" s="953"/>
      <c r="R186" s="953"/>
      <c r="S186" s="953"/>
      <c r="T186" s="953"/>
      <c r="U186" s="953"/>
      <c r="V186" s="953"/>
      <c r="W186" s="953"/>
      <c r="X186" s="953"/>
      <c r="Y186" s="953"/>
      <c r="Z186" s="953"/>
      <c r="AA186" s="953"/>
      <c r="AB186" s="953"/>
      <c r="AC186" s="953"/>
      <c r="AD186" s="953"/>
      <c r="AE186" s="953"/>
      <c r="AF186" s="953"/>
      <c r="AG186" s="953"/>
      <c r="AH186" s="953"/>
      <c r="AI186" s="953"/>
      <c r="AJ186" s="972"/>
      <c r="AK186" s="914"/>
      <c r="AL186" s="914"/>
      <c r="AM186" s="914"/>
      <c r="AN186" s="914"/>
      <c r="AO186" s="914"/>
      <c r="AP186" s="914"/>
      <c r="AQ186" s="914"/>
      <c r="AR186" s="914"/>
      <c r="AS186" s="914"/>
      <c r="AT186" s="914"/>
      <c r="AU186" s="914"/>
      <c r="AV186" s="914"/>
      <c r="AW186" s="914"/>
      <c r="AX186" s="914"/>
      <c r="AY186" s="914"/>
      <c r="AZ186" s="914"/>
      <c r="BA186" s="914"/>
      <c r="BB186" s="914"/>
      <c r="BC186" s="914"/>
      <c r="BD186" s="914"/>
      <c r="BE186" s="914"/>
      <c r="BF186" s="914"/>
      <c r="BG186" s="914"/>
      <c r="BH186" s="914"/>
      <c r="BI186" s="914"/>
      <c r="BJ186" s="914"/>
      <c r="BK186" s="914"/>
      <c r="BL186" s="914"/>
      <c r="BM186" s="914"/>
      <c r="BN186" s="914"/>
      <c r="BO186" s="914"/>
      <c r="BP186" s="914"/>
      <c r="BQ186" s="914"/>
      <c r="BR186" s="914"/>
      <c r="BS186" s="914"/>
      <c r="BT186" s="914"/>
      <c r="BU186" s="914"/>
      <c r="BV186" s="914"/>
    </row>
    <row r="187" spans="1:74" x14ac:dyDescent="0.2">
      <c r="A187" s="914"/>
      <c r="B187" s="972"/>
      <c r="C187" s="914"/>
      <c r="D187" s="953"/>
      <c r="E187" s="953"/>
      <c r="F187" s="953"/>
      <c r="G187" s="953"/>
      <c r="H187" s="953"/>
      <c r="I187" s="953"/>
      <c r="J187" s="953"/>
      <c r="K187" s="953"/>
      <c r="L187" s="953"/>
      <c r="M187" s="953"/>
      <c r="N187" s="953"/>
      <c r="O187" s="953"/>
      <c r="P187" s="953"/>
      <c r="Q187" s="953"/>
      <c r="R187" s="953"/>
      <c r="S187" s="953"/>
      <c r="T187" s="953"/>
      <c r="U187" s="953"/>
      <c r="V187" s="953"/>
      <c r="W187" s="953"/>
      <c r="X187" s="953"/>
      <c r="Y187" s="953"/>
      <c r="Z187" s="953"/>
      <c r="AA187" s="953"/>
      <c r="AB187" s="953"/>
      <c r="AC187" s="953"/>
      <c r="AD187" s="953"/>
      <c r="AE187" s="953"/>
      <c r="AF187" s="953"/>
      <c r="AG187" s="953"/>
      <c r="AH187" s="953"/>
      <c r="AI187" s="953"/>
      <c r="AJ187" s="972"/>
      <c r="AK187" s="914"/>
      <c r="AL187" s="914"/>
      <c r="AM187" s="914"/>
      <c r="AN187" s="914"/>
      <c r="AO187" s="914"/>
      <c r="AP187" s="914"/>
      <c r="AQ187" s="914"/>
      <c r="AR187" s="914"/>
      <c r="AS187" s="914"/>
      <c r="AT187" s="914"/>
      <c r="AU187" s="914"/>
      <c r="AV187" s="914"/>
      <c r="AW187" s="914"/>
      <c r="AX187" s="914"/>
      <c r="AY187" s="914"/>
      <c r="AZ187" s="914"/>
      <c r="BA187" s="914"/>
      <c r="BB187" s="914"/>
      <c r="BC187" s="914"/>
      <c r="BD187" s="914"/>
      <c r="BE187" s="914"/>
      <c r="BF187" s="914"/>
      <c r="BG187" s="914"/>
      <c r="BH187" s="914"/>
      <c r="BI187" s="914"/>
      <c r="BJ187" s="914"/>
      <c r="BK187" s="914"/>
      <c r="BL187" s="914"/>
      <c r="BM187" s="914"/>
      <c r="BN187" s="914"/>
      <c r="BO187" s="914"/>
      <c r="BP187" s="914"/>
      <c r="BQ187" s="914"/>
      <c r="BR187" s="914"/>
      <c r="BS187" s="914"/>
      <c r="BT187" s="914"/>
      <c r="BU187" s="914"/>
      <c r="BV187" s="914"/>
    </row>
    <row r="188" spans="1:74" x14ac:dyDescent="0.2">
      <c r="A188" s="914"/>
      <c r="B188" s="972"/>
      <c r="C188" s="914"/>
      <c r="D188" s="953"/>
      <c r="E188" s="953"/>
      <c r="F188" s="953"/>
      <c r="G188" s="953"/>
      <c r="H188" s="953"/>
      <c r="I188" s="953"/>
      <c r="J188" s="953"/>
      <c r="K188" s="953"/>
      <c r="L188" s="953"/>
      <c r="M188" s="953"/>
      <c r="N188" s="953"/>
      <c r="O188" s="953"/>
      <c r="P188" s="953"/>
      <c r="Q188" s="953"/>
      <c r="R188" s="953"/>
      <c r="S188" s="953"/>
      <c r="T188" s="953"/>
      <c r="U188" s="953"/>
      <c r="V188" s="953"/>
      <c r="W188" s="953"/>
      <c r="X188" s="953"/>
      <c r="Y188" s="953"/>
      <c r="Z188" s="953"/>
      <c r="AA188" s="953"/>
      <c r="AB188" s="953"/>
      <c r="AC188" s="953"/>
      <c r="AD188" s="953"/>
      <c r="AE188" s="953"/>
      <c r="AF188" s="953"/>
      <c r="AG188" s="953"/>
      <c r="AH188" s="953"/>
      <c r="AI188" s="953"/>
      <c r="AJ188" s="972"/>
      <c r="AK188" s="914"/>
      <c r="AL188" s="914"/>
      <c r="AM188" s="914"/>
      <c r="AN188" s="914"/>
      <c r="AO188" s="914"/>
      <c r="AP188" s="914"/>
      <c r="AQ188" s="914"/>
      <c r="AR188" s="914"/>
      <c r="AS188" s="914"/>
      <c r="AT188" s="914"/>
      <c r="AU188" s="914"/>
      <c r="AV188" s="914"/>
      <c r="AW188" s="914"/>
      <c r="AX188" s="914"/>
      <c r="AY188" s="914"/>
      <c r="AZ188" s="914"/>
      <c r="BA188" s="914"/>
      <c r="BB188" s="914"/>
      <c r="BC188" s="914"/>
      <c r="BD188" s="914"/>
      <c r="BE188" s="914"/>
      <c r="BF188" s="914"/>
      <c r="BG188" s="914"/>
      <c r="BH188" s="914"/>
      <c r="BI188" s="914"/>
      <c r="BJ188" s="914"/>
      <c r="BK188" s="914"/>
      <c r="BL188" s="914"/>
      <c r="BM188" s="914"/>
      <c r="BN188" s="914"/>
      <c r="BO188" s="914"/>
      <c r="BP188" s="914"/>
      <c r="BQ188" s="914"/>
      <c r="BR188" s="914"/>
      <c r="BS188" s="914"/>
      <c r="BT188" s="914"/>
      <c r="BU188" s="914"/>
      <c r="BV188" s="914"/>
    </row>
    <row r="189" spans="1:74" x14ac:dyDescent="0.2">
      <c r="A189" s="914"/>
      <c r="B189" s="972"/>
      <c r="C189" s="914"/>
      <c r="D189" s="953"/>
      <c r="E189" s="953"/>
      <c r="F189" s="953"/>
      <c r="G189" s="953"/>
      <c r="H189" s="953"/>
      <c r="I189" s="953"/>
      <c r="J189" s="953"/>
      <c r="K189" s="953"/>
      <c r="L189" s="953"/>
      <c r="M189" s="953"/>
      <c r="N189" s="953"/>
      <c r="O189" s="953"/>
      <c r="P189" s="953"/>
      <c r="Q189" s="953"/>
      <c r="R189" s="953"/>
      <c r="S189" s="953"/>
      <c r="T189" s="953"/>
      <c r="U189" s="953"/>
      <c r="V189" s="953"/>
      <c r="W189" s="953"/>
      <c r="X189" s="953"/>
      <c r="Y189" s="953"/>
      <c r="Z189" s="953"/>
      <c r="AA189" s="953"/>
      <c r="AB189" s="953"/>
      <c r="AC189" s="953"/>
      <c r="AD189" s="953"/>
      <c r="AE189" s="953"/>
      <c r="AF189" s="953"/>
      <c r="AG189" s="953"/>
      <c r="AH189" s="953"/>
      <c r="AI189" s="953"/>
      <c r="AJ189" s="972"/>
      <c r="AK189" s="914"/>
      <c r="AL189" s="914"/>
      <c r="AM189" s="914"/>
      <c r="AN189" s="914"/>
      <c r="AO189" s="914"/>
      <c r="AP189" s="914"/>
      <c r="AQ189" s="914"/>
      <c r="AR189" s="914"/>
      <c r="AS189" s="914"/>
      <c r="AT189" s="914"/>
      <c r="AU189" s="914"/>
      <c r="AV189" s="914"/>
      <c r="AW189" s="914"/>
      <c r="AX189" s="914"/>
      <c r="AY189" s="914"/>
      <c r="AZ189" s="914"/>
      <c r="BA189" s="914"/>
      <c r="BB189" s="914"/>
      <c r="BC189" s="914"/>
      <c r="BD189" s="914"/>
      <c r="BE189" s="914"/>
      <c r="BF189" s="914"/>
      <c r="BG189" s="914"/>
      <c r="BH189" s="914"/>
      <c r="BI189" s="914"/>
      <c r="BJ189" s="914"/>
      <c r="BK189" s="914"/>
      <c r="BL189" s="914"/>
      <c r="BM189" s="914"/>
      <c r="BN189" s="914"/>
      <c r="BO189" s="914"/>
      <c r="BP189" s="914"/>
      <c r="BQ189" s="914"/>
      <c r="BR189" s="914"/>
      <c r="BS189" s="914"/>
      <c r="BT189" s="914"/>
      <c r="BU189" s="914"/>
      <c r="BV189" s="914"/>
    </row>
    <row r="190" spans="1:74" x14ac:dyDescent="0.2">
      <c r="A190" s="914"/>
      <c r="B190" s="972"/>
      <c r="C190" s="914"/>
      <c r="D190" s="953"/>
      <c r="E190" s="953"/>
      <c r="F190" s="953"/>
      <c r="G190" s="953"/>
      <c r="H190" s="953"/>
      <c r="I190" s="953"/>
      <c r="J190" s="953"/>
      <c r="K190" s="953"/>
      <c r="L190" s="953"/>
      <c r="M190" s="953"/>
      <c r="N190" s="953"/>
      <c r="O190" s="953"/>
      <c r="P190" s="953"/>
      <c r="Q190" s="953"/>
      <c r="R190" s="953"/>
      <c r="S190" s="953"/>
      <c r="T190" s="953"/>
      <c r="U190" s="953"/>
      <c r="V190" s="953"/>
      <c r="W190" s="953"/>
      <c r="X190" s="953"/>
      <c r="Y190" s="953"/>
      <c r="Z190" s="953"/>
      <c r="AA190" s="953"/>
      <c r="AB190" s="953"/>
      <c r="AC190" s="953"/>
      <c r="AD190" s="953"/>
      <c r="AE190" s="953"/>
      <c r="AF190" s="953"/>
      <c r="AG190" s="953"/>
      <c r="AH190" s="953"/>
      <c r="AI190" s="953"/>
      <c r="AJ190" s="972"/>
      <c r="AK190" s="914"/>
      <c r="AL190" s="914"/>
      <c r="AM190" s="914"/>
      <c r="AN190" s="914"/>
      <c r="AO190" s="914"/>
      <c r="AP190" s="914"/>
      <c r="AQ190" s="914"/>
      <c r="AR190" s="914"/>
      <c r="AS190" s="914"/>
      <c r="AT190" s="914"/>
      <c r="AU190" s="914"/>
      <c r="AV190" s="914"/>
      <c r="AW190" s="914"/>
      <c r="AX190" s="914"/>
      <c r="AY190" s="914"/>
      <c r="AZ190" s="914"/>
      <c r="BA190" s="914"/>
      <c r="BB190" s="914"/>
      <c r="BC190" s="914"/>
      <c r="BD190" s="914"/>
      <c r="BE190" s="914"/>
      <c r="BF190" s="914"/>
      <c r="BG190" s="914"/>
      <c r="BH190" s="914"/>
      <c r="BI190" s="914"/>
      <c r="BJ190" s="914"/>
      <c r="BK190" s="914"/>
      <c r="BL190" s="914"/>
      <c r="BM190" s="914"/>
      <c r="BN190" s="914"/>
      <c r="BO190" s="914"/>
      <c r="BP190" s="914"/>
      <c r="BQ190" s="914"/>
      <c r="BR190" s="914"/>
      <c r="BS190" s="914"/>
      <c r="BT190" s="914"/>
      <c r="BU190" s="914"/>
      <c r="BV190" s="914"/>
    </row>
    <row r="191" spans="1:74" x14ac:dyDescent="0.2">
      <c r="A191" s="914"/>
      <c r="B191" s="972"/>
      <c r="C191" s="914"/>
      <c r="D191" s="953"/>
      <c r="E191" s="953"/>
      <c r="F191" s="953"/>
      <c r="G191" s="953"/>
      <c r="H191" s="953"/>
      <c r="I191" s="953"/>
      <c r="J191" s="953"/>
      <c r="K191" s="953"/>
      <c r="L191" s="953"/>
      <c r="M191" s="953"/>
      <c r="N191" s="953"/>
      <c r="O191" s="953"/>
      <c r="P191" s="953"/>
      <c r="Q191" s="953"/>
      <c r="R191" s="953"/>
      <c r="S191" s="953"/>
      <c r="T191" s="953"/>
      <c r="U191" s="953"/>
      <c r="V191" s="953"/>
      <c r="W191" s="953"/>
      <c r="X191" s="953"/>
      <c r="Y191" s="953"/>
      <c r="Z191" s="953"/>
      <c r="AA191" s="953"/>
      <c r="AB191" s="953"/>
      <c r="AC191" s="953"/>
      <c r="AD191" s="953"/>
      <c r="AE191" s="953"/>
      <c r="AF191" s="953"/>
      <c r="AG191" s="953"/>
      <c r="AH191" s="953"/>
      <c r="AI191" s="953"/>
      <c r="AJ191" s="972"/>
      <c r="AK191" s="914"/>
      <c r="AL191" s="914"/>
      <c r="AM191" s="914"/>
      <c r="AN191" s="914"/>
      <c r="AO191" s="914"/>
      <c r="AP191" s="914"/>
      <c r="AQ191" s="914"/>
      <c r="AR191" s="914"/>
      <c r="AS191" s="914"/>
      <c r="AT191" s="914"/>
      <c r="AU191" s="914"/>
      <c r="AV191" s="914"/>
      <c r="AW191" s="914"/>
      <c r="AX191" s="914"/>
      <c r="AY191" s="914"/>
      <c r="AZ191" s="914"/>
      <c r="BA191" s="914"/>
      <c r="BB191" s="914"/>
      <c r="BC191" s="914"/>
      <c r="BD191" s="914"/>
      <c r="BE191" s="914"/>
      <c r="BF191" s="914"/>
      <c r="BG191" s="914"/>
      <c r="BH191" s="914"/>
      <c r="BI191" s="914"/>
      <c r="BJ191" s="914"/>
      <c r="BK191" s="914"/>
      <c r="BL191" s="914"/>
      <c r="BM191" s="914"/>
      <c r="BN191" s="914"/>
      <c r="BO191" s="914"/>
      <c r="BP191" s="914"/>
      <c r="BQ191" s="914"/>
      <c r="BR191" s="914"/>
      <c r="BS191" s="914"/>
      <c r="BT191" s="914"/>
      <c r="BU191" s="914"/>
      <c r="BV191" s="914"/>
    </row>
    <row r="192" spans="1:74" x14ac:dyDescent="0.2">
      <c r="A192" s="914"/>
      <c r="B192" s="972"/>
      <c r="C192" s="914"/>
      <c r="D192" s="953"/>
      <c r="E192" s="953"/>
      <c r="F192" s="953"/>
      <c r="G192" s="953"/>
      <c r="H192" s="953"/>
      <c r="I192" s="953"/>
      <c r="J192" s="953"/>
      <c r="K192" s="953"/>
      <c r="L192" s="953"/>
      <c r="M192" s="953"/>
      <c r="N192" s="953"/>
      <c r="O192" s="953"/>
      <c r="P192" s="953"/>
      <c r="Q192" s="953"/>
      <c r="R192" s="953"/>
      <c r="S192" s="953"/>
      <c r="T192" s="953"/>
      <c r="U192" s="953"/>
      <c r="V192" s="953"/>
      <c r="W192" s="953"/>
      <c r="X192" s="953"/>
      <c r="Y192" s="953"/>
      <c r="Z192" s="953"/>
      <c r="AA192" s="953"/>
      <c r="AB192" s="953"/>
      <c r="AC192" s="953"/>
      <c r="AD192" s="953"/>
      <c r="AE192" s="953"/>
      <c r="AF192" s="953"/>
      <c r="AG192" s="953"/>
      <c r="AH192" s="953"/>
      <c r="AI192" s="953"/>
      <c r="AJ192" s="972"/>
      <c r="AK192" s="914"/>
      <c r="AL192" s="914"/>
      <c r="AM192" s="914"/>
      <c r="AN192" s="914"/>
      <c r="AO192" s="914"/>
      <c r="AP192" s="914"/>
      <c r="AQ192" s="914"/>
      <c r="AR192" s="914"/>
      <c r="AS192" s="914"/>
      <c r="AT192" s="914"/>
      <c r="AU192" s="914"/>
      <c r="AV192" s="914"/>
      <c r="AW192" s="914"/>
      <c r="AX192" s="914"/>
      <c r="AY192" s="914"/>
      <c r="AZ192" s="914"/>
      <c r="BA192" s="914"/>
      <c r="BB192" s="914"/>
      <c r="BC192" s="914"/>
      <c r="BD192" s="914"/>
      <c r="BE192" s="914"/>
      <c r="BF192" s="914"/>
      <c r="BG192" s="914"/>
      <c r="BH192" s="914"/>
      <c r="BI192" s="914"/>
      <c r="BJ192" s="914"/>
      <c r="BK192" s="914"/>
      <c r="BL192" s="914"/>
      <c r="BM192" s="914"/>
      <c r="BN192" s="914"/>
      <c r="BO192" s="914"/>
      <c r="BP192" s="914"/>
      <c r="BQ192" s="914"/>
      <c r="BR192" s="914"/>
      <c r="BS192" s="914"/>
      <c r="BT192" s="914"/>
      <c r="BU192" s="914"/>
      <c r="BV192" s="914"/>
    </row>
    <row r="193" spans="1:74" x14ac:dyDescent="0.2">
      <c r="A193" s="914"/>
      <c r="B193" s="972"/>
      <c r="C193" s="914"/>
      <c r="D193" s="953"/>
      <c r="E193" s="953"/>
      <c r="F193" s="953"/>
      <c r="G193" s="953"/>
      <c r="H193" s="953"/>
      <c r="I193" s="953"/>
      <c r="J193" s="953"/>
      <c r="K193" s="953"/>
      <c r="L193" s="953"/>
      <c r="M193" s="953"/>
      <c r="N193" s="953"/>
      <c r="O193" s="953"/>
      <c r="P193" s="953"/>
      <c r="Q193" s="953"/>
      <c r="R193" s="953"/>
      <c r="S193" s="953"/>
      <c r="T193" s="953"/>
      <c r="U193" s="953"/>
      <c r="V193" s="953"/>
      <c r="W193" s="953"/>
      <c r="X193" s="953"/>
      <c r="Y193" s="953"/>
      <c r="Z193" s="953"/>
      <c r="AA193" s="953"/>
      <c r="AB193" s="953"/>
      <c r="AC193" s="953"/>
      <c r="AD193" s="953"/>
      <c r="AE193" s="953"/>
      <c r="AF193" s="953"/>
      <c r="AG193" s="953"/>
      <c r="AH193" s="953"/>
      <c r="AI193" s="953"/>
      <c r="AJ193" s="972"/>
      <c r="AK193" s="914"/>
      <c r="AL193" s="914"/>
      <c r="AM193" s="914"/>
      <c r="AN193" s="914"/>
      <c r="AO193" s="914"/>
      <c r="AP193" s="914"/>
      <c r="AQ193" s="914"/>
      <c r="AR193" s="914"/>
      <c r="AS193" s="914"/>
      <c r="AT193" s="914"/>
      <c r="AU193" s="914"/>
      <c r="AV193" s="914"/>
      <c r="AW193" s="914"/>
      <c r="AX193" s="914"/>
      <c r="AY193" s="914"/>
      <c r="AZ193" s="914"/>
      <c r="BA193" s="914"/>
      <c r="BB193" s="914"/>
      <c r="BC193" s="914"/>
      <c r="BD193" s="914"/>
      <c r="BE193" s="914"/>
      <c r="BF193" s="914"/>
      <c r="BG193" s="914"/>
      <c r="BH193" s="914"/>
      <c r="BI193" s="914"/>
      <c r="BJ193" s="914"/>
      <c r="BK193" s="914"/>
      <c r="BL193" s="914"/>
      <c r="BM193" s="914"/>
      <c r="BN193" s="914"/>
      <c r="BO193" s="914"/>
      <c r="BP193" s="914"/>
      <c r="BQ193" s="914"/>
      <c r="BR193" s="914"/>
      <c r="BS193" s="914"/>
      <c r="BT193" s="914"/>
      <c r="BU193" s="914"/>
      <c r="BV193" s="914"/>
    </row>
    <row r="194" spans="1:74" x14ac:dyDescent="0.2">
      <c r="A194" s="914"/>
      <c r="B194" s="972"/>
      <c r="C194" s="914"/>
      <c r="D194" s="953"/>
      <c r="E194" s="953"/>
      <c r="F194" s="953"/>
      <c r="G194" s="953"/>
      <c r="H194" s="953"/>
      <c r="I194" s="953"/>
      <c r="J194" s="953"/>
      <c r="K194" s="953"/>
      <c r="L194" s="953"/>
      <c r="M194" s="953"/>
      <c r="N194" s="953"/>
      <c r="O194" s="953"/>
      <c r="P194" s="953"/>
      <c r="Q194" s="953"/>
      <c r="R194" s="953"/>
      <c r="S194" s="953"/>
      <c r="T194" s="953"/>
      <c r="U194" s="953"/>
      <c r="V194" s="953"/>
      <c r="W194" s="953"/>
      <c r="X194" s="953"/>
      <c r="Y194" s="953"/>
      <c r="Z194" s="953"/>
      <c r="AA194" s="953"/>
      <c r="AB194" s="953"/>
      <c r="AC194" s="953"/>
      <c r="AD194" s="953"/>
      <c r="AE194" s="953"/>
      <c r="AF194" s="953"/>
      <c r="AG194" s="953"/>
      <c r="AH194" s="953"/>
      <c r="AI194" s="953"/>
      <c r="AJ194" s="972"/>
      <c r="AK194" s="914"/>
      <c r="AL194" s="914"/>
      <c r="AM194" s="914"/>
      <c r="AN194" s="914"/>
      <c r="AO194" s="914"/>
      <c r="AP194" s="914"/>
      <c r="AQ194" s="914"/>
      <c r="AR194" s="914"/>
      <c r="AS194" s="914"/>
      <c r="AT194" s="914"/>
      <c r="AU194" s="914"/>
      <c r="AV194" s="914"/>
      <c r="AW194" s="914"/>
      <c r="AX194" s="914"/>
      <c r="AY194" s="914"/>
      <c r="AZ194" s="914"/>
      <c r="BA194" s="914"/>
      <c r="BB194" s="914"/>
      <c r="BC194" s="914"/>
      <c r="BD194" s="914"/>
      <c r="BE194" s="914"/>
      <c r="BF194" s="914"/>
      <c r="BG194" s="914"/>
      <c r="BH194" s="914"/>
      <c r="BI194" s="914"/>
      <c r="BJ194" s="914"/>
      <c r="BK194" s="914"/>
      <c r="BL194" s="914"/>
      <c r="BM194" s="914"/>
      <c r="BN194" s="914"/>
      <c r="BO194" s="914"/>
      <c r="BP194" s="914"/>
      <c r="BQ194" s="914"/>
      <c r="BR194" s="914"/>
      <c r="BS194" s="914"/>
      <c r="BT194" s="914"/>
      <c r="BU194" s="914"/>
      <c r="BV194" s="914"/>
    </row>
    <row r="195" spans="1:74" x14ac:dyDescent="0.2">
      <c r="A195" s="914"/>
      <c r="B195" s="972"/>
      <c r="C195" s="914"/>
      <c r="D195" s="953"/>
      <c r="E195" s="953"/>
      <c r="F195" s="953"/>
      <c r="G195" s="953"/>
      <c r="H195" s="953"/>
      <c r="I195" s="953"/>
      <c r="J195" s="953"/>
      <c r="K195" s="953"/>
      <c r="L195" s="953"/>
      <c r="M195" s="953"/>
      <c r="N195" s="953"/>
      <c r="O195" s="953"/>
      <c r="P195" s="953"/>
      <c r="Q195" s="953"/>
      <c r="R195" s="953"/>
      <c r="S195" s="953"/>
      <c r="T195" s="953"/>
      <c r="U195" s="953"/>
      <c r="V195" s="953"/>
      <c r="W195" s="953"/>
      <c r="X195" s="953"/>
      <c r="Y195" s="953"/>
      <c r="Z195" s="953"/>
      <c r="AA195" s="953"/>
      <c r="AB195" s="953"/>
      <c r="AC195" s="953"/>
      <c r="AD195" s="953"/>
      <c r="AE195" s="953"/>
      <c r="AF195" s="953"/>
      <c r="AG195" s="953"/>
      <c r="AH195" s="953"/>
      <c r="AI195" s="953"/>
      <c r="AJ195" s="972"/>
      <c r="AK195" s="914"/>
      <c r="AL195" s="914"/>
      <c r="AM195" s="914"/>
      <c r="AN195" s="914"/>
      <c r="AO195" s="914"/>
      <c r="AP195" s="914"/>
      <c r="AQ195" s="914"/>
      <c r="AR195" s="914"/>
      <c r="AS195" s="914"/>
      <c r="AT195" s="914"/>
      <c r="AU195" s="914"/>
      <c r="AV195" s="914"/>
      <c r="AW195" s="914"/>
      <c r="AX195" s="914"/>
      <c r="AY195" s="914"/>
      <c r="AZ195" s="914"/>
      <c r="BA195" s="914"/>
      <c r="BB195" s="914"/>
      <c r="BC195" s="914"/>
      <c r="BD195" s="914"/>
      <c r="BE195" s="914"/>
      <c r="BF195" s="914"/>
      <c r="BG195" s="914"/>
      <c r="BH195" s="914"/>
      <c r="BI195" s="914"/>
      <c r="BJ195" s="914"/>
      <c r="BK195" s="914"/>
      <c r="BL195" s="914"/>
      <c r="BM195" s="914"/>
      <c r="BN195" s="914"/>
      <c r="BO195" s="914"/>
      <c r="BP195" s="914"/>
      <c r="BQ195" s="914"/>
      <c r="BR195" s="914"/>
      <c r="BS195" s="914"/>
      <c r="BT195" s="914"/>
      <c r="BU195" s="914"/>
      <c r="BV195" s="914"/>
    </row>
    <row r="196" spans="1:74" x14ac:dyDescent="0.2">
      <c r="A196" s="914"/>
      <c r="B196" s="972"/>
      <c r="C196" s="914"/>
      <c r="D196" s="953"/>
      <c r="E196" s="953"/>
      <c r="F196" s="953"/>
      <c r="G196" s="953"/>
      <c r="H196" s="953"/>
      <c r="I196" s="953"/>
      <c r="J196" s="953"/>
      <c r="K196" s="953"/>
      <c r="L196" s="953"/>
      <c r="M196" s="953"/>
      <c r="N196" s="953"/>
      <c r="O196" s="953"/>
      <c r="P196" s="953"/>
      <c r="Q196" s="953"/>
      <c r="R196" s="953"/>
      <c r="S196" s="953"/>
      <c r="T196" s="953"/>
      <c r="U196" s="953"/>
      <c r="V196" s="953"/>
      <c r="W196" s="953"/>
      <c r="X196" s="953"/>
      <c r="Y196" s="953"/>
      <c r="Z196" s="953"/>
      <c r="AA196" s="953"/>
      <c r="AB196" s="953"/>
      <c r="AC196" s="953"/>
      <c r="AD196" s="953"/>
      <c r="AE196" s="953"/>
      <c r="AF196" s="953"/>
      <c r="AG196" s="953"/>
      <c r="AH196" s="953"/>
      <c r="AI196" s="953"/>
      <c r="AJ196" s="972"/>
      <c r="AK196" s="914"/>
      <c r="AL196" s="914"/>
      <c r="AM196" s="914"/>
      <c r="AN196" s="914"/>
      <c r="AO196" s="914"/>
      <c r="AP196" s="914"/>
      <c r="AQ196" s="914"/>
      <c r="AR196" s="914"/>
      <c r="AS196" s="914"/>
      <c r="AT196" s="914"/>
      <c r="AU196" s="914"/>
      <c r="AV196" s="914"/>
      <c r="AW196" s="914"/>
      <c r="AX196" s="914"/>
      <c r="AY196" s="914"/>
      <c r="AZ196" s="914"/>
      <c r="BA196" s="914"/>
      <c r="BB196" s="914"/>
      <c r="BC196" s="914"/>
      <c r="BD196" s="914"/>
      <c r="BE196" s="914"/>
      <c r="BF196" s="914"/>
      <c r="BG196" s="914"/>
      <c r="BH196" s="914"/>
      <c r="BI196" s="914"/>
      <c r="BJ196" s="914"/>
      <c r="BK196" s="914"/>
      <c r="BL196" s="914"/>
      <c r="BM196" s="914"/>
      <c r="BN196" s="914"/>
      <c r="BO196" s="914"/>
      <c r="BP196" s="914"/>
      <c r="BQ196" s="914"/>
      <c r="BR196" s="914"/>
      <c r="BS196" s="914"/>
      <c r="BT196" s="914"/>
      <c r="BU196" s="914"/>
      <c r="BV196" s="914"/>
    </row>
    <row r="197" spans="1:74" x14ac:dyDescent="0.2">
      <c r="A197" s="914"/>
      <c r="B197" s="972"/>
      <c r="C197" s="914"/>
      <c r="D197" s="953"/>
      <c r="E197" s="953"/>
      <c r="F197" s="953"/>
      <c r="G197" s="953"/>
      <c r="H197" s="953"/>
      <c r="I197" s="953"/>
      <c r="J197" s="953"/>
      <c r="K197" s="953"/>
      <c r="L197" s="953"/>
      <c r="M197" s="953"/>
      <c r="N197" s="953"/>
      <c r="O197" s="953"/>
      <c r="P197" s="953"/>
      <c r="Q197" s="953"/>
      <c r="R197" s="953"/>
      <c r="S197" s="953"/>
      <c r="T197" s="953"/>
      <c r="U197" s="953"/>
      <c r="V197" s="953"/>
      <c r="W197" s="953"/>
      <c r="X197" s="953"/>
      <c r="Y197" s="953"/>
      <c r="Z197" s="953"/>
      <c r="AA197" s="953"/>
      <c r="AB197" s="953"/>
      <c r="AC197" s="953"/>
      <c r="AD197" s="953"/>
      <c r="AE197" s="953"/>
      <c r="AF197" s="953"/>
      <c r="AG197" s="953"/>
      <c r="AH197" s="953"/>
      <c r="AI197" s="953"/>
      <c r="AJ197" s="972"/>
      <c r="AK197" s="914"/>
      <c r="AL197" s="914"/>
      <c r="AM197" s="914"/>
      <c r="AN197" s="914"/>
      <c r="AO197" s="914"/>
      <c r="AP197" s="914"/>
      <c r="AQ197" s="914"/>
      <c r="AR197" s="914"/>
      <c r="AS197" s="914"/>
      <c r="AT197" s="914"/>
      <c r="AU197" s="914"/>
      <c r="AV197" s="914"/>
      <c r="AW197" s="914"/>
      <c r="AX197" s="914"/>
      <c r="AY197" s="914"/>
      <c r="AZ197" s="914"/>
      <c r="BA197" s="914"/>
      <c r="BB197" s="914"/>
      <c r="BC197" s="914"/>
      <c r="BD197" s="914"/>
      <c r="BE197" s="914"/>
      <c r="BF197" s="914"/>
      <c r="BG197" s="914"/>
      <c r="BH197" s="914"/>
      <c r="BI197" s="914"/>
      <c r="BJ197" s="914"/>
      <c r="BK197" s="914"/>
      <c r="BL197" s="914"/>
      <c r="BM197" s="914"/>
      <c r="BN197" s="914"/>
      <c r="BO197" s="914"/>
      <c r="BP197" s="914"/>
      <c r="BQ197" s="914"/>
      <c r="BR197" s="914"/>
      <c r="BS197" s="914"/>
      <c r="BT197" s="914"/>
      <c r="BU197" s="914"/>
      <c r="BV197" s="914"/>
    </row>
    <row r="198" spans="1:74" x14ac:dyDescent="0.2">
      <c r="A198" s="914"/>
      <c r="B198" s="972"/>
      <c r="C198" s="914"/>
      <c r="D198" s="953"/>
      <c r="E198" s="953"/>
      <c r="F198" s="953"/>
      <c r="G198" s="953"/>
      <c r="H198" s="953"/>
      <c r="I198" s="953"/>
      <c r="J198" s="953"/>
      <c r="K198" s="953"/>
      <c r="L198" s="953"/>
      <c r="M198" s="953"/>
      <c r="N198" s="953"/>
      <c r="O198" s="953"/>
      <c r="P198" s="953"/>
      <c r="Q198" s="953"/>
      <c r="R198" s="953"/>
      <c r="S198" s="953"/>
      <c r="T198" s="953"/>
      <c r="U198" s="953"/>
      <c r="V198" s="953"/>
      <c r="W198" s="953"/>
      <c r="X198" s="953"/>
      <c r="Y198" s="953"/>
      <c r="Z198" s="953"/>
      <c r="AA198" s="953"/>
      <c r="AB198" s="953"/>
      <c r="AC198" s="953"/>
      <c r="AD198" s="953"/>
      <c r="AE198" s="953"/>
      <c r="AF198" s="953"/>
      <c r="AG198" s="953"/>
      <c r="AH198" s="953"/>
      <c r="AI198" s="953"/>
      <c r="AJ198" s="972"/>
      <c r="AK198" s="914"/>
      <c r="AL198" s="914"/>
      <c r="AM198" s="914"/>
      <c r="AN198" s="914"/>
      <c r="AO198" s="914"/>
      <c r="AP198" s="914"/>
      <c r="AQ198" s="914"/>
      <c r="AR198" s="914"/>
      <c r="AS198" s="914"/>
      <c r="AT198" s="914"/>
      <c r="AU198" s="914"/>
      <c r="AV198" s="914"/>
      <c r="AW198" s="914"/>
      <c r="AX198" s="914"/>
      <c r="AY198" s="914"/>
      <c r="AZ198" s="914"/>
      <c r="BA198" s="914"/>
      <c r="BB198" s="914"/>
      <c r="BC198" s="914"/>
      <c r="BD198" s="914"/>
      <c r="BE198" s="914"/>
      <c r="BF198" s="914"/>
      <c r="BG198" s="914"/>
      <c r="BH198" s="914"/>
      <c r="BI198" s="914"/>
      <c r="BJ198" s="914"/>
      <c r="BK198" s="914"/>
      <c r="BL198" s="914"/>
      <c r="BM198" s="914"/>
      <c r="BN198" s="914"/>
      <c r="BO198" s="914"/>
      <c r="BP198" s="914"/>
      <c r="BQ198" s="914"/>
      <c r="BR198" s="914"/>
      <c r="BS198" s="914"/>
      <c r="BT198" s="914"/>
      <c r="BU198" s="914"/>
      <c r="BV198" s="914"/>
    </row>
    <row r="199" spans="1:74" x14ac:dyDescent="0.2">
      <c r="A199" s="914"/>
      <c r="B199" s="972"/>
      <c r="C199" s="914"/>
      <c r="D199" s="953"/>
      <c r="E199" s="953"/>
      <c r="F199" s="953"/>
      <c r="G199" s="953"/>
      <c r="H199" s="953"/>
      <c r="I199" s="953"/>
      <c r="J199" s="953"/>
      <c r="K199" s="953"/>
      <c r="L199" s="953"/>
      <c r="M199" s="953"/>
      <c r="N199" s="953"/>
      <c r="O199" s="953"/>
      <c r="P199" s="953"/>
      <c r="Q199" s="953"/>
      <c r="R199" s="953"/>
      <c r="S199" s="953"/>
      <c r="T199" s="953"/>
      <c r="U199" s="953"/>
      <c r="V199" s="953"/>
      <c r="W199" s="953"/>
      <c r="X199" s="953"/>
      <c r="Y199" s="953"/>
      <c r="Z199" s="953"/>
      <c r="AA199" s="953"/>
      <c r="AB199" s="953"/>
      <c r="AC199" s="953"/>
      <c r="AD199" s="953"/>
      <c r="AE199" s="953"/>
      <c r="AF199" s="953"/>
      <c r="AG199" s="953"/>
      <c r="AH199" s="953"/>
      <c r="AI199" s="953"/>
      <c r="AJ199" s="972"/>
      <c r="AK199" s="914"/>
      <c r="AL199" s="914"/>
      <c r="AM199" s="914"/>
      <c r="AN199" s="914"/>
      <c r="AO199" s="914"/>
      <c r="AP199" s="914"/>
      <c r="AQ199" s="914"/>
      <c r="AR199" s="914"/>
      <c r="AS199" s="914"/>
      <c r="AT199" s="914"/>
      <c r="AU199" s="914"/>
      <c r="AV199" s="914"/>
      <c r="AW199" s="914"/>
      <c r="AX199" s="914"/>
      <c r="AY199" s="914"/>
      <c r="AZ199" s="914"/>
      <c r="BA199" s="914"/>
      <c r="BB199" s="914"/>
      <c r="BC199" s="914"/>
      <c r="BD199" s="914"/>
      <c r="BE199" s="914"/>
      <c r="BF199" s="914"/>
      <c r="BG199" s="914"/>
      <c r="BH199" s="914"/>
      <c r="BI199" s="914"/>
      <c r="BJ199" s="914"/>
      <c r="BK199" s="914"/>
      <c r="BL199" s="914"/>
      <c r="BM199" s="914"/>
      <c r="BN199" s="914"/>
      <c r="BO199" s="914"/>
      <c r="BP199" s="914"/>
      <c r="BQ199" s="914"/>
      <c r="BR199" s="914"/>
      <c r="BS199" s="914"/>
      <c r="BT199" s="914"/>
      <c r="BU199" s="914"/>
      <c r="BV199" s="914"/>
    </row>
    <row r="200" spans="1:74" x14ac:dyDescent="0.2">
      <c r="A200" s="914"/>
      <c r="B200" s="972"/>
      <c r="C200" s="914"/>
      <c r="D200" s="953"/>
      <c r="E200" s="953"/>
      <c r="F200" s="953"/>
      <c r="G200" s="953"/>
      <c r="H200" s="953"/>
      <c r="I200" s="953"/>
      <c r="J200" s="953"/>
      <c r="K200" s="953"/>
      <c r="L200" s="953"/>
      <c r="M200" s="953"/>
      <c r="N200" s="953"/>
      <c r="O200" s="953"/>
      <c r="P200" s="953"/>
      <c r="Q200" s="953"/>
      <c r="R200" s="953"/>
      <c r="S200" s="953"/>
      <c r="T200" s="953"/>
      <c r="U200" s="953"/>
      <c r="V200" s="953"/>
      <c r="W200" s="953"/>
      <c r="X200" s="953"/>
      <c r="Y200" s="953"/>
      <c r="Z200" s="953"/>
      <c r="AA200" s="953"/>
      <c r="AB200" s="953"/>
      <c r="AC200" s="953"/>
      <c r="AD200" s="953"/>
      <c r="AE200" s="953"/>
      <c r="AF200" s="953"/>
      <c r="AG200" s="953"/>
      <c r="AH200" s="953"/>
      <c r="AI200" s="953"/>
      <c r="AJ200" s="972"/>
      <c r="AK200" s="914"/>
      <c r="AL200" s="914"/>
      <c r="AM200" s="914"/>
      <c r="AN200" s="914"/>
      <c r="AO200" s="914"/>
      <c r="AP200" s="914"/>
      <c r="AQ200" s="914"/>
      <c r="AR200" s="914"/>
      <c r="AS200" s="914"/>
      <c r="AT200" s="914"/>
      <c r="AU200" s="914"/>
      <c r="AV200" s="914"/>
      <c r="AW200" s="914"/>
      <c r="AX200" s="914"/>
      <c r="AY200" s="914"/>
      <c r="AZ200" s="914"/>
      <c r="BA200" s="914"/>
      <c r="BB200" s="914"/>
      <c r="BC200" s="914"/>
      <c r="BD200" s="914"/>
      <c r="BE200" s="914"/>
      <c r="BF200" s="914"/>
      <c r="BG200" s="914"/>
      <c r="BH200" s="914"/>
      <c r="BI200" s="914"/>
      <c r="BJ200" s="914"/>
      <c r="BK200" s="914"/>
      <c r="BL200" s="914"/>
      <c r="BM200" s="914"/>
      <c r="BN200" s="914"/>
      <c r="BO200" s="914"/>
      <c r="BP200" s="914"/>
      <c r="BQ200" s="914"/>
      <c r="BR200" s="914"/>
      <c r="BS200" s="914"/>
      <c r="BT200" s="914"/>
      <c r="BU200" s="914"/>
      <c r="BV200" s="914"/>
    </row>
    <row r="201" spans="1:74" x14ac:dyDescent="0.2">
      <c r="A201" s="914"/>
      <c r="B201" s="972"/>
      <c r="C201" s="914"/>
      <c r="D201" s="953"/>
      <c r="E201" s="953"/>
      <c r="F201" s="953"/>
      <c r="G201" s="953"/>
      <c r="H201" s="953"/>
      <c r="I201" s="953"/>
      <c r="J201" s="953"/>
      <c r="K201" s="953"/>
      <c r="L201" s="953"/>
      <c r="M201" s="953"/>
      <c r="N201" s="953"/>
      <c r="O201" s="953"/>
      <c r="P201" s="953"/>
      <c r="Q201" s="953"/>
      <c r="R201" s="953"/>
      <c r="S201" s="953"/>
      <c r="T201" s="953"/>
      <c r="U201" s="953"/>
      <c r="V201" s="953"/>
      <c r="W201" s="953"/>
      <c r="X201" s="953"/>
      <c r="Y201" s="953"/>
      <c r="Z201" s="953"/>
      <c r="AA201" s="953"/>
      <c r="AB201" s="953"/>
      <c r="AC201" s="953"/>
      <c r="AD201" s="953"/>
      <c r="AE201" s="953"/>
      <c r="AF201" s="953"/>
      <c r="AG201" s="953"/>
      <c r="AH201" s="953"/>
      <c r="AI201" s="953"/>
      <c r="AJ201" s="972"/>
      <c r="AK201" s="914"/>
      <c r="AL201" s="914"/>
      <c r="AM201" s="914"/>
      <c r="AN201" s="914"/>
      <c r="AO201" s="914"/>
      <c r="AP201" s="914"/>
      <c r="AQ201" s="914"/>
      <c r="AR201" s="914"/>
      <c r="AS201" s="914"/>
      <c r="AT201" s="914"/>
      <c r="AU201" s="914"/>
      <c r="AV201" s="914"/>
      <c r="AW201" s="914"/>
      <c r="AX201" s="914"/>
      <c r="AY201" s="914"/>
      <c r="AZ201" s="914"/>
      <c r="BA201" s="914"/>
      <c r="BB201" s="914"/>
      <c r="BC201" s="914"/>
      <c r="BD201" s="914"/>
      <c r="BE201" s="914"/>
      <c r="BF201" s="914"/>
      <c r="BG201" s="914"/>
      <c r="BH201" s="914"/>
      <c r="BI201" s="914"/>
      <c r="BJ201" s="914"/>
      <c r="BK201" s="914"/>
      <c r="BL201" s="914"/>
      <c r="BM201" s="914"/>
      <c r="BN201" s="914"/>
      <c r="BO201" s="914"/>
      <c r="BP201" s="914"/>
      <c r="BQ201" s="914"/>
      <c r="BR201" s="914"/>
      <c r="BS201" s="914"/>
      <c r="BT201" s="914"/>
      <c r="BU201" s="914"/>
      <c r="BV201" s="914"/>
    </row>
    <row r="202" spans="1:74" x14ac:dyDescent="0.2">
      <c r="A202" s="914"/>
      <c r="B202" s="972"/>
      <c r="C202" s="914"/>
      <c r="D202" s="953"/>
      <c r="E202" s="953"/>
      <c r="F202" s="953"/>
      <c r="G202" s="953"/>
      <c r="H202" s="953"/>
      <c r="I202" s="953"/>
      <c r="J202" s="953"/>
      <c r="K202" s="953"/>
      <c r="L202" s="953"/>
      <c r="M202" s="953"/>
      <c r="N202" s="953"/>
      <c r="O202" s="953"/>
      <c r="P202" s="953"/>
      <c r="Q202" s="953"/>
      <c r="R202" s="953"/>
      <c r="S202" s="953"/>
      <c r="T202" s="953"/>
      <c r="U202" s="953"/>
      <c r="V202" s="953"/>
      <c r="W202" s="953"/>
      <c r="X202" s="953"/>
      <c r="Y202" s="953"/>
      <c r="Z202" s="953"/>
      <c r="AA202" s="953"/>
      <c r="AB202" s="953"/>
      <c r="AC202" s="953"/>
      <c r="AD202" s="953"/>
      <c r="AE202" s="953"/>
      <c r="AF202" s="953"/>
      <c r="AG202" s="953"/>
      <c r="AH202" s="953"/>
      <c r="AI202" s="953"/>
      <c r="AJ202" s="972"/>
      <c r="AK202" s="914"/>
      <c r="AL202" s="914"/>
      <c r="AM202" s="914"/>
      <c r="AN202" s="914"/>
      <c r="AO202" s="914"/>
      <c r="AP202" s="914"/>
      <c r="AQ202" s="914"/>
      <c r="AR202" s="914"/>
      <c r="AS202" s="914"/>
      <c r="AT202" s="914"/>
      <c r="AU202" s="914"/>
      <c r="AV202" s="914"/>
      <c r="AW202" s="914"/>
      <c r="AX202" s="914"/>
      <c r="AY202" s="914"/>
      <c r="AZ202" s="914"/>
      <c r="BA202" s="914"/>
      <c r="BB202" s="914"/>
      <c r="BC202" s="914"/>
      <c r="BD202" s="914"/>
      <c r="BE202" s="914"/>
      <c r="BF202" s="914"/>
      <c r="BG202" s="914"/>
      <c r="BH202" s="914"/>
      <c r="BI202" s="914"/>
      <c r="BJ202" s="914"/>
      <c r="BK202" s="914"/>
      <c r="BL202" s="914"/>
      <c r="BM202" s="914"/>
      <c r="BN202" s="914"/>
      <c r="BO202" s="914"/>
      <c r="BP202" s="914"/>
      <c r="BQ202" s="914"/>
      <c r="BR202" s="914"/>
      <c r="BS202" s="914"/>
      <c r="BT202" s="914"/>
      <c r="BU202" s="914"/>
      <c r="BV202" s="914"/>
    </row>
    <row r="203" spans="1:74" x14ac:dyDescent="0.2">
      <c r="A203" s="914"/>
      <c r="B203" s="972"/>
      <c r="C203" s="914"/>
      <c r="D203" s="953"/>
      <c r="E203" s="953"/>
      <c r="F203" s="953"/>
      <c r="G203" s="953"/>
      <c r="H203" s="953"/>
      <c r="I203" s="953"/>
      <c r="J203" s="953"/>
      <c r="K203" s="953"/>
      <c r="L203" s="953"/>
      <c r="M203" s="953"/>
      <c r="N203" s="953"/>
      <c r="O203" s="953"/>
      <c r="P203" s="953"/>
      <c r="Q203" s="953"/>
      <c r="R203" s="953"/>
      <c r="S203" s="953"/>
      <c r="T203" s="953"/>
      <c r="U203" s="953"/>
      <c r="V203" s="953"/>
      <c r="W203" s="953"/>
      <c r="X203" s="953"/>
      <c r="Y203" s="953"/>
      <c r="Z203" s="953"/>
      <c r="AA203" s="953"/>
      <c r="AB203" s="953"/>
      <c r="AC203" s="953"/>
      <c r="AD203" s="953"/>
      <c r="AE203" s="953"/>
      <c r="AF203" s="953"/>
      <c r="AG203" s="953"/>
      <c r="AH203" s="953"/>
      <c r="AI203" s="953"/>
      <c r="AJ203" s="972"/>
      <c r="AK203" s="914"/>
      <c r="AL203" s="914"/>
      <c r="AM203" s="914"/>
      <c r="AN203" s="914"/>
      <c r="AO203" s="914"/>
      <c r="AP203" s="914"/>
      <c r="AQ203" s="914"/>
      <c r="AR203" s="914"/>
      <c r="AS203" s="914"/>
      <c r="AT203" s="914"/>
      <c r="AU203" s="914"/>
      <c r="AV203" s="914"/>
      <c r="AW203" s="914"/>
      <c r="AX203" s="914"/>
      <c r="AY203" s="914"/>
      <c r="AZ203" s="914"/>
      <c r="BA203" s="914"/>
      <c r="BB203" s="914"/>
      <c r="BC203" s="914"/>
      <c r="BD203" s="914"/>
      <c r="BE203" s="914"/>
      <c r="BF203" s="914"/>
      <c r="BG203" s="914"/>
      <c r="BH203" s="914"/>
      <c r="BI203" s="914"/>
      <c r="BJ203" s="914"/>
      <c r="BK203" s="914"/>
      <c r="BL203" s="914"/>
      <c r="BM203" s="914"/>
      <c r="BN203" s="914"/>
      <c r="BO203" s="914"/>
      <c r="BP203" s="914"/>
      <c r="BQ203" s="914"/>
      <c r="BR203" s="914"/>
      <c r="BS203" s="914"/>
      <c r="BT203" s="914"/>
      <c r="BU203" s="914"/>
      <c r="BV203" s="914"/>
    </row>
    <row r="204" spans="1:74" x14ac:dyDescent="0.2">
      <c r="A204" s="914"/>
      <c r="B204" s="972"/>
      <c r="C204" s="914"/>
      <c r="D204" s="953"/>
      <c r="E204" s="953"/>
      <c r="F204" s="953"/>
      <c r="G204" s="953"/>
      <c r="H204" s="953"/>
      <c r="I204" s="953"/>
      <c r="J204" s="953"/>
      <c r="K204" s="953"/>
      <c r="L204" s="953"/>
      <c r="M204" s="953"/>
      <c r="N204" s="953"/>
      <c r="O204" s="953"/>
      <c r="P204" s="953"/>
      <c r="Q204" s="953"/>
      <c r="R204" s="953"/>
      <c r="S204" s="953"/>
      <c r="T204" s="953"/>
      <c r="U204" s="953"/>
      <c r="V204" s="953"/>
      <c r="W204" s="953"/>
      <c r="X204" s="953"/>
      <c r="Y204" s="953"/>
      <c r="Z204" s="953"/>
      <c r="AA204" s="953"/>
      <c r="AB204" s="953"/>
      <c r="AC204" s="953"/>
      <c r="AD204" s="953"/>
      <c r="AE204" s="953"/>
      <c r="AF204" s="953"/>
      <c r="AG204" s="953"/>
      <c r="AH204" s="953"/>
      <c r="AI204" s="953"/>
      <c r="AJ204" s="972"/>
      <c r="AK204" s="914"/>
      <c r="AL204" s="914"/>
      <c r="AM204" s="914"/>
      <c r="AN204" s="914"/>
      <c r="AO204" s="914"/>
      <c r="AP204" s="914"/>
      <c r="AQ204" s="914"/>
      <c r="AR204" s="914"/>
      <c r="AS204" s="914"/>
      <c r="AT204" s="914"/>
      <c r="AU204" s="914"/>
      <c r="AV204" s="914"/>
      <c r="AW204" s="914"/>
      <c r="AX204" s="914"/>
      <c r="AY204" s="914"/>
      <c r="AZ204" s="914"/>
      <c r="BA204" s="914"/>
      <c r="BB204" s="914"/>
      <c r="BC204" s="914"/>
      <c r="BD204" s="914"/>
      <c r="BE204" s="914"/>
      <c r="BF204" s="914"/>
      <c r="BG204" s="914"/>
      <c r="BH204" s="914"/>
      <c r="BI204" s="914"/>
      <c r="BJ204" s="914"/>
      <c r="BK204" s="914"/>
      <c r="BL204" s="914"/>
      <c r="BM204" s="914"/>
      <c r="BN204" s="914"/>
      <c r="BO204" s="914"/>
      <c r="BP204" s="914"/>
      <c r="BQ204" s="914"/>
      <c r="BR204" s="914"/>
      <c r="BS204" s="914"/>
      <c r="BT204" s="914"/>
      <c r="BU204" s="914"/>
      <c r="BV204" s="914"/>
    </row>
    <row r="205" spans="1:74" x14ac:dyDescent="0.2">
      <c r="A205" s="914"/>
      <c r="B205" s="972"/>
      <c r="C205" s="914"/>
      <c r="D205" s="953"/>
      <c r="E205" s="953"/>
      <c r="F205" s="953"/>
      <c r="G205" s="953"/>
      <c r="H205" s="953"/>
      <c r="I205" s="953"/>
      <c r="J205" s="953"/>
      <c r="K205" s="953"/>
      <c r="L205" s="953"/>
      <c r="M205" s="953"/>
      <c r="N205" s="953"/>
      <c r="O205" s="953"/>
      <c r="P205" s="953"/>
      <c r="Q205" s="953"/>
      <c r="R205" s="953"/>
      <c r="S205" s="953"/>
      <c r="T205" s="953"/>
      <c r="U205" s="953"/>
      <c r="V205" s="953"/>
      <c r="W205" s="953"/>
      <c r="X205" s="953"/>
      <c r="Y205" s="953"/>
      <c r="Z205" s="953"/>
      <c r="AA205" s="953"/>
      <c r="AB205" s="953"/>
      <c r="AC205" s="953"/>
      <c r="AD205" s="953"/>
      <c r="AE205" s="953"/>
      <c r="AF205" s="953"/>
      <c r="AG205" s="953"/>
      <c r="AH205" s="953"/>
      <c r="AI205" s="953"/>
      <c r="AJ205" s="972"/>
      <c r="AK205" s="914"/>
      <c r="AL205" s="914"/>
      <c r="AM205" s="914"/>
      <c r="AN205" s="914"/>
      <c r="AO205" s="914"/>
      <c r="AP205" s="914"/>
      <c r="AQ205" s="914"/>
      <c r="AR205" s="914"/>
      <c r="AS205" s="914"/>
      <c r="AT205" s="914"/>
      <c r="AU205" s="914"/>
      <c r="AV205" s="914"/>
      <c r="AW205" s="914"/>
      <c r="AX205" s="914"/>
      <c r="AY205" s="914"/>
      <c r="AZ205" s="914"/>
      <c r="BA205" s="914"/>
      <c r="BB205" s="914"/>
      <c r="BC205" s="914"/>
      <c r="BD205" s="914"/>
      <c r="BE205" s="914"/>
      <c r="BF205" s="914"/>
      <c r="BG205" s="914"/>
      <c r="BH205" s="914"/>
      <c r="BI205" s="914"/>
      <c r="BJ205" s="914"/>
      <c r="BK205" s="914"/>
      <c r="BL205" s="914"/>
      <c r="BM205" s="914"/>
      <c r="BN205" s="914"/>
      <c r="BO205" s="914"/>
      <c r="BP205" s="914"/>
      <c r="BQ205" s="914"/>
      <c r="BR205" s="914"/>
      <c r="BS205" s="914"/>
      <c r="BT205" s="914"/>
      <c r="BU205" s="914"/>
      <c r="BV205" s="914"/>
    </row>
    <row r="206" spans="1:74" x14ac:dyDescent="0.2">
      <c r="A206" s="914"/>
      <c r="B206" s="972"/>
      <c r="C206" s="914"/>
      <c r="D206" s="953"/>
      <c r="E206" s="953"/>
      <c r="F206" s="953"/>
      <c r="G206" s="953"/>
      <c r="H206" s="953"/>
      <c r="I206" s="953"/>
      <c r="J206" s="953"/>
      <c r="K206" s="953"/>
      <c r="L206" s="953"/>
      <c r="M206" s="953"/>
      <c r="N206" s="953"/>
      <c r="O206" s="953"/>
      <c r="P206" s="953"/>
      <c r="Q206" s="953"/>
      <c r="R206" s="953"/>
      <c r="S206" s="953"/>
      <c r="T206" s="953"/>
      <c r="U206" s="953"/>
      <c r="V206" s="953"/>
      <c r="W206" s="953"/>
      <c r="X206" s="953"/>
      <c r="Y206" s="953"/>
      <c r="Z206" s="953"/>
      <c r="AA206" s="953"/>
      <c r="AB206" s="953"/>
      <c r="AC206" s="953"/>
      <c r="AD206" s="953"/>
      <c r="AE206" s="953"/>
      <c r="AF206" s="953"/>
      <c r="AG206" s="953"/>
      <c r="AH206" s="953"/>
      <c r="AI206" s="953"/>
      <c r="AJ206" s="972"/>
      <c r="AK206" s="914"/>
      <c r="AL206" s="914"/>
      <c r="AM206" s="914"/>
      <c r="AN206" s="914"/>
      <c r="AO206" s="914"/>
      <c r="AP206" s="914"/>
      <c r="AQ206" s="914"/>
      <c r="AR206" s="914"/>
      <c r="AS206" s="914"/>
      <c r="AT206" s="914"/>
      <c r="AU206" s="914"/>
      <c r="AV206" s="914"/>
      <c r="AW206" s="914"/>
      <c r="AX206" s="914"/>
      <c r="AY206" s="914"/>
      <c r="AZ206" s="914"/>
      <c r="BA206" s="914"/>
      <c r="BB206" s="914"/>
      <c r="BC206" s="914"/>
      <c r="BD206" s="914"/>
      <c r="BE206" s="914"/>
      <c r="BF206" s="914"/>
      <c r="BG206" s="914"/>
      <c r="BH206" s="914"/>
      <c r="BI206" s="914"/>
      <c r="BJ206" s="914"/>
      <c r="BK206" s="914"/>
      <c r="BL206" s="914"/>
      <c r="BM206" s="914"/>
      <c r="BN206" s="914"/>
      <c r="BO206" s="914"/>
      <c r="BP206" s="914"/>
      <c r="BQ206" s="914"/>
      <c r="BR206" s="914"/>
      <c r="BS206" s="914"/>
      <c r="BT206" s="914"/>
      <c r="BU206" s="914"/>
      <c r="BV206" s="914"/>
    </row>
    <row r="207" spans="1:74" x14ac:dyDescent="0.2">
      <c r="A207" s="914"/>
      <c r="B207" s="972"/>
      <c r="C207" s="914"/>
      <c r="D207" s="953"/>
      <c r="E207" s="953"/>
      <c r="F207" s="953"/>
      <c r="G207" s="953"/>
      <c r="H207" s="953"/>
      <c r="I207" s="953"/>
      <c r="J207" s="953"/>
      <c r="K207" s="953"/>
      <c r="L207" s="953"/>
      <c r="M207" s="953"/>
      <c r="N207" s="953"/>
      <c r="O207" s="953"/>
      <c r="P207" s="953"/>
      <c r="Q207" s="953"/>
      <c r="R207" s="953"/>
      <c r="S207" s="953"/>
      <c r="T207" s="953"/>
      <c r="U207" s="953"/>
      <c r="V207" s="953"/>
      <c r="W207" s="953"/>
      <c r="X207" s="953"/>
      <c r="Y207" s="953"/>
      <c r="Z207" s="953"/>
      <c r="AA207" s="953"/>
      <c r="AB207" s="953"/>
      <c r="AC207" s="953"/>
      <c r="AD207" s="953"/>
      <c r="AE207" s="953"/>
      <c r="AF207" s="953"/>
      <c r="AG207" s="953"/>
      <c r="AH207" s="953"/>
      <c r="AI207" s="953"/>
      <c r="AJ207" s="972"/>
      <c r="AK207" s="914"/>
      <c r="AL207" s="914"/>
      <c r="AM207" s="914"/>
      <c r="AN207" s="914"/>
      <c r="AO207" s="914"/>
      <c r="AP207" s="914"/>
      <c r="AQ207" s="914"/>
      <c r="AR207" s="914"/>
      <c r="AS207" s="914"/>
      <c r="AT207" s="914"/>
      <c r="AU207" s="914"/>
      <c r="AV207" s="914"/>
      <c r="AW207" s="914"/>
      <c r="AX207" s="914"/>
      <c r="AY207" s="914"/>
      <c r="AZ207" s="914"/>
      <c r="BA207" s="914"/>
      <c r="BB207" s="914"/>
      <c r="BC207" s="914"/>
      <c r="BD207" s="914"/>
      <c r="BE207" s="914"/>
      <c r="BF207" s="914"/>
      <c r="BG207" s="914"/>
      <c r="BH207" s="914"/>
      <c r="BI207" s="914"/>
      <c r="BJ207" s="914"/>
      <c r="BK207" s="914"/>
      <c r="BL207" s="914"/>
      <c r="BM207" s="914"/>
      <c r="BN207" s="914"/>
      <c r="BO207" s="914"/>
      <c r="BP207" s="914"/>
      <c r="BQ207" s="914"/>
      <c r="BR207" s="914"/>
      <c r="BS207" s="914"/>
      <c r="BT207" s="914"/>
      <c r="BU207" s="914"/>
      <c r="BV207" s="914"/>
    </row>
    <row r="208" spans="1:74" x14ac:dyDescent="0.2">
      <c r="A208" s="914"/>
      <c r="B208" s="972"/>
      <c r="C208" s="914"/>
      <c r="D208" s="953"/>
      <c r="E208" s="953"/>
      <c r="F208" s="953"/>
      <c r="G208" s="953"/>
      <c r="H208" s="953"/>
      <c r="I208" s="953"/>
      <c r="J208" s="953"/>
      <c r="K208" s="953"/>
      <c r="L208" s="953"/>
      <c r="M208" s="953"/>
      <c r="N208" s="953"/>
      <c r="O208" s="953"/>
      <c r="P208" s="953"/>
      <c r="Q208" s="953"/>
      <c r="R208" s="953"/>
      <c r="S208" s="953"/>
      <c r="T208" s="953"/>
      <c r="U208" s="953"/>
      <c r="V208" s="953"/>
      <c r="W208" s="953"/>
      <c r="X208" s="953"/>
      <c r="Y208" s="953"/>
      <c r="Z208" s="953"/>
      <c r="AA208" s="953"/>
      <c r="AB208" s="953"/>
      <c r="AC208" s="953"/>
      <c r="AD208" s="953"/>
      <c r="AE208" s="953"/>
      <c r="AF208" s="953"/>
      <c r="AG208" s="953"/>
      <c r="AH208" s="953"/>
      <c r="AI208" s="953"/>
      <c r="AJ208" s="972"/>
      <c r="AK208" s="914"/>
      <c r="AL208" s="914"/>
      <c r="AM208" s="914"/>
      <c r="AN208" s="914"/>
      <c r="AO208" s="914"/>
      <c r="AP208" s="914"/>
      <c r="AQ208" s="914"/>
      <c r="AR208" s="914"/>
      <c r="AS208" s="914"/>
      <c r="AT208" s="914"/>
      <c r="AU208" s="914"/>
      <c r="AV208" s="914"/>
      <c r="AW208" s="914"/>
      <c r="AX208" s="914"/>
      <c r="AY208" s="914"/>
      <c r="AZ208" s="914"/>
      <c r="BA208" s="914"/>
      <c r="BB208" s="914"/>
      <c r="BC208" s="914"/>
      <c r="BD208" s="914"/>
      <c r="BE208" s="914"/>
      <c r="BF208" s="914"/>
      <c r="BG208" s="914"/>
      <c r="BH208" s="914"/>
      <c r="BI208" s="914"/>
      <c r="BJ208" s="914"/>
      <c r="BK208" s="914"/>
      <c r="BL208" s="914"/>
      <c r="BM208" s="914"/>
      <c r="BN208" s="914"/>
      <c r="BO208" s="914"/>
      <c r="BP208" s="914"/>
      <c r="BQ208" s="914"/>
      <c r="BR208" s="914"/>
      <c r="BS208" s="914"/>
      <c r="BT208" s="914"/>
      <c r="BU208" s="914"/>
      <c r="BV208" s="914"/>
    </row>
    <row r="209" spans="1:74" x14ac:dyDescent="0.2">
      <c r="A209" s="914"/>
      <c r="B209" s="972"/>
      <c r="C209" s="914"/>
      <c r="D209" s="953"/>
      <c r="E209" s="953"/>
      <c r="F209" s="953"/>
      <c r="G209" s="953"/>
      <c r="H209" s="953"/>
      <c r="I209" s="953"/>
      <c r="J209" s="953"/>
      <c r="K209" s="953"/>
      <c r="L209" s="953"/>
      <c r="M209" s="953"/>
      <c r="N209" s="953"/>
      <c r="O209" s="953"/>
      <c r="P209" s="953"/>
      <c r="Q209" s="953"/>
      <c r="R209" s="953"/>
      <c r="S209" s="953"/>
      <c r="T209" s="953"/>
      <c r="U209" s="953"/>
      <c r="V209" s="953"/>
      <c r="W209" s="953"/>
      <c r="X209" s="953"/>
      <c r="Y209" s="953"/>
      <c r="Z209" s="953"/>
      <c r="AA209" s="953"/>
      <c r="AB209" s="953"/>
      <c r="AC209" s="953"/>
      <c r="AD209" s="953"/>
      <c r="AE209" s="953"/>
      <c r="AF209" s="953"/>
      <c r="AG209" s="953"/>
      <c r="AH209" s="953"/>
      <c r="AI209" s="953"/>
      <c r="AJ209" s="972"/>
      <c r="AK209" s="914"/>
      <c r="AL209" s="914"/>
      <c r="AM209" s="914"/>
      <c r="AN209" s="914"/>
      <c r="AO209" s="914"/>
      <c r="AP209" s="914"/>
      <c r="AQ209" s="914"/>
      <c r="AR209" s="914"/>
      <c r="AS209" s="914"/>
      <c r="AT209" s="914"/>
      <c r="AU209" s="914"/>
      <c r="AV209" s="914"/>
      <c r="AW209" s="914"/>
      <c r="AX209" s="914"/>
      <c r="AY209" s="914"/>
      <c r="AZ209" s="914"/>
      <c r="BA209" s="914"/>
      <c r="BB209" s="914"/>
      <c r="BC209" s="914"/>
      <c r="BD209" s="914"/>
      <c r="BE209" s="914"/>
      <c r="BF209" s="914"/>
      <c r="BG209" s="914"/>
      <c r="BH209" s="914"/>
      <c r="BI209" s="914"/>
      <c r="BJ209" s="914"/>
      <c r="BK209" s="914"/>
      <c r="BL209" s="914"/>
      <c r="BM209" s="914"/>
      <c r="BN209" s="914"/>
      <c r="BO209" s="914"/>
      <c r="BP209" s="914"/>
      <c r="BQ209" s="914"/>
      <c r="BR209" s="914"/>
      <c r="BS209" s="914"/>
      <c r="BT209" s="914"/>
      <c r="BU209" s="914"/>
      <c r="BV209" s="914"/>
    </row>
    <row r="210" spans="1:74" x14ac:dyDescent="0.2">
      <c r="A210" s="914"/>
      <c r="B210" s="972"/>
      <c r="C210" s="914"/>
      <c r="D210" s="953"/>
      <c r="E210" s="953"/>
      <c r="F210" s="953"/>
      <c r="G210" s="953"/>
      <c r="H210" s="953"/>
      <c r="I210" s="953"/>
      <c r="J210" s="953"/>
      <c r="K210" s="953"/>
      <c r="L210" s="953"/>
      <c r="M210" s="953"/>
      <c r="N210" s="953"/>
      <c r="O210" s="953"/>
      <c r="P210" s="953"/>
      <c r="Q210" s="953"/>
      <c r="R210" s="953"/>
      <c r="S210" s="953"/>
      <c r="T210" s="953"/>
      <c r="U210" s="953"/>
      <c r="V210" s="953"/>
      <c r="W210" s="953"/>
      <c r="X210" s="953"/>
      <c r="Y210" s="953"/>
      <c r="Z210" s="953"/>
      <c r="AA210" s="953"/>
      <c r="AB210" s="953"/>
      <c r="AC210" s="953"/>
      <c r="AD210" s="953"/>
      <c r="AE210" s="953"/>
      <c r="AF210" s="953"/>
      <c r="AG210" s="953"/>
      <c r="AH210" s="953"/>
      <c r="AI210" s="953"/>
      <c r="AJ210" s="972"/>
      <c r="AK210" s="914"/>
      <c r="AL210" s="914"/>
      <c r="AM210" s="914"/>
      <c r="AN210" s="914"/>
      <c r="AO210" s="914"/>
      <c r="AP210" s="914"/>
      <c r="AQ210" s="914"/>
      <c r="AR210" s="914"/>
      <c r="AS210" s="914"/>
      <c r="AT210" s="914"/>
      <c r="AU210" s="914"/>
      <c r="AV210" s="914"/>
      <c r="AW210" s="914"/>
      <c r="AX210" s="914"/>
      <c r="AY210" s="914"/>
      <c r="AZ210" s="914"/>
      <c r="BA210" s="914"/>
      <c r="BB210" s="914"/>
      <c r="BC210" s="914"/>
      <c r="BD210" s="914"/>
      <c r="BE210" s="914"/>
      <c r="BF210" s="914"/>
      <c r="BG210" s="914"/>
      <c r="BH210" s="914"/>
      <c r="BI210" s="914"/>
      <c r="BJ210" s="914"/>
      <c r="BK210" s="914"/>
      <c r="BL210" s="914"/>
      <c r="BM210" s="914"/>
      <c r="BN210" s="914"/>
      <c r="BO210" s="914"/>
      <c r="BP210" s="914"/>
      <c r="BQ210" s="914"/>
      <c r="BR210" s="914"/>
      <c r="BS210" s="914"/>
      <c r="BT210" s="914"/>
      <c r="BU210" s="914"/>
      <c r="BV210" s="914"/>
    </row>
    <row r="211" spans="1:74" x14ac:dyDescent="0.2">
      <c r="A211" s="914"/>
      <c r="B211" s="972"/>
      <c r="C211" s="914"/>
      <c r="D211" s="953"/>
      <c r="E211" s="953"/>
      <c r="F211" s="953"/>
      <c r="G211" s="953"/>
      <c r="H211" s="953"/>
      <c r="I211" s="953"/>
      <c r="J211" s="953"/>
      <c r="K211" s="953"/>
      <c r="L211" s="953"/>
      <c r="M211" s="953"/>
      <c r="N211" s="953"/>
      <c r="O211" s="953"/>
      <c r="P211" s="953"/>
      <c r="Q211" s="953"/>
      <c r="R211" s="953"/>
      <c r="S211" s="953"/>
      <c r="T211" s="953"/>
      <c r="U211" s="953"/>
      <c r="V211" s="953"/>
      <c r="W211" s="953"/>
      <c r="X211" s="953"/>
      <c r="Y211" s="953"/>
      <c r="Z211" s="953"/>
      <c r="AA211" s="953"/>
      <c r="AB211" s="953"/>
      <c r="AC211" s="953"/>
      <c r="AD211" s="953"/>
      <c r="AE211" s="953"/>
      <c r="AF211" s="953"/>
      <c r="AG211" s="953"/>
      <c r="AH211" s="953"/>
      <c r="AI211" s="953"/>
      <c r="AJ211" s="972"/>
      <c r="AK211" s="914"/>
      <c r="AL211" s="914"/>
      <c r="AM211" s="914"/>
      <c r="AN211" s="914"/>
      <c r="AO211" s="914"/>
      <c r="AP211" s="914"/>
      <c r="AQ211" s="914"/>
      <c r="AR211" s="914"/>
      <c r="AS211" s="914"/>
      <c r="AT211" s="914"/>
      <c r="AU211" s="914"/>
      <c r="AV211" s="914"/>
      <c r="AW211" s="914"/>
      <c r="AX211" s="914"/>
      <c r="AY211" s="914"/>
      <c r="AZ211" s="914"/>
      <c r="BA211" s="914"/>
      <c r="BB211" s="914"/>
      <c r="BC211" s="914"/>
      <c r="BD211" s="914"/>
      <c r="BE211" s="914"/>
      <c r="BF211" s="914"/>
      <c r="BG211" s="914"/>
      <c r="BH211" s="914"/>
      <c r="BI211" s="914"/>
      <c r="BJ211" s="914"/>
      <c r="BK211" s="914"/>
      <c r="BL211" s="914"/>
      <c r="BM211" s="914"/>
      <c r="BN211" s="914"/>
      <c r="BO211" s="914"/>
      <c r="BP211" s="914"/>
      <c r="BQ211" s="914"/>
      <c r="BR211" s="914"/>
      <c r="BS211" s="914"/>
      <c r="BT211" s="914"/>
      <c r="BU211" s="914"/>
      <c r="BV211" s="914"/>
    </row>
    <row r="212" spans="1:74" x14ac:dyDescent="0.2">
      <c r="A212" s="914"/>
      <c r="B212" s="972"/>
      <c r="C212" s="914"/>
      <c r="D212" s="953"/>
      <c r="E212" s="953"/>
      <c r="F212" s="953"/>
      <c r="G212" s="953"/>
      <c r="H212" s="953"/>
      <c r="I212" s="953"/>
      <c r="J212" s="953"/>
      <c r="K212" s="953"/>
      <c r="L212" s="953"/>
      <c r="M212" s="953"/>
      <c r="N212" s="953"/>
      <c r="O212" s="953"/>
      <c r="P212" s="953"/>
      <c r="Q212" s="953"/>
      <c r="R212" s="953"/>
      <c r="S212" s="953"/>
      <c r="T212" s="953"/>
      <c r="U212" s="953"/>
      <c r="V212" s="953"/>
      <c r="W212" s="953"/>
      <c r="X212" s="953"/>
      <c r="Y212" s="953"/>
      <c r="Z212" s="953"/>
      <c r="AA212" s="953"/>
      <c r="AB212" s="953"/>
      <c r="AC212" s="953"/>
      <c r="AD212" s="953"/>
      <c r="AE212" s="953"/>
      <c r="AF212" s="953"/>
      <c r="AG212" s="953"/>
      <c r="AH212" s="953"/>
      <c r="AI212" s="953"/>
      <c r="AJ212" s="972"/>
      <c r="AK212" s="914"/>
      <c r="AL212" s="914"/>
      <c r="AM212" s="914"/>
      <c r="AN212" s="914"/>
      <c r="AO212" s="914"/>
      <c r="AP212" s="914"/>
      <c r="AQ212" s="914"/>
      <c r="AR212" s="914"/>
      <c r="AS212" s="914"/>
      <c r="AT212" s="914"/>
      <c r="AU212" s="914"/>
      <c r="AV212" s="914"/>
      <c r="AW212" s="914"/>
      <c r="AX212" s="914"/>
      <c r="AY212" s="914"/>
      <c r="AZ212" s="914"/>
      <c r="BA212" s="914"/>
      <c r="BB212" s="914"/>
      <c r="BC212" s="914"/>
      <c r="BD212" s="914"/>
      <c r="BE212" s="914"/>
      <c r="BF212" s="914"/>
      <c r="BG212" s="914"/>
      <c r="BH212" s="914"/>
      <c r="BI212" s="914"/>
      <c r="BJ212" s="914"/>
      <c r="BK212" s="914"/>
      <c r="BL212" s="914"/>
      <c r="BM212" s="914"/>
      <c r="BN212" s="914"/>
      <c r="BO212" s="914"/>
      <c r="BP212" s="914"/>
      <c r="BQ212" s="914"/>
      <c r="BR212" s="914"/>
      <c r="BS212" s="914"/>
      <c r="BT212" s="914"/>
      <c r="BU212" s="914"/>
      <c r="BV212" s="914"/>
    </row>
    <row r="213" spans="1:74" x14ac:dyDescent="0.2">
      <c r="A213" s="914"/>
      <c r="B213" s="972"/>
      <c r="C213" s="914"/>
      <c r="D213" s="953"/>
      <c r="E213" s="953"/>
      <c r="F213" s="953"/>
      <c r="G213" s="953"/>
      <c r="H213" s="953"/>
      <c r="I213" s="953"/>
      <c r="J213" s="953"/>
      <c r="K213" s="953"/>
      <c r="L213" s="953"/>
      <c r="M213" s="953"/>
      <c r="N213" s="953"/>
      <c r="O213" s="953"/>
      <c r="P213" s="953"/>
      <c r="Q213" s="953"/>
      <c r="R213" s="953"/>
      <c r="S213" s="953"/>
      <c r="T213" s="953"/>
      <c r="U213" s="953"/>
      <c r="V213" s="953"/>
      <c r="W213" s="953"/>
      <c r="X213" s="953"/>
      <c r="Y213" s="953"/>
      <c r="Z213" s="953"/>
      <c r="AA213" s="953"/>
      <c r="AB213" s="953"/>
      <c r="AC213" s="953"/>
      <c r="AD213" s="953"/>
      <c r="AE213" s="953"/>
      <c r="AF213" s="953"/>
      <c r="AG213" s="953"/>
      <c r="AH213" s="953"/>
      <c r="AI213" s="953"/>
      <c r="AJ213" s="972"/>
      <c r="AK213" s="914"/>
      <c r="AL213" s="914"/>
      <c r="AM213" s="914"/>
      <c r="AN213" s="914"/>
      <c r="AO213" s="914"/>
      <c r="AP213" s="914"/>
      <c r="AQ213" s="914"/>
      <c r="AR213" s="914"/>
      <c r="AS213" s="914"/>
      <c r="AT213" s="914"/>
      <c r="AU213" s="914"/>
      <c r="AV213" s="914"/>
      <c r="AW213" s="914"/>
      <c r="AX213" s="914"/>
      <c r="AY213" s="914"/>
      <c r="AZ213" s="914"/>
      <c r="BA213" s="914"/>
      <c r="BB213" s="914"/>
      <c r="BC213" s="914"/>
      <c r="BD213" s="914"/>
      <c r="BE213" s="914"/>
      <c r="BF213" s="914"/>
      <c r="BG213" s="914"/>
      <c r="BH213" s="914"/>
      <c r="BI213" s="914"/>
      <c r="BJ213" s="914"/>
      <c r="BK213" s="914"/>
      <c r="BL213" s="914"/>
      <c r="BM213" s="914"/>
      <c r="BN213" s="914"/>
      <c r="BO213" s="914"/>
      <c r="BP213" s="914"/>
      <c r="BQ213" s="914"/>
      <c r="BR213" s="914"/>
      <c r="BS213" s="914"/>
      <c r="BT213" s="914"/>
      <c r="BU213" s="914"/>
      <c r="BV213" s="914"/>
    </row>
    <row r="214" spans="1:74" x14ac:dyDescent="0.2">
      <c r="A214" s="914"/>
      <c r="B214" s="972"/>
      <c r="C214" s="914"/>
      <c r="D214" s="953"/>
      <c r="E214" s="953"/>
      <c r="F214" s="953"/>
      <c r="G214" s="953"/>
      <c r="H214" s="953"/>
      <c r="I214" s="953"/>
      <c r="J214" s="953"/>
      <c r="K214" s="953"/>
      <c r="L214" s="953"/>
      <c r="M214" s="953"/>
      <c r="N214" s="953"/>
      <c r="O214" s="953"/>
      <c r="P214" s="953"/>
      <c r="Q214" s="953"/>
      <c r="R214" s="953"/>
      <c r="S214" s="953"/>
      <c r="T214" s="953"/>
      <c r="U214" s="953"/>
      <c r="V214" s="953"/>
      <c r="W214" s="953"/>
      <c r="X214" s="953"/>
      <c r="Y214" s="953"/>
      <c r="Z214" s="953"/>
      <c r="AA214" s="953"/>
      <c r="AB214" s="953"/>
      <c r="AC214" s="953"/>
      <c r="AD214" s="953"/>
      <c r="AE214" s="953"/>
      <c r="AF214" s="953"/>
      <c r="AG214" s="953"/>
      <c r="AH214" s="953"/>
      <c r="AI214" s="953"/>
      <c r="AJ214" s="972"/>
      <c r="AK214" s="914"/>
      <c r="AL214" s="914"/>
      <c r="AM214" s="914"/>
      <c r="AN214" s="914"/>
      <c r="AO214" s="914"/>
      <c r="AP214" s="914"/>
      <c r="AQ214" s="914"/>
      <c r="AR214" s="914"/>
      <c r="AS214" s="914"/>
      <c r="AT214" s="914"/>
      <c r="AU214" s="914"/>
      <c r="AV214" s="914"/>
      <c r="AW214" s="914"/>
      <c r="AX214" s="914"/>
      <c r="AY214" s="914"/>
      <c r="AZ214" s="914"/>
      <c r="BA214" s="914"/>
      <c r="BB214" s="914"/>
      <c r="BC214" s="914"/>
      <c r="BD214" s="914"/>
      <c r="BE214" s="914"/>
      <c r="BF214" s="914"/>
      <c r="BG214" s="914"/>
      <c r="BH214" s="914"/>
      <c r="BI214" s="914"/>
      <c r="BJ214" s="914"/>
      <c r="BK214" s="914"/>
      <c r="BL214" s="914"/>
      <c r="BM214" s="914"/>
      <c r="BN214" s="914"/>
      <c r="BO214" s="914"/>
      <c r="BP214" s="914"/>
      <c r="BQ214" s="914"/>
      <c r="BR214" s="914"/>
      <c r="BS214" s="914"/>
      <c r="BT214" s="914"/>
      <c r="BU214" s="914"/>
      <c r="BV214" s="914"/>
    </row>
    <row r="215" spans="1:74" x14ac:dyDescent="0.2">
      <c r="A215" s="914"/>
      <c r="B215" s="972"/>
      <c r="C215" s="914"/>
      <c r="D215" s="953"/>
      <c r="E215" s="953"/>
      <c r="F215" s="953"/>
      <c r="G215" s="953"/>
      <c r="H215" s="953"/>
      <c r="I215" s="953"/>
      <c r="J215" s="953"/>
      <c r="K215" s="953"/>
      <c r="L215" s="953"/>
      <c r="M215" s="953"/>
      <c r="N215" s="953"/>
      <c r="O215" s="953"/>
      <c r="P215" s="953"/>
      <c r="Q215" s="953"/>
      <c r="R215" s="953"/>
      <c r="S215" s="953"/>
      <c r="T215" s="953"/>
      <c r="U215" s="953"/>
      <c r="V215" s="953"/>
      <c r="W215" s="953"/>
      <c r="X215" s="953"/>
      <c r="Y215" s="953"/>
      <c r="Z215" s="953"/>
      <c r="AA215" s="953"/>
      <c r="AB215" s="953"/>
      <c r="AC215" s="953"/>
      <c r="AD215" s="953"/>
      <c r="AE215" s="953"/>
      <c r="AF215" s="953"/>
      <c r="AG215" s="953"/>
      <c r="AH215" s="953"/>
      <c r="AI215" s="953"/>
      <c r="AJ215" s="972"/>
      <c r="AK215" s="914"/>
      <c r="AL215" s="914"/>
      <c r="AM215" s="914"/>
      <c r="AN215" s="914"/>
      <c r="AO215" s="914"/>
      <c r="AP215" s="914"/>
      <c r="AQ215" s="914"/>
      <c r="AR215" s="914"/>
      <c r="AS215" s="914"/>
      <c r="AT215" s="914"/>
      <c r="AU215" s="914"/>
      <c r="AV215" s="914"/>
      <c r="AW215" s="914"/>
      <c r="AX215" s="914"/>
      <c r="AY215" s="914"/>
      <c r="AZ215" s="914"/>
      <c r="BA215" s="914"/>
      <c r="BB215" s="914"/>
      <c r="BC215" s="914"/>
      <c r="BD215" s="914"/>
      <c r="BE215" s="914"/>
      <c r="BF215" s="914"/>
      <c r="BG215" s="914"/>
      <c r="BH215" s="914"/>
      <c r="BI215" s="914"/>
      <c r="BJ215" s="914"/>
      <c r="BK215" s="914"/>
      <c r="BL215" s="914"/>
      <c r="BM215" s="914"/>
      <c r="BN215" s="914"/>
      <c r="BO215" s="914"/>
      <c r="BP215" s="914"/>
      <c r="BQ215" s="914"/>
      <c r="BR215" s="914"/>
      <c r="BS215" s="914"/>
      <c r="BT215" s="914"/>
      <c r="BU215" s="914"/>
      <c r="BV215" s="914"/>
    </row>
    <row r="216" spans="1:74" x14ac:dyDescent="0.2">
      <c r="A216" s="914"/>
      <c r="B216" s="972"/>
      <c r="C216" s="914"/>
      <c r="D216" s="953"/>
      <c r="E216" s="953"/>
      <c r="F216" s="953"/>
      <c r="G216" s="953"/>
      <c r="H216" s="953"/>
      <c r="I216" s="953"/>
      <c r="J216" s="953"/>
      <c r="K216" s="953"/>
      <c r="L216" s="953"/>
      <c r="M216" s="953"/>
      <c r="N216" s="953"/>
      <c r="O216" s="953"/>
      <c r="P216" s="953"/>
      <c r="Q216" s="953"/>
      <c r="R216" s="953"/>
      <c r="S216" s="953"/>
      <c r="T216" s="953"/>
      <c r="U216" s="953"/>
      <c r="V216" s="953"/>
      <c r="W216" s="953"/>
      <c r="X216" s="953"/>
      <c r="Y216" s="953"/>
      <c r="Z216" s="953"/>
      <c r="AA216" s="953"/>
      <c r="AB216" s="953"/>
      <c r="AC216" s="953"/>
      <c r="AD216" s="953"/>
      <c r="AE216" s="953"/>
      <c r="AF216" s="953"/>
      <c r="AG216" s="953"/>
      <c r="AH216" s="953"/>
      <c r="AI216" s="953"/>
      <c r="AJ216" s="972"/>
      <c r="AK216" s="914"/>
      <c r="AL216" s="914"/>
      <c r="AM216" s="914"/>
      <c r="AN216" s="914"/>
      <c r="AO216" s="914"/>
      <c r="AP216" s="914"/>
      <c r="AQ216" s="914"/>
      <c r="AR216" s="914"/>
      <c r="AS216" s="914"/>
      <c r="AT216" s="914"/>
      <c r="AU216" s="914"/>
      <c r="AV216" s="914"/>
      <c r="AW216" s="914"/>
      <c r="AX216" s="914"/>
      <c r="AY216" s="914"/>
      <c r="AZ216" s="914"/>
      <c r="BA216" s="914"/>
      <c r="BB216" s="914"/>
      <c r="BC216" s="914"/>
      <c r="BD216" s="914"/>
      <c r="BE216" s="914"/>
      <c r="BF216" s="914"/>
      <c r="BG216" s="914"/>
      <c r="BH216" s="914"/>
      <c r="BI216" s="914"/>
      <c r="BJ216" s="914"/>
      <c r="BK216" s="914"/>
      <c r="BL216" s="914"/>
      <c r="BM216" s="914"/>
      <c r="BN216" s="914"/>
      <c r="BO216" s="914"/>
      <c r="BP216" s="914"/>
      <c r="BQ216" s="914"/>
      <c r="BR216" s="914"/>
      <c r="BS216" s="914"/>
      <c r="BT216" s="914"/>
      <c r="BU216" s="914"/>
      <c r="BV216" s="914"/>
    </row>
    <row r="217" spans="1:74" x14ac:dyDescent="0.2">
      <c r="A217" s="914"/>
      <c r="B217" s="972"/>
      <c r="C217" s="914"/>
      <c r="D217" s="953"/>
      <c r="E217" s="953"/>
      <c r="F217" s="953"/>
      <c r="G217" s="953"/>
      <c r="H217" s="953"/>
      <c r="I217" s="953"/>
      <c r="J217" s="953"/>
      <c r="K217" s="953"/>
      <c r="L217" s="953"/>
      <c r="M217" s="953"/>
      <c r="N217" s="953"/>
      <c r="O217" s="953"/>
      <c r="P217" s="953"/>
      <c r="Q217" s="953"/>
      <c r="R217" s="953"/>
      <c r="S217" s="953"/>
      <c r="T217" s="953"/>
      <c r="U217" s="953"/>
      <c r="V217" s="953"/>
      <c r="W217" s="953"/>
      <c r="X217" s="953"/>
      <c r="Y217" s="953"/>
      <c r="Z217" s="953"/>
      <c r="AA217" s="953"/>
      <c r="AB217" s="953"/>
      <c r="AC217" s="953"/>
      <c r="AD217" s="953"/>
      <c r="AE217" s="953"/>
      <c r="AF217" s="953"/>
      <c r="AG217" s="953"/>
      <c r="AH217" s="953"/>
      <c r="AI217" s="953"/>
      <c r="AJ217" s="972"/>
      <c r="AK217" s="914"/>
      <c r="AL217" s="914"/>
      <c r="AM217" s="914"/>
      <c r="AN217" s="914"/>
      <c r="AO217" s="914"/>
      <c r="AP217" s="914"/>
      <c r="AQ217" s="914"/>
      <c r="AR217" s="914"/>
      <c r="AS217" s="914"/>
      <c r="AT217" s="914"/>
      <c r="AU217" s="914"/>
      <c r="AV217" s="914"/>
      <c r="AW217" s="914"/>
      <c r="AX217" s="914"/>
      <c r="AY217" s="914"/>
      <c r="AZ217" s="914"/>
      <c r="BA217" s="914"/>
      <c r="BB217" s="914"/>
      <c r="BC217" s="914"/>
      <c r="BD217" s="914"/>
      <c r="BE217" s="914"/>
      <c r="BF217" s="914"/>
      <c r="BG217" s="914"/>
      <c r="BH217" s="914"/>
      <c r="BI217" s="914"/>
      <c r="BJ217" s="914"/>
      <c r="BK217" s="914"/>
      <c r="BL217" s="914"/>
      <c r="BM217" s="914"/>
      <c r="BN217" s="914"/>
      <c r="BO217" s="914"/>
      <c r="BP217" s="914"/>
      <c r="BQ217" s="914"/>
      <c r="BR217" s="914"/>
      <c r="BS217" s="914"/>
      <c r="BT217" s="914"/>
      <c r="BU217" s="914"/>
      <c r="BV217" s="914"/>
    </row>
    <row r="218" spans="1:74" x14ac:dyDescent="0.2">
      <c r="A218" s="914"/>
      <c r="B218" s="972"/>
      <c r="C218" s="914"/>
      <c r="D218" s="953"/>
      <c r="E218" s="953"/>
      <c r="F218" s="953"/>
      <c r="G218" s="953"/>
      <c r="H218" s="953"/>
      <c r="I218" s="953"/>
      <c r="J218" s="953"/>
      <c r="K218" s="953"/>
      <c r="L218" s="953"/>
      <c r="M218" s="953"/>
      <c r="N218" s="953"/>
      <c r="O218" s="953"/>
      <c r="P218" s="953"/>
      <c r="Q218" s="953"/>
      <c r="R218" s="953"/>
      <c r="S218" s="953"/>
      <c r="T218" s="953"/>
      <c r="U218" s="953"/>
      <c r="V218" s="953"/>
      <c r="W218" s="953"/>
      <c r="X218" s="953"/>
      <c r="Y218" s="953"/>
      <c r="Z218" s="953"/>
      <c r="AA218" s="953"/>
      <c r="AB218" s="953"/>
      <c r="AC218" s="953"/>
      <c r="AD218" s="953"/>
      <c r="AE218" s="953"/>
      <c r="AF218" s="953"/>
      <c r="AG218" s="953"/>
      <c r="AH218" s="953"/>
      <c r="AI218" s="953"/>
      <c r="AJ218" s="972"/>
      <c r="AK218" s="914"/>
      <c r="AL218" s="914"/>
      <c r="AM218" s="914"/>
      <c r="AN218" s="914"/>
      <c r="AO218" s="914"/>
      <c r="AP218" s="914"/>
      <c r="AQ218" s="914"/>
      <c r="AR218" s="914"/>
      <c r="AS218" s="914"/>
      <c r="AT218" s="914"/>
      <c r="AU218" s="914"/>
      <c r="AV218" s="914"/>
      <c r="AW218" s="914"/>
      <c r="AX218" s="914"/>
      <c r="AY218" s="914"/>
      <c r="AZ218" s="914"/>
      <c r="BA218" s="914"/>
      <c r="BB218" s="914"/>
      <c r="BC218" s="914"/>
      <c r="BD218" s="914"/>
      <c r="BE218" s="914"/>
      <c r="BF218" s="914"/>
      <c r="BG218" s="914"/>
      <c r="BH218" s="914"/>
      <c r="BI218" s="914"/>
      <c r="BJ218" s="914"/>
      <c r="BK218" s="914"/>
      <c r="BL218" s="914"/>
      <c r="BM218" s="914"/>
      <c r="BN218" s="914"/>
      <c r="BO218" s="914"/>
      <c r="BP218" s="914"/>
      <c r="BQ218" s="914"/>
      <c r="BR218" s="914"/>
      <c r="BS218" s="914"/>
      <c r="BT218" s="914"/>
      <c r="BU218" s="914"/>
      <c r="BV218" s="914"/>
    </row>
    <row r="219" spans="1:74" x14ac:dyDescent="0.2">
      <c r="A219" s="914"/>
      <c r="B219" s="972"/>
      <c r="C219" s="914"/>
      <c r="D219" s="953"/>
      <c r="E219" s="953"/>
      <c r="F219" s="953"/>
      <c r="G219" s="953"/>
      <c r="H219" s="953"/>
      <c r="I219" s="953"/>
      <c r="J219" s="953"/>
      <c r="K219" s="953"/>
      <c r="L219" s="953"/>
      <c r="M219" s="953"/>
      <c r="N219" s="953"/>
      <c r="O219" s="953"/>
      <c r="P219" s="953"/>
      <c r="Q219" s="953"/>
      <c r="R219" s="953"/>
      <c r="S219" s="953"/>
      <c r="T219" s="953"/>
      <c r="U219" s="953"/>
      <c r="V219" s="953"/>
      <c r="W219" s="953"/>
      <c r="X219" s="953"/>
      <c r="Y219" s="953"/>
      <c r="Z219" s="953"/>
      <c r="AA219" s="953"/>
      <c r="AB219" s="953"/>
      <c r="AC219" s="953"/>
      <c r="AD219" s="953"/>
      <c r="AE219" s="953"/>
      <c r="AF219" s="953"/>
      <c r="AG219" s="953"/>
      <c r="AH219" s="953"/>
      <c r="AI219" s="953"/>
      <c r="AJ219" s="972"/>
      <c r="AK219" s="914"/>
      <c r="AL219" s="914"/>
      <c r="AM219" s="914"/>
      <c r="AN219" s="914"/>
      <c r="AO219" s="914"/>
      <c r="AP219" s="914"/>
      <c r="AQ219" s="914"/>
      <c r="AR219" s="914"/>
      <c r="AS219" s="914"/>
      <c r="AT219" s="914"/>
      <c r="AU219" s="914"/>
      <c r="AV219" s="914"/>
      <c r="AW219" s="914"/>
      <c r="AX219" s="914"/>
      <c r="AY219" s="914"/>
      <c r="AZ219" s="914"/>
      <c r="BA219" s="914"/>
      <c r="BB219" s="914"/>
      <c r="BC219" s="914"/>
      <c r="BD219" s="914"/>
      <c r="BE219" s="914"/>
      <c r="BF219" s="914"/>
      <c r="BG219" s="914"/>
      <c r="BH219" s="914"/>
      <c r="BI219" s="914"/>
      <c r="BJ219" s="914"/>
      <c r="BK219" s="914"/>
      <c r="BL219" s="914"/>
      <c r="BM219" s="914"/>
      <c r="BN219" s="914"/>
      <c r="BO219" s="914"/>
      <c r="BP219" s="914"/>
      <c r="BQ219" s="914"/>
      <c r="BR219" s="914"/>
      <c r="BS219" s="914"/>
      <c r="BT219" s="914"/>
      <c r="BU219" s="914"/>
      <c r="BV219" s="914"/>
    </row>
    <row r="220" spans="1:74" x14ac:dyDescent="0.2">
      <c r="A220" s="914"/>
      <c r="B220" s="972"/>
      <c r="C220" s="914"/>
      <c r="D220" s="953"/>
      <c r="E220" s="953"/>
      <c r="F220" s="953"/>
      <c r="G220" s="953"/>
      <c r="H220" s="953"/>
      <c r="I220" s="953"/>
      <c r="J220" s="953"/>
      <c r="K220" s="953"/>
      <c r="L220" s="953"/>
      <c r="M220" s="953"/>
      <c r="N220" s="953"/>
      <c r="O220" s="953"/>
      <c r="P220" s="953"/>
      <c r="Q220" s="953"/>
      <c r="R220" s="953"/>
      <c r="S220" s="953"/>
      <c r="T220" s="953"/>
      <c r="U220" s="953"/>
      <c r="V220" s="953"/>
      <c r="W220" s="953"/>
      <c r="X220" s="953"/>
      <c r="Y220" s="953"/>
      <c r="Z220" s="953"/>
      <c r="AA220" s="953"/>
      <c r="AB220" s="953"/>
      <c r="AC220" s="953"/>
      <c r="AD220" s="953"/>
      <c r="AE220" s="953"/>
      <c r="AF220" s="953"/>
      <c r="AG220" s="953"/>
      <c r="AH220" s="953"/>
      <c r="AI220" s="953"/>
      <c r="AJ220" s="972"/>
      <c r="AK220" s="914"/>
      <c r="AL220" s="914"/>
      <c r="AM220" s="914"/>
      <c r="AN220" s="914"/>
      <c r="AO220" s="914"/>
      <c r="AP220" s="914"/>
      <c r="AQ220" s="914"/>
      <c r="AR220" s="914"/>
      <c r="AS220" s="914"/>
      <c r="AT220" s="914"/>
      <c r="AU220" s="914"/>
      <c r="AV220" s="914"/>
      <c r="AW220" s="914"/>
      <c r="AX220" s="914"/>
      <c r="AY220" s="914"/>
      <c r="AZ220" s="914"/>
      <c r="BA220" s="914"/>
      <c r="BB220" s="914"/>
      <c r="BC220" s="914"/>
      <c r="BD220" s="914"/>
      <c r="BE220" s="914"/>
      <c r="BF220" s="914"/>
      <c r="BG220" s="914"/>
      <c r="BH220" s="914"/>
      <c r="BI220" s="914"/>
      <c r="BJ220" s="914"/>
      <c r="BK220" s="914"/>
      <c r="BL220" s="914"/>
      <c r="BM220" s="914"/>
      <c r="BN220" s="914"/>
      <c r="BO220" s="914"/>
      <c r="BP220" s="914"/>
      <c r="BQ220" s="914"/>
      <c r="BR220" s="914"/>
      <c r="BS220" s="914"/>
      <c r="BT220" s="914"/>
      <c r="BU220" s="914"/>
      <c r="BV220" s="914"/>
    </row>
    <row r="221" spans="1:74" x14ac:dyDescent="0.2">
      <c r="A221" s="914"/>
      <c r="B221" s="972"/>
      <c r="C221" s="914"/>
      <c r="D221" s="953"/>
      <c r="E221" s="953"/>
      <c r="F221" s="953"/>
      <c r="G221" s="953"/>
      <c r="H221" s="953"/>
      <c r="I221" s="953"/>
      <c r="J221" s="953"/>
      <c r="K221" s="953"/>
      <c r="L221" s="953"/>
      <c r="M221" s="953"/>
      <c r="N221" s="953"/>
      <c r="O221" s="953"/>
      <c r="P221" s="953"/>
      <c r="Q221" s="953"/>
      <c r="R221" s="953"/>
      <c r="S221" s="953"/>
      <c r="T221" s="953"/>
      <c r="U221" s="953"/>
      <c r="V221" s="953"/>
      <c r="W221" s="953"/>
      <c r="X221" s="953"/>
      <c r="Y221" s="953"/>
      <c r="Z221" s="953"/>
      <c r="AA221" s="953"/>
      <c r="AB221" s="953"/>
      <c r="AC221" s="953"/>
      <c r="AD221" s="953"/>
      <c r="AE221" s="953"/>
      <c r="AF221" s="953"/>
      <c r="AG221" s="953"/>
      <c r="AH221" s="953"/>
      <c r="AI221" s="953"/>
      <c r="AJ221" s="972"/>
      <c r="AK221" s="914"/>
      <c r="AL221" s="914"/>
      <c r="AM221" s="914"/>
      <c r="AN221" s="914"/>
      <c r="AO221" s="914"/>
      <c r="AP221" s="914"/>
      <c r="AQ221" s="914"/>
      <c r="AR221" s="914"/>
      <c r="AS221" s="914"/>
      <c r="AT221" s="914"/>
      <c r="AU221" s="914"/>
      <c r="AV221" s="914"/>
      <c r="AW221" s="914"/>
      <c r="AX221" s="914"/>
      <c r="AY221" s="914"/>
      <c r="AZ221" s="914"/>
      <c r="BA221" s="914"/>
      <c r="BB221" s="914"/>
      <c r="BC221" s="914"/>
      <c r="BD221" s="914"/>
      <c r="BE221" s="914"/>
      <c r="BF221" s="914"/>
      <c r="BG221" s="914"/>
      <c r="BH221" s="914"/>
      <c r="BI221" s="914"/>
      <c r="BJ221" s="914"/>
      <c r="BK221" s="914"/>
      <c r="BL221" s="914"/>
      <c r="BM221" s="914"/>
      <c r="BN221" s="914"/>
      <c r="BO221" s="914"/>
      <c r="BP221" s="914"/>
      <c r="BQ221" s="914"/>
      <c r="BR221" s="914"/>
      <c r="BS221" s="914"/>
      <c r="BT221" s="914"/>
      <c r="BU221" s="914"/>
      <c r="BV221" s="914"/>
    </row>
    <row r="222" spans="1:74" x14ac:dyDescent="0.2">
      <c r="A222" s="914"/>
      <c r="B222" s="972"/>
      <c r="C222" s="914"/>
      <c r="D222" s="953"/>
      <c r="E222" s="953"/>
      <c r="F222" s="953"/>
      <c r="G222" s="953"/>
      <c r="H222" s="953"/>
      <c r="I222" s="953"/>
      <c r="J222" s="953"/>
      <c r="K222" s="953"/>
      <c r="L222" s="953"/>
      <c r="M222" s="953"/>
      <c r="N222" s="953"/>
      <c r="O222" s="953"/>
      <c r="P222" s="953"/>
      <c r="Q222" s="953"/>
      <c r="R222" s="953"/>
      <c r="S222" s="953"/>
      <c r="T222" s="953"/>
      <c r="U222" s="953"/>
      <c r="V222" s="953"/>
      <c r="W222" s="953"/>
      <c r="X222" s="953"/>
      <c r="Y222" s="953"/>
      <c r="Z222" s="953"/>
      <c r="AA222" s="953"/>
      <c r="AB222" s="953"/>
      <c r="AC222" s="953"/>
      <c r="AD222" s="953"/>
      <c r="AE222" s="953"/>
      <c r="AF222" s="953"/>
      <c r="AG222" s="953"/>
      <c r="AH222" s="953"/>
      <c r="AI222" s="953"/>
      <c r="AJ222" s="972"/>
      <c r="AK222" s="914"/>
      <c r="AL222" s="914"/>
      <c r="AM222" s="914"/>
      <c r="AN222" s="914"/>
      <c r="AO222" s="914"/>
      <c r="AP222" s="914"/>
      <c r="AQ222" s="914"/>
      <c r="AR222" s="914"/>
      <c r="AS222" s="914"/>
      <c r="AT222" s="914"/>
      <c r="AU222" s="914"/>
      <c r="AV222" s="914"/>
      <c r="AW222" s="914"/>
      <c r="AX222" s="914"/>
      <c r="AY222" s="914"/>
      <c r="AZ222" s="914"/>
      <c r="BA222" s="914"/>
      <c r="BB222" s="914"/>
      <c r="BC222" s="914"/>
      <c r="BD222" s="914"/>
      <c r="BE222" s="914"/>
      <c r="BF222" s="914"/>
      <c r="BG222" s="914"/>
      <c r="BH222" s="914"/>
      <c r="BI222" s="914"/>
      <c r="BJ222" s="914"/>
      <c r="BK222" s="914"/>
      <c r="BL222" s="914"/>
      <c r="BM222" s="914"/>
      <c r="BN222" s="914"/>
      <c r="BO222" s="914"/>
      <c r="BP222" s="914"/>
      <c r="BQ222" s="914"/>
      <c r="BR222" s="914"/>
      <c r="BS222" s="914"/>
      <c r="BT222" s="914"/>
      <c r="BU222" s="914"/>
      <c r="BV222" s="914"/>
    </row>
    <row r="223" spans="1:74" x14ac:dyDescent="0.2">
      <c r="A223" s="914"/>
      <c r="B223" s="972"/>
      <c r="C223" s="914"/>
      <c r="D223" s="953"/>
      <c r="E223" s="953"/>
      <c r="F223" s="953"/>
      <c r="G223" s="953"/>
      <c r="H223" s="953"/>
      <c r="I223" s="953"/>
      <c r="J223" s="953"/>
      <c r="K223" s="953"/>
      <c r="L223" s="953"/>
      <c r="M223" s="953"/>
      <c r="N223" s="953"/>
      <c r="O223" s="953"/>
      <c r="P223" s="953"/>
      <c r="Q223" s="953"/>
      <c r="R223" s="953"/>
      <c r="S223" s="953"/>
      <c r="T223" s="953"/>
      <c r="U223" s="953"/>
      <c r="V223" s="953"/>
      <c r="W223" s="953"/>
      <c r="X223" s="953"/>
      <c r="Y223" s="953"/>
      <c r="Z223" s="953"/>
      <c r="AA223" s="953"/>
      <c r="AB223" s="953"/>
      <c r="AC223" s="953"/>
      <c r="AD223" s="953"/>
      <c r="AE223" s="953"/>
      <c r="AF223" s="953"/>
      <c r="AG223" s="953"/>
      <c r="AH223" s="953"/>
      <c r="AI223" s="953"/>
      <c r="AJ223" s="972"/>
      <c r="AK223" s="914"/>
      <c r="AL223" s="914"/>
      <c r="AM223" s="914"/>
      <c r="AN223" s="914"/>
      <c r="AO223" s="914"/>
      <c r="AP223" s="914"/>
      <c r="AQ223" s="914"/>
      <c r="AR223" s="914"/>
      <c r="AS223" s="914"/>
      <c r="AT223" s="914"/>
      <c r="AU223" s="914"/>
      <c r="AV223" s="914"/>
      <c r="AW223" s="914"/>
      <c r="AX223" s="914"/>
      <c r="AY223" s="914"/>
      <c r="AZ223" s="914"/>
      <c r="BA223" s="914"/>
      <c r="BB223" s="914"/>
      <c r="BC223" s="914"/>
      <c r="BD223" s="914"/>
      <c r="BE223" s="914"/>
      <c r="BF223" s="914"/>
      <c r="BG223" s="914"/>
      <c r="BH223" s="914"/>
      <c r="BI223" s="914"/>
      <c r="BJ223" s="914"/>
      <c r="BK223" s="914"/>
      <c r="BL223" s="914"/>
      <c r="BM223" s="914"/>
      <c r="BN223" s="914"/>
      <c r="BO223" s="914"/>
      <c r="BP223" s="914"/>
      <c r="BQ223" s="914"/>
      <c r="BR223" s="914"/>
      <c r="BS223" s="914"/>
      <c r="BT223" s="914"/>
      <c r="BU223" s="914"/>
      <c r="BV223" s="914"/>
    </row>
    <row r="224" spans="1:74" x14ac:dyDescent="0.2">
      <c r="A224" s="914"/>
      <c r="B224" s="972"/>
      <c r="C224" s="914"/>
      <c r="D224" s="953"/>
      <c r="E224" s="953"/>
      <c r="F224" s="953"/>
      <c r="G224" s="953"/>
      <c r="H224" s="953"/>
      <c r="I224" s="953"/>
      <c r="J224" s="953"/>
      <c r="K224" s="953"/>
      <c r="L224" s="953"/>
      <c r="M224" s="953"/>
      <c r="N224" s="953"/>
      <c r="O224" s="953"/>
      <c r="P224" s="953"/>
      <c r="Q224" s="953"/>
      <c r="R224" s="953"/>
      <c r="S224" s="953"/>
      <c r="T224" s="953"/>
      <c r="U224" s="953"/>
      <c r="V224" s="953"/>
      <c r="W224" s="953"/>
      <c r="X224" s="953"/>
      <c r="Y224" s="953"/>
      <c r="Z224" s="953"/>
      <c r="AA224" s="953"/>
      <c r="AB224" s="953"/>
      <c r="AC224" s="953"/>
      <c r="AD224" s="953"/>
      <c r="AE224" s="953"/>
      <c r="AF224" s="953"/>
      <c r="AG224" s="953"/>
      <c r="AH224" s="953"/>
      <c r="AI224" s="953"/>
      <c r="AJ224" s="972"/>
      <c r="AK224" s="914"/>
      <c r="AL224" s="914"/>
      <c r="AM224" s="914"/>
      <c r="AN224" s="914"/>
      <c r="AO224" s="914"/>
      <c r="AP224" s="914"/>
      <c r="AQ224" s="914"/>
      <c r="AR224" s="914"/>
      <c r="AS224" s="914"/>
      <c r="AT224" s="914"/>
      <c r="AU224" s="914"/>
      <c r="AV224" s="914"/>
      <c r="AW224" s="914"/>
      <c r="AX224" s="914"/>
      <c r="AY224" s="914"/>
      <c r="AZ224" s="914"/>
      <c r="BA224" s="914"/>
      <c r="BB224" s="914"/>
      <c r="BC224" s="914"/>
      <c r="BD224" s="914"/>
      <c r="BE224" s="914"/>
      <c r="BF224" s="914"/>
      <c r="BG224" s="914"/>
      <c r="BH224" s="914"/>
      <c r="BI224" s="914"/>
      <c r="BJ224" s="914"/>
      <c r="BK224" s="914"/>
      <c r="BL224" s="914"/>
      <c r="BM224" s="914"/>
      <c r="BN224" s="914"/>
      <c r="BO224" s="914"/>
      <c r="BP224" s="914"/>
      <c r="BQ224" s="914"/>
      <c r="BR224" s="914"/>
      <c r="BS224" s="914"/>
      <c r="BT224" s="914"/>
      <c r="BU224" s="914"/>
      <c r="BV224" s="914"/>
    </row>
    <row r="225" spans="1:74" x14ac:dyDescent="0.2">
      <c r="A225" s="914"/>
      <c r="B225" s="972"/>
      <c r="C225" s="914"/>
      <c r="D225" s="953"/>
      <c r="E225" s="953"/>
      <c r="F225" s="953"/>
      <c r="G225" s="953"/>
      <c r="H225" s="953"/>
      <c r="I225" s="953"/>
      <c r="J225" s="953"/>
      <c r="K225" s="953"/>
      <c r="L225" s="953"/>
      <c r="M225" s="953"/>
      <c r="N225" s="953"/>
      <c r="O225" s="953"/>
      <c r="P225" s="953"/>
      <c r="Q225" s="953"/>
      <c r="R225" s="953"/>
      <c r="S225" s="953"/>
      <c r="T225" s="953"/>
      <c r="U225" s="953"/>
      <c r="V225" s="953"/>
      <c r="W225" s="953"/>
      <c r="X225" s="953"/>
      <c r="Y225" s="953"/>
      <c r="Z225" s="953"/>
      <c r="AA225" s="953"/>
      <c r="AB225" s="953"/>
      <c r="AC225" s="953"/>
      <c r="AD225" s="953"/>
      <c r="AE225" s="953"/>
      <c r="AF225" s="953"/>
      <c r="AG225" s="953"/>
      <c r="AH225" s="953"/>
      <c r="AI225" s="953"/>
      <c r="AJ225" s="972"/>
      <c r="AK225" s="914"/>
      <c r="AL225" s="914"/>
      <c r="AM225" s="914"/>
      <c r="AN225" s="914"/>
      <c r="AO225" s="914"/>
      <c r="AP225" s="914"/>
      <c r="AQ225" s="914"/>
      <c r="AR225" s="914"/>
      <c r="AS225" s="914"/>
      <c r="AT225" s="914"/>
      <c r="AU225" s="914"/>
      <c r="AV225" s="914"/>
      <c r="AW225" s="914"/>
      <c r="AX225" s="914"/>
      <c r="AY225" s="914"/>
      <c r="AZ225" s="914"/>
      <c r="BA225" s="914"/>
      <c r="BB225" s="914"/>
      <c r="BC225" s="914"/>
      <c r="BD225" s="914"/>
      <c r="BE225" s="914"/>
      <c r="BF225" s="914"/>
      <c r="BG225" s="914"/>
      <c r="BH225" s="914"/>
      <c r="BI225" s="914"/>
      <c r="BJ225" s="914"/>
      <c r="BK225" s="914"/>
      <c r="BL225" s="914"/>
      <c r="BM225" s="914"/>
      <c r="BN225" s="914"/>
      <c r="BO225" s="914"/>
      <c r="BP225" s="914"/>
      <c r="BQ225" s="914"/>
      <c r="BR225" s="914"/>
      <c r="BS225" s="914"/>
      <c r="BT225" s="914"/>
      <c r="BU225" s="914"/>
      <c r="BV225" s="914"/>
    </row>
    <row r="226" spans="1:74" x14ac:dyDescent="0.2">
      <c r="A226" s="914"/>
      <c r="B226" s="972"/>
      <c r="C226" s="914"/>
      <c r="D226" s="953"/>
      <c r="E226" s="953"/>
      <c r="F226" s="953"/>
      <c r="G226" s="953"/>
      <c r="H226" s="953"/>
      <c r="I226" s="953"/>
      <c r="J226" s="953"/>
      <c r="K226" s="953"/>
      <c r="L226" s="953"/>
      <c r="M226" s="953"/>
      <c r="N226" s="953"/>
      <c r="O226" s="953"/>
      <c r="P226" s="953"/>
      <c r="Q226" s="953"/>
      <c r="R226" s="953"/>
      <c r="S226" s="953"/>
      <c r="T226" s="953"/>
      <c r="U226" s="953"/>
      <c r="V226" s="953"/>
      <c r="W226" s="953"/>
      <c r="X226" s="953"/>
      <c r="Y226" s="953"/>
      <c r="Z226" s="953"/>
      <c r="AA226" s="953"/>
      <c r="AB226" s="953"/>
      <c r="AC226" s="953"/>
      <c r="AD226" s="953"/>
      <c r="AE226" s="953"/>
      <c r="AF226" s="953"/>
      <c r="AG226" s="953"/>
      <c r="AH226" s="953"/>
      <c r="AI226" s="953"/>
      <c r="AJ226" s="972"/>
      <c r="AK226" s="914"/>
      <c r="AL226" s="914"/>
      <c r="AM226" s="914"/>
      <c r="AN226" s="914"/>
      <c r="AO226" s="914"/>
      <c r="AP226" s="914"/>
      <c r="AQ226" s="914"/>
      <c r="AR226" s="914"/>
      <c r="AS226" s="914"/>
      <c r="AT226" s="914"/>
      <c r="AU226" s="914"/>
      <c r="AV226" s="914"/>
      <c r="AW226" s="914"/>
      <c r="AX226" s="914"/>
      <c r="AY226" s="914"/>
      <c r="AZ226" s="914"/>
      <c r="BA226" s="914"/>
      <c r="BB226" s="914"/>
      <c r="BC226" s="914"/>
      <c r="BD226" s="914"/>
      <c r="BE226" s="914"/>
      <c r="BF226" s="914"/>
      <c r="BG226" s="914"/>
      <c r="BH226" s="914"/>
      <c r="BI226" s="914"/>
      <c r="BJ226" s="914"/>
      <c r="BK226" s="914"/>
      <c r="BL226" s="914"/>
      <c r="BM226" s="914"/>
      <c r="BN226" s="914"/>
      <c r="BO226" s="914"/>
      <c r="BP226" s="914"/>
      <c r="BQ226" s="914"/>
      <c r="BR226" s="914"/>
      <c r="BS226" s="914"/>
      <c r="BT226" s="914"/>
      <c r="BU226" s="914"/>
      <c r="BV226" s="914"/>
    </row>
    <row r="227" spans="1:74" x14ac:dyDescent="0.2">
      <c r="A227" s="914"/>
      <c r="B227" s="972"/>
      <c r="C227" s="914"/>
      <c r="D227" s="953"/>
      <c r="E227" s="953"/>
      <c r="F227" s="953"/>
      <c r="G227" s="953"/>
      <c r="H227" s="953"/>
      <c r="I227" s="953"/>
      <c r="J227" s="953"/>
      <c r="K227" s="953"/>
      <c r="L227" s="953"/>
      <c r="M227" s="953"/>
      <c r="N227" s="953"/>
      <c r="O227" s="953"/>
      <c r="P227" s="953"/>
      <c r="Q227" s="953"/>
      <c r="R227" s="953"/>
      <c r="S227" s="953"/>
      <c r="T227" s="953"/>
      <c r="U227" s="953"/>
      <c r="V227" s="953"/>
      <c r="W227" s="953"/>
      <c r="X227" s="953"/>
      <c r="Y227" s="953"/>
      <c r="Z227" s="953"/>
      <c r="AA227" s="953"/>
      <c r="AB227" s="953"/>
      <c r="AC227" s="953"/>
      <c r="AD227" s="953"/>
      <c r="AE227" s="953"/>
      <c r="AF227" s="953"/>
      <c r="AG227" s="953"/>
      <c r="AH227" s="953"/>
      <c r="AI227" s="953"/>
      <c r="AJ227" s="972"/>
      <c r="AK227" s="914"/>
      <c r="AL227" s="914"/>
      <c r="AM227" s="914"/>
      <c r="AN227" s="914"/>
      <c r="AO227" s="914"/>
      <c r="AP227" s="914"/>
      <c r="AQ227" s="914"/>
      <c r="AR227" s="914"/>
      <c r="AS227" s="914"/>
      <c r="AT227" s="914"/>
      <c r="AU227" s="914"/>
      <c r="AV227" s="914"/>
      <c r="AW227" s="914"/>
      <c r="AX227" s="914"/>
      <c r="AY227" s="914"/>
      <c r="AZ227" s="914"/>
      <c r="BA227" s="914"/>
      <c r="BB227" s="914"/>
      <c r="BC227" s="914"/>
      <c r="BD227" s="914"/>
      <c r="BE227" s="914"/>
      <c r="BF227" s="914"/>
      <c r="BG227" s="914"/>
      <c r="BH227" s="914"/>
      <c r="BI227" s="914"/>
      <c r="BJ227" s="914"/>
      <c r="BK227" s="914"/>
      <c r="BL227" s="914"/>
      <c r="BM227" s="914"/>
      <c r="BN227" s="914"/>
      <c r="BO227" s="914"/>
      <c r="BP227" s="914"/>
      <c r="BQ227" s="914"/>
      <c r="BR227" s="914"/>
      <c r="BS227" s="914"/>
      <c r="BT227" s="914"/>
      <c r="BU227" s="914"/>
      <c r="BV227" s="914"/>
    </row>
    <row r="228" spans="1:74" x14ac:dyDescent="0.2">
      <c r="A228" s="914"/>
      <c r="B228" s="972"/>
      <c r="C228" s="914"/>
      <c r="D228" s="953"/>
      <c r="E228" s="953"/>
      <c r="F228" s="953"/>
      <c r="G228" s="953"/>
      <c r="H228" s="953"/>
      <c r="I228" s="953"/>
      <c r="J228" s="953"/>
      <c r="K228" s="953"/>
      <c r="L228" s="953"/>
      <c r="M228" s="953"/>
      <c r="N228" s="953"/>
      <c r="O228" s="953"/>
      <c r="P228" s="953"/>
      <c r="Q228" s="953"/>
      <c r="R228" s="953"/>
      <c r="S228" s="953"/>
      <c r="T228" s="953"/>
      <c r="U228" s="953"/>
      <c r="V228" s="953"/>
      <c r="W228" s="953"/>
      <c r="X228" s="953"/>
      <c r="Y228" s="953"/>
      <c r="Z228" s="953"/>
      <c r="AA228" s="953"/>
      <c r="AB228" s="953"/>
      <c r="AC228" s="953"/>
      <c r="AD228" s="953"/>
      <c r="AE228" s="953"/>
      <c r="AF228" s="953"/>
      <c r="AG228" s="953"/>
      <c r="AH228" s="953"/>
      <c r="AI228" s="953"/>
      <c r="AJ228" s="972"/>
      <c r="AK228" s="914"/>
      <c r="AL228" s="914"/>
      <c r="AM228" s="914"/>
      <c r="AN228" s="914"/>
      <c r="AO228" s="914"/>
      <c r="AP228" s="914"/>
      <c r="AQ228" s="914"/>
      <c r="AR228" s="914"/>
      <c r="AS228" s="914"/>
      <c r="AT228" s="914"/>
      <c r="AU228" s="914"/>
      <c r="AV228" s="914"/>
      <c r="AW228" s="914"/>
      <c r="AX228" s="914"/>
      <c r="AY228" s="914"/>
      <c r="AZ228" s="914"/>
      <c r="BA228" s="914"/>
      <c r="BB228" s="914"/>
      <c r="BC228" s="914"/>
      <c r="BD228" s="914"/>
      <c r="BE228" s="914"/>
      <c r="BF228" s="914"/>
      <c r="BG228" s="914"/>
      <c r="BH228" s="914"/>
      <c r="BI228" s="914"/>
      <c r="BJ228" s="914"/>
      <c r="BK228" s="914"/>
      <c r="BL228" s="914"/>
      <c r="BM228" s="914"/>
      <c r="BN228" s="914"/>
      <c r="BO228" s="914"/>
      <c r="BP228" s="914"/>
      <c r="BQ228" s="914"/>
      <c r="BR228" s="914"/>
      <c r="BS228" s="914"/>
      <c r="BT228" s="914"/>
      <c r="BU228" s="914"/>
      <c r="BV228" s="914"/>
    </row>
    <row r="229" spans="1:74" x14ac:dyDescent="0.2">
      <c r="A229" s="914"/>
      <c r="B229" s="972"/>
      <c r="C229" s="914"/>
      <c r="D229" s="953"/>
      <c r="E229" s="953"/>
      <c r="F229" s="953"/>
      <c r="G229" s="953"/>
      <c r="H229" s="953"/>
      <c r="I229" s="953"/>
      <c r="J229" s="953"/>
      <c r="K229" s="953"/>
      <c r="L229" s="953"/>
      <c r="M229" s="953"/>
      <c r="N229" s="953"/>
      <c r="O229" s="953"/>
      <c r="P229" s="953"/>
      <c r="Q229" s="953"/>
      <c r="R229" s="953"/>
      <c r="S229" s="953"/>
      <c r="T229" s="953"/>
      <c r="U229" s="953"/>
      <c r="V229" s="953"/>
      <c r="W229" s="953"/>
      <c r="X229" s="953"/>
      <c r="Y229" s="953"/>
      <c r="Z229" s="953"/>
      <c r="AA229" s="953"/>
      <c r="AB229" s="953"/>
      <c r="AC229" s="953"/>
      <c r="AD229" s="953"/>
      <c r="AE229" s="953"/>
      <c r="AF229" s="953"/>
      <c r="AG229" s="953"/>
      <c r="AH229" s="953"/>
      <c r="AI229" s="953"/>
      <c r="AJ229" s="972"/>
      <c r="AK229" s="914"/>
      <c r="AL229" s="914"/>
      <c r="AM229" s="914"/>
      <c r="AN229" s="914"/>
      <c r="AO229" s="914"/>
      <c r="AP229" s="914"/>
      <c r="AQ229" s="914"/>
      <c r="AR229" s="914"/>
      <c r="AS229" s="914"/>
      <c r="AT229" s="914"/>
      <c r="AU229" s="914"/>
      <c r="AV229" s="914"/>
      <c r="AW229" s="914"/>
      <c r="AX229" s="914"/>
      <c r="AY229" s="914"/>
      <c r="AZ229" s="914"/>
      <c r="BA229" s="914"/>
      <c r="BB229" s="914"/>
      <c r="BC229" s="914"/>
      <c r="BD229" s="914"/>
      <c r="BE229" s="914"/>
      <c r="BF229" s="914"/>
      <c r="BG229" s="914"/>
      <c r="BH229" s="914"/>
      <c r="BI229" s="914"/>
      <c r="BJ229" s="914"/>
      <c r="BK229" s="914"/>
      <c r="BL229" s="914"/>
      <c r="BM229" s="914"/>
      <c r="BN229" s="914"/>
      <c r="BO229" s="914"/>
      <c r="BP229" s="914"/>
      <c r="BQ229" s="914"/>
      <c r="BR229" s="914"/>
      <c r="BS229" s="914"/>
      <c r="BT229" s="914"/>
      <c r="BU229" s="914"/>
      <c r="BV229" s="914"/>
    </row>
    <row r="230" spans="1:74" x14ac:dyDescent="0.2">
      <c r="A230" s="914"/>
      <c r="B230" s="972"/>
      <c r="C230" s="914"/>
      <c r="D230" s="953"/>
      <c r="E230" s="953"/>
      <c r="F230" s="953"/>
      <c r="G230" s="953"/>
      <c r="H230" s="953"/>
      <c r="I230" s="953"/>
      <c r="J230" s="953"/>
      <c r="K230" s="953"/>
      <c r="L230" s="953"/>
      <c r="M230" s="953"/>
      <c r="N230" s="953"/>
      <c r="O230" s="953"/>
      <c r="P230" s="953"/>
      <c r="Q230" s="953"/>
      <c r="R230" s="953"/>
      <c r="S230" s="953"/>
      <c r="T230" s="953"/>
      <c r="U230" s="953"/>
      <c r="V230" s="953"/>
      <c r="W230" s="953"/>
      <c r="X230" s="953"/>
      <c r="Y230" s="953"/>
      <c r="Z230" s="953"/>
      <c r="AA230" s="953"/>
      <c r="AB230" s="953"/>
      <c r="AC230" s="953"/>
      <c r="AD230" s="953"/>
      <c r="AE230" s="953"/>
      <c r="AF230" s="953"/>
      <c r="AG230" s="953"/>
      <c r="AH230" s="953"/>
      <c r="AI230" s="953"/>
      <c r="AJ230" s="972"/>
      <c r="AK230" s="914"/>
      <c r="AL230" s="914"/>
      <c r="AM230" s="914"/>
      <c r="AN230" s="914"/>
      <c r="AO230" s="914"/>
      <c r="AP230" s="914"/>
      <c r="AQ230" s="914"/>
      <c r="AR230" s="914"/>
      <c r="AS230" s="914"/>
      <c r="AT230" s="914"/>
      <c r="AU230" s="914"/>
      <c r="AV230" s="914"/>
      <c r="AW230" s="914"/>
      <c r="AX230" s="914"/>
      <c r="AY230" s="914"/>
      <c r="AZ230" s="914"/>
      <c r="BA230" s="914"/>
      <c r="BB230" s="914"/>
      <c r="BC230" s="914"/>
      <c r="BD230" s="914"/>
      <c r="BE230" s="914"/>
      <c r="BF230" s="914"/>
      <c r="BG230" s="914"/>
      <c r="BH230" s="914"/>
      <c r="BI230" s="914"/>
      <c r="BJ230" s="914"/>
      <c r="BK230" s="914"/>
      <c r="BL230" s="914"/>
      <c r="BM230" s="914"/>
      <c r="BN230" s="914"/>
      <c r="BO230" s="914"/>
      <c r="BP230" s="914"/>
      <c r="BQ230" s="914"/>
      <c r="BR230" s="914"/>
      <c r="BS230" s="914"/>
      <c r="BT230" s="914"/>
      <c r="BU230" s="914"/>
      <c r="BV230" s="914"/>
    </row>
    <row r="231" spans="1:74" x14ac:dyDescent="0.2">
      <c r="A231" s="914"/>
      <c r="B231" s="972"/>
      <c r="C231" s="914"/>
      <c r="D231" s="953"/>
      <c r="E231" s="953"/>
      <c r="F231" s="953"/>
      <c r="G231" s="953"/>
      <c r="H231" s="953"/>
      <c r="I231" s="953"/>
      <c r="J231" s="953"/>
      <c r="K231" s="953"/>
      <c r="L231" s="953"/>
      <c r="M231" s="953"/>
      <c r="N231" s="953"/>
      <c r="O231" s="953"/>
      <c r="P231" s="953"/>
      <c r="Q231" s="953"/>
      <c r="R231" s="953"/>
      <c r="S231" s="953"/>
      <c r="T231" s="953"/>
      <c r="U231" s="953"/>
      <c r="V231" s="953"/>
      <c r="W231" s="953"/>
      <c r="X231" s="953"/>
      <c r="Y231" s="953"/>
      <c r="Z231" s="953"/>
      <c r="AA231" s="953"/>
      <c r="AB231" s="953"/>
      <c r="AC231" s="953"/>
      <c r="AD231" s="953"/>
      <c r="AE231" s="953"/>
      <c r="AF231" s="953"/>
      <c r="AG231" s="953"/>
      <c r="AH231" s="953"/>
      <c r="AI231" s="953"/>
      <c r="AJ231" s="972"/>
      <c r="AK231" s="914"/>
      <c r="AL231" s="914"/>
      <c r="AM231" s="914"/>
      <c r="AN231" s="914"/>
      <c r="AO231" s="914"/>
      <c r="AP231" s="914"/>
      <c r="AQ231" s="914"/>
      <c r="AR231" s="914"/>
      <c r="AS231" s="914"/>
      <c r="AT231" s="914"/>
      <c r="AU231" s="914"/>
      <c r="AV231" s="914"/>
      <c r="AW231" s="914"/>
      <c r="AX231" s="914"/>
      <c r="AY231" s="914"/>
      <c r="AZ231" s="914"/>
      <c r="BA231" s="914"/>
      <c r="BB231" s="914"/>
      <c r="BC231" s="914"/>
      <c r="BD231" s="914"/>
      <c r="BE231" s="914"/>
      <c r="BF231" s="914"/>
      <c r="BG231" s="914"/>
      <c r="BH231" s="914"/>
      <c r="BI231" s="914"/>
      <c r="BJ231" s="914"/>
      <c r="BK231" s="914"/>
      <c r="BL231" s="914"/>
      <c r="BM231" s="914"/>
      <c r="BN231" s="914"/>
      <c r="BO231" s="914"/>
      <c r="BP231" s="914"/>
      <c r="BQ231" s="914"/>
      <c r="BR231" s="914"/>
      <c r="BS231" s="914"/>
      <c r="BT231" s="914"/>
      <c r="BU231" s="914"/>
      <c r="BV231" s="914"/>
    </row>
    <row r="232" spans="1:74" x14ac:dyDescent="0.2">
      <c r="A232" s="914"/>
      <c r="B232" s="972"/>
      <c r="C232" s="914"/>
      <c r="D232" s="953"/>
      <c r="E232" s="953"/>
      <c r="F232" s="953"/>
      <c r="G232" s="953"/>
      <c r="H232" s="953"/>
      <c r="I232" s="953"/>
      <c r="J232" s="953"/>
      <c r="K232" s="953"/>
      <c r="L232" s="953"/>
      <c r="M232" s="953"/>
      <c r="N232" s="953"/>
      <c r="O232" s="953"/>
      <c r="P232" s="953"/>
      <c r="Q232" s="953"/>
      <c r="R232" s="953"/>
      <c r="S232" s="953"/>
      <c r="T232" s="953"/>
      <c r="U232" s="953"/>
      <c r="V232" s="953"/>
      <c r="W232" s="953"/>
      <c r="X232" s="953"/>
      <c r="Y232" s="953"/>
      <c r="Z232" s="953"/>
      <c r="AA232" s="953"/>
      <c r="AB232" s="953"/>
      <c r="AC232" s="953"/>
      <c r="AD232" s="953"/>
      <c r="AE232" s="953"/>
      <c r="AF232" s="953"/>
      <c r="AG232" s="953"/>
      <c r="AH232" s="953"/>
      <c r="AI232" s="953"/>
      <c r="AJ232" s="972"/>
      <c r="AK232" s="914"/>
      <c r="AL232" s="914"/>
      <c r="AM232" s="914"/>
      <c r="AN232" s="914"/>
      <c r="AO232" s="914"/>
      <c r="AP232" s="914"/>
      <c r="AQ232" s="914"/>
      <c r="AR232" s="914"/>
      <c r="AS232" s="914"/>
      <c r="AT232" s="914"/>
      <c r="AU232" s="914"/>
      <c r="AV232" s="914"/>
      <c r="AW232" s="914"/>
      <c r="AX232" s="914"/>
      <c r="AY232" s="914"/>
      <c r="AZ232" s="914"/>
      <c r="BA232" s="914"/>
      <c r="BB232" s="914"/>
      <c r="BC232" s="914"/>
      <c r="BD232" s="914"/>
      <c r="BE232" s="914"/>
      <c r="BF232" s="914"/>
      <c r="BG232" s="914"/>
      <c r="BH232" s="914"/>
      <c r="BI232" s="914"/>
      <c r="BJ232" s="914"/>
      <c r="BK232" s="914"/>
      <c r="BL232" s="914"/>
      <c r="BM232" s="914"/>
      <c r="BN232" s="914"/>
      <c r="BO232" s="914"/>
      <c r="BP232" s="914"/>
      <c r="BQ232" s="914"/>
      <c r="BR232" s="914"/>
      <c r="BS232" s="914"/>
      <c r="BT232" s="914"/>
      <c r="BU232" s="914"/>
      <c r="BV232" s="914"/>
    </row>
    <row r="233" spans="1:74" x14ac:dyDescent="0.2">
      <c r="A233" s="914"/>
      <c r="B233" s="972"/>
      <c r="C233" s="914"/>
      <c r="D233" s="953"/>
      <c r="E233" s="953"/>
      <c r="F233" s="953"/>
      <c r="G233" s="953"/>
      <c r="H233" s="953"/>
      <c r="I233" s="953"/>
      <c r="J233" s="953"/>
      <c r="K233" s="953"/>
      <c r="L233" s="953"/>
      <c r="M233" s="953"/>
      <c r="N233" s="953"/>
      <c r="O233" s="953"/>
      <c r="P233" s="953"/>
      <c r="Q233" s="953"/>
      <c r="R233" s="953"/>
      <c r="S233" s="953"/>
      <c r="T233" s="953"/>
      <c r="U233" s="953"/>
      <c r="V233" s="953"/>
      <c r="W233" s="953"/>
      <c r="X233" s="953"/>
      <c r="Y233" s="953"/>
      <c r="Z233" s="953"/>
      <c r="AA233" s="953"/>
      <c r="AB233" s="953"/>
      <c r="AC233" s="953"/>
      <c r="AD233" s="953"/>
      <c r="AE233" s="953"/>
      <c r="AF233" s="953"/>
      <c r="AG233" s="953"/>
      <c r="AH233" s="953"/>
      <c r="AI233" s="953"/>
      <c r="AJ233" s="972"/>
      <c r="AK233" s="914"/>
      <c r="AL233" s="914"/>
      <c r="AM233" s="914"/>
      <c r="AN233" s="914"/>
      <c r="AO233" s="914"/>
      <c r="AP233" s="914"/>
      <c r="AQ233" s="914"/>
      <c r="AR233" s="914"/>
      <c r="AS233" s="914"/>
      <c r="AT233" s="914"/>
      <c r="AU233" s="914"/>
      <c r="AV233" s="914"/>
      <c r="AW233" s="914"/>
      <c r="AX233" s="914"/>
      <c r="AY233" s="914"/>
      <c r="AZ233" s="914"/>
      <c r="BA233" s="914"/>
      <c r="BB233" s="914"/>
      <c r="BC233" s="914"/>
      <c r="BD233" s="914"/>
      <c r="BE233" s="914"/>
      <c r="BF233" s="914"/>
      <c r="BG233" s="914"/>
      <c r="BH233" s="914"/>
      <c r="BI233" s="914"/>
      <c r="BJ233" s="914"/>
      <c r="BK233" s="914"/>
      <c r="BL233" s="914"/>
      <c r="BM233" s="914"/>
      <c r="BN233" s="914"/>
      <c r="BO233" s="914"/>
      <c r="BP233" s="914"/>
      <c r="BQ233" s="914"/>
      <c r="BR233" s="914"/>
      <c r="BS233" s="914"/>
      <c r="BT233" s="914"/>
      <c r="BU233" s="914"/>
      <c r="BV233" s="914"/>
    </row>
    <row r="234" spans="1:74" x14ac:dyDescent="0.2">
      <c r="A234" s="914"/>
      <c r="B234" s="972"/>
      <c r="C234" s="914"/>
      <c r="D234" s="953"/>
      <c r="E234" s="953"/>
      <c r="F234" s="953"/>
      <c r="G234" s="953"/>
      <c r="H234" s="953"/>
      <c r="I234" s="953"/>
      <c r="J234" s="953"/>
      <c r="K234" s="953"/>
      <c r="L234" s="953"/>
      <c r="M234" s="953"/>
      <c r="N234" s="953"/>
      <c r="O234" s="953"/>
      <c r="P234" s="953"/>
      <c r="Q234" s="953"/>
      <c r="R234" s="953"/>
      <c r="S234" s="953"/>
      <c r="T234" s="953"/>
      <c r="U234" s="953"/>
      <c r="V234" s="953"/>
      <c r="W234" s="953"/>
      <c r="X234" s="953"/>
      <c r="Y234" s="953"/>
      <c r="Z234" s="953"/>
      <c r="AA234" s="953"/>
      <c r="AB234" s="953"/>
      <c r="AC234" s="953"/>
      <c r="AD234" s="953"/>
      <c r="AE234" s="953"/>
      <c r="AF234" s="953"/>
      <c r="AG234" s="953"/>
      <c r="AH234" s="953"/>
      <c r="AI234" s="953"/>
      <c r="AJ234" s="972"/>
      <c r="AK234" s="914"/>
      <c r="AL234" s="914"/>
      <c r="AM234" s="914"/>
      <c r="AN234" s="914"/>
      <c r="AO234" s="914"/>
      <c r="AP234" s="914"/>
      <c r="AQ234" s="914"/>
      <c r="AR234" s="914"/>
      <c r="AS234" s="914"/>
      <c r="AT234" s="914"/>
      <c r="AU234" s="914"/>
      <c r="AV234" s="914"/>
      <c r="AW234" s="914"/>
      <c r="AX234" s="914"/>
      <c r="AY234" s="914"/>
      <c r="AZ234" s="914"/>
      <c r="BA234" s="914"/>
      <c r="BB234" s="914"/>
      <c r="BC234" s="914"/>
      <c r="BD234" s="914"/>
      <c r="BE234" s="914"/>
      <c r="BF234" s="914"/>
      <c r="BG234" s="914"/>
      <c r="BH234" s="914"/>
      <c r="BI234" s="914"/>
      <c r="BJ234" s="914"/>
      <c r="BK234" s="914"/>
      <c r="BL234" s="914"/>
      <c r="BM234" s="914"/>
      <c r="BN234" s="914"/>
      <c r="BO234" s="914"/>
      <c r="BP234" s="914"/>
      <c r="BQ234" s="914"/>
      <c r="BR234" s="914"/>
      <c r="BS234" s="914"/>
      <c r="BT234" s="914"/>
      <c r="BU234" s="914"/>
      <c r="BV234" s="914"/>
    </row>
    <row r="235" spans="1:74" x14ac:dyDescent="0.2">
      <c r="A235" s="914"/>
      <c r="B235" s="972"/>
      <c r="C235" s="914"/>
      <c r="D235" s="953"/>
      <c r="E235" s="953"/>
      <c r="F235" s="953"/>
      <c r="G235" s="953"/>
      <c r="H235" s="953"/>
      <c r="I235" s="953"/>
      <c r="J235" s="953"/>
      <c r="K235" s="953"/>
      <c r="L235" s="953"/>
      <c r="M235" s="953"/>
      <c r="N235" s="953"/>
      <c r="O235" s="953"/>
      <c r="P235" s="953"/>
      <c r="Q235" s="953"/>
      <c r="R235" s="953"/>
      <c r="S235" s="953"/>
      <c r="T235" s="953"/>
      <c r="U235" s="953"/>
      <c r="V235" s="953"/>
      <c r="W235" s="953"/>
      <c r="X235" s="953"/>
      <c r="Y235" s="953"/>
      <c r="Z235" s="953"/>
      <c r="AA235" s="953"/>
      <c r="AB235" s="953"/>
      <c r="AC235" s="953"/>
      <c r="AD235" s="953"/>
      <c r="AE235" s="953"/>
      <c r="AF235" s="953"/>
      <c r="AG235" s="953"/>
      <c r="AH235" s="953"/>
      <c r="AI235" s="953"/>
      <c r="AJ235" s="972"/>
      <c r="AK235" s="914"/>
      <c r="AL235" s="914"/>
      <c r="AM235" s="914"/>
      <c r="AN235" s="914"/>
      <c r="AO235" s="914"/>
      <c r="AP235" s="914"/>
      <c r="AQ235" s="914"/>
      <c r="AR235" s="914"/>
      <c r="AS235" s="914"/>
      <c r="AT235" s="914"/>
      <c r="AU235" s="914"/>
      <c r="AV235" s="914"/>
      <c r="AW235" s="914"/>
      <c r="AX235" s="914"/>
      <c r="AY235" s="914"/>
      <c r="AZ235" s="914"/>
      <c r="BA235" s="914"/>
      <c r="BB235" s="914"/>
      <c r="BC235" s="914"/>
      <c r="BD235" s="914"/>
      <c r="BE235" s="914"/>
      <c r="BF235" s="914"/>
      <c r="BG235" s="914"/>
      <c r="BH235" s="914"/>
      <c r="BI235" s="914"/>
      <c r="BJ235" s="914"/>
      <c r="BK235" s="914"/>
      <c r="BL235" s="914"/>
      <c r="BM235" s="914"/>
      <c r="BN235" s="914"/>
      <c r="BO235" s="914"/>
      <c r="BP235" s="914"/>
      <c r="BQ235" s="914"/>
      <c r="BR235" s="914"/>
      <c r="BS235" s="914"/>
      <c r="BT235" s="914"/>
      <c r="BU235" s="914"/>
      <c r="BV235" s="914"/>
    </row>
    <row r="236" spans="1:74" x14ac:dyDescent="0.2">
      <c r="A236" s="914"/>
      <c r="B236" s="972"/>
      <c r="C236" s="914"/>
      <c r="D236" s="953"/>
      <c r="E236" s="953"/>
      <c r="F236" s="953"/>
      <c r="G236" s="953"/>
      <c r="H236" s="953"/>
      <c r="I236" s="953"/>
      <c r="J236" s="953"/>
      <c r="K236" s="953"/>
      <c r="L236" s="953"/>
      <c r="M236" s="953"/>
      <c r="N236" s="953"/>
      <c r="O236" s="953"/>
      <c r="P236" s="953"/>
      <c r="Q236" s="953"/>
      <c r="R236" s="953"/>
      <c r="S236" s="953"/>
      <c r="T236" s="953"/>
      <c r="U236" s="953"/>
      <c r="V236" s="953"/>
      <c r="W236" s="953"/>
      <c r="X236" s="953"/>
      <c r="Y236" s="953"/>
      <c r="Z236" s="953"/>
      <c r="AA236" s="953"/>
      <c r="AB236" s="953"/>
      <c r="AC236" s="953"/>
      <c r="AD236" s="953"/>
      <c r="AE236" s="953"/>
      <c r="AF236" s="953"/>
      <c r="AG236" s="953"/>
      <c r="AH236" s="953"/>
      <c r="AI236" s="953"/>
      <c r="AJ236" s="972"/>
      <c r="AK236" s="914"/>
      <c r="AL236" s="914"/>
      <c r="AM236" s="914"/>
      <c r="AN236" s="914"/>
      <c r="AO236" s="914"/>
      <c r="AP236" s="914"/>
      <c r="AQ236" s="914"/>
      <c r="AR236" s="914"/>
      <c r="AS236" s="914"/>
      <c r="AT236" s="914"/>
      <c r="AU236" s="914"/>
      <c r="AV236" s="914"/>
      <c r="AW236" s="914"/>
      <c r="AX236" s="914"/>
      <c r="AY236" s="914"/>
      <c r="AZ236" s="914"/>
      <c r="BA236" s="914"/>
      <c r="BB236" s="914"/>
      <c r="BC236" s="914"/>
      <c r="BD236" s="914"/>
      <c r="BE236" s="914"/>
      <c r="BF236" s="914"/>
      <c r="BG236" s="914"/>
      <c r="BH236" s="914"/>
      <c r="BI236" s="914"/>
      <c r="BJ236" s="914"/>
      <c r="BK236" s="914"/>
      <c r="BL236" s="914"/>
      <c r="BM236" s="914"/>
      <c r="BN236" s="914"/>
      <c r="BO236" s="914"/>
      <c r="BP236" s="914"/>
      <c r="BQ236" s="914"/>
      <c r="BR236" s="914"/>
      <c r="BS236" s="914"/>
      <c r="BT236" s="914"/>
      <c r="BU236" s="914"/>
      <c r="BV236" s="914"/>
    </row>
    <row r="237" spans="1:74" x14ac:dyDescent="0.2">
      <c r="A237" s="914"/>
      <c r="B237" s="972"/>
      <c r="C237" s="914"/>
      <c r="D237" s="953"/>
      <c r="E237" s="953"/>
      <c r="F237" s="953"/>
      <c r="G237" s="953"/>
      <c r="H237" s="953"/>
      <c r="I237" s="953"/>
      <c r="J237" s="953"/>
      <c r="K237" s="953"/>
      <c r="L237" s="953"/>
      <c r="M237" s="953"/>
      <c r="N237" s="953"/>
      <c r="O237" s="953"/>
      <c r="P237" s="953"/>
      <c r="Q237" s="953"/>
      <c r="R237" s="953"/>
      <c r="S237" s="953"/>
      <c r="T237" s="953"/>
      <c r="U237" s="953"/>
      <c r="V237" s="953"/>
      <c r="W237" s="953"/>
      <c r="X237" s="953"/>
      <c r="Y237" s="953"/>
      <c r="Z237" s="953"/>
      <c r="AA237" s="953"/>
      <c r="AB237" s="953"/>
      <c r="AC237" s="953"/>
      <c r="AD237" s="953"/>
      <c r="AE237" s="953"/>
      <c r="AF237" s="953"/>
      <c r="AG237" s="953"/>
      <c r="AH237" s="953"/>
      <c r="AI237" s="953"/>
      <c r="AJ237" s="972"/>
      <c r="AK237" s="914"/>
      <c r="AL237" s="914"/>
      <c r="AM237" s="914"/>
      <c r="AN237" s="914"/>
      <c r="AO237" s="914"/>
      <c r="AP237" s="914"/>
      <c r="AQ237" s="914"/>
      <c r="AR237" s="914"/>
      <c r="AS237" s="914"/>
      <c r="AT237" s="914"/>
      <c r="AU237" s="914"/>
      <c r="AV237" s="914"/>
      <c r="AW237" s="914"/>
      <c r="AX237" s="914"/>
      <c r="AY237" s="914"/>
      <c r="AZ237" s="914"/>
      <c r="BA237" s="914"/>
      <c r="BB237" s="914"/>
      <c r="BC237" s="914"/>
      <c r="BD237" s="914"/>
      <c r="BE237" s="914"/>
      <c r="BF237" s="914"/>
      <c r="BG237" s="914"/>
      <c r="BH237" s="914"/>
      <c r="BI237" s="914"/>
      <c r="BJ237" s="914"/>
      <c r="BK237" s="914"/>
      <c r="BL237" s="914"/>
      <c r="BM237" s="914"/>
      <c r="BN237" s="914"/>
      <c r="BO237" s="914"/>
      <c r="BP237" s="914"/>
      <c r="BQ237" s="914"/>
      <c r="BR237" s="914"/>
      <c r="BS237" s="914"/>
      <c r="BT237" s="914"/>
      <c r="BU237" s="914"/>
      <c r="BV237" s="914"/>
    </row>
  </sheetData>
  <mergeCells count="79">
    <mergeCell ref="X2:Y2"/>
    <mergeCell ref="X3:Y3"/>
    <mergeCell ref="X4:Y4"/>
    <mergeCell ref="X5:Y5"/>
    <mergeCell ref="X6:Y6"/>
    <mergeCell ref="J89:K89"/>
    <mergeCell ref="AB2:AC2"/>
    <mergeCell ref="L5:M5"/>
    <mergeCell ref="J6:K6"/>
    <mergeCell ref="N6:O6"/>
    <mergeCell ref="J5:K5"/>
    <mergeCell ref="N3:O3"/>
    <mergeCell ref="N5:O5"/>
    <mergeCell ref="T3:U3"/>
    <mergeCell ref="L4:M4"/>
    <mergeCell ref="L6:M6"/>
    <mergeCell ref="Z2:AA2"/>
    <mergeCell ref="Z3:AA3"/>
    <mergeCell ref="Z4:AA4"/>
    <mergeCell ref="P2:Q2"/>
    <mergeCell ref="P3:Q3"/>
    <mergeCell ref="AH2:AI2"/>
    <mergeCell ref="AH3:AI3"/>
    <mergeCell ref="AB4:AC4"/>
    <mergeCell ref="AH4:AI4"/>
    <mergeCell ref="AB3:AC3"/>
    <mergeCell ref="AD2:AE2"/>
    <mergeCell ref="AD3:AE3"/>
    <mergeCell ref="AD4:AE4"/>
    <mergeCell ref="AF2:AG2"/>
    <mergeCell ref="AF3:AG3"/>
    <mergeCell ref="AF4:AG4"/>
    <mergeCell ref="AH6:AI6"/>
    <mergeCell ref="R6:S6"/>
    <mergeCell ref="T5:U5"/>
    <mergeCell ref="AH5:AI5"/>
    <mergeCell ref="T6:U6"/>
    <mergeCell ref="R5:S5"/>
    <mergeCell ref="AB5:AC5"/>
    <mergeCell ref="AB6:AC6"/>
    <mergeCell ref="Z5:AA5"/>
    <mergeCell ref="AD5:AE5"/>
    <mergeCell ref="AF5:AG5"/>
    <mergeCell ref="AF6:AG6"/>
    <mergeCell ref="F3:G3"/>
    <mergeCell ref="J2:K2"/>
    <mergeCell ref="L2:M2"/>
    <mergeCell ref="J3:K3"/>
    <mergeCell ref="D3:E3"/>
    <mergeCell ref="D2:E2"/>
    <mergeCell ref="F2:G2"/>
    <mergeCell ref="H2:I2"/>
    <mergeCell ref="H3:I3"/>
    <mergeCell ref="T2:U2"/>
    <mergeCell ref="R2:S2"/>
    <mergeCell ref="J4:K4"/>
    <mergeCell ref="R3:S3"/>
    <mergeCell ref="R4:S4"/>
    <mergeCell ref="T4:U4"/>
    <mergeCell ref="N2:O2"/>
    <mergeCell ref="L3:M3"/>
    <mergeCell ref="P4:Q4"/>
    <mergeCell ref="P5:Q5"/>
    <mergeCell ref="P6:Q6"/>
    <mergeCell ref="D4:E4"/>
    <mergeCell ref="F4:G4"/>
    <mergeCell ref="H4:I4"/>
    <mergeCell ref="N4:O4"/>
    <mergeCell ref="D6:E6"/>
    <mergeCell ref="F5:G5"/>
    <mergeCell ref="H5:I5"/>
    <mergeCell ref="H6:I6"/>
    <mergeCell ref="F6:G6"/>
    <mergeCell ref="D5:E5"/>
    <mergeCell ref="V2:W2"/>
    <mergeCell ref="V3:W3"/>
    <mergeCell ref="V4:W4"/>
    <mergeCell ref="V5:W5"/>
    <mergeCell ref="V6:W6"/>
  </mergeCells>
  <phoneticPr fontId="0" type="noConversion"/>
  <conditionalFormatting sqref="AP58:AS58 AP56:AT57 AP61:AR61 AP48:AT49 AP82 AP69:AT69 AP32:AT32 AP36:AT36 AP45:AT45 AP80:AT80 AP54:AT54 AP65:AT65 AP76:AT77">
    <cfRule type="cellIs" dxfId="109" priority="93" stopIfTrue="1" operator="equal">
      <formula>"03"</formula>
    </cfRule>
  </conditionalFormatting>
  <conditionalFormatting sqref="AP86 AR43:AT44 AR51:AT51 AT50">
    <cfRule type="cellIs" dxfId="108" priority="94" stopIfTrue="1" operator="equal">
      <formula>"04"</formula>
    </cfRule>
  </conditionalFormatting>
  <conditionalFormatting sqref="AS51:AT51 AP43:AP44 AP51:AP52 AP79 AS47:AT47 AP8:AT9 AP19:AT19 AP64:AT64 AS40:AT40 AP72:AT73 AP22:AT22 AS37:AT38 AP15:AT16 AS53:AT53 AS61:AT62 AP29:AT30 AS33:AT35">
    <cfRule type="cellIs" dxfId="107" priority="95" stopIfTrue="1" operator="equal">
      <formula>4</formula>
    </cfRule>
  </conditionalFormatting>
  <conditionalFormatting sqref="AT58 AR46:AS46 AP78:AT78 AP51:AR51 AP52:AT52 AQ82:AT82 AP79:AR79 AP47:AR47 AP64:AQ64 AP74:AR75 AP75:AT75 AP83:AT83 AQ85:AT86 AP40 AP72:AQ73 AS70:AT75 AP37:AR38 AR40 AP43:AR44 AP53:AR53 AP62:AR62 AP81:AT81 AP33:AR35 AP55:AT55 AP60:AT61 AP85">
    <cfRule type="cellIs" dxfId="106" priority="96" stopIfTrue="1" operator="equal">
      <formula>"04"</formula>
    </cfRule>
  </conditionalFormatting>
  <conditionalFormatting sqref="AQ46">
    <cfRule type="cellIs" dxfId="105" priority="97" stopIfTrue="1" operator="equal">
      <formula>"04"</formula>
    </cfRule>
  </conditionalFormatting>
  <conditionalFormatting sqref="AP31:AT31 AP20:AT21 AP27:AT28 AP23:AT24 AP63:AT63">
    <cfRule type="cellIs" dxfId="104" priority="98" stopIfTrue="1" operator="equal">
      <formula>3</formula>
    </cfRule>
  </conditionalFormatting>
  <conditionalFormatting sqref="AP8:AP9">
    <cfRule type="cellIs" dxfId="103" priority="48" stopIfTrue="1" operator="equal">
      <formula>4</formula>
    </cfRule>
  </conditionalFormatting>
  <conditionalFormatting sqref="AQ8:AQ9">
    <cfRule type="cellIs" dxfId="102" priority="47" stopIfTrue="1" operator="equal">
      <formula>4</formula>
    </cfRule>
  </conditionalFormatting>
  <conditionalFormatting sqref="AR8:AR9">
    <cfRule type="cellIs" dxfId="101" priority="46" stopIfTrue="1" operator="equal">
      <formula>4</formula>
    </cfRule>
  </conditionalFormatting>
  <conditionalFormatting sqref="AS8:AS9">
    <cfRule type="cellIs" dxfId="100" priority="45" stopIfTrue="1" operator="equal">
      <formula>4</formula>
    </cfRule>
  </conditionalFormatting>
  <conditionalFormatting sqref="AT8:AT9">
    <cfRule type="cellIs" dxfId="99" priority="44" stopIfTrue="1" operator="equal">
      <formula>4</formula>
    </cfRule>
  </conditionalFormatting>
  <conditionalFormatting sqref="AP85:AT85">
    <cfRule type="cellIs" dxfId="98" priority="43" stopIfTrue="1" operator="equal">
      <formula>4</formula>
    </cfRule>
  </conditionalFormatting>
  <conditionalFormatting sqref="AR42:AT42">
    <cfRule type="cellIs" dxfId="97" priority="40" stopIfTrue="1" operator="equal">
      <formula>"04"</formula>
    </cfRule>
  </conditionalFormatting>
  <conditionalFormatting sqref="AP42">
    <cfRule type="cellIs" dxfId="96" priority="41" stopIfTrue="1" operator="equal">
      <formula>4</formula>
    </cfRule>
  </conditionalFormatting>
  <conditionalFormatting sqref="AP42:AR42">
    <cfRule type="cellIs" dxfId="95" priority="42" stopIfTrue="1" operator="equal">
      <formula>"04"</formula>
    </cfRule>
  </conditionalFormatting>
  <conditionalFormatting sqref="AP66:AT66">
    <cfRule type="cellIs" dxfId="94" priority="37" stopIfTrue="1" operator="equal">
      <formula>"03"</formula>
    </cfRule>
  </conditionalFormatting>
  <conditionalFormatting sqref="AP67:AP68">
    <cfRule type="cellIs" dxfId="93" priority="38" stopIfTrue="1" operator="equal">
      <formula>4</formula>
    </cfRule>
  </conditionalFormatting>
  <conditionalFormatting sqref="AP67:AR68">
    <cfRule type="cellIs" dxfId="92" priority="39" stopIfTrue="1" operator="equal">
      <formula>"04"</formula>
    </cfRule>
  </conditionalFormatting>
  <conditionalFormatting sqref="AS39:AT39">
    <cfRule type="cellIs" dxfId="91" priority="35" stopIfTrue="1" operator="equal">
      <formula>4</formula>
    </cfRule>
  </conditionalFormatting>
  <conditionalFormatting sqref="AP39:AR39 AQ40">
    <cfRule type="cellIs" dxfId="90" priority="36" stopIfTrue="1" operator="equal">
      <formula>"04"</formula>
    </cfRule>
  </conditionalFormatting>
  <conditionalFormatting sqref="AT11:AT12">
    <cfRule type="cellIs" dxfId="89" priority="29" stopIfTrue="1" operator="equal">
      <formula>4</formula>
    </cfRule>
  </conditionalFormatting>
  <conditionalFormatting sqref="AP25:AT25">
    <cfRule type="cellIs" dxfId="88" priority="28" stopIfTrue="1" operator="equal">
      <formula>4</formula>
    </cfRule>
  </conditionalFormatting>
  <conditionalFormatting sqref="AP11:AT12">
    <cfRule type="cellIs" dxfId="87" priority="34" stopIfTrue="1" operator="equal">
      <formula>4</formula>
    </cfRule>
  </conditionalFormatting>
  <conditionalFormatting sqref="AP11:AP12">
    <cfRule type="cellIs" dxfId="86" priority="33" stopIfTrue="1" operator="equal">
      <formula>4</formula>
    </cfRule>
  </conditionalFormatting>
  <conditionalFormatting sqref="AQ11:AQ12">
    <cfRule type="cellIs" dxfId="85" priority="32" stopIfTrue="1" operator="equal">
      <formula>4</formula>
    </cfRule>
  </conditionalFormatting>
  <conditionalFormatting sqref="AR11:AR12">
    <cfRule type="cellIs" dxfId="84" priority="31" stopIfTrue="1" operator="equal">
      <formula>4</formula>
    </cfRule>
  </conditionalFormatting>
  <conditionalFormatting sqref="AS11:AS12">
    <cfRule type="cellIs" dxfId="83" priority="30" stopIfTrue="1" operator="equal">
      <formula>4</formula>
    </cfRule>
  </conditionalFormatting>
  <conditionalFormatting sqref="AP71">
    <cfRule type="cellIs" dxfId="82" priority="27" stopIfTrue="1" operator="equal">
      <formula>"04"</formula>
    </cfRule>
  </conditionalFormatting>
  <conditionalFormatting sqref="AQ71">
    <cfRule type="cellIs" dxfId="81" priority="26" stopIfTrue="1" operator="equal">
      <formula>"04"</formula>
    </cfRule>
  </conditionalFormatting>
  <conditionalFormatting sqref="AR71">
    <cfRule type="cellIs" dxfId="80" priority="25" stopIfTrue="1" operator="equal">
      <formula>"04"</formula>
    </cfRule>
  </conditionalFormatting>
  <conditionalFormatting sqref="AP15">
    <cfRule type="cellIs" dxfId="79" priority="23" stopIfTrue="1" operator="equal">
      <formula>4</formula>
    </cfRule>
  </conditionalFormatting>
  <conditionalFormatting sqref="AP18">
    <cfRule type="cellIs" dxfId="78" priority="22" stopIfTrue="1" operator="equal">
      <formula>4</formula>
    </cfRule>
  </conditionalFormatting>
  <conditionalFormatting sqref="AQ18">
    <cfRule type="cellIs" dxfId="77" priority="21" stopIfTrue="1" operator="equal">
      <formula>4</formula>
    </cfRule>
  </conditionalFormatting>
  <conditionalFormatting sqref="AR18">
    <cfRule type="cellIs" dxfId="76" priority="20" stopIfTrue="1" operator="equal">
      <formula>4</formula>
    </cfRule>
  </conditionalFormatting>
  <conditionalFormatting sqref="AS18">
    <cfRule type="cellIs" dxfId="75" priority="19" stopIfTrue="1" operator="equal">
      <formula>4</formula>
    </cfRule>
  </conditionalFormatting>
  <conditionalFormatting sqref="AT18">
    <cfRule type="cellIs" dxfId="74" priority="18" stopIfTrue="1" operator="equal">
      <formula>4</formula>
    </cfRule>
  </conditionalFormatting>
  <conditionalFormatting sqref="AP18:AT18">
    <cfRule type="cellIs" dxfId="73" priority="17" stopIfTrue="1" operator="equal">
      <formula>4</formula>
    </cfRule>
  </conditionalFormatting>
  <conditionalFormatting sqref="AP14">
    <cfRule type="cellIs" dxfId="72" priority="16" stopIfTrue="1" operator="equal">
      <formula>4</formula>
    </cfRule>
  </conditionalFormatting>
  <conditionalFormatting sqref="AP14">
    <cfRule type="cellIs" dxfId="71" priority="15" stopIfTrue="1" operator="equal">
      <formula>4</formula>
    </cfRule>
  </conditionalFormatting>
  <conditionalFormatting sqref="AT14">
    <cfRule type="cellIs" dxfId="70" priority="11" stopIfTrue="1" operator="equal">
      <formula>4</formula>
    </cfRule>
  </conditionalFormatting>
  <conditionalFormatting sqref="AQ14">
    <cfRule type="cellIs" dxfId="69" priority="14" stopIfTrue="1" operator="equal">
      <formula>4</formula>
    </cfRule>
  </conditionalFormatting>
  <conditionalFormatting sqref="AR14">
    <cfRule type="cellIs" dxfId="68" priority="13" stopIfTrue="1" operator="equal">
      <formula>4</formula>
    </cfRule>
  </conditionalFormatting>
  <conditionalFormatting sqref="AS14">
    <cfRule type="cellIs" dxfId="67" priority="12" stopIfTrue="1" operator="equal">
      <formula>4</formula>
    </cfRule>
  </conditionalFormatting>
  <conditionalFormatting sqref="AP59 AR59:AT59">
    <cfRule type="cellIs" dxfId="66" priority="10" stopIfTrue="1" operator="equal">
      <formula>"04"</formula>
    </cfRule>
  </conditionalFormatting>
  <conditionalFormatting sqref="AP50:AS50">
    <cfRule type="cellIs" dxfId="65" priority="9" stopIfTrue="1" operator="equal">
      <formula>4</formula>
    </cfRule>
  </conditionalFormatting>
  <conditionalFormatting sqref="AR26:AT26">
    <cfRule type="cellIs" dxfId="64" priority="8" stopIfTrue="1" operator="equal">
      <formula>4</formula>
    </cfRule>
  </conditionalFormatting>
  <conditionalFormatting sqref="AP26">
    <cfRule type="cellIs" dxfId="63" priority="7" stopIfTrue="1" operator="equal">
      <formula>4</formula>
    </cfRule>
  </conditionalFormatting>
  <conditionalFormatting sqref="AQ26">
    <cfRule type="cellIs" dxfId="62" priority="6" stopIfTrue="1" operator="equal">
      <formula>4</formula>
    </cfRule>
  </conditionalFormatting>
  <conditionalFormatting sqref="AR41:AT41">
    <cfRule type="cellIs" dxfId="61" priority="3" stopIfTrue="1" operator="equal">
      <formula>"04"</formula>
    </cfRule>
  </conditionalFormatting>
  <conditionalFormatting sqref="AP41">
    <cfRule type="cellIs" dxfId="60" priority="4" stopIfTrue="1" operator="equal">
      <formula>4</formula>
    </cfRule>
  </conditionalFormatting>
  <conditionalFormatting sqref="AP41:AR41">
    <cfRule type="cellIs" dxfId="59" priority="5" stopIfTrue="1" operator="equal">
      <formula>"04"</formula>
    </cfRule>
  </conditionalFormatting>
  <conditionalFormatting sqref="AP84:AT84">
    <cfRule type="cellIs" dxfId="58" priority="2" stopIfTrue="1" operator="equal">
      <formula>"04"</formula>
    </cfRule>
  </conditionalFormatting>
  <conditionalFormatting sqref="AP84:AT84">
    <cfRule type="cellIs" dxfId="57" priority="1" stopIfTrue="1" operator="equal">
      <formula>4</formula>
    </cfRule>
  </conditionalFormatting>
  <printOptions horizontalCentered="1"/>
  <pageMargins left="0.39370078740157483" right="0.39370078740157483" top="0.19685039370078741" bottom="0.19685039370078741" header="0" footer="0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19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I44" sqref="AI44"/>
    </sheetView>
  </sheetViews>
  <sheetFormatPr baseColWidth="10" defaultColWidth="11.42578125" defaultRowHeight="11.25" x14ac:dyDescent="0.2"/>
  <cols>
    <col min="1" max="1" width="2" style="44" customWidth="1"/>
    <col min="2" max="2" width="2.85546875" style="45" customWidth="1"/>
    <col min="3" max="3" width="25.28515625" style="44" customWidth="1"/>
    <col min="4" max="4" width="4.42578125" style="439" customWidth="1"/>
    <col min="5" max="5" width="3.28515625" style="215" customWidth="1"/>
    <col min="6" max="6" width="4.42578125" style="439" customWidth="1"/>
    <col min="7" max="7" width="3.28515625" style="215" customWidth="1"/>
    <col min="8" max="9" width="3.7109375" style="215" customWidth="1"/>
    <col min="10" max="10" width="4.28515625" style="215" customWidth="1"/>
    <col min="11" max="11" width="3.7109375" style="215" customWidth="1"/>
    <col min="12" max="12" width="4.28515625" style="215" customWidth="1"/>
    <col min="13" max="13" width="3.7109375" style="215" customWidth="1"/>
    <col min="14" max="14" width="4.28515625" style="215" customWidth="1"/>
    <col min="15" max="19" width="3.7109375" style="215" customWidth="1"/>
    <col min="20" max="20" width="4.42578125" style="439" customWidth="1"/>
    <col min="21" max="21" width="3.28515625" style="215" customWidth="1"/>
    <col min="22" max="22" width="5.85546875" style="215" customWidth="1"/>
    <col min="23" max="25" width="4.140625" style="215" customWidth="1"/>
    <col min="26" max="27" width="4.5703125" style="215" customWidth="1"/>
    <col min="28" max="28" width="3.28515625" style="44" customWidth="1"/>
    <col min="29" max="29" width="3.140625" style="44" customWidth="1"/>
    <col min="30" max="30" width="8.42578125" style="44" customWidth="1"/>
    <col min="31" max="31" width="2.85546875" style="44" customWidth="1"/>
    <col min="32" max="32" width="3.140625" style="44" customWidth="1"/>
    <col min="33" max="33" width="2.85546875" style="134" customWidth="1"/>
    <col min="34" max="34" width="3.5703125" style="44" customWidth="1"/>
    <col min="35" max="43" width="4.7109375" style="134" customWidth="1"/>
    <col min="44" max="16384" width="11.42578125" style="44"/>
  </cols>
  <sheetData>
    <row r="1" spans="1:68" ht="12.75" customHeight="1" x14ac:dyDescent="0.2">
      <c r="A1" s="46"/>
      <c r="B1" s="47"/>
      <c r="C1" s="46"/>
      <c r="AB1" s="46"/>
      <c r="AC1" s="46"/>
      <c r="AD1" s="46"/>
      <c r="AE1" s="46"/>
      <c r="AF1" s="46"/>
      <c r="AG1" s="115"/>
      <c r="AH1" s="46"/>
      <c r="AI1" s="115"/>
      <c r="AJ1" s="115"/>
      <c r="AK1" s="115"/>
      <c r="AL1" s="115"/>
      <c r="AM1" s="115"/>
      <c r="AN1" s="115"/>
      <c r="AO1" s="115"/>
      <c r="AP1" s="115"/>
      <c r="AQ1" s="115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ht="12.75" customHeight="1" x14ac:dyDescent="0.2">
      <c r="A2" s="46"/>
      <c r="B2" s="123"/>
      <c r="C2" s="85"/>
      <c r="D2" s="1515" t="s">
        <v>361</v>
      </c>
      <c r="E2" s="1546"/>
      <c r="F2" s="1515" t="s">
        <v>387</v>
      </c>
      <c r="G2" s="1546"/>
      <c r="H2" s="1499" t="s">
        <v>377</v>
      </c>
      <c r="I2" s="1546"/>
      <c r="J2" s="1499" t="s">
        <v>434</v>
      </c>
      <c r="K2" s="1546"/>
      <c r="L2" s="1499" t="s">
        <v>437</v>
      </c>
      <c r="M2" s="1546"/>
      <c r="N2" s="1499" t="s">
        <v>363</v>
      </c>
      <c r="O2" s="1546"/>
      <c r="P2" s="1529" t="s">
        <v>478</v>
      </c>
      <c r="Q2" s="1530"/>
      <c r="R2" s="1499"/>
      <c r="S2" s="1546"/>
      <c r="T2" s="1515"/>
      <c r="U2" s="1546"/>
      <c r="V2" s="1499"/>
      <c r="W2" s="1546"/>
      <c r="X2" s="1499"/>
      <c r="Y2" s="1546"/>
      <c r="Z2" s="1556"/>
      <c r="AA2" s="1557"/>
      <c r="AB2" s="46"/>
      <c r="AC2" s="49"/>
      <c r="AD2" s="50"/>
      <c r="AE2" s="50"/>
      <c r="AF2" s="50"/>
      <c r="AG2" s="205"/>
      <c r="AH2" s="50"/>
      <c r="AI2" s="205"/>
      <c r="AJ2" s="1555" t="s">
        <v>35</v>
      </c>
      <c r="AK2" s="1555"/>
      <c r="AL2" s="1555"/>
      <c r="AM2" s="1555"/>
      <c r="AN2" s="205"/>
      <c r="AO2" s="50"/>
      <c r="AP2" s="50"/>
      <c r="AQ2" s="205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68" ht="13.5" customHeight="1" thickBot="1" x14ac:dyDescent="0.25">
      <c r="A3" s="46"/>
      <c r="B3" s="124"/>
      <c r="C3" s="85"/>
      <c r="D3" s="1569">
        <v>7</v>
      </c>
      <c r="E3" s="1548"/>
      <c r="F3" s="1570">
        <v>14</v>
      </c>
      <c r="G3" s="1548"/>
      <c r="H3" s="1547">
        <v>28</v>
      </c>
      <c r="I3" s="1548"/>
      <c r="J3" s="1547">
        <v>4</v>
      </c>
      <c r="K3" s="1548"/>
      <c r="L3" s="1554">
        <v>4</v>
      </c>
      <c r="M3" s="1548"/>
      <c r="N3" s="1554">
        <v>18</v>
      </c>
      <c r="O3" s="1548"/>
      <c r="P3" s="1547">
        <v>26</v>
      </c>
      <c r="Q3" s="1548"/>
      <c r="R3" s="1547"/>
      <c r="S3" s="1548"/>
      <c r="T3" s="1570"/>
      <c r="U3" s="1548"/>
      <c r="V3" s="1547"/>
      <c r="W3" s="1548"/>
      <c r="X3" s="1547"/>
      <c r="Y3" s="1548"/>
      <c r="Z3" s="1547"/>
      <c r="AA3" s="1548"/>
      <c r="AB3" s="46"/>
      <c r="AC3" s="49"/>
      <c r="AD3" s="50"/>
      <c r="AE3" s="50"/>
      <c r="AF3" s="50"/>
      <c r="AG3" s="205"/>
      <c r="AH3" s="50"/>
      <c r="AI3" s="205"/>
      <c r="AJ3" s="205"/>
      <c r="AK3" s="205"/>
      <c r="AL3" s="205"/>
      <c r="AM3" s="205"/>
      <c r="AN3" s="205"/>
      <c r="AO3" s="205"/>
      <c r="AP3" s="205"/>
      <c r="AQ3" s="205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ht="12.75" customHeight="1" x14ac:dyDescent="0.2">
      <c r="A4" s="46"/>
      <c r="B4" s="125"/>
      <c r="C4" s="85"/>
      <c r="D4" s="1558" t="s">
        <v>424</v>
      </c>
      <c r="E4" s="1548"/>
      <c r="F4" s="1558" t="s">
        <v>424</v>
      </c>
      <c r="G4" s="1548"/>
      <c r="H4" s="1553" t="s">
        <v>424</v>
      </c>
      <c r="I4" s="1548"/>
      <c r="J4" s="1553" t="s">
        <v>435</v>
      </c>
      <c r="K4" s="1548"/>
      <c r="L4" s="1553" t="s">
        <v>435</v>
      </c>
      <c r="M4" s="1548"/>
      <c r="N4" s="1553" t="s">
        <v>435</v>
      </c>
      <c r="O4" s="1548"/>
      <c r="P4" s="1559" t="s">
        <v>461</v>
      </c>
      <c r="Q4" s="1560"/>
      <c r="R4" s="1553"/>
      <c r="S4" s="1548"/>
      <c r="T4" s="1558"/>
      <c r="U4" s="1548"/>
      <c r="V4" s="1553"/>
      <c r="W4" s="1548"/>
      <c r="X4" s="1553"/>
      <c r="Y4" s="1548"/>
      <c r="Z4" s="1553"/>
      <c r="AA4" s="1548"/>
      <c r="AB4" s="46"/>
      <c r="AC4" s="48" t="s">
        <v>0</v>
      </c>
      <c r="AD4" s="48" t="s">
        <v>1</v>
      </c>
      <c r="AE4" s="51" t="s">
        <v>2</v>
      </c>
      <c r="AF4" s="52"/>
      <c r="AG4" s="8"/>
      <c r="AH4" s="53"/>
      <c r="AI4" s="1213"/>
      <c r="AJ4" s="206"/>
      <c r="AK4" s="206"/>
      <c r="AL4" s="206"/>
      <c r="AM4" s="206"/>
      <c r="AN4" s="206"/>
      <c r="AO4" s="206"/>
      <c r="AP4" s="206"/>
      <c r="AQ4" s="207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</row>
    <row r="5" spans="1:68" ht="12.75" customHeight="1" x14ac:dyDescent="0.2">
      <c r="A5" s="46"/>
      <c r="B5" s="125"/>
      <c r="C5" s="86"/>
      <c r="D5" s="1570">
        <v>2017</v>
      </c>
      <c r="E5" s="1548"/>
      <c r="F5" s="1570">
        <v>2017</v>
      </c>
      <c r="G5" s="1548"/>
      <c r="H5" s="1547">
        <v>2017</v>
      </c>
      <c r="I5" s="1548"/>
      <c r="J5" s="1547">
        <v>2017</v>
      </c>
      <c r="K5" s="1548"/>
      <c r="L5" s="1547">
        <v>2017</v>
      </c>
      <c r="M5" s="1548"/>
      <c r="N5" s="1547">
        <v>2017</v>
      </c>
      <c r="O5" s="1548"/>
      <c r="P5" s="1547">
        <v>2017</v>
      </c>
      <c r="Q5" s="1548"/>
      <c r="R5" s="1547"/>
      <c r="S5" s="1548"/>
      <c r="T5" s="1570"/>
      <c r="U5" s="1548"/>
      <c r="V5" s="1547"/>
      <c r="W5" s="1548"/>
      <c r="X5" s="1547"/>
      <c r="Y5" s="1548"/>
      <c r="Z5" s="1547"/>
      <c r="AA5" s="1548"/>
      <c r="AB5" s="46"/>
      <c r="AC5" s="48"/>
      <c r="AD5" s="54" t="s">
        <v>4</v>
      </c>
      <c r="AE5" s="55" t="s">
        <v>5</v>
      </c>
      <c r="AF5" s="56" t="s">
        <v>6</v>
      </c>
      <c r="AG5" s="13" t="s">
        <v>7</v>
      </c>
      <c r="AH5" s="57" t="s">
        <v>8</v>
      </c>
      <c r="AI5" s="208" t="s">
        <v>425</v>
      </c>
      <c r="AJ5" s="15"/>
      <c r="AK5" s="15"/>
      <c r="AL5" s="15"/>
      <c r="AM5" s="1214"/>
      <c r="AN5" s="1214"/>
      <c r="AO5" s="15"/>
      <c r="AP5" s="1214"/>
      <c r="AQ5" s="20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</row>
    <row r="6" spans="1:68" ht="13.5" customHeight="1" thickBot="1" x14ac:dyDescent="0.25">
      <c r="A6" s="46"/>
      <c r="B6" s="124"/>
      <c r="C6" s="86"/>
      <c r="D6" s="440"/>
      <c r="E6" s="1058"/>
      <c r="F6" s="1544"/>
      <c r="G6" s="1545"/>
      <c r="H6" s="216"/>
      <c r="I6" s="1058"/>
      <c r="J6" s="1567"/>
      <c r="K6" s="1564"/>
      <c r="L6" s="1565" t="s">
        <v>391</v>
      </c>
      <c r="M6" s="1566"/>
      <c r="N6" s="1561"/>
      <c r="O6" s="1564"/>
      <c r="P6" s="1565" t="s">
        <v>479</v>
      </c>
      <c r="Q6" s="1568"/>
      <c r="R6" s="1563"/>
      <c r="S6" s="1564"/>
      <c r="T6" s="440"/>
      <c r="U6" s="830"/>
      <c r="V6" s="1549"/>
      <c r="W6" s="1550"/>
      <c r="X6" s="1551"/>
      <c r="Y6" s="1552"/>
      <c r="Z6" s="1561"/>
      <c r="AA6" s="1562"/>
      <c r="AB6" s="46"/>
      <c r="AC6" s="61"/>
      <c r="AD6" s="61"/>
      <c r="AE6" s="62"/>
      <c r="AF6" s="60"/>
      <c r="AG6" s="18"/>
      <c r="AH6" s="57"/>
      <c r="AI6" s="1215"/>
      <c r="AJ6" s="210"/>
      <c r="AK6" s="210"/>
      <c r="AL6" s="210"/>
      <c r="AM6" s="210"/>
      <c r="AN6" s="210"/>
      <c r="AO6" s="210"/>
      <c r="AP6" s="210"/>
      <c r="AQ6" s="211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</row>
    <row r="7" spans="1:68" x14ac:dyDescent="0.2">
      <c r="A7" s="46"/>
      <c r="B7" s="84"/>
      <c r="C7" s="63"/>
      <c r="D7" s="441"/>
      <c r="E7" s="839"/>
      <c r="F7" s="441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441"/>
      <c r="U7" s="839"/>
      <c r="V7" s="839"/>
      <c r="W7" s="839"/>
      <c r="X7" s="839"/>
      <c r="Y7" s="839"/>
      <c r="Z7" s="682"/>
      <c r="AA7" s="682"/>
      <c r="AB7" s="64"/>
      <c r="AC7" s="87"/>
      <c r="AD7" s="88"/>
      <c r="AE7" s="65"/>
      <c r="AF7" s="65"/>
      <c r="AG7" s="23"/>
      <c r="AH7" s="50"/>
      <c r="AI7" s="205"/>
      <c r="AJ7" s="205"/>
      <c r="AK7" s="205"/>
      <c r="AL7" s="205"/>
      <c r="AM7" s="205"/>
      <c r="AN7" s="205"/>
      <c r="AO7" s="205"/>
      <c r="AP7" s="205"/>
      <c r="AQ7" s="205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</row>
    <row r="8" spans="1:68" s="135" customFormat="1" x14ac:dyDescent="0.2">
      <c r="A8" s="1206"/>
      <c r="B8" s="1207"/>
      <c r="C8" s="398" t="s">
        <v>331</v>
      </c>
      <c r="D8" s="442"/>
      <c r="E8" s="1208"/>
      <c r="F8" s="442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442"/>
      <c r="U8" s="1208"/>
      <c r="V8" s="1208"/>
      <c r="W8" s="1208"/>
      <c r="X8" s="1208"/>
      <c r="Y8" s="1208"/>
      <c r="Z8" s="1209"/>
      <c r="AA8" s="1209"/>
      <c r="AB8" s="1206"/>
      <c r="AC8" s="22"/>
      <c r="AD8" s="1210"/>
      <c r="AE8" s="26"/>
      <c r="AF8" s="26"/>
      <c r="AG8" s="26"/>
      <c r="AH8" s="26"/>
      <c r="AI8" s="1212">
        <v>480</v>
      </c>
      <c r="AJ8" s="1212">
        <v>510</v>
      </c>
      <c r="AK8" s="1212">
        <v>535</v>
      </c>
      <c r="AL8" s="1212">
        <v>560</v>
      </c>
      <c r="AM8" s="1212">
        <v>585</v>
      </c>
      <c r="AN8" s="1212">
        <v>605</v>
      </c>
      <c r="AO8" s="1212">
        <v>625</v>
      </c>
      <c r="AP8" s="1212">
        <v>645</v>
      </c>
      <c r="AQ8" s="1212">
        <v>660</v>
      </c>
      <c r="AR8" s="1211"/>
      <c r="AS8" s="1211"/>
      <c r="AT8" s="1211"/>
      <c r="AU8" s="1211"/>
      <c r="AV8" s="1211"/>
      <c r="AW8" s="1211"/>
      <c r="AX8" s="1211"/>
      <c r="AY8" s="1211"/>
      <c r="AZ8" s="1211"/>
      <c r="BA8" s="1211"/>
      <c r="BB8" s="1211"/>
      <c r="BC8" s="1211"/>
      <c r="BD8" s="1211"/>
      <c r="BE8" s="1211"/>
      <c r="BF8" s="1211"/>
      <c r="BG8" s="1211"/>
      <c r="BH8" s="1211"/>
      <c r="BI8" s="1211"/>
      <c r="BJ8" s="1211"/>
      <c r="BK8" s="1211"/>
      <c r="BL8" s="1211"/>
      <c r="BM8" s="1211"/>
      <c r="BN8" s="1211"/>
      <c r="BO8" s="1211"/>
      <c r="BP8" s="1211"/>
    </row>
    <row r="9" spans="1:68" ht="12" x14ac:dyDescent="0.2">
      <c r="A9" s="46"/>
      <c r="B9" s="810">
        <v>1</v>
      </c>
      <c r="C9" s="597" t="s">
        <v>307</v>
      </c>
      <c r="D9" s="653"/>
      <c r="E9" s="131"/>
      <c r="F9" s="653"/>
      <c r="G9" s="131"/>
      <c r="H9" s="828"/>
      <c r="I9" s="238"/>
      <c r="J9" s="220">
        <v>298</v>
      </c>
      <c r="K9" s="1166" t="s">
        <v>323</v>
      </c>
      <c r="L9" s="828"/>
      <c r="M9" s="238"/>
      <c r="N9" s="220"/>
      <c r="O9" s="131"/>
      <c r="P9" s="220"/>
      <c r="Q9" s="131"/>
      <c r="R9" s="828"/>
      <c r="S9" s="238"/>
      <c r="T9" s="653"/>
      <c r="U9" s="131"/>
      <c r="V9" s="828"/>
      <c r="W9" s="238"/>
      <c r="X9" s="220"/>
      <c r="Y9" s="836"/>
      <c r="Z9" s="220"/>
      <c r="AA9" s="131"/>
      <c r="AB9" s="46"/>
      <c r="AC9" s="48">
        <f>COUNT(D9:AA9)</f>
        <v>1</v>
      </c>
      <c r="AD9" s="943" t="str">
        <f t="shared" ref="AD9:AD30" si="0">IF(AC9&lt;3," ",((LARGE(D9:AA9,1)+LARGE(D9:AA9,2)+LARGE(D9:AA9,3))/3))</f>
        <v xml:space="preserve"> </v>
      </c>
      <c r="AE9" s="62">
        <f>COUNTIF(D9:AA9,"(1)")</f>
        <v>0</v>
      </c>
      <c r="AF9" s="60">
        <f>COUNTIF(D9:AA9,"(2)")</f>
        <v>1</v>
      </c>
      <c r="AG9" s="18">
        <f>COUNTIF(D9:AA9,"(3)")</f>
        <v>0</v>
      </c>
      <c r="AH9" s="68">
        <f>SUM(AE9:AG9)</f>
        <v>1</v>
      </c>
      <c r="AI9" s="399" t="str">
        <f>IF((LARGE($D9:$AA9,1))&gt;=480,"17"," ")</f>
        <v xml:space="preserve"> </v>
      </c>
      <c r="AJ9" s="31" t="str">
        <f>IF((LARGE($D9:$AA9,1))&gt;=510,"17"," ")</f>
        <v xml:space="preserve"> </v>
      </c>
      <c r="AK9" s="31" t="str">
        <f>IF((LARGE($D9:$AA9,1))&gt;=535,"17"," ")</f>
        <v xml:space="preserve"> </v>
      </c>
      <c r="AL9" s="31" t="str">
        <f>IF((LARGE($D9:$AA9,1))&gt;=560,"17"," ")</f>
        <v xml:space="preserve"> </v>
      </c>
      <c r="AM9" s="31" t="str">
        <f>IF((LARGE($D9:$AA9,1))&gt;=585,"17"," ")</f>
        <v xml:space="preserve"> </v>
      </c>
      <c r="AN9" s="31" t="str">
        <f>IF((LARGE($D9:$AA9,1))&gt;=605,"17"," ")</f>
        <v xml:space="preserve"> </v>
      </c>
      <c r="AO9" s="31" t="str">
        <f>IF((LARGE($D9:$AA9,1))&gt;=625,"17"," ")</f>
        <v xml:space="preserve"> </v>
      </c>
      <c r="AP9" s="31" t="str">
        <f>IF((LARGE($D9:$AA9,1))&gt;=645,"17"," ")</f>
        <v xml:space="preserve"> </v>
      </c>
      <c r="AQ9" s="31" t="str">
        <f>IF((LARGE($D9:$AA9,1))&gt;=660,"17"," ")</f>
        <v xml:space="preserve"> 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</row>
    <row r="10" spans="1:68" ht="12" x14ac:dyDescent="0.2">
      <c r="A10" s="46"/>
      <c r="B10" s="618"/>
      <c r="C10" s="96"/>
      <c r="D10" s="443"/>
      <c r="E10" s="1058"/>
      <c r="F10" s="443"/>
      <c r="G10" s="1058"/>
      <c r="H10" s="831"/>
      <c r="I10" s="831"/>
      <c r="J10" s="216"/>
      <c r="K10" s="1058"/>
      <c r="L10" s="831"/>
      <c r="M10" s="831"/>
      <c r="N10" s="216"/>
      <c r="O10" s="1058"/>
      <c r="P10" s="216"/>
      <c r="Q10" s="1058"/>
      <c r="R10" s="831"/>
      <c r="S10" s="831"/>
      <c r="T10" s="443"/>
      <c r="U10" s="830"/>
      <c r="V10" s="831"/>
      <c r="W10" s="831"/>
      <c r="X10" s="216"/>
      <c r="Y10" s="830"/>
      <c r="Z10" s="216"/>
      <c r="AA10" s="675"/>
      <c r="AB10" s="46"/>
      <c r="AC10" s="48">
        <f>COUNT(D10:AA10)</f>
        <v>0</v>
      </c>
      <c r="AD10" s="943" t="str">
        <f t="shared" si="0"/>
        <v xml:space="preserve"> </v>
      </c>
      <c r="AE10" s="62">
        <f>COUNTIF(D10:AA10,"(1)")</f>
        <v>0</v>
      </c>
      <c r="AF10" s="60">
        <f>COUNTIF(D10:AA10,"(2)")</f>
        <v>0</v>
      </c>
      <c r="AG10" s="18">
        <f>COUNTIF(D10:AA10,"(3)")</f>
        <v>0</v>
      </c>
      <c r="AH10" s="68">
        <f>SUM(AE10:AG10)</f>
        <v>0</v>
      </c>
      <c r="AI10" s="399" t="e">
        <f>IF((LARGE($D10:$AA10,1))&gt;=480,"17"," ")</f>
        <v>#NUM!</v>
      </c>
      <c r="AJ10" s="31" t="e">
        <f>IF((LARGE($D10:$AA10,1))&gt;=510,"17"," ")</f>
        <v>#NUM!</v>
      </c>
      <c r="AK10" s="31" t="e">
        <f>IF((LARGE($D10:$AA10,1))&gt;=535,"17"," ")</f>
        <v>#NUM!</v>
      </c>
      <c r="AL10" s="31" t="e">
        <f>IF((LARGE($D10:$AA10,1))&gt;=560,"17"," ")</f>
        <v>#NUM!</v>
      </c>
      <c r="AM10" s="31" t="e">
        <f>IF((LARGE($D10:$AA10,1))&gt;=585,"17"," ")</f>
        <v>#NUM!</v>
      </c>
      <c r="AN10" s="31" t="e">
        <f>IF((LARGE($D10:$AA10,1))&gt;=605,"17"," ")</f>
        <v>#NUM!</v>
      </c>
      <c r="AO10" s="31" t="e">
        <f>IF((LARGE($D10:$AA10,1))&gt;=625,"17"," ")</f>
        <v>#NUM!</v>
      </c>
      <c r="AP10" s="31" t="e">
        <f>IF((LARGE($D10:$AA10,1))&gt;=645,"17"," ")</f>
        <v>#NUM!</v>
      </c>
      <c r="AQ10" s="31" t="e">
        <f>IF((LARGE($D10:$AA10,1))&gt;=660,"17"," ")</f>
        <v>#NUM!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</row>
    <row r="11" spans="1:68" ht="12" x14ac:dyDescent="0.2">
      <c r="A11" s="46"/>
      <c r="B11" s="623"/>
      <c r="C11" s="812"/>
      <c r="D11" s="447"/>
      <c r="E11" s="1060"/>
      <c r="F11" s="447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  <c r="T11" s="447"/>
      <c r="U11" s="826"/>
      <c r="V11" s="826"/>
      <c r="W11" s="826"/>
      <c r="X11" s="826"/>
      <c r="Y11" s="826"/>
      <c r="Z11" s="807"/>
      <c r="AA11" s="807"/>
      <c r="AB11" s="46"/>
      <c r="AC11" s="48"/>
      <c r="AD11" s="943" t="str">
        <f t="shared" si="0"/>
        <v xml:space="preserve"> </v>
      </c>
      <c r="AE11" s="61"/>
      <c r="AF11" s="61"/>
      <c r="AG11" s="19"/>
      <c r="AH11" s="95"/>
      <c r="AI11" s="19"/>
      <c r="AJ11" s="19"/>
      <c r="AK11" s="19"/>
      <c r="AL11" s="19"/>
      <c r="AM11" s="19"/>
      <c r="AN11" s="19"/>
      <c r="AO11" s="19"/>
      <c r="AP11" s="19"/>
      <c r="AQ11" s="1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</row>
    <row r="12" spans="1:68" ht="12" x14ac:dyDescent="0.2">
      <c r="A12" s="46"/>
      <c r="B12" s="80"/>
      <c r="C12" s="66" t="s">
        <v>316</v>
      </c>
      <c r="D12" s="442"/>
      <c r="E12" s="831"/>
      <c r="F12" s="442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442"/>
      <c r="U12" s="831"/>
      <c r="V12" s="831"/>
      <c r="W12" s="831"/>
      <c r="X12" s="831"/>
      <c r="Y12" s="831"/>
      <c r="Z12" s="673"/>
      <c r="AA12" s="673"/>
      <c r="AB12" s="46"/>
      <c r="AC12" s="48"/>
      <c r="AD12" s="943" t="str">
        <f t="shared" si="0"/>
        <v xml:space="preserve"> </v>
      </c>
      <c r="AE12" s="59"/>
      <c r="AF12" s="59"/>
      <c r="AG12" s="17"/>
      <c r="AH12" s="68"/>
      <c r="AI12" s="19"/>
      <c r="AJ12" s="19"/>
      <c r="AK12" s="19"/>
      <c r="AL12" s="19"/>
      <c r="AM12" s="19"/>
      <c r="AN12" s="19"/>
      <c r="AO12" s="19"/>
      <c r="AP12" s="19"/>
      <c r="AQ12" s="1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</row>
    <row r="13" spans="1:68" ht="12" x14ac:dyDescent="0.2">
      <c r="A13" s="46"/>
      <c r="B13" s="82"/>
      <c r="C13" s="122" t="s">
        <v>272</v>
      </c>
      <c r="D13" s="445"/>
      <c r="E13" s="1246"/>
      <c r="F13" s="445"/>
      <c r="G13" s="1246"/>
      <c r="H13" s="220"/>
      <c r="I13" s="1245"/>
      <c r="J13" s="1248"/>
      <c r="K13" s="219"/>
      <c r="L13" s="1248"/>
      <c r="M13" s="219"/>
      <c r="N13" s="1248"/>
      <c r="O13" s="218"/>
      <c r="P13" s="235"/>
      <c r="Q13" s="224"/>
      <c r="R13" s="222"/>
      <c r="S13" s="222"/>
      <c r="T13" s="445"/>
      <c r="U13" s="1246"/>
      <c r="V13" s="1248"/>
      <c r="W13" s="905"/>
      <c r="X13" s="220"/>
      <c r="Y13" s="1245"/>
      <c r="Z13" s="220"/>
      <c r="AA13" s="1245"/>
      <c r="AB13" s="46"/>
      <c r="AC13" s="48">
        <f>COUNT(D13:AA13)</f>
        <v>0</v>
      </c>
      <c r="AD13" s="943" t="str">
        <f t="shared" si="0"/>
        <v xml:space="preserve"> </v>
      </c>
      <c r="AE13" s="62">
        <f>COUNTIF(D13:AA13,"(1)")</f>
        <v>0</v>
      </c>
      <c r="AF13" s="59">
        <f>COUNTIF(D13:AA13,"(2)")</f>
        <v>0</v>
      </c>
      <c r="AG13" s="30">
        <f>COUNTIF(D13:AA13,"(3)")</f>
        <v>0</v>
      </c>
      <c r="AH13" s="57">
        <f>SUM(AE13:AG13)</f>
        <v>0</v>
      </c>
      <c r="AI13" s="580">
        <v>14</v>
      </c>
      <c r="AJ13" s="35">
        <v>14</v>
      </c>
      <c r="AK13" s="31" t="e">
        <f>IF((LARGE($D13:$AA13,1))&gt;=535,"17"," ")</f>
        <v>#NUM!</v>
      </c>
      <c r="AL13" s="31" t="e">
        <f>IF((LARGE($D13:$AA13,1))&gt;=560,"17"," ")</f>
        <v>#NUM!</v>
      </c>
      <c r="AM13" s="31" t="e">
        <f>IF((LARGE($D13:$AA13,1))&gt;=585,"17"," ")</f>
        <v>#NUM!</v>
      </c>
      <c r="AN13" s="31" t="e">
        <f>IF((LARGE($D13:$AA13,1))&gt;=605,"17"," ")</f>
        <v>#NUM!</v>
      </c>
      <c r="AO13" s="31" t="e">
        <f>IF((LARGE($D13:$AA13,1))&gt;=625,"17"," ")</f>
        <v>#NUM!</v>
      </c>
      <c r="AP13" s="31" t="e">
        <f>IF((LARGE($D13:$AA13,1))&gt;=645,"17"," ")</f>
        <v>#NUM!</v>
      </c>
      <c r="AQ13" s="31" t="e">
        <f>IF((LARGE($D13:$AA13,1))&gt;=660,"17"," ")</f>
        <v>#NUM!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ht="12" x14ac:dyDescent="0.2">
      <c r="A14" s="46"/>
      <c r="B14" s="83">
        <v>1</v>
      </c>
      <c r="C14" s="119" t="s">
        <v>328</v>
      </c>
      <c r="D14" s="444">
        <v>548</v>
      </c>
      <c r="E14" s="1261" t="s">
        <v>322</v>
      </c>
      <c r="F14" s="444">
        <v>497</v>
      </c>
      <c r="G14" s="1261" t="s">
        <v>322</v>
      </c>
      <c r="H14" s="216">
        <v>505</v>
      </c>
      <c r="I14" s="1279" t="s">
        <v>323</v>
      </c>
      <c r="J14" s="831">
        <v>425</v>
      </c>
      <c r="K14" s="1261" t="s">
        <v>322</v>
      </c>
      <c r="L14" s="831"/>
      <c r="M14" s="225"/>
      <c r="N14" s="831">
        <v>520</v>
      </c>
      <c r="O14" s="1279" t="s">
        <v>323</v>
      </c>
      <c r="P14" s="229"/>
      <c r="Q14" s="217"/>
      <c r="R14" s="228"/>
      <c r="S14" s="228"/>
      <c r="T14" s="444"/>
      <c r="U14" s="1247"/>
      <c r="V14" s="831"/>
      <c r="W14" s="227"/>
      <c r="X14" s="216"/>
      <c r="Y14" s="1247"/>
      <c r="Z14" s="216"/>
      <c r="AA14" s="1247"/>
      <c r="AB14" s="46"/>
      <c r="AC14" s="48">
        <f>COUNT(D14:AA14)</f>
        <v>5</v>
      </c>
      <c r="AD14" s="943">
        <f t="shared" si="0"/>
        <v>524.33333333333337</v>
      </c>
      <c r="AE14" s="62">
        <f>COUNTIF(D14:AA14,"(1)")</f>
        <v>3</v>
      </c>
      <c r="AF14" s="59">
        <f>COUNTIF(D14:AA14,"(2)")</f>
        <v>2</v>
      </c>
      <c r="AG14" s="30">
        <f>COUNTIF(D14:AA14,"(3)")</f>
        <v>0</v>
      </c>
      <c r="AH14" s="57">
        <f>SUM(AE14:AG14)</f>
        <v>5</v>
      </c>
      <c r="AI14" s="1262" t="str">
        <f>IF((LARGE($D14:$AA14,1))&gt;=480,"17"," ")</f>
        <v>17</v>
      </c>
      <c r="AJ14" s="1183" t="str">
        <f>IF((LARGE($D14:$AA14,1))&gt;=510,"17"," ")</f>
        <v>17</v>
      </c>
      <c r="AK14" s="1183" t="str">
        <f>IF((LARGE($D14:$AA14,1))&gt;=535,"17"," ")</f>
        <v>17</v>
      </c>
      <c r="AL14" s="31" t="str">
        <f>IF((LARGE($D14:$AA14,1))&gt;=560,"17"," ")</f>
        <v xml:space="preserve"> </v>
      </c>
      <c r="AM14" s="31" t="str">
        <f>IF((LARGE($D14:$AA14,1))&gt;=585,"17"," ")</f>
        <v xml:space="preserve"> </v>
      </c>
      <c r="AN14" s="31" t="str">
        <f>IF((LARGE($D14:$AA14,1))&gt;=605,"17"," ")</f>
        <v xml:space="preserve"> </v>
      </c>
      <c r="AO14" s="31" t="str">
        <f>IF((LARGE($D14:$AA14,1))&gt;=625,"17"," ")</f>
        <v xml:space="preserve"> </v>
      </c>
      <c r="AP14" s="31" t="str">
        <f>IF((LARGE($D14:$AA14,1))&gt;=645,"17"," ")</f>
        <v xml:space="preserve"> </v>
      </c>
      <c r="AQ14" s="31" t="str">
        <f>IF((LARGE($D14:$AA14,1))&gt;=660,"17"," ")</f>
        <v xml:space="preserve"> </v>
      </c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</row>
    <row r="15" spans="1:68" ht="12" x14ac:dyDescent="0.2">
      <c r="A15" s="46"/>
      <c r="B15" s="47"/>
      <c r="C15" s="46"/>
      <c r="D15" s="441"/>
      <c r="E15" s="1054"/>
      <c r="F15" s="441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441"/>
      <c r="U15" s="839"/>
      <c r="V15" s="839"/>
      <c r="W15" s="839"/>
      <c r="X15" s="839"/>
      <c r="Y15" s="839"/>
      <c r="Z15" s="682"/>
      <c r="AA15" s="682"/>
      <c r="AB15" s="46"/>
      <c r="AC15" s="48"/>
      <c r="AD15" s="943" t="str">
        <f t="shared" si="0"/>
        <v xml:space="preserve"> </v>
      </c>
      <c r="AE15" s="61"/>
      <c r="AF15" s="61"/>
      <c r="AG15" s="19"/>
      <c r="AH15" s="64"/>
      <c r="AI15" s="19"/>
      <c r="AJ15" s="204"/>
      <c r="AK15" s="204"/>
      <c r="AL15" s="204"/>
      <c r="AM15" s="204"/>
      <c r="AN15" s="204"/>
      <c r="AO15" s="204"/>
      <c r="AP15" s="204"/>
      <c r="AQ15" s="20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</row>
    <row r="16" spans="1:68" ht="12" x14ac:dyDescent="0.2">
      <c r="A16" s="46"/>
      <c r="B16" s="80"/>
      <c r="C16" s="66" t="s">
        <v>212</v>
      </c>
      <c r="D16" s="442"/>
      <c r="E16" s="831"/>
      <c r="F16" s="442"/>
      <c r="G16" s="831"/>
      <c r="H16" s="831"/>
      <c r="I16" s="831"/>
      <c r="J16" s="831"/>
      <c r="K16" s="831"/>
      <c r="L16" s="831"/>
      <c r="M16" s="831"/>
      <c r="N16" s="831"/>
      <c r="O16" s="831"/>
      <c r="P16" s="831"/>
      <c r="Q16" s="831"/>
      <c r="R16" s="831"/>
      <c r="S16" s="831"/>
      <c r="T16" s="442"/>
      <c r="U16" s="831"/>
      <c r="V16" s="831"/>
      <c r="W16" s="831"/>
      <c r="X16" s="831"/>
      <c r="Y16" s="831"/>
      <c r="Z16" s="807"/>
      <c r="AA16" s="807"/>
      <c r="AB16" s="46"/>
      <c r="AC16" s="48"/>
      <c r="AD16" s="943" t="str">
        <f t="shared" si="0"/>
        <v xml:space="preserve"> </v>
      </c>
      <c r="AE16" s="59"/>
      <c r="AF16" s="59"/>
      <c r="AG16" s="17"/>
      <c r="AH16" s="68"/>
      <c r="AI16" s="19"/>
      <c r="AJ16" s="19"/>
      <c r="AK16" s="19"/>
      <c r="AL16" s="19"/>
      <c r="AM16" s="19"/>
      <c r="AN16" s="19"/>
      <c r="AO16" s="19"/>
      <c r="AP16" s="19"/>
      <c r="AQ16" s="1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</row>
    <row r="17" spans="1:68" ht="12" x14ac:dyDescent="0.2">
      <c r="A17" s="46"/>
      <c r="B17" s="400"/>
      <c r="C17" s="808" t="s">
        <v>229</v>
      </c>
      <c r="D17" s="809"/>
      <c r="E17" s="131"/>
      <c r="F17" s="809"/>
      <c r="G17" s="131"/>
      <c r="H17" s="831"/>
      <c r="I17" s="128"/>
      <c r="J17" s="831"/>
      <c r="K17" s="225"/>
      <c r="L17" s="831"/>
      <c r="M17" s="225"/>
      <c r="N17" s="831"/>
      <c r="O17" s="225"/>
      <c r="P17" s="132"/>
      <c r="Q17" s="127"/>
      <c r="R17" s="228"/>
      <c r="S17" s="228"/>
      <c r="T17" s="809"/>
      <c r="U17" s="131"/>
      <c r="V17" s="831"/>
      <c r="W17" s="227"/>
      <c r="X17" s="133"/>
      <c r="Y17" s="128"/>
      <c r="Z17" s="133"/>
      <c r="AA17" s="128"/>
      <c r="AB17" s="46"/>
      <c r="AC17" s="48">
        <f>COUNT(D17:AA17)</f>
        <v>0</v>
      </c>
      <c r="AD17" s="943" t="str">
        <f t="shared" si="0"/>
        <v xml:space="preserve"> </v>
      </c>
      <c r="AE17" s="62">
        <f>COUNTIF(D17:AA17,"(1)")</f>
        <v>0</v>
      </c>
      <c r="AF17" s="60">
        <f>COUNTIF(D17:AA17,"(2)")</f>
        <v>0</v>
      </c>
      <c r="AG17" s="18">
        <f>COUNTIF(D17:AA17,"(3)")</f>
        <v>0</v>
      </c>
      <c r="AH17" s="57">
        <f>SUM(AE17:AG17)</f>
        <v>0</v>
      </c>
      <c r="AI17" s="580">
        <v>12</v>
      </c>
      <c r="AJ17" s="35">
        <v>12</v>
      </c>
      <c r="AK17" s="35">
        <v>12</v>
      </c>
      <c r="AL17" s="31" t="e">
        <f>IF((LARGE($D17:$AA17,1))&gt;=560,"17"," ")</f>
        <v>#NUM!</v>
      </c>
      <c r="AM17" s="31" t="e">
        <f>IF((LARGE($D17:$AA17,1))&gt;=585,"17"," ")</f>
        <v>#NUM!</v>
      </c>
      <c r="AN17" s="31" t="e">
        <f>IF((LARGE($D17:$AA17,1))&gt;=605,"17"," ")</f>
        <v>#NUM!</v>
      </c>
      <c r="AO17" s="31" t="e">
        <f>IF((LARGE($D17:$AA17,1))&gt;=625,"17"," ")</f>
        <v>#NUM!</v>
      </c>
      <c r="AP17" s="31" t="e">
        <f>IF((LARGE($D17:$AA17,1))&gt;=645,"17"," ")</f>
        <v>#NUM!</v>
      </c>
      <c r="AQ17" s="31" t="e">
        <f>IF((LARGE($D17:$AA17,1))&gt;=660,"17"," ")</f>
        <v>#NUM!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</row>
    <row r="18" spans="1:68" ht="12" x14ac:dyDescent="0.2">
      <c r="A18" s="46"/>
      <c r="B18" s="623"/>
      <c r="C18" s="174"/>
      <c r="D18" s="813"/>
      <c r="E18" s="238"/>
      <c r="F18" s="813"/>
      <c r="G18" s="238"/>
      <c r="H18" s="1060"/>
      <c r="I18" s="1060"/>
      <c r="J18" s="1060"/>
      <c r="K18" s="1060"/>
      <c r="L18" s="1060"/>
      <c r="M18" s="1060"/>
      <c r="N18" s="905"/>
      <c r="O18" s="222"/>
      <c r="P18" s="222"/>
      <c r="Q18" s="222"/>
      <c r="R18" s="222"/>
      <c r="S18" s="222"/>
      <c r="T18" s="813"/>
      <c r="U18" s="238"/>
      <c r="V18" s="826"/>
      <c r="W18" s="826"/>
      <c r="X18" s="826"/>
      <c r="Y18" s="826"/>
      <c r="Z18" s="807"/>
      <c r="AA18" s="807"/>
      <c r="AB18" s="46"/>
      <c r="AC18" s="48"/>
      <c r="AD18" s="943" t="str">
        <f t="shared" si="0"/>
        <v xml:space="preserve"> </v>
      </c>
      <c r="AE18" s="59"/>
      <c r="AF18" s="59"/>
      <c r="AG18" s="17"/>
      <c r="AH18" s="68"/>
      <c r="AI18" s="26"/>
      <c r="AJ18" s="26"/>
      <c r="AK18" s="26"/>
      <c r="AL18" s="17"/>
      <c r="AM18" s="17"/>
      <c r="AN18" s="17"/>
      <c r="AO18" s="17"/>
      <c r="AP18" s="17"/>
      <c r="AQ18" s="17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</row>
    <row r="19" spans="1:68" ht="12" x14ac:dyDescent="0.2">
      <c r="A19" s="46"/>
      <c r="B19" s="80"/>
      <c r="C19" s="66" t="s">
        <v>36</v>
      </c>
      <c r="D19" s="442"/>
      <c r="E19" s="831"/>
      <c r="F19" s="442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1"/>
      <c r="T19" s="442"/>
      <c r="U19" s="831"/>
      <c r="V19" s="831"/>
      <c r="W19" s="831"/>
      <c r="X19" s="831"/>
      <c r="Y19" s="831"/>
      <c r="Z19" s="673"/>
      <c r="AA19" s="673"/>
      <c r="AB19" s="46"/>
      <c r="AC19" s="48"/>
      <c r="AD19" s="943" t="str">
        <f t="shared" si="0"/>
        <v xml:space="preserve"> </v>
      </c>
      <c r="AE19" s="59"/>
      <c r="AF19" s="59"/>
      <c r="AG19" s="17"/>
      <c r="AH19" s="68"/>
      <c r="AI19" s="17"/>
      <c r="AJ19" s="17"/>
      <c r="AK19" s="17"/>
      <c r="AL19" s="17"/>
      <c r="AM19" s="17"/>
      <c r="AN19" s="17"/>
      <c r="AO19" s="17"/>
      <c r="AP19" s="17"/>
      <c r="AQ19" s="17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</row>
    <row r="20" spans="1:68" ht="12" x14ac:dyDescent="0.2">
      <c r="A20" s="46"/>
      <c r="B20" s="82"/>
      <c r="C20" s="122"/>
      <c r="E20" s="232"/>
      <c r="F20" s="820"/>
      <c r="G20" s="233"/>
      <c r="H20" s="248"/>
      <c r="I20" s="233"/>
      <c r="J20" s="1054"/>
      <c r="K20" s="219"/>
      <c r="L20" s="1054"/>
      <c r="M20" s="219"/>
      <c r="N20" s="1054"/>
      <c r="O20" s="219"/>
      <c r="P20" s="130"/>
      <c r="Q20" s="131"/>
      <c r="R20" s="905"/>
      <c r="S20" s="905"/>
      <c r="T20" s="820"/>
      <c r="U20" s="233"/>
      <c r="V20" s="834"/>
      <c r="W20" s="834"/>
      <c r="X20" s="130"/>
      <c r="Y20" s="131"/>
      <c r="Z20" s="220"/>
      <c r="AA20" s="676"/>
      <c r="AB20" s="46"/>
      <c r="AC20" s="48">
        <f>COUNT(D20:AA20)</f>
        <v>0</v>
      </c>
      <c r="AD20" s="943" t="str">
        <f t="shared" si="0"/>
        <v xml:space="preserve"> </v>
      </c>
      <c r="AE20" s="62">
        <f>COUNTIF(D20:AA20,"(1)")</f>
        <v>0</v>
      </c>
      <c r="AF20" s="60">
        <f>COUNTIF(D20:AA20,"(2)")</f>
        <v>0</v>
      </c>
      <c r="AG20" s="18">
        <f>COUNTIF(D20:AA20,"(3)")</f>
        <v>0</v>
      </c>
      <c r="AH20" s="57">
        <f>SUM(AE20:AG20)</f>
        <v>0</v>
      </c>
      <c r="AI20" s="212" t="e">
        <f>IF((LARGE($D20:$AA20,1))&gt;=480,"17"," ")</f>
        <v>#NUM!</v>
      </c>
      <c r="AJ20" s="18" t="e">
        <f>IF((LARGE($D20:$AA20,1))&gt;=510,"17"," ")</f>
        <v>#NUM!</v>
      </c>
      <c r="AK20" s="18" t="e">
        <f>IF((LARGE($D20:$AA20,1))&gt;=535,"17"," ")</f>
        <v>#NUM!</v>
      </c>
      <c r="AL20" s="18" t="e">
        <f>IF((LARGE($D20:$AA20,1))&gt;=560,"17"," ")</f>
        <v>#NUM!</v>
      </c>
      <c r="AM20" s="18" t="e">
        <f>IF((LARGE($D20:$AA20,1))&gt;=585,"17"," ")</f>
        <v>#NUM!</v>
      </c>
      <c r="AN20" s="18" t="e">
        <f>IF((LARGE($D20:$AA20,1))&gt;=605,"17"," ")</f>
        <v>#NUM!</v>
      </c>
      <c r="AO20" s="18" t="e">
        <f>IF((LARGE($D20:$AA20,1))&gt;=625,"17"," ")</f>
        <v>#NUM!</v>
      </c>
      <c r="AP20" s="18" t="e">
        <f>IF((LARGE($D20:$AA20,1))&gt;=645,"17"," ")</f>
        <v>#NUM!</v>
      </c>
      <c r="AQ20" s="18" t="e">
        <f>IF((LARGE($D20:$AA20,1))&gt;=660,"17"," ")</f>
        <v>#NUM!</v>
      </c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</row>
    <row r="21" spans="1:68" ht="12" x14ac:dyDescent="0.2">
      <c r="A21" s="46"/>
      <c r="B21" s="82"/>
      <c r="C21" s="122"/>
      <c r="F21" s="821"/>
      <c r="G21" s="1062"/>
      <c r="H21" s="1061"/>
      <c r="I21" s="1062"/>
      <c r="J21" s="1054"/>
      <c r="K21" s="218"/>
      <c r="L21" s="1054"/>
      <c r="M21" s="1052"/>
      <c r="N21" s="1054"/>
      <c r="O21" s="218"/>
      <c r="P21" s="221"/>
      <c r="Q21" s="218"/>
      <c r="R21" s="222"/>
      <c r="S21" s="222"/>
      <c r="T21" s="821"/>
      <c r="U21" s="833"/>
      <c r="V21" s="223"/>
      <c r="W21" s="223"/>
      <c r="X21" s="837"/>
      <c r="Y21" s="219"/>
      <c r="Z21" s="677"/>
      <c r="AA21" s="678"/>
      <c r="AB21" s="46"/>
      <c r="AC21" s="48">
        <f>COUNT(D21:AA21)</f>
        <v>0</v>
      </c>
      <c r="AD21" s="943" t="str">
        <f t="shared" si="0"/>
        <v xml:space="preserve"> </v>
      </c>
      <c r="AE21" s="62">
        <f>COUNTIF(D21:AA21,"(1)")</f>
        <v>0</v>
      </c>
      <c r="AF21" s="60">
        <f>COUNTIF(D21:AA21,"(2)")</f>
        <v>0</v>
      </c>
      <c r="AG21" s="18">
        <f>COUNTIF(D21:AA21,"(3)")</f>
        <v>0</v>
      </c>
      <c r="AH21" s="57">
        <f>SUM(AE21:AG21)</f>
        <v>0</v>
      </c>
      <c r="AI21" s="20" t="e">
        <f>IF((LARGE($D21:$AA21,1))&gt;=480,"17"," ")</f>
        <v>#NUM!</v>
      </c>
      <c r="AJ21" s="18" t="e">
        <f>IF((LARGE($D21:$AA21,1))&gt;=510,"17"," ")</f>
        <v>#NUM!</v>
      </c>
      <c r="AK21" s="18" t="e">
        <f>IF((LARGE($D21:$AA21,1))&gt;=535,"17"," ")</f>
        <v>#NUM!</v>
      </c>
      <c r="AL21" s="18" t="e">
        <f>IF((LARGE($D21:$AA21,1))&gt;=560,"17"," ")</f>
        <v>#NUM!</v>
      </c>
      <c r="AM21" s="18" t="e">
        <f>IF((LARGE($D21:$AA21,1))&gt;=585,"17"," ")</f>
        <v>#NUM!</v>
      </c>
      <c r="AN21" s="18" t="e">
        <f>IF((LARGE($D21:$AA21,1))&gt;=605,"17"," ")</f>
        <v>#NUM!</v>
      </c>
      <c r="AO21" s="18" t="e">
        <f>IF((LARGE($D21:$AA21,1))&gt;=625,"17"," ")</f>
        <v>#NUM!</v>
      </c>
      <c r="AP21" s="18" t="e">
        <f>IF((LARGE($D21:$AA21,1))&gt;=645,"17"," ")</f>
        <v>#NUM!</v>
      </c>
      <c r="AQ21" s="18" t="e">
        <f>IF((LARGE($D21:$AA21,1))&gt;=660,"17"," ")</f>
        <v>#NUM!</v>
      </c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</row>
    <row r="22" spans="1:68" ht="12" x14ac:dyDescent="0.2">
      <c r="A22" s="46"/>
      <c r="B22" s="83"/>
      <c r="C22" s="70"/>
      <c r="D22" s="444"/>
      <c r="E22" s="831"/>
      <c r="F22" s="444"/>
      <c r="G22" s="1058"/>
      <c r="H22" s="216"/>
      <c r="I22" s="1058"/>
      <c r="J22" s="831"/>
      <c r="K22" s="1058"/>
      <c r="L22" s="831"/>
      <c r="M22" s="1058"/>
      <c r="N22" s="831"/>
      <c r="O22" s="1058"/>
      <c r="P22" s="216"/>
      <c r="Q22" s="1058"/>
      <c r="R22" s="831"/>
      <c r="S22" s="831"/>
      <c r="T22" s="444"/>
      <c r="U22" s="830"/>
      <c r="V22" s="831"/>
      <c r="W22" s="831"/>
      <c r="X22" s="216"/>
      <c r="Y22" s="830"/>
      <c r="Z22" s="216"/>
      <c r="AA22" s="675"/>
      <c r="AB22" s="46"/>
      <c r="AC22" s="48">
        <f>COUNT(D22:AA22)</f>
        <v>0</v>
      </c>
      <c r="AD22" s="943" t="str">
        <f t="shared" si="0"/>
        <v xml:space="preserve"> </v>
      </c>
      <c r="AE22" s="62">
        <f>COUNTIF(D22:AA22,"(1)")</f>
        <v>0</v>
      </c>
      <c r="AF22" s="60">
        <f>COUNTIF(D22:AA22,"(2)")</f>
        <v>0</v>
      </c>
      <c r="AG22" s="18">
        <f>COUNTIF(D22:AA22,"(3)")</f>
        <v>0</v>
      </c>
      <c r="AH22" s="57">
        <f>SUM(AE22:AG22)</f>
        <v>0</v>
      </c>
      <c r="AI22" s="212" t="e">
        <f>IF((LARGE($D22:$AA22,1))&gt;=480,"17"," ")</f>
        <v>#NUM!</v>
      </c>
      <c r="AJ22" s="6" t="e">
        <f>IF((LARGE($D22:$AA22,1))&gt;=510,"17"," ")</f>
        <v>#NUM!</v>
      </c>
      <c r="AK22" s="6" t="e">
        <f>IF((LARGE($D22:$AA22,1))&gt;=535,"17"," ")</f>
        <v>#NUM!</v>
      </c>
      <c r="AL22" s="6" t="e">
        <f>IF((LARGE($D22:$AA22,1))&gt;=560,"17"," ")</f>
        <v>#NUM!</v>
      </c>
      <c r="AM22" s="6" t="e">
        <f>IF((LARGE($D22:$AA22,1))&gt;=585,"17"," ")</f>
        <v>#NUM!</v>
      </c>
      <c r="AN22" s="6" t="e">
        <f>IF((LARGE($D22:$AA22,1))&gt;=605,"17"," ")</f>
        <v>#NUM!</v>
      </c>
      <c r="AO22" s="6" t="e">
        <f>IF((LARGE($D22:$AA22,1))&gt;=625,"17"," ")</f>
        <v>#NUM!</v>
      </c>
      <c r="AP22" s="6" t="e">
        <f>IF((LARGE($D22:$AA22,1))&gt;=645,"17"," ")</f>
        <v>#NUM!</v>
      </c>
      <c r="AQ22" s="6" t="e">
        <f>IF((LARGE($D22:$AA22,1))&gt;=660,"17"," ")</f>
        <v>#NUM!</v>
      </c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</row>
    <row r="23" spans="1:68" ht="12" x14ac:dyDescent="0.2">
      <c r="A23" s="50"/>
      <c r="B23" s="73"/>
      <c r="C23" s="50"/>
      <c r="D23" s="441"/>
      <c r="E23" s="1054"/>
      <c r="F23" s="441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441"/>
      <c r="U23" s="839"/>
      <c r="V23" s="839"/>
      <c r="W23" s="839"/>
      <c r="X23" s="839"/>
      <c r="Y23" s="839"/>
      <c r="Z23" s="673"/>
      <c r="AA23" s="673"/>
      <c r="AB23" s="46"/>
      <c r="AC23" s="48"/>
      <c r="AD23" s="943" t="str">
        <f t="shared" si="0"/>
        <v xml:space="preserve"> </v>
      </c>
      <c r="AE23" s="61"/>
      <c r="AF23" s="61"/>
      <c r="AG23" s="19"/>
      <c r="AH23" s="64"/>
      <c r="AI23" s="204"/>
      <c r="AJ23" s="204"/>
      <c r="AK23" s="204"/>
      <c r="AL23" s="204"/>
      <c r="AM23" s="204"/>
      <c r="AN23" s="204"/>
      <c r="AO23" s="204"/>
      <c r="AP23" s="204"/>
      <c r="AQ23" s="20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</row>
    <row r="24" spans="1:68" ht="12" x14ac:dyDescent="0.2">
      <c r="A24" s="46"/>
      <c r="B24" s="80"/>
      <c r="C24" s="66" t="s">
        <v>37</v>
      </c>
      <c r="D24" s="442"/>
      <c r="E24" s="831"/>
      <c r="F24" s="442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442"/>
      <c r="U24" s="831"/>
      <c r="V24" s="831"/>
      <c r="W24" s="831"/>
      <c r="X24" s="831"/>
      <c r="Y24" s="831"/>
      <c r="Z24" s="673"/>
      <c r="AA24" s="673"/>
      <c r="AB24" s="46"/>
      <c r="AC24" s="48"/>
      <c r="AD24" s="943" t="str">
        <f t="shared" si="0"/>
        <v xml:space="preserve"> </v>
      </c>
      <c r="AE24" s="59"/>
      <c r="AF24" s="59"/>
      <c r="AG24" s="17"/>
      <c r="AH24" s="68"/>
      <c r="AI24" s="17"/>
      <c r="AJ24" s="17"/>
      <c r="AK24" s="17"/>
      <c r="AL24" s="17"/>
      <c r="AM24" s="17"/>
      <c r="AN24" s="17"/>
      <c r="AO24" s="17"/>
      <c r="AP24" s="17"/>
      <c r="AQ24" s="17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</row>
    <row r="25" spans="1:68" ht="12" x14ac:dyDescent="0.2">
      <c r="A25" s="46"/>
      <c r="B25" s="82"/>
      <c r="C25" s="811" t="s">
        <v>231</v>
      </c>
      <c r="D25" s="445"/>
      <c r="E25" s="219"/>
      <c r="F25" s="445"/>
      <c r="G25" s="219"/>
      <c r="H25" s="1056"/>
      <c r="I25" s="219"/>
      <c r="J25" s="1054"/>
      <c r="K25" s="219"/>
      <c r="L25" s="1054"/>
      <c r="M25" s="219"/>
      <c r="N25" s="1054"/>
      <c r="O25" s="219"/>
      <c r="P25" s="220"/>
      <c r="Q25" s="131"/>
      <c r="R25" s="1060"/>
      <c r="S25" s="905"/>
      <c r="T25" s="445"/>
      <c r="U25" s="219"/>
      <c r="V25" s="130"/>
      <c r="W25" s="131"/>
      <c r="X25" s="130"/>
      <c r="Y25" s="131"/>
      <c r="Z25" s="817"/>
      <c r="AA25" s="131"/>
      <c r="AB25" s="46"/>
      <c r="AC25" s="48">
        <f>COUNT(D25:AA25)</f>
        <v>0</v>
      </c>
      <c r="AD25" s="943" t="str">
        <f t="shared" si="0"/>
        <v xml:space="preserve"> </v>
      </c>
      <c r="AE25" s="62">
        <f>COUNTIF(D25:AA25,"(1)")</f>
        <v>0</v>
      </c>
      <c r="AF25" s="60">
        <f>COUNTIF(D25:AA25,"(2)")</f>
        <v>0</v>
      </c>
      <c r="AG25" s="18">
        <f>COUNTIF(D25:AA25,"(3)")</f>
        <v>0</v>
      </c>
      <c r="AH25" s="57">
        <f>SUM(AE25:AG25)</f>
        <v>0</v>
      </c>
      <c r="AI25" s="100">
        <v>12</v>
      </c>
      <c r="AJ25" s="101">
        <v>12</v>
      </c>
      <c r="AK25" s="31" t="e">
        <f>IF((LARGE($D25:$AA25,1))&gt;=535,"17"," ")</f>
        <v>#NUM!</v>
      </c>
      <c r="AL25" s="18" t="e">
        <f>IF((LARGE($D25:$AA25,1))&gt;=560,"17"," ")</f>
        <v>#NUM!</v>
      </c>
      <c r="AM25" s="18" t="e">
        <f>IF((LARGE($D25:$AA25,1))&gt;=585,"17"," ")</f>
        <v>#NUM!</v>
      </c>
      <c r="AN25" s="18" t="e">
        <f>IF((LARGE($D25:$AA25,1))&gt;=605,"17"," ")</f>
        <v>#NUM!</v>
      </c>
      <c r="AO25" s="18" t="e">
        <f>IF((LARGE($D25:$AA25,1))&gt;=625,"17"," ")</f>
        <v>#NUM!</v>
      </c>
      <c r="AP25" s="18" t="e">
        <f>IF((LARGE($D25:$AA25,1))&gt;=645,"17"," ")</f>
        <v>#NUM!</v>
      </c>
      <c r="AQ25" s="18" t="e">
        <f>IF((LARGE($D25:$AA25,1))&gt;=660,"17"," ")</f>
        <v>#NUM!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</row>
    <row r="26" spans="1:68" ht="12" x14ac:dyDescent="0.2">
      <c r="A26" s="46"/>
      <c r="B26" s="83">
        <v>1</v>
      </c>
      <c r="C26" s="119" t="s">
        <v>441</v>
      </c>
      <c r="D26" s="444"/>
      <c r="E26" s="1058"/>
      <c r="F26" s="444"/>
      <c r="G26" s="1058"/>
      <c r="H26" s="216"/>
      <c r="I26" s="1058"/>
      <c r="J26" s="831"/>
      <c r="K26" s="1058"/>
      <c r="L26" s="831"/>
      <c r="M26" s="1058"/>
      <c r="N26" s="831">
        <v>496</v>
      </c>
      <c r="O26" s="225" t="s">
        <v>348</v>
      </c>
      <c r="P26" s="216"/>
      <c r="Q26" s="1058"/>
      <c r="R26" s="831"/>
      <c r="S26" s="831"/>
      <c r="T26" s="444"/>
      <c r="U26" s="830"/>
      <c r="V26" s="216"/>
      <c r="W26" s="830"/>
      <c r="X26" s="216"/>
      <c r="Y26" s="830"/>
      <c r="Z26" s="818"/>
      <c r="AA26" s="675"/>
      <c r="AB26" s="456"/>
      <c r="AC26" s="61">
        <f>COUNT(D26:AA26)</f>
        <v>1</v>
      </c>
      <c r="AD26" s="943" t="str">
        <f t="shared" si="0"/>
        <v xml:space="preserve"> </v>
      </c>
      <c r="AE26" s="62">
        <f>COUNTIF(D26:AA26,"(1)")</f>
        <v>0</v>
      </c>
      <c r="AF26" s="60">
        <f>COUNTIF(D26:AA26,"(2)")</f>
        <v>0</v>
      </c>
      <c r="AG26" s="18">
        <f>COUNTIF(D26:AA26,"(3)")</f>
        <v>0</v>
      </c>
      <c r="AH26" s="68">
        <f>SUM(AE26:AG26)</f>
        <v>0</v>
      </c>
      <c r="AI26" s="1182" t="str">
        <f>IF((LARGE($D26:$AA26,1))&gt;=480,"17"," ")</f>
        <v>17</v>
      </c>
      <c r="AJ26" s="31" t="str">
        <f>IF((LARGE($D26:$AA26,1))&gt;=510,"17"," ")</f>
        <v xml:space="preserve"> </v>
      </c>
      <c r="AK26" s="31" t="str">
        <f>IF((LARGE($D26:$AA26,1))&gt;=535,"17"," ")</f>
        <v xml:space="preserve"> </v>
      </c>
      <c r="AL26" s="31" t="str">
        <f>IF((LARGE($D26:$AA26,1))&gt;=560,"17"," ")</f>
        <v xml:space="preserve"> </v>
      </c>
      <c r="AM26" s="31" t="str">
        <f>IF((LARGE($D26:$AA26,1))&gt;=585,"17"," ")</f>
        <v xml:space="preserve"> </v>
      </c>
      <c r="AN26" s="31" t="str">
        <f>IF((LARGE($D26:$AA26,1))&gt;=605,"17"," ")</f>
        <v xml:space="preserve"> </v>
      </c>
      <c r="AO26" s="31" t="str">
        <f>IF((LARGE($D26:$AA26,1))&gt;=625,"17"," ")</f>
        <v xml:space="preserve"> </v>
      </c>
      <c r="AP26" s="31" t="str">
        <f>IF((LARGE($D26:$AA26,1))&gt;=645,"17"," ")</f>
        <v xml:space="preserve"> </v>
      </c>
      <c r="AQ26" s="31" t="str">
        <f>IF((LARGE($D26:$AA26,1))&gt;=660,"17"," ")</f>
        <v xml:space="preserve"> 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</row>
    <row r="27" spans="1:68" ht="12" x14ac:dyDescent="0.2">
      <c r="A27" s="46"/>
      <c r="B27" s="73"/>
      <c r="C27" s="205"/>
      <c r="D27" s="449"/>
      <c r="E27" s="1060"/>
      <c r="F27" s="449"/>
      <c r="G27" s="1060"/>
      <c r="H27" s="1060"/>
      <c r="I27" s="1060"/>
      <c r="J27" s="1060"/>
      <c r="K27" s="1060"/>
      <c r="L27" s="1060"/>
      <c r="M27" s="1060"/>
      <c r="N27" s="1060"/>
      <c r="O27" s="1060"/>
      <c r="P27" s="1060"/>
      <c r="Q27" s="1060"/>
      <c r="R27" s="1060"/>
      <c r="S27" s="1060"/>
      <c r="T27" s="449"/>
      <c r="U27" s="826"/>
      <c r="V27" s="826"/>
      <c r="W27" s="826"/>
      <c r="X27" s="826"/>
      <c r="Y27" s="826"/>
      <c r="Z27" s="673"/>
      <c r="AA27" s="673"/>
      <c r="AB27" s="50"/>
      <c r="AC27" s="61"/>
      <c r="AD27" s="943" t="str">
        <f t="shared" si="0"/>
        <v xml:space="preserve"> </v>
      </c>
      <c r="AE27" s="61"/>
      <c r="AF27" s="61"/>
      <c r="AG27" s="19"/>
      <c r="AH27" s="95"/>
      <c r="AI27" s="453"/>
      <c r="AJ27" s="19"/>
      <c r="AK27" s="19"/>
      <c r="AL27" s="19"/>
      <c r="AM27" s="19"/>
      <c r="AN27" s="19"/>
      <c r="AO27" s="19"/>
      <c r="AP27" s="19"/>
      <c r="AQ27" s="1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</row>
    <row r="28" spans="1:68" ht="12" x14ac:dyDescent="0.2">
      <c r="A28" s="46"/>
      <c r="B28" s="80"/>
      <c r="C28" s="66" t="s">
        <v>49</v>
      </c>
      <c r="D28" s="442"/>
      <c r="E28" s="831"/>
      <c r="F28" s="442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442"/>
      <c r="U28" s="831"/>
      <c r="V28" s="831"/>
      <c r="W28" s="831"/>
      <c r="X28" s="831"/>
      <c r="Y28" s="831"/>
      <c r="Z28" s="673"/>
      <c r="AA28" s="673"/>
      <c r="AB28" s="46"/>
      <c r="AC28" s="48"/>
      <c r="AD28" s="943" t="str">
        <f t="shared" si="0"/>
        <v xml:space="preserve"> </v>
      </c>
      <c r="AE28" s="59"/>
      <c r="AF28" s="59"/>
      <c r="AG28" s="17"/>
      <c r="AH28" s="68"/>
      <c r="AI28" s="17"/>
      <c r="AJ28" s="17"/>
      <c r="AK28" s="17"/>
      <c r="AL28" s="17"/>
      <c r="AM28" s="17"/>
      <c r="AN28" s="17"/>
      <c r="AO28" s="17"/>
      <c r="AP28" s="17"/>
      <c r="AQ28" s="17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</row>
    <row r="29" spans="1:68" ht="12" x14ac:dyDescent="0.2">
      <c r="A29" s="46"/>
      <c r="B29" s="82"/>
      <c r="C29" s="122"/>
      <c r="F29" s="820"/>
      <c r="G29" s="829"/>
      <c r="H29" s="1061"/>
      <c r="I29" s="687"/>
      <c r="J29" s="1054"/>
      <c r="K29" s="218"/>
      <c r="L29" s="1054"/>
      <c r="M29" s="1052"/>
      <c r="N29" s="1054"/>
      <c r="O29" s="218"/>
      <c r="P29" s="222"/>
      <c r="Q29" s="905"/>
      <c r="R29" s="222"/>
      <c r="S29" s="905"/>
      <c r="T29" s="820"/>
      <c r="U29" s="829"/>
      <c r="V29" s="130"/>
      <c r="W29" s="131"/>
      <c r="X29" s="130"/>
      <c r="Y29" s="131"/>
      <c r="Z29" s="817"/>
      <c r="AA29" s="676"/>
      <c r="AB29" s="46"/>
      <c r="AC29" s="48">
        <f>COUNT(D29:AA29)</f>
        <v>0</v>
      </c>
      <c r="AD29" s="943" t="str">
        <f t="shared" si="0"/>
        <v xml:space="preserve"> </v>
      </c>
      <c r="AE29" s="62">
        <f>COUNTIF(D29:AA29,"(1)")</f>
        <v>0</v>
      </c>
      <c r="AF29" s="60">
        <f>COUNTIF(D29:AA29,"(2)")</f>
        <v>0</v>
      </c>
      <c r="AG29" s="18">
        <f>COUNTIF(D29:AA29,"(3)")</f>
        <v>0</v>
      </c>
      <c r="AH29" s="57">
        <f>SUM(AE29:AG29)</f>
        <v>0</v>
      </c>
      <c r="AI29" s="20" t="e">
        <f>IF((LARGE($D29:$AA29,1))&gt;=480,"17"," ")</f>
        <v>#NUM!</v>
      </c>
      <c r="AJ29" s="18" t="e">
        <f>IF((LARGE($D29:$AA29,1))&gt;=510,"17"," ")</f>
        <v>#NUM!</v>
      </c>
      <c r="AK29" s="18" t="e">
        <f>IF((LARGE($D29:$AA29,1))&gt;=535,"17"," ")</f>
        <v>#NUM!</v>
      </c>
      <c r="AL29" s="18" t="e">
        <f>IF((LARGE($D29:$AA29,1))&gt;=560,"17"," ")</f>
        <v>#NUM!</v>
      </c>
      <c r="AM29" s="18" t="e">
        <f>IF((LARGE($D29:$AA29,1))&gt;=585,"17"," ")</f>
        <v>#NUM!</v>
      </c>
      <c r="AN29" s="18" t="e">
        <f>IF((LARGE($D29:$AA29,1))&gt;=605,"17"," ")</f>
        <v>#NUM!</v>
      </c>
      <c r="AO29" s="18" t="e">
        <f>IF((LARGE($D29:$AA29,1))&gt;=625,"17"," ")</f>
        <v>#NUM!</v>
      </c>
      <c r="AP29" s="18" t="e">
        <f>IF((LARGE($D29:$AA29,1))&gt;=645,"17"," ")</f>
        <v>#NUM!</v>
      </c>
      <c r="AQ29" s="18" t="e">
        <f>IF((LARGE($D29:$AA29,1))&gt;=660,"17"," ")</f>
        <v>#NUM!</v>
      </c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</row>
    <row r="30" spans="1:68" ht="12" x14ac:dyDescent="0.2">
      <c r="A30" s="46"/>
      <c r="B30" s="83"/>
      <c r="C30" s="70"/>
      <c r="D30" s="444"/>
      <c r="E30" s="831"/>
      <c r="F30" s="444"/>
      <c r="G30" s="1058"/>
      <c r="H30" s="216"/>
      <c r="I30" s="1058"/>
      <c r="J30" s="831"/>
      <c r="K30" s="1058"/>
      <c r="L30" s="831"/>
      <c r="M30" s="1058"/>
      <c r="N30" s="831"/>
      <c r="O30" s="1058"/>
      <c r="P30" s="831"/>
      <c r="Q30" s="831"/>
      <c r="R30" s="831"/>
      <c r="S30" s="831"/>
      <c r="T30" s="444"/>
      <c r="U30" s="830"/>
      <c r="V30" s="216"/>
      <c r="W30" s="830"/>
      <c r="X30" s="216"/>
      <c r="Y30" s="830"/>
      <c r="Z30" s="818"/>
      <c r="AA30" s="675"/>
      <c r="AB30" s="46"/>
      <c r="AC30" s="48">
        <f>COUNT(D30:AA30)</f>
        <v>0</v>
      </c>
      <c r="AD30" s="943" t="str">
        <f t="shared" si="0"/>
        <v xml:space="preserve"> </v>
      </c>
      <c r="AE30" s="62">
        <f>COUNTIF(D30:AA30,"(1)")</f>
        <v>0</v>
      </c>
      <c r="AF30" s="60">
        <f>COUNTIF(D30:AA30,"(2)")</f>
        <v>0</v>
      </c>
      <c r="AG30" s="18">
        <f>COUNTIF(D30:AA30,"(3)")</f>
        <v>0</v>
      </c>
      <c r="AH30" s="57">
        <f>SUM(AE30:AG30)</f>
        <v>0</v>
      </c>
      <c r="AI30" s="212" t="e">
        <f>IF((LARGE($D30:$AA30,1))&gt;=480,"17"," ")</f>
        <v>#NUM!</v>
      </c>
      <c r="AJ30" s="6" t="e">
        <f>IF((LARGE($D30:$AA30,1))&gt;=510,"17"," ")</f>
        <v>#NUM!</v>
      </c>
      <c r="AK30" s="6" t="e">
        <f>IF((LARGE($D30:$AA30,1))&gt;=535,"17"," ")</f>
        <v>#NUM!</v>
      </c>
      <c r="AL30" s="6" t="e">
        <f>IF((LARGE($D30:$AA30,1))&gt;=560,"17"," ")</f>
        <v>#NUM!</v>
      </c>
      <c r="AM30" s="6" t="e">
        <f>IF((LARGE($D30:$AA30,1))&gt;=585,"17"," ")</f>
        <v>#NUM!</v>
      </c>
      <c r="AN30" s="6" t="e">
        <f>IF((LARGE($D30:$AA30,1))&gt;=605,"17"," ")</f>
        <v>#NUM!</v>
      </c>
      <c r="AO30" s="6" t="e">
        <f>IF((LARGE($D30:$AA30,1))&gt;=625,"17"," ")</f>
        <v>#NUM!</v>
      </c>
      <c r="AP30" s="6" t="e">
        <f>IF((LARGE($D30:$AA30,1))&gt;=645,"17"," ")</f>
        <v>#NUM!</v>
      </c>
      <c r="AQ30" s="6" t="e">
        <f>IF((LARGE($D30:$AA30,1))&gt;=660,"17"," ")</f>
        <v>#NUM!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</row>
    <row r="31" spans="1:68" ht="12" x14ac:dyDescent="0.2">
      <c r="A31" s="46"/>
      <c r="B31" s="73"/>
      <c r="C31" s="50"/>
      <c r="D31" s="449"/>
      <c r="E31" s="1205"/>
      <c r="F31" s="449"/>
      <c r="G31" s="1205"/>
      <c r="H31" s="1205"/>
      <c r="I31" s="1205"/>
      <c r="J31" s="1205"/>
      <c r="K31" s="1205"/>
      <c r="L31" s="1205"/>
      <c r="M31" s="1205"/>
      <c r="N31" s="1205"/>
      <c r="O31" s="1205"/>
      <c r="P31" s="1205"/>
      <c r="Q31" s="1205"/>
      <c r="R31" s="1205"/>
      <c r="S31" s="1205"/>
      <c r="T31" s="449"/>
      <c r="U31" s="1205"/>
      <c r="V31" s="1205"/>
      <c r="W31" s="1205"/>
      <c r="X31" s="1205"/>
      <c r="Y31" s="1205"/>
      <c r="Z31" s="1205"/>
      <c r="AA31" s="1205"/>
      <c r="AB31" s="46"/>
      <c r="AC31" s="48"/>
      <c r="AD31" s="943"/>
      <c r="AE31" s="61"/>
      <c r="AF31" s="61"/>
      <c r="AG31" s="19"/>
      <c r="AH31" s="95"/>
      <c r="AI31" s="19"/>
      <c r="AJ31" s="19"/>
      <c r="AK31" s="19"/>
      <c r="AL31" s="19"/>
      <c r="AM31" s="19"/>
      <c r="AN31" s="19"/>
      <c r="AO31" s="19"/>
      <c r="AP31" s="19"/>
      <c r="AQ31" s="1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</row>
    <row r="32" spans="1:68" ht="12" x14ac:dyDescent="0.2">
      <c r="B32" s="80"/>
      <c r="C32" s="66" t="s">
        <v>42</v>
      </c>
      <c r="D32" s="440"/>
      <c r="E32" s="831"/>
      <c r="F32" s="440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1"/>
      <c r="S32" s="831"/>
      <c r="T32" s="440"/>
      <c r="U32" s="831"/>
      <c r="V32" s="831"/>
      <c r="W32" s="831"/>
      <c r="X32" s="831"/>
      <c r="Y32" s="831"/>
      <c r="Z32" s="673"/>
      <c r="AA32" s="673"/>
      <c r="AB32" s="67"/>
      <c r="AC32" s="48"/>
      <c r="AD32" s="943" t="str">
        <f t="shared" ref="AD32:AD39" si="1">IF(AC32&lt;3," ",((LARGE(D32:AA32,1)+LARGE(D32:AA32,2)+LARGE(D32:AA32,3))/3))</f>
        <v xml:space="preserve"> </v>
      </c>
      <c r="AE32" s="48"/>
      <c r="AF32" s="48"/>
      <c r="AG32" s="5"/>
      <c r="AH32" s="42"/>
      <c r="AI32" s="19"/>
      <c r="AJ32" s="19"/>
      <c r="AK32" s="19"/>
      <c r="AL32" s="19"/>
      <c r="AM32" s="19"/>
      <c r="AN32" s="19"/>
      <c r="AO32" s="19"/>
      <c r="AP32" s="19"/>
      <c r="AQ32" s="19"/>
      <c r="AR32" s="43"/>
      <c r="AS32" s="48"/>
      <c r="AT32" s="67"/>
      <c r="AU32" s="48"/>
      <c r="AV32" s="43"/>
      <c r="AW32" s="48"/>
      <c r="AX32" s="48"/>
      <c r="AY32" s="48"/>
      <c r="AZ32" s="48"/>
      <c r="BA32" s="48"/>
      <c r="BB32" s="48"/>
      <c r="BC32" s="48"/>
      <c r="BE32" s="48"/>
      <c r="BF32" s="74"/>
      <c r="BG32" s="61"/>
      <c r="BH32" s="61"/>
      <c r="BI32" s="61"/>
      <c r="BJ32" s="64"/>
      <c r="BK32" s="61"/>
      <c r="BL32" s="61"/>
      <c r="BM32" s="61"/>
      <c r="BN32" s="61"/>
    </row>
    <row r="33" spans="1:68" ht="12" x14ac:dyDescent="0.2">
      <c r="B33" s="113">
        <v>1</v>
      </c>
      <c r="C33" s="105" t="s">
        <v>162</v>
      </c>
      <c r="E33" s="232"/>
      <c r="F33" s="820"/>
      <c r="G33" s="233"/>
      <c r="H33" s="248"/>
      <c r="I33" s="233"/>
      <c r="J33" s="408"/>
      <c r="K33" s="405"/>
      <c r="L33" s="231"/>
      <c r="M33" s="233"/>
      <c r="N33" s="408">
        <v>516</v>
      </c>
      <c r="O33" s="1395" t="s">
        <v>322</v>
      </c>
      <c r="P33" s="248"/>
      <c r="Q33" s="233"/>
      <c r="R33" s="405"/>
      <c r="S33" s="233"/>
      <c r="T33" s="820"/>
      <c r="U33" s="233"/>
      <c r="V33" s="248"/>
      <c r="W33" s="233"/>
      <c r="X33" s="248"/>
      <c r="Y33" s="233"/>
      <c r="Z33" s="234"/>
      <c r="AA33" s="233"/>
      <c r="AC33" s="48">
        <f>COUNT(D33:AA33)</f>
        <v>1</v>
      </c>
      <c r="AD33" s="943" t="str">
        <f t="shared" si="1"/>
        <v xml:space="preserve"> </v>
      </c>
      <c r="AE33" s="71">
        <f>COUNTIF(D33:AA33,"(1)")</f>
        <v>1</v>
      </c>
      <c r="AF33" s="75">
        <f>COUNTIF(D33:AA33,"(2)")</f>
        <v>0</v>
      </c>
      <c r="AG33" s="31">
        <f>COUNTIF(D33:AA33,"(3)")</f>
        <v>0</v>
      </c>
      <c r="AH33" s="76">
        <f>SUM(AE33:AG33)</f>
        <v>1</v>
      </c>
      <c r="AI33" s="103" t="s">
        <v>158</v>
      </c>
      <c r="AJ33" s="103" t="s">
        <v>158</v>
      </c>
      <c r="AK33" s="103" t="s">
        <v>158</v>
      </c>
      <c r="AL33" s="30" t="str">
        <f>IF((LARGE($D33:$AA33,1))&gt;=560,"17"," ")</f>
        <v xml:space="preserve"> </v>
      </c>
      <c r="AM33" s="30" t="str">
        <f>IF((LARGE($D33:$AA33,1))&gt;=585,"17"," ")</f>
        <v xml:space="preserve"> </v>
      </c>
      <c r="AN33" s="30" t="str">
        <f>IF((LARGE($D33:$AA33,1))&gt;=605,"17"," ")</f>
        <v xml:space="preserve"> </v>
      </c>
      <c r="AO33" s="30" t="str">
        <f>IF((LARGE($D33:$AA33,1))&gt;=625,"17"," ")</f>
        <v xml:space="preserve"> </v>
      </c>
      <c r="AP33" s="30" t="str">
        <f>IF((LARGE($D33:$AA33,1))&gt;=645,"17"," ")</f>
        <v xml:space="preserve"> </v>
      </c>
      <c r="AQ33" s="30" t="str">
        <f>IF((LARGE($D33:$AA33,1))&gt;=660,"17"," ")</f>
        <v xml:space="preserve"> </v>
      </c>
    </row>
    <row r="34" spans="1:68" ht="12" x14ac:dyDescent="0.2">
      <c r="A34" s="46"/>
      <c r="B34" s="82"/>
      <c r="C34" s="69" t="s">
        <v>38</v>
      </c>
      <c r="D34" s="445"/>
      <c r="E34" s="905"/>
      <c r="F34" s="445"/>
      <c r="G34" s="219"/>
      <c r="H34" s="1064"/>
      <c r="I34" s="219"/>
      <c r="J34" s="1064"/>
      <c r="K34" s="219"/>
      <c r="L34" s="1054"/>
      <c r="M34" s="219"/>
      <c r="N34" s="1054"/>
      <c r="O34" s="219"/>
      <c r="P34" s="1064"/>
      <c r="Q34" s="219"/>
      <c r="R34" s="905"/>
      <c r="S34" s="905"/>
      <c r="T34" s="445"/>
      <c r="U34" s="219"/>
      <c r="V34" s="837"/>
      <c r="W34" s="219"/>
      <c r="X34" s="837"/>
      <c r="Y34" s="219"/>
      <c r="Z34" s="816"/>
      <c r="AA34" s="219"/>
      <c r="AB34" s="46"/>
      <c r="AC34" s="48">
        <f>COUNT(D34:AA34)</f>
        <v>0</v>
      </c>
      <c r="AD34" s="943" t="str">
        <f t="shared" si="1"/>
        <v xml:space="preserve"> </v>
      </c>
      <c r="AE34" s="62">
        <f>COUNTIF(D34:AA34,"(1)")</f>
        <v>0</v>
      </c>
      <c r="AF34" s="60">
        <f>COUNTIF(D34:AA34,"(2)")</f>
        <v>0</v>
      </c>
      <c r="AG34" s="18">
        <f>COUNTIF(D34:AA34,"(3)")</f>
        <v>0</v>
      </c>
      <c r="AH34" s="57">
        <f>SUM(AE34:AG34)</f>
        <v>0</v>
      </c>
      <c r="AI34" s="100" t="s">
        <v>53</v>
      </c>
      <c r="AJ34" s="101" t="s">
        <v>53</v>
      </c>
      <c r="AK34" s="101" t="s">
        <v>53</v>
      </c>
      <c r="AL34" s="18" t="e">
        <f>IF((LARGE($D34:$AA34,1))&gt;=560,"17"," ")</f>
        <v>#NUM!</v>
      </c>
      <c r="AM34" s="18" t="e">
        <f>IF((LARGE($D34:$AA34,1))&gt;=585,"17"," ")</f>
        <v>#NUM!</v>
      </c>
      <c r="AN34" s="18" t="e">
        <f>IF((LARGE($D34:$AA34,1))&gt;=605,"17"," ")</f>
        <v>#NUM!</v>
      </c>
      <c r="AO34" s="18" t="e">
        <f>IF((LARGE($D34:$AA34,1))&gt;=625,"17"," ")</f>
        <v>#NUM!</v>
      </c>
      <c r="AP34" s="18" t="e">
        <f>IF((LARGE($D34:$AA34,1))&gt;=645,"17"," ")</f>
        <v>#NUM!</v>
      </c>
      <c r="AQ34" s="18" t="e">
        <f>IF((LARGE($D34:$AA34,1))&gt;=660,"17"," ")</f>
        <v>#NUM!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</row>
    <row r="35" spans="1:68" ht="12" x14ac:dyDescent="0.2">
      <c r="B35" s="83"/>
      <c r="C35" s="70"/>
      <c r="D35" s="444"/>
      <c r="E35" s="228"/>
      <c r="F35" s="444"/>
      <c r="G35" s="217"/>
      <c r="H35" s="229"/>
      <c r="I35" s="217"/>
      <c r="J35" s="831"/>
      <c r="K35" s="831"/>
      <c r="L35" s="216"/>
      <c r="M35" s="225"/>
      <c r="N35" s="831"/>
      <c r="O35" s="831"/>
      <c r="P35" s="216"/>
      <c r="Q35" s="1058"/>
      <c r="R35" s="831"/>
      <c r="S35" s="1058"/>
      <c r="T35" s="444"/>
      <c r="U35" s="217"/>
      <c r="V35" s="216"/>
      <c r="W35" s="830"/>
      <c r="X35" s="216"/>
      <c r="Y35" s="830"/>
      <c r="Z35" s="818"/>
      <c r="AA35" s="675"/>
      <c r="AC35" s="48">
        <f>COUNT(D35:AA35)</f>
        <v>0</v>
      </c>
      <c r="AD35" s="943" t="str">
        <f t="shared" si="1"/>
        <v xml:space="preserve"> </v>
      </c>
      <c r="AE35" s="62">
        <f>COUNTIF(D35:AA35,"(1)")</f>
        <v>0</v>
      </c>
      <c r="AF35" s="60">
        <f>COUNTIF(D35:AA35,"(2)")</f>
        <v>0</v>
      </c>
      <c r="AG35" s="18">
        <f>COUNTIF(D35:AA35,"(3)")</f>
        <v>0</v>
      </c>
      <c r="AH35" s="57">
        <f>SUM(AE35:AG35)</f>
        <v>0</v>
      </c>
      <c r="AI35" s="212" t="e">
        <f>IF((LARGE($D35:$AA35,1))&gt;=480,"17"," ")</f>
        <v>#NUM!</v>
      </c>
      <c r="AJ35" s="6" t="e">
        <f>IF((LARGE($D35:$AA35,1))&gt;=510,"17"," ")</f>
        <v>#NUM!</v>
      </c>
      <c r="AK35" s="6" t="e">
        <f>IF((LARGE($D35:$AA35,1))&gt;=535,"17"," ")</f>
        <v>#NUM!</v>
      </c>
      <c r="AL35" s="6" t="e">
        <f>IF((LARGE($D35:$AA35,1))&gt;=560,"17"," ")</f>
        <v>#NUM!</v>
      </c>
      <c r="AM35" s="6" t="e">
        <f>IF((LARGE($D35:$AA35,1))&gt;=585,"17"," ")</f>
        <v>#NUM!</v>
      </c>
      <c r="AN35" s="6" t="e">
        <f>IF((LARGE($D35:$AA35,1))&gt;=605,"17"," ")</f>
        <v>#NUM!</v>
      </c>
      <c r="AO35" s="6" t="e">
        <f>IF((LARGE($D35:$AA35,1))&gt;=625,"17"," ")</f>
        <v>#NUM!</v>
      </c>
      <c r="AP35" s="6" t="e">
        <f>IF((LARGE($D35:$AA35,1))&gt;=645,"17"," ")</f>
        <v>#NUM!</v>
      </c>
      <c r="AQ35" s="6" t="e">
        <f>IF((LARGE($D35:$AA35,1))&gt;=660,"17"," ")</f>
        <v>#NUM!</v>
      </c>
    </row>
    <row r="36" spans="1:68" ht="12" x14ac:dyDescent="0.2">
      <c r="A36" s="46"/>
      <c r="B36" s="73"/>
      <c r="C36" s="205"/>
      <c r="D36" s="449"/>
      <c r="E36" s="1060"/>
      <c r="F36" s="449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449"/>
      <c r="U36" s="826"/>
      <c r="V36" s="826"/>
      <c r="W36" s="826"/>
      <c r="X36" s="826"/>
      <c r="Y36" s="826"/>
      <c r="Z36" s="673"/>
      <c r="AA36" s="673"/>
      <c r="AB36" s="50"/>
      <c r="AC36" s="61"/>
      <c r="AD36" s="943" t="str">
        <f t="shared" si="1"/>
        <v xml:space="preserve"> </v>
      </c>
      <c r="AE36" s="61"/>
      <c r="AF36" s="61"/>
      <c r="AG36" s="19"/>
      <c r="AH36" s="95"/>
      <c r="AI36" s="453"/>
      <c r="AJ36" s="19"/>
      <c r="AK36" s="19"/>
      <c r="AL36" s="19"/>
      <c r="AM36" s="19"/>
      <c r="AN36" s="19"/>
      <c r="AO36" s="19"/>
      <c r="AP36" s="19"/>
      <c r="AQ36" s="1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</row>
    <row r="37" spans="1:68" ht="12" x14ac:dyDescent="0.2">
      <c r="C37" s="102" t="s">
        <v>135</v>
      </c>
      <c r="D37" s="450"/>
      <c r="E37" s="1054"/>
      <c r="F37" s="450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4"/>
      <c r="T37" s="450"/>
      <c r="U37" s="839"/>
      <c r="V37" s="839"/>
      <c r="W37" s="839"/>
      <c r="X37" s="839"/>
      <c r="Y37" s="839"/>
      <c r="Z37" s="682"/>
      <c r="AA37" s="682"/>
      <c r="AB37" s="46"/>
      <c r="AC37" s="48"/>
      <c r="AD37" s="943" t="str">
        <f t="shared" si="1"/>
        <v xml:space="preserve"> </v>
      </c>
      <c r="AE37" s="50"/>
      <c r="AF37" s="50"/>
      <c r="AG37" s="205"/>
      <c r="AH37" s="50"/>
      <c r="AI37" s="205"/>
      <c r="AJ37" s="205"/>
      <c r="AK37" s="205"/>
      <c r="AL37" s="17"/>
      <c r="AM37" s="17"/>
      <c r="AN37" s="17"/>
      <c r="AO37" s="17"/>
      <c r="AP37" s="17"/>
      <c r="AQ37" s="17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</row>
    <row r="38" spans="1:68" ht="12" x14ac:dyDescent="0.2">
      <c r="B38" s="302"/>
      <c r="C38" s="72" t="s">
        <v>26</v>
      </c>
      <c r="D38" s="446"/>
      <c r="E38" s="238"/>
      <c r="F38" s="448"/>
      <c r="G38" s="131"/>
      <c r="H38" s="130"/>
      <c r="I38" s="131"/>
      <c r="J38" s="828"/>
      <c r="K38" s="238"/>
      <c r="L38" s="220"/>
      <c r="M38" s="131"/>
      <c r="N38" s="828"/>
      <c r="O38" s="238"/>
      <c r="P38" s="130"/>
      <c r="Q38" s="131"/>
      <c r="R38" s="130"/>
      <c r="S38" s="131"/>
      <c r="T38" s="448"/>
      <c r="U38" s="131"/>
      <c r="V38" s="130"/>
      <c r="W38" s="131"/>
      <c r="X38" s="130"/>
      <c r="Y38" s="131"/>
      <c r="Z38" s="237"/>
      <c r="AA38" s="224"/>
      <c r="AB38" s="91"/>
      <c r="AC38" s="48">
        <f>COUNT(D38:AA38)</f>
        <v>0</v>
      </c>
      <c r="AD38" s="943" t="str">
        <f t="shared" si="1"/>
        <v xml:space="preserve"> </v>
      </c>
      <c r="AE38" s="71">
        <f>COUNTIF(D38:AA38,"(1)")</f>
        <v>0</v>
      </c>
      <c r="AF38" s="75">
        <f>COUNTIF(D38:AA38,"(2)")</f>
        <v>0</v>
      </c>
      <c r="AG38" s="31">
        <f>COUNTIF(D38:AA38,"(3)")</f>
        <v>0</v>
      </c>
      <c r="AH38" s="76">
        <f>SUM(AE38:AG38)</f>
        <v>0</v>
      </c>
      <c r="AI38" s="103" t="s">
        <v>53</v>
      </c>
      <c r="AJ38" s="104" t="s">
        <v>53</v>
      </c>
      <c r="AK38" s="30" t="e">
        <f>IF((LARGE($D38:$AA38,1))&gt;=535,"17"," ")</f>
        <v>#NUM!</v>
      </c>
      <c r="AL38" s="18" t="e">
        <f>IF((LARGE($D38:$AA38,1))&gt;=560,"17"," ")</f>
        <v>#NUM!</v>
      </c>
      <c r="AM38" s="18" t="e">
        <f>IF((LARGE($D38:$AA38,1))&gt;=585,"17"," ")</f>
        <v>#NUM!</v>
      </c>
      <c r="AN38" s="18" t="e">
        <f>IF((LARGE($D38:$AA38,1))&gt;=605,"17"," ")</f>
        <v>#NUM!</v>
      </c>
      <c r="AO38" s="18" t="e">
        <f>IF((LARGE($D38:$AA38,1))&gt;=625,"17"," ")</f>
        <v>#NUM!</v>
      </c>
      <c r="AP38" s="18" t="e">
        <f>IF((LARGE($D38:$AA38,1))&gt;=645,"17"," ")</f>
        <v>#NUM!</v>
      </c>
      <c r="AQ38" s="18" t="e">
        <f>IF((LARGE($D38:$AA38,1))&gt;=660,"17"," ")</f>
        <v>#NUM!</v>
      </c>
    </row>
    <row r="39" spans="1:68" ht="12" x14ac:dyDescent="0.2">
      <c r="B39" s="83"/>
      <c r="C39" s="330" t="s">
        <v>128</v>
      </c>
      <c r="D39" s="440"/>
      <c r="E39" s="228"/>
      <c r="F39" s="444"/>
      <c r="G39" s="217"/>
      <c r="H39" s="229"/>
      <c r="I39" s="217"/>
      <c r="J39" s="831"/>
      <c r="K39" s="228"/>
      <c r="L39" s="216"/>
      <c r="M39" s="217"/>
      <c r="N39" s="831"/>
      <c r="O39" s="228"/>
      <c r="P39" s="229"/>
      <c r="Q39" s="217"/>
      <c r="R39" s="229"/>
      <c r="S39" s="217"/>
      <c r="T39" s="444"/>
      <c r="U39" s="217"/>
      <c r="V39" s="229"/>
      <c r="W39" s="217"/>
      <c r="X39" s="229"/>
      <c r="Y39" s="217"/>
      <c r="Z39" s="228"/>
      <c r="AA39" s="217"/>
      <c r="AB39" s="91"/>
      <c r="AC39" s="48">
        <f>COUNT(D39:AA39)</f>
        <v>0</v>
      </c>
      <c r="AD39" s="943" t="str">
        <f t="shared" si="1"/>
        <v xml:space="preserve"> </v>
      </c>
      <c r="AE39" s="71"/>
      <c r="AF39" s="71"/>
      <c r="AG39" s="30"/>
      <c r="AH39" s="111"/>
      <c r="AI39" s="20" t="e">
        <f>IF((LARGE($D39:$AA39,1))&gt;=480,"17"," ")</f>
        <v>#NUM!</v>
      </c>
      <c r="AJ39" s="18" t="e">
        <f>IF((LARGE($D39:$AA39,1))&gt;=510,"17"," ")</f>
        <v>#NUM!</v>
      </c>
      <c r="AK39" s="18" t="e">
        <f>IF((LARGE($D39:$AA39,1))&gt;=535,"17"," ")</f>
        <v>#NUM!</v>
      </c>
      <c r="AL39" s="18" t="e">
        <f>IF((LARGE($D39:$AA39,1))&gt;=560,"17"," ")</f>
        <v>#NUM!</v>
      </c>
      <c r="AM39" s="18" t="e">
        <f>IF((LARGE($D39:$AA39,1))&gt;=585,"17"," ")</f>
        <v>#NUM!</v>
      </c>
      <c r="AN39" s="18" t="e">
        <f>IF((LARGE($D39:$AA39,1))&gt;=605,"17"," ")</f>
        <v>#NUM!</v>
      </c>
      <c r="AO39" s="18" t="e">
        <f>IF((LARGE($D39:$AA39,1))&gt;=625,"17"," ")</f>
        <v>#NUM!</v>
      </c>
      <c r="AP39" s="18" t="e">
        <f>IF((LARGE($D39:$AA39,1))&gt;=645,"17"," ")</f>
        <v>#NUM!</v>
      </c>
      <c r="AQ39" s="18" t="e">
        <f>IF((LARGE($D39:$AA39,1))&gt;=660,"17"," ")</f>
        <v>#NUM!</v>
      </c>
    </row>
    <row r="40" spans="1:68" ht="12" x14ac:dyDescent="0.2">
      <c r="B40" s="73"/>
      <c r="C40" s="50"/>
      <c r="D40" s="449"/>
      <c r="E40" s="222"/>
      <c r="F40" s="449"/>
      <c r="G40" s="222"/>
      <c r="H40" s="222"/>
      <c r="I40" s="222"/>
      <c r="J40" s="1205"/>
      <c r="K40" s="222"/>
      <c r="L40" s="1205"/>
      <c r="M40" s="222"/>
      <c r="N40" s="1205"/>
      <c r="O40" s="222"/>
      <c r="P40" s="222"/>
      <c r="Q40" s="222"/>
      <c r="R40" s="222"/>
      <c r="S40" s="222"/>
      <c r="T40" s="449"/>
      <c r="U40" s="222"/>
      <c r="V40" s="222"/>
      <c r="W40" s="222"/>
      <c r="X40" s="222"/>
      <c r="Y40" s="222"/>
      <c r="Z40" s="222"/>
      <c r="AA40" s="222"/>
      <c r="AB40" s="91"/>
      <c r="AC40" s="48"/>
      <c r="AD40" s="943"/>
      <c r="AE40" s="61"/>
      <c r="AF40" s="61"/>
      <c r="AG40" s="19"/>
      <c r="AH40" s="95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68" ht="12" x14ac:dyDescent="0.2">
      <c r="B41" s="73"/>
      <c r="C41" s="50"/>
      <c r="D41" s="449"/>
      <c r="E41" s="222"/>
      <c r="F41" s="449"/>
      <c r="G41" s="222"/>
      <c r="H41" s="222"/>
      <c r="I41" s="222"/>
      <c r="J41" s="1205"/>
      <c r="K41" s="222"/>
      <c r="L41" s="1205"/>
      <c r="M41" s="222"/>
      <c r="N41" s="1205"/>
      <c r="O41" s="222"/>
      <c r="P41" s="222"/>
      <c r="Q41" s="222"/>
      <c r="R41" s="222"/>
      <c r="S41" s="222"/>
      <c r="T41" s="449"/>
      <c r="U41" s="222"/>
      <c r="V41" s="222"/>
      <c r="W41" s="222"/>
      <c r="X41" s="222"/>
      <c r="Y41" s="222"/>
      <c r="Z41" s="222"/>
      <c r="AA41" s="222"/>
      <c r="AB41" s="91"/>
      <c r="AC41" s="48"/>
      <c r="AD41" s="943"/>
      <c r="AE41" s="61"/>
      <c r="AF41" s="61"/>
      <c r="AG41" s="19"/>
      <c r="AH41" s="95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68" ht="12" x14ac:dyDescent="0.2">
      <c r="A42" s="46"/>
      <c r="B42" s="73"/>
      <c r="C42" s="102" t="s">
        <v>238</v>
      </c>
      <c r="D42" s="449"/>
      <c r="E42" s="1060"/>
      <c r="F42" s="449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449"/>
      <c r="U42" s="826"/>
      <c r="V42" s="826"/>
      <c r="W42" s="826"/>
      <c r="X42" s="826"/>
      <c r="Y42" s="826"/>
      <c r="Z42" s="673"/>
      <c r="AA42" s="673"/>
      <c r="AB42" s="50"/>
      <c r="AC42" s="61"/>
      <c r="AD42" s="943" t="str">
        <f t="shared" ref="AD42:AD62" si="2">IF(AC42&lt;3," ",((LARGE(D42:AA42,1)+LARGE(D42:AA42,2)+LARGE(D42:AA42,3))/3))</f>
        <v xml:space="preserve"> </v>
      </c>
      <c r="AE42" s="61"/>
      <c r="AF42" s="61"/>
      <c r="AG42" s="19"/>
      <c r="AH42" s="95"/>
      <c r="AI42" s="1217">
        <v>620</v>
      </c>
      <c r="AJ42" s="1218">
        <v>635</v>
      </c>
      <c r="AK42" s="1218">
        <v>645</v>
      </c>
      <c r="AL42" s="1218">
        <v>655</v>
      </c>
      <c r="AM42" s="1218">
        <v>665</v>
      </c>
      <c r="AN42" s="1218">
        <v>675</v>
      </c>
      <c r="AO42" s="1218">
        <v>685</v>
      </c>
      <c r="AP42" s="1218">
        <v>695</v>
      </c>
      <c r="AQ42" s="1218">
        <v>700</v>
      </c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</row>
    <row r="43" spans="1:68" ht="12" x14ac:dyDescent="0.2">
      <c r="A43" s="46"/>
      <c r="B43" s="302"/>
      <c r="C43" s="454" t="s">
        <v>226</v>
      </c>
      <c r="D43" s="455"/>
      <c r="E43" s="408"/>
      <c r="F43" s="820"/>
      <c r="G43" s="829"/>
      <c r="H43" s="231"/>
      <c r="I43" s="233"/>
      <c r="J43" s="828"/>
      <c r="K43" s="224"/>
      <c r="L43" s="828"/>
      <c r="M43" s="131"/>
      <c r="N43" s="828"/>
      <c r="O43" s="224"/>
      <c r="P43" s="235"/>
      <c r="Q43" s="224"/>
      <c r="R43" s="237"/>
      <c r="S43" s="237"/>
      <c r="T43" s="820"/>
      <c r="U43" s="829"/>
      <c r="V43" s="130"/>
      <c r="W43" s="131"/>
      <c r="X43" s="130"/>
      <c r="Y43" s="131"/>
      <c r="Z43" s="817"/>
      <c r="AA43" s="131"/>
      <c r="AB43" s="46"/>
      <c r="AC43" s="48">
        <f>COUNT(D43:AA43)</f>
        <v>0</v>
      </c>
      <c r="AD43" s="943" t="str">
        <f t="shared" si="2"/>
        <v xml:space="preserve"> </v>
      </c>
      <c r="AE43" s="71">
        <f>COUNTIF(D43:AA43,"(1)")</f>
        <v>0</v>
      </c>
      <c r="AF43" s="75">
        <f>COUNTIF(D43:AA43,"(2)")</f>
        <v>0</v>
      </c>
      <c r="AG43" s="31">
        <f>COUNTIF(D43:AA43,"(3)")</f>
        <v>0</v>
      </c>
      <c r="AH43" s="76">
        <f>SUM(AE43:AG43)</f>
        <v>0</v>
      </c>
      <c r="AI43" s="116">
        <v>12</v>
      </c>
      <c r="AJ43" s="35">
        <v>12</v>
      </c>
      <c r="AK43" s="35">
        <v>12</v>
      </c>
      <c r="AL43" s="35">
        <v>12</v>
      </c>
      <c r="AM43" s="35">
        <v>12</v>
      </c>
      <c r="AN43" s="35">
        <v>12</v>
      </c>
      <c r="AO43" s="35">
        <v>12</v>
      </c>
      <c r="AP43" s="35">
        <v>12</v>
      </c>
      <c r="AQ43" s="31" t="e">
        <f>IF((LARGE($D43:$AA43,1))&gt;=700,"17"," ")</f>
        <v>#NUM!</v>
      </c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</row>
    <row r="44" spans="1:68" ht="12" x14ac:dyDescent="0.2">
      <c r="A44" s="46"/>
      <c r="B44" s="83"/>
      <c r="C44" s="70"/>
      <c r="D44" s="444"/>
      <c r="E44" s="831"/>
      <c r="F44" s="444"/>
      <c r="G44" s="1058"/>
      <c r="H44" s="216"/>
      <c r="I44" s="1058"/>
      <c r="J44" s="831"/>
      <c r="K44" s="1058"/>
      <c r="L44" s="831"/>
      <c r="M44" s="1058"/>
      <c r="N44" s="831"/>
      <c r="O44" s="1058"/>
      <c r="P44" s="216"/>
      <c r="Q44" s="1058"/>
      <c r="R44" s="831"/>
      <c r="S44" s="831"/>
      <c r="T44" s="444"/>
      <c r="U44" s="830"/>
      <c r="V44" s="216"/>
      <c r="W44" s="830"/>
      <c r="X44" s="216"/>
      <c r="Y44" s="830"/>
      <c r="Z44" s="818"/>
      <c r="AA44" s="675"/>
      <c r="AB44" s="46"/>
      <c r="AC44" s="48">
        <f>COUNT(D44:AA44)</f>
        <v>0</v>
      </c>
      <c r="AD44" s="943" t="str">
        <f t="shared" si="2"/>
        <v xml:space="preserve"> </v>
      </c>
      <c r="AE44" s="62">
        <f>COUNTIF(D44:AA44,"(1)")</f>
        <v>0</v>
      </c>
      <c r="AF44" s="60">
        <f>COUNTIF(D44:AA44,"(2)")</f>
        <v>0</v>
      </c>
      <c r="AG44" s="18">
        <f>COUNTIF(D44:AA44,"(3)")</f>
        <v>0</v>
      </c>
      <c r="AH44" s="57">
        <f>SUM(AE44:AG44)</f>
        <v>0</v>
      </c>
      <c r="AI44" s="20" t="e">
        <f>IF((LARGE($D44:$AA44,1))&gt;=620,"17"," ")</f>
        <v>#NUM!</v>
      </c>
      <c r="AJ44" s="18" t="e">
        <f>IF((LARGE($D44:$AA44,1))&gt;=635,"17"," ")</f>
        <v>#NUM!</v>
      </c>
      <c r="AK44" s="18" t="e">
        <f>IF((LARGE($D44:$AA44,1))&gt;=645,"17"," ")</f>
        <v>#NUM!</v>
      </c>
      <c r="AL44" s="18" t="e">
        <f>IF((LARGE($D44:$AA44,1))&gt;=655,"17"," ")</f>
        <v>#NUM!</v>
      </c>
      <c r="AM44" s="18" t="e">
        <f>IF((LARGE($D44:$AA44,1))&gt;=665,"17"," ")</f>
        <v>#NUM!</v>
      </c>
      <c r="AN44" s="18" t="e">
        <f>IF((LARGE($D44:$AA44,1))&gt;=675,"17"," ")</f>
        <v>#NUM!</v>
      </c>
      <c r="AO44" s="18" t="e">
        <f>IF((LARGE($D44:$AA44,1))&gt;=685,"17"," ")</f>
        <v>#NUM!</v>
      </c>
      <c r="AP44" s="18" t="e">
        <f>IF((LARGE($D44:$AA44,1))&gt;=695,"17"," ")</f>
        <v>#NUM!</v>
      </c>
      <c r="AQ44" s="18" t="e">
        <f>IF((LARGE($D44:$AA44,1))&gt;=700,"17"," ")</f>
        <v>#NUM!</v>
      </c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</row>
    <row r="45" spans="1:68" ht="12" x14ac:dyDescent="0.2">
      <c r="A45" s="46"/>
      <c r="B45" s="81"/>
      <c r="C45" s="72"/>
      <c r="D45" s="446"/>
      <c r="E45" s="828"/>
      <c r="F45" s="446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446"/>
      <c r="U45" s="828"/>
      <c r="V45" s="828"/>
      <c r="W45" s="828"/>
      <c r="X45" s="828"/>
      <c r="Y45" s="828"/>
      <c r="Z45" s="682"/>
      <c r="AA45" s="682"/>
      <c r="AB45" s="46"/>
      <c r="AC45" s="48"/>
      <c r="AD45" s="943" t="str">
        <f t="shared" si="2"/>
        <v xml:space="preserve"> </v>
      </c>
      <c r="AE45" s="48"/>
      <c r="AF45" s="48"/>
      <c r="AG45" s="5"/>
      <c r="AH45" s="64"/>
      <c r="AI45" s="19"/>
      <c r="AJ45" s="19"/>
      <c r="AK45" s="19"/>
      <c r="AL45" s="19"/>
      <c r="AM45" s="19"/>
      <c r="AN45" s="19"/>
      <c r="AO45" s="19"/>
      <c r="AP45" s="19"/>
      <c r="AQ45" s="1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</row>
    <row r="46" spans="1:68" ht="12" x14ac:dyDescent="0.2">
      <c r="A46" s="46"/>
      <c r="B46" s="73"/>
      <c r="C46" s="102" t="s">
        <v>39</v>
      </c>
      <c r="D46" s="447"/>
      <c r="E46" s="1060"/>
      <c r="F46" s="447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447"/>
      <c r="U46" s="826"/>
      <c r="V46" s="826"/>
      <c r="W46" s="826"/>
      <c r="X46" s="826"/>
      <c r="Y46" s="826"/>
      <c r="Z46" s="673"/>
      <c r="AA46" s="673"/>
      <c r="AB46" s="46"/>
      <c r="AC46" s="48"/>
      <c r="AD46" s="943" t="str">
        <f t="shared" si="2"/>
        <v xml:space="preserve"> </v>
      </c>
      <c r="AE46" s="59"/>
      <c r="AF46" s="59"/>
      <c r="AG46" s="17"/>
      <c r="AH46" s="68"/>
      <c r="AI46" s="19"/>
      <c r="AJ46" s="19"/>
      <c r="AK46" s="19"/>
      <c r="AL46" s="19"/>
      <c r="AM46" s="19"/>
      <c r="AN46" s="19"/>
      <c r="AO46" s="19"/>
      <c r="AP46" s="19"/>
      <c r="AQ46" s="19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</row>
    <row r="47" spans="1:68" ht="12" x14ac:dyDescent="0.2">
      <c r="A47" s="46"/>
      <c r="B47" s="302"/>
      <c r="C47" s="407" t="s">
        <v>23</v>
      </c>
      <c r="D47" s="448"/>
      <c r="E47" s="1050"/>
      <c r="F47" s="448"/>
      <c r="G47" s="1050"/>
      <c r="H47" s="220"/>
      <c r="I47" s="1050"/>
      <c r="J47" s="828"/>
      <c r="K47" s="828"/>
      <c r="L47" s="220"/>
      <c r="M47" s="1050"/>
      <c r="N47" s="828"/>
      <c r="O47" s="828"/>
      <c r="P47" s="220"/>
      <c r="Q47" s="1050"/>
      <c r="R47" s="220"/>
      <c r="S47" s="1050"/>
      <c r="T47" s="448"/>
      <c r="U47" s="836"/>
      <c r="V47" s="235"/>
      <c r="W47" s="224"/>
      <c r="X47" s="235"/>
      <c r="Y47" s="224"/>
      <c r="Z47" s="817"/>
      <c r="AA47" s="676"/>
      <c r="AB47" s="46"/>
      <c r="AC47" s="48">
        <f>COUNT(D47:AA47)</f>
        <v>0</v>
      </c>
      <c r="AD47" s="943" t="str">
        <f t="shared" si="2"/>
        <v xml:space="preserve"> </v>
      </c>
      <c r="AE47" s="62">
        <f>COUNTIF(D47:AA47,"(1)")</f>
        <v>0</v>
      </c>
      <c r="AF47" s="60">
        <f>COUNTIF(D47:AA47,"(2)")</f>
        <v>0</v>
      </c>
      <c r="AG47" s="18">
        <f>COUNTIF(D47:AA47,"(3)")</f>
        <v>0</v>
      </c>
      <c r="AH47" s="57">
        <f>SUM(AE47:AG47)</f>
        <v>0</v>
      </c>
      <c r="AI47" s="214" t="s">
        <v>53</v>
      </c>
      <c r="AJ47" s="104" t="s">
        <v>53</v>
      </c>
      <c r="AK47" s="104" t="s">
        <v>136</v>
      </c>
      <c r="AL47" s="31" t="e">
        <f>IF((LARGE($D47:$AA47,1))&gt;=655,"17"," ")</f>
        <v>#NUM!</v>
      </c>
      <c r="AM47" s="31" t="e">
        <f>IF((LARGE($D47:$AA47,1))&gt;=665,"17"," ")</f>
        <v>#NUM!</v>
      </c>
      <c r="AN47" s="31" t="e">
        <f>IF((LARGE($D47:$AA47,1))&gt;=675,"17"," ")</f>
        <v>#NUM!</v>
      </c>
      <c r="AO47" s="31" t="e">
        <f>IF((LARGE($D47:$AA47,1))&gt;=685,"17"," ")</f>
        <v>#NUM!</v>
      </c>
      <c r="AP47" s="31" t="e">
        <f>IF((LARGE($D47:$AA47,1))&gt;=695,"17"," ")</f>
        <v>#NUM!</v>
      </c>
      <c r="AQ47" s="31" t="e">
        <f>IF((LARGE($D47:$AA47,1))&gt;=700,"17"," ")</f>
        <v>#NUM!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</row>
    <row r="48" spans="1:68" ht="12" x14ac:dyDescent="0.2">
      <c r="A48" s="46"/>
      <c r="B48" s="82">
        <v>1</v>
      </c>
      <c r="C48" s="122" t="s">
        <v>305</v>
      </c>
      <c r="D48" s="445"/>
      <c r="E48" s="1288"/>
      <c r="F48" s="445"/>
      <c r="G48" s="1288"/>
      <c r="H48" s="1289"/>
      <c r="I48" s="1288"/>
      <c r="J48" s="1290"/>
      <c r="K48" s="1290"/>
      <c r="L48" s="1289">
        <v>632</v>
      </c>
      <c r="M48" s="1249" t="s">
        <v>347</v>
      </c>
      <c r="N48" s="1290"/>
      <c r="O48" s="1290"/>
      <c r="P48" s="1289"/>
      <c r="Q48" s="1288"/>
      <c r="R48" s="1289"/>
      <c r="S48" s="1288"/>
      <c r="T48" s="445"/>
      <c r="U48" s="1288"/>
      <c r="V48" s="221"/>
      <c r="W48" s="218"/>
      <c r="X48" s="221"/>
      <c r="Y48" s="218"/>
      <c r="Z48" s="1290"/>
      <c r="AA48" s="1288"/>
      <c r="AB48" s="46"/>
      <c r="AC48" s="48">
        <f>COUNT(D48:AA48)</f>
        <v>1</v>
      </c>
      <c r="AD48" s="943" t="str">
        <f t="shared" si="2"/>
        <v xml:space="preserve"> </v>
      </c>
      <c r="AE48" s="62">
        <f>COUNTIF(D48:AA48,"(1)")</f>
        <v>0</v>
      </c>
      <c r="AF48" s="60">
        <f>COUNTIF(D48:AA48,"(2)")</f>
        <v>0</v>
      </c>
      <c r="AG48" s="18">
        <f>COUNTIF(D48:AA48,"(3)")</f>
        <v>1</v>
      </c>
      <c r="AH48" s="57">
        <f>SUM(AE48:AG48)</f>
        <v>1</v>
      </c>
      <c r="AI48" s="1297" t="str">
        <f>IF((LARGE($D48:$AA48,1))&gt;=620,"17"," ")</f>
        <v>17</v>
      </c>
      <c r="AJ48" s="18" t="str">
        <f>IF((LARGE($D48:$AA48,1))&gt;=635,"17"," ")</f>
        <v xml:space="preserve"> </v>
      </c>
      <c r="AK48" s="18" t="str">
        <f>IF((LARGE($D48:$AA48,1))&gt;=645,"17"," ")</f>
        <v xml:space="preserve"> </v>
      </c>
      <c r="AL48" s="31" t="str">
        <f>IF((LARGE($D48:$AA48,1))&gt;=655,"17"," ")</f>
        <v xml:space="preserve"> </v>
      </c>
      <c r="AM48" s="31" t="str">
        <f>IF((LARGE($D48:$AA48,1))&gt;=665,"17"," ")</f>
        <v xml:space="preserve"> </v>
      </c>
      <c r="AN48" s="31" t="str">
        <f>IF((LARGE($D48:$AA48,1))&gt;=675,"17"," ")</f>
        <v xml:space="preserve"> </v>
      </c>
      <c r="AO48" s="31" t="str">
        <f>IF((LARGE($D48:$AA48,1))&gt;=685,"17"," ")</f>
        <v xml:space="preserve"> </v>
      </c>
      <c r="AP48" s="31" t="str">
        <f>IF((LARGE($D48:$AA48,1))&gt;=695,"17"," ")</f>
        <v xml:space="preserve"> </v>
      </c>
      <c r="AQ48" s="31" t="str">
        <f>IF((LARGE($D48:$AA48,1))&gt;=700,"17"," ")</f>
        <v xml:space="preserve"> </v>
      </c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</row>
    <row r="49" spans="1:68" ht="12" x14ac:dyDescent="0.2">
      <c r="A49" s="46"/>
      <c r="B49" s="82">
        <v>2</v>
      </c>
      <c r="C49" s="122" t="s">
        <v>310</v>
      </c>
      <c r="D49" s="445">
        <v>617</v>
      </c>
      <c r="E49" s="219" t="s">
        <v>348</v>
      </c>
      <c r="F49" s="445">
        <v>619</v>
      </c>
      <c r="G49" s="219" t="s">
        <v>351</v>
      </c>
      <c r="H49" s="1056">
        <v>647</v>
      </c>
      <c r="I49" s="1249" t="s">
        <v>347</v>
      </c>
      <c r="J49" s="1060">
        <v>601</v>
      </c>
      <c r="K49" s="905" t="s">
        <v>348</v>
      </c>
      <c r="L49" s="1056"/>
      <c r="M49" s="1052"/>
      <c r="N49" s="1060">
        <v>636</v>
      </c>
      <c r="O49" s="1396" t="s">
        <v>323</v>
      </c>
      <c r="P49" s="1056"/>
      <c r="Q49" s="1052"/>
      <c r="R49" s="1056"/>
      <c r="S49" s="1052"/>
      <c r="T49" s="445"/>
      <c r="U49" s="901"/>
      <c r="V49" s="221"/>
      <c r="W49" s="218"/>
      <c r="X49" s="221"/>
      <c r="Y49" s="218"/>
      <c r="Z49" s="900"/>
      <c r="AA49" s="901"/>
      <c r="AB49" s="46"/>
      <c r="AC49" s="48">
        <f>COUNT(D49:AA49)</f>
        <v>5</v>
      </c>
      <c r="AD49" s="943">
        <f t="shared" si="2"/>
        <v>634</v>
      </c>
      <c r="AE49" s="62">
        <f>COUNTIF(D49:AA49,"(1)")</f>
        <v>0</v>
      </c>
      <c r="AF49" s="60">
        <f>COUNTIF(D49:AA49,"(2)")</f>
        <v>1</v>
      </c>
      <c r="AG49" s="18">
        <f>COUNTIF(D49:AA49,"(3)")</f>
        <v>1</v>
      </c>
      <c r="AH49" s="57">
        <f>SUM(AE49:AG49)</f>
        <v>2</v>
      </c>
      <c r="AI49" s="108">
        <v>16</v>
      </c>
      <c r="AJ49" s="106">
        <v>16</v>
      </c>
      <c r="AK49" s="106">
        <v>16</v>
      </c>
      <c r="AL49" s="18" t="str">
        <f>IF((LARGE($D49:$AA49,1))&gt;=655,"17"," ")</f>
        <v xml:space="preserve"> </v>
      </c>
      <c r="AM49" s="31" t="str">
        <f>IF((LARGE($D49:$AA49,1))&gt;=665,"17"," ")</f>
        <v xml:space="preserve"> </v>
      </c>
      <c r="AN49" s="31" t="str">
        <f>IF((LARGE($D49:$AA49,1))&gt;=675,"17"," ")</f>
        <v xml:space="preserve"> </v>
      </c>
      <c r="AO49" s="18" t="str">
        <f>IF((LARGE($D49:$AA49,1))&gt;=685,"17"," ")</f>
        <v xml:space="preserve"> </v>
      </c>
      <c r="AP49" s="31" t="str">
        <f>IF((LARGE($D49:$AA49,1))&gt;=695,"17"," ")</f>
        <v xml:space="preserve"> </v>
      </c>
      <c r="AQ49" s="31" t="str">
        <f>IF((LARGE($D49:$AA49,1))&gt;=700,"17"," ")</f>
        <v xml:space="preserve"> </v>
      </c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</row>
    <row r="50" spans="1:68" ht="12" x14ac:dyDescent="0.2">
      <c r="A50" s="46"/>
      <c r="B50" s="83">
        <v>3</v>
      </c>
      <c r="C50" s="70" t="s">
        <v>22</v>
      </c>
      <c r="D50" s="444"/>
      <c r="E50" s="225"/>
      <c r="F50" s="444">
        <v>662</v>
      </c>
      <c r="G50" s="1261" t="s">
        <v>322</v>
      </c>
      <c r="H50" s="230">
        <v>686</v>
      </c>
      <c r="I50" s="1261" t="s">
        <v>322</v>
      </c>
      <c r="J50" s="831"/>
      <c r="K50" s="227"/>
      <c r="L50" s="216">
        <v>692</v>
      </c>
      <c r="M50" s="1261" t="s">
        <v>322</v>
      </c>
      <c r="N50" s="831">
        <v>677</v>
      </c>
      <c r="O50" s="1284" t="s">
        <v>322</v>
      </c>
      <c r="P50" s="230">
        <v>684</v>
      </c>
      <c r="Q50" s="225" t="s">
        <v>480</v>
      </c>
      <c r="R50" s="230"/>
      <c r="S50" s="225"/>
      <c r="T50" s="444"/>
      <c r="U50" s="225"/>
      <c r="V50" s="229"/>
      <c r="W50" s="217"/>
      <c r="X50" s="229"/>
      <c r="Y50" s="217"/>
      <c r="Z50" s="818"/>
      <c r="AA50" s="217"/>
      <c r="AB50" s="46"/>
      <c r="AC50" s="48">
        <f>COUNT(D50:AA50)</f>
        <v>5</v>
      </c>
      <c r="AD50" s="943">
        <f t="shared" si="2"/>
        <v>687.33333333333337</v>
      </c>
      <c r="AE50" s="62">
        <f>COUNTIF(D50:AA50,"(1)")</f>
        <v>4</v>
      </c>
      <c r="AF50" s="60">
        <f>COUNTIF(D50:AA50,"(2)")</f>
        <v>0</v>
      </c>
      <c r="AG50" s="18">
        <f>COUNTIF(D50:AA50,"(3)")</f>
        <v>0</v>
      </c>
      <c r="AH50" s="57">
        <f>SUM(AE50:AG50)</f>
        <v>4</v>
      </c>
      <c r="AI50" s="98" t="s">
        <v>53</v>
      </c>
      <c r="AJ50" s="101" t="s">
        <v>53</v>
      </c>
      <c r="AK50" s="101" t="s">
        <v>123</v>
      </c>
      <c r="AL50" s="101" t="s">
        <v>136</v>
      </c>
      <c r="AM50" s="101" t="s">
        <v>180</v>
      </c>
      <c r="AN50" s="1298" t="str">
        <f>IF((LARGE($D50:$AA50,1))&gt;=675,"17"," ")</f>
        <v>17</v>
      </c>
      <c r="AO50" s="1298" t="str">
        <f>IF((LARGE($D50:$AA50,1))&gt;=685,"17"," ")</f>
        <v>17</v>
      </c>
      <c r="AP50" s="31" t="str">
        <f>IF((LARGE($D50:$AA50,1))&gt;=695,"17"," ")</f>
        <v xml:space="preserve"> </v>
      </c>
      <c r="AQ50" s="18" t="str">
        <f>IF((LARGE($D50:$AA50,1))&gt;=700,"17"," ")</f>
        <v xml:space="preserve"> </v>
      </c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</row>
    <row r="51" spans="1:68" ht="12" x14ac:dyDescent="0.2">
      <c r="A51" s="46"/>
      <c r="B51" s="73"/>
      <c r="C51" s="50"/>
      <c r="D51" s="449"/>
      <c r="E51" s="905"/>
      <c r="F51" s="449"/>
      <c r="G51" s="905"/>
      <c r="H51" s="905"/>
      <c r="I51" s="905"/>
      <c r="J51" s="1060"/>
      <c r="K51" s="905"/>
      <c r="L51" s="1060"/>
      <c r="M51" s="1060"/>
      <c r="N51" s="1060"/>
      <c r="O51" s="905"/>
      <c r="P51" s="905"/>
      <c r="Q51" s="905"/>
      <c r="R51" s="905"/>
      <c r="S51" s="905"/>
      <c r="T51" s="449"/>
      <c r="U51" s="834"/>
      <c r="V51" s="222"/>
      <c r="W51" s="222"/>
      <c r="X51" s="222"/>
      <c r="Y51" s="222"/>
      <c r="Z51" s="673"/>
      <c r="AA51" s="222"/>
      <c r="AB51" s="50"/>
      <c r="AC51" s="61"/>
      <c r="AD51" s="943" t="str">
        <f t="shared" si="2"/>
        <v xml:space="preserve"> </v>
      </c>
      <c r="AE51" s="61"/>
      <c r="AF51" s="61"/>
      <c r="AG51" s="19"/>
      <c r="AH51" s="95"/>
      <c r="AI51" s="471"/>
      <c r="AJ51" s="453"/>
      <c r="AK51" s="453"/>
      <c r="AL51" s="453"/>
      <c r="AM51" s="453"/>
      <c r="AN51" s="19"/>
      <c r="AO51" s="453"/>
      <c r="AP51" s="453"/>
      <c r="AQ51" s="1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</row>
    <row r="52" spans="1:68" ht="12" x14ac:dyDescent="0.2">
      <c r="A52" s="50"/>
      <c r="B52" s="73"/>
      <c r="C52" s="50"/>
      <c r="O52" s="226"/>
      <c r="P52" s="226"/>
      <c r="Q52" s="226"/>
      <c r="R52" s="226"/>
      <c r="S52" s="226"/>
      <c r="Z52" s="226"/>
      <c r="AA52" s="226"/>
      <c r="AB52" s="46"/>
      <c r="AC52" s="48"/>
      <c r="AD52" s="943" t="str">
        <f t="shared" si="2"/>
        <v xml:space="preserve"> </v>
      </c>
      <c r="AE52" s="48"/>
      <c r="AF52" s="48"/>
      <c r="AG52" s="5"/>
      <c r="AH52" s="48"/>
      <c r="AI52" s="19"/>
      <c r="AJ52" s="19"/>
      <c r="AK52" s="19"/>
      <c r="AL52" s="19"/>
      <c r="AM52" s="19"/>
      <c r="AN52" s="19"/>
      <c r="AO52" s="19"/>
      <c r="AP52" s="19"/>
      <c r="AQ52" s="1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</row>
    <row r="53" spans="1:68" ht="12" x14ac:dyDescent="0.2">
      <c r="A53" s="46"/>
      <c r="B53" s="80"/>
      <c r="C53" s="66" t="s">
        <v>40</v>
      </c>
      <c r="D53" s="442"/>
      <c r="E53" s="831"/>
      <c r="F53" s="442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442"/>
      <c r="U53" s="831"/>
      <c r="V53" s="831"/>
      <c r="W53" s="831"/>
      <c r="X53" s="831"/>
      <c r="Y53" s="831"/>
      <c r="Z53" s="673"/>
      <c r="AA53" s="673"/>
      <c r="AB53" s="46"/>
      <c r="AC53" s="48"/>
      <c r="AD53" s="943" t="str">
        <f t="shared" si="2"/>
        <v xml:space="preserve"> </v>
      </c>
      <c r="AE53" s="59"/>
      <c r="AF53" s="59"/>
      <c r="AG53" s="17"/>
      <c r="AH53" s="68"/>
      <c r="AI53" s="17"/>
      <c r="AJ53" s="17"/>
      <c r="AK53" s="17"/>
      <c r="AL53" s="17"/>
      <c r="AM53" s="17"/>
      <c r="AN53" s="17"/>
      <c r="AO53" s="17"/>
      <c r="AP53" s="17"/>
      <c r="AQ53" s="17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</row>
    <row r="54" spans="1:68" ht="12" x14ac:dyDescent="0.2">
      <c r="A54" s="46"/>
      <c r="B54" s="82"/>
      <c r="C54" s="69"/>
      <c r="D54" s="445"/>
      <c r="E54" s="1052"/>
      <c r="F54" s="445"/>
      <c r="G54" s="1052"/>
      <c r="H54" s="220"/>
      <c r="I54" s="1050"/>
      <c r="J54" s="1054"/>
      <c r="K54" s="218"/>
      <c r="L54" s="1054"/>
      <c r="M54" s="218"/>
      <c r="N54" s="1054"/>
      <c r="O54" s="218"/>
      <c r="P54" s="235"/>
      <c r="Q54" s="224"/>
      <c r="R54" s="222"/>
      <c r="S54" s="222"/>
      <c r="T54" s="445"/>
      <c r="U54" s="832"/>
      <c r="V54" s="220"/>
      <c r="W54" s="836"/>
      <c r="X54" s="220"/>
      <c r="Y54" s="836"/>
      <c r="Z54" s="817"/>
      <c r="AA54" s="676"/>
      <c r="AB54" s="46"/>
      <c r="AC54" s="48">
        <f>COUNT(D54:AA54)</f>
        <v>0</v>
      </c>
      <c r="AD54" s="943" t="str">
        <f t="shared" si="2"/>
        <v xml:space="preserve"> </v>
      </c>
      <c r="AE54" s="62">
        <f>COUNTIF(D54:AA54,"(1)")</f>
        <v>0</v>
      </c>
      <c r="AF54" s="60">
        <f>COUNTIF(D54:AA54,"(2)")</f>
        <v>0</v>
      </c>
      <c r="AG54" s="18">
        <f>COUNTIF(D54:AA54,"(3)")</f>
        <v>0</v>
      </c>
      <c r="AH54" s="57">
        <f>SUM(AE54:AG54)</f>
        <v>0</v>
      </c>
      <c r="AI54" s="20" t="e">
        <f>IF((LARGE($D54:$AA54,1))&gt;=620,"17"," ")</f>
        <v>#NUM!</v>
      </c>
      <c r="AJ54" s="18" t="e">
        <f>IF((LARGE($D54:$AA54,1))&gt;=635,"17"," ")</f>
        <v>#NUM!</v>
      </c>
      <c r="AK54" s="18" t="e">
        <f>IF((LARGE($D54:$AA54,1))&gt;=645,"17"," ")</f>
        <v>#NUM!</v>
      </c>
      <c r="AL54" s="18" t="e">
        <f>IF((LARGE($D54:$AA54,1))&gt;=655,"17"," ")</f>
        <v>#NUM!</v>
      </c>
      <c r="AM54" s="18" t="e">
        <f>IF((LARGE($D54:$AA54,1))&gt;=665,"17"," ")</f>
        <v>#NUM!</v>
      </c>
      <c r="AN54" s="18" t="e">
        <f>IF((LARGE($D54:$AA54,1))&gt;=675,"17"," ")</f>
        <v>#NUM!</v>
      </c>
      <c r="AO54" s="18" t="e">
        <f>IF((LARGE($D54:$AA54,1))&gt;=685,"17"," ")</f>
        <v>#NUM!</v>
      </c>
      <c r="AP54" s="18" t="e">
        <f>IF((LARGE($D54:$AA54,1))&gt;=695,"17"," ")</f>
        <v>#NUM!</v>
      </c>
      <c r="AQ54" s="18" t="e">
        <f>IF((LARGE($D54:$AA54,1))&gt;=700,"17"," ")</f>
        <v>#NUM!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</row>
    <row r="55" spans="1:68" ht="12" x14ac:dyDescent="0.2">
      <c r="A55" s="46"/>
      <c r="B55" s="83"/>
      <c r="C55" s="70"/>
      <c r="D55" s="444"/>
      <c r="E55" s="225"/>
      <c r="F55" s="444"/>
      <c r="G55" s="225"/>
      <c r="H55" s="230"/>
      <c r="I55" s="225"/>
      <c r="J55" s="831"/>
      <c r="K55" s="225"/>
      <c r="L55" s="831"/>
      <c r="M55" s="225"/>
      <c r="N55" s="831"/>
      <c r="O55" s="225"/>
      <c r="P55" s="230"/>
      <c r="Q55" s="225"/>
      <c r="R55" s="227"/>
      <c r="S55" s="227"/>
      <c r="T55" s="444"/>
      <c r="U55" s="225"/>
      <c r="V55" s="230"/>
      <c r="W55" s="225"/>
      <c r="X55" s="230"/>
      <c r="Y55" s="225"/>
      <c r="Z55" s="818"/>
      <c r="AA55" s="217"/>
      <c r="AB55" s="46"/>
      <c r="AC55" s="48">
        <f>COUNT(D55:AA55)</f>
        <v>0</v>
      </c>
      <c r="AD55" s="943" t="str">
        <f t="shared" si="2"/>
        <v xml:space="preserve"> </v>
      </c>
      <c r="AE55" s="62">
        <f>COUNTIF(D55:AA55,"(1)")</f>
        <v>0</v>
      </c>
      <c r="AF55" s="60">
        <f>COUNTIF(D55:AA55,"(2)")</f>
        <v>0</v>
      </c>
      <c r="AG55" s="18">
        <f>COUNTIF(D55:AA55,"(3)")</f>
        <v>0</v>
      </c>
      <c r="AH55" s="57">
        <f>SUM(AE55:AG55)</f>
        <v>0</v>
      </c>
      <c r="AI55" s="20" t="e">
        <f>IF((LARGE($D55:$AA55,1))&gt;=620,"17"," ")</f>
        <v>#NUM!</v>
      </c>
      <c r="AJ55" s="18" t="e">
        <f>IF((LARGE($D55:$AA55,1))&gt;=635,"17"," ")</f>
        <v>#NUM!</v>
      </c>
      <c r="AK55" s="18" t="e">
        <f>IF((LARGE($D55:$AA55,1))&gt;=645,"17"," ")</f>
        <v>#NUM!</v>
      </c>
      <c r="AL55" s="18" t="e">
        <f>IF((LARGE($D55:$AA55,1))&gt;=655,"17"," ")</f>
        <v>#NUM!</v>
      </c>
      <c r="AM55" s="6" t="e">
        <f>IF((LARGE($D55:$AA55,1))&gt;=665,"17"," ")</f>
        <v>#NUM!</v>
      </c>
      <c r="AN55" s="6" t="e">
        <f>IF((LARGE($D55:$AA55,1))&gt;=675,"17"," ")</f>
        <v>#NUM!</v>
      </c>
      <c r="AO55" s="18" t="e">
        <f>IF((LARGE($D55:$AA55,1))&gt;=685,"17"," ")</f>
        <v>#NUM!</v>
      </c>
      <c r="AP55" s="6" t="e">
        <f>IF((LARGE($D55:$AA55,1))&gt;=695,"17"," ")</f>
        <v>#NUM!</v>
      </c>
      <c r="AQ55" s="6" t="e">
        <f>IF((LARGE($D55:$AA55,1))&gt;=700,"17"," ")</f>
        <v>#NUM!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</row>
    <row r="56" spans="1:68" ht="12" x14ac:dyDescent="0.2">
      <c r="A56" s="46"/>
      <c r="B56" s="73"/>
      <c r="C56" s="50"/>
      <c r="D56" s="449"/>
      <c r="E56" s="1060"/>
      <c r="F56" s="449"/>
      <c r="G56" s="1060"/>
      <c r="H56" s="1060"/>
      <c r="I56" s="1060"/>
      <c r="J56" s="1060"/>
      <c r="K56" s="1060"/>
      <c r="L56" s="1060"/>
      <c r="M56" s="1060"/>
      <c r="N56" s="1060"/>
      <c r="O56" s="1060"/>
      <c r="P56" s="1060"/>
      <c r="Q56" s="1060"/>
      <c r="R56" s="1060"/>
      <c r="S56" s="1060"/>
      <c r="T56" s="449"/>
      <c r="U56" s="826"/>
      <c r="V56" s="826"/>
      <c r="W56" s="826"/>
      <c r="X56" s="826"/>
      <c r="Y56" s="826"/>
      <c r="Z56" s="673"/>
      <c r="AA56" s="673"/>
      <c r="AB56" s="46"/>
      <c r="AC56" s="48"/>
      <c r="AD56" s="943" t="str">
        <f t="shared" si="2"/>
        <v xml:space="preserve"> </v>
      </c>
      <c r="AE56" s="61"/>
      <c r="AF56" s="61"/>
      <c r="AG56" s="19"/>
      <c r="AH56" s="95"/>
      <c r="AI56" s="19"/>
      <c r="AJ56" s="19"/>
      <c r="AK56" s="19"/>
      <c r="AL56" s="19"/>
      <c r="AM56" s="204"/>
      <c r="AN56" s="204"/>
      <c r="AO56" s="19"/>
      <c r="AP56" s="204"/>
      <c r="AQ56" s="20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</row>
    <row r="57" spans="1:68" ht="12" x14ac:dyDescent="0.2">
      <c r="A57" s="46"/>
      <c r="B57" s="73"/>
      <c r="C57" s="50"/>
      <c r="D57" s="449"/>
      <c r="E57" s="1060"/>
      <c r="F57" s="449"/>
      <c r="G57" s="1060"/>
      <c r="H57" s="1060"/>
      <c r="I57" s="1060"/>
      <c r="J57" s="1060"/>
      <c r="K57" s="1060"/>
      <c r="L57" s="1060"/>
      <c r="M57" s="1060"/>
      <c r="N57" s="1060"/>
      <c r="O57" s="1060"/>
      <c r="P57" s="1060"/>
      <c r="Q57" s="1060"/>
      <c r="R57" s="1060"/>
      <c r="S57" s="1060"/>
      <c r="T57" s="449"/>
      <c r="U57" s="826"/>
      <c r="V57" s="826"/>
      <c r="W57" s="826"/>
      <c r="X57" s="826"/>
      <c r="Y57" s="826"/>
      <c r="Z57" s="673"/>
      <c r="AA57" s="673"/>
      <c r="AB57" s="46"/>
      <c r="AC57" s="48"/>
      <c r="AD57" s="943" t="str">
        <f t="shared" si="2"/>
        <v xml:space="preserve"> </v>
      </c>
      <c r="AE57" s="61"/>
      <c r="AF57" s="61"/>
      <c r="AG57" s="19"/>
      <c r="AH57" s="95"/>
      <c r="AI57" s="19"/>
      <c r="AJ57" s="19"/>
      <c r="AK57" s="19"/>
      <c r="AL57" s="19"/>
      <c r="AM57" s="19"/>
      <c r="AN57" s="19"/>
      <c r="AO57" s="19"/>
      <c r="AP57" s="19"/>
      <c r="AQ57" s="19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</row>
    <row r="58" spans="1:68" ht="12" x14ac:dyDescent="0.2">
      <c r="C58" s="89"/>
      <c r="D58" s="450"/>
      <c r="E58" s="1054"/>
      <c r="F58" s="450"/>
      <c r="G58" s="1054"/>
      <c r="H58" s="1054"/>
      <c r="I58" s="1054"/>
      <c r="J58" s="1054"/>
      <c r="K58" s="1054"/>
      <c r="L58" s="1054"/>
      <c r="M58" s="1054"/>
      <c r="N58" s="1054"/>
      <c r="O58" s="1054"/>
      <c r="P58" s="1054"/>
      <c r="Q58" s="1054"/>
      <c r="R58" s="1054"/>
      <c r="S58" s="1054"/>
      <c r="T58" s="450"/>
      <c r="U58" s="839"/>
      <c r="V58" s="839"/>
      <c r="W58" s="839"/>
      <c r="X58" s="839"/>
      <c r="Y58" s="839"/>
      <c r="Z58" s="682"/>
      <c r="AA58" s="682"/>
      <c r="AB58" s="46"/>
      <c r="AC58" s="48"/>
      <c r="AD58" s="943" t="str">
        <f t="shared" si="2"/>
        <v xml:space="preserve"> </v>
      </c>
      <c r="AE58" s="50"/>
      <c r="AF58" s="50"/>
      <c r="AG58" s="205"/>
      <c r="AH58" s="50"/>
      <c r="AI58" s="205"/>
      <c r="AJ58" s="205"/>
      <c r="AK58" s="205"/>
      <c r="AL58" s="205"/>
      <c r="AM58" s="205"/>
      <c r="AN58" s="205"/>
      <c r="AO58" s="205"/>
      <c r="AP58" s="205"/>
      <c r="AQ58" s="205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</row>
    <row r="59" spans="1:68" ht="12" x14ac:dyDescent="0.2">
      <c r="A59" s="46"/>
      <c r="B59" s="80"/>
      <c r="C59" s="66" t="s">
        <v>209</v>
      </c>
      <c r="D59" s="442"/>
      <c r="E59" s="831"/>
      <c r="F59" s="442"/>
      <c r="G59" s="831"/>
      <c r="H59" s="831"/>
      <c r="I59" s="831"/>
      <c r="J59" s="831"/>
      <c r="K59" s="831"/>
      <c r="L59" s="831"/>
      <c r="M59" s="831"/>
      <c r="N59" s="831"/>
      <c r="O59" s="831"/>
      <c r="P59" s="831"/>
      <c r="Q59" s="831"/>
      <c r="R59" s="831"/>
      <c r="S59" s="831"/>
      <c r="T59" s="442"/>
      <c r="U59" s="831"/>
      <c r="V59" s="831"/>
      <c r="W59" s="831"/>
      <c r="X59" s="831"/>
      <c r="Y59" s="831"/>
      <c r="Z59" s="673"/>
      <c r="AA59" s="673"/>
      <c r="AB59" s="46"/>
      <c r="AC59" s="48"/>
      <c r="AD59" s="943" t="str">
        <f t="shared" si="2"/>
        <v xml:space="preserve"> </v>
      </c>
      <c r="AE59" s="59"/>
      <c r="AF59" s="59"/>
      <c r="AG59" s="17"/>
      <c r="AH59" s="68"/>
      <c r="AI59" s="17"/>
      <c r="AJ59" s="17"/>
      <c r="AK59" s="17"/>
      <c r="AL59" s="17"/>
      <c r="AM59" s="17"/>
      <c r="AN59" s="17"/>
      <c r="AO59" s="17"/>
      <c r="AP59" s="17"/>
      <c r="AQ59" s="17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</row>
    <row r="60" spans="1:68" ht="12" x14ac:dyDescent="0.2">
      <c r="A60" s="46"/>
      <c r="B60" s="302"/>
      <c r="C60" s="407" t="s">
        <v>127</v>
      </c>
      <c r="D60" s="448"/>
      <c r="E60" s="131"/>
      <c r="F60" s="448"/>
      <c r="G60" s="131"/>
      <c r="H60" s="130"/>
      <c r="I60" s="131"/>
      <c r="J60" s="828"/>
      <c r="K60" s="131"/>
      <c r="L60" s="828"/>
      <c r="M60" s="131"/>
      <c r="N60" s="828"/>
      <c r="O60" s="131"/>
      <c r="P60" s="130"/>
      <c r="Q60" s="131"/>
      <c r="R60" s="238"/>
      <c r="S60" s="238"/>
      <c r="T60" s="448"/>
      <c r="U60" s="131"/>
      <c r="V60" s="130"/>
      <c r="W60" s="131"/>
      <c r="X60" s="130"/>
      <c r="Y60" s="131"/>
      <c r="Z60" s="817"/>
      <c r="AA60" s="224"/>
      <c r="AB60" s="46"/>
      <c r="AC60" s="48">
        <f>COUNT(D60:AA60)</f>
        <v>0</v>
      </c>
      <c r="AD60" s="943" t="str">
        <f t="shared" si="2"/>
        <v xml:space="preserve"> </v>
      </c>
      <c r="AE60" s="62">
        <f>COUNTIF(D60:AA60,"(1)")</f>
        <v>0</v>
      </c>
      <c r="AF60" s="60">
        <f>COUNTIF(D60:AA60,"(2)")</f>
        <v>0</v>
      </c>
      <c r="AG60" s="18">
        <f>COUNTIF(D60:AA60,"(3)")</f>
        <v>0</v>
      </c>
      <c r="AH60" s="57">
        <f>SUM(AE60:AG60)</f>
        <v>0</v>
      </c>
      <c r="AI60" s="100" t="s">
        <v>136</v>
      </c>
      <c r="AJ60" s="101" t="s">
        <v>136</v>
      </c>
      <c r="AK60" s="101" t="s">
        <v>158</v>
      </c>
      <c r="AL60" s="101" t="s">
        <v>203</v>
      </c>
      <c r="AM60" s="6" t="e">
        <f>IF((LARGE($D60:$AA60,1))&gt;=665,"17"," ")</f>
        <v>#NUM!</v>
      </c>
      <c r="AN60" s="6" t="e">
        <f>IF((LARGE($D60:$AA60,1))&gt;=675,"17"," ")</f>
        <v>#NUM!</v>
      </c>
      <c r="AO60" s="18" t="e">
        <f>IF((LARGE($D60:$AA60,1))&gt;=685,"17"," ")</f>
        <v>#NUM!</v>
      </c>
      <c r="AP60" s="6" t="e">
        <f>IF((LARGE($D60:$AA60,1))&gt;=695,"17"," ")</f>
        <v>#NUM!</v>
      </c>
      <c r="AQ60" s="6" t="e">
        <f>IF((LARGE($D60:$AA60,1))&gt;=700,"17"," ")</f>
        <v>#NUM!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</row>
    <row r="61" spans="1:68" ht="12" x14ac:dyDescent="0.2">
      <c r="A61" s="46"/>
      <c r="B61" s="82"/>
      <c r="C61" s="122" t="s">
        <v>27</v>
      </c>
      <c r="D61" s="445"/>
      <c r="E61" s="219"/>
      <c r="F61" s="445"/>
      <c r="G61" s="219"/>
      <c r="H61" s="1056"/>
      <c r="I61" s="219"/>
      <c r="J61" s="1060"/>
      <c r="K61" s="219"/>
      <c r="L61" s="1060"/>
      <c r="M61" s="218"/>
      <c r="N61" s="1060"/>
      <c r="O61" s="218"/>
      <c r="P61" s="221"/>
      <c r="Q61" s="218"/>
      <c r="R61" s="222"/>
      <c r="S61" s="222"/>
      <c r="T61" s="445"/>
      <c r="U61" s="219"/>
      <c r="V61" s="837"/>
      <c r="W61" s="219"/>
      <c r="X61" s="837"/>
      <c r="Y61" s="219"/>
      <c r="Z61" s="816"/>
      <c r="AA61" s="678"/>
      <c r="AB61" s="46"/>
      <c r="AC61" s="48">
        <f>COUNT(D61:AA61)</f>
        <v>0</v>
      </c>
      <c r="AD61" s="943" t="str">
        <f t="shared" si="2"/>
        <v xml:space="preserve"> </v>
      </c>
      <c r="AE61" s="62">
        <f>COUNTIF(D61:AA61,"(1)")</f>
        <v>0</v>
      </c>
      <c r="AF61" s="60">
        <f>COUNTIF(D61:AA61,"(2)")</f>
        <v>0</v>
      </c>
      <c r="AG61" s="18">
        <f>COUNTIF(D61:AA61,"(3)")</f>
        <v>0</v>
      </c>
      <c r="AH61" s="57">
        <f>SUM(AE61:AG61)</f>
        <v>0</v>
      </c>
      <c r="AI61" s="100" t="s">
        <v>203</v>
      </c>
      <c r="AJ61" s="101" t="s">
        <v>203</v>
      </c>
      <c r="AK61" s="101" t="s">
        <v>203</v>
      </c>
      <c r="AL61" s="18" t="e">
        <f>IF((LARGE($D61:$AA61,1))&gt;=655,"17"," ")</f>
        <v>#NUM!</v>
      </c>
      <c r="AM61" s="30" t="e">
        <f>IF((LARGE($D61:$AA61,1))&gt;=665,"17"," ")</f>
        <v>#NUM!</v>
      </c>
      <c r="AN61" s="31" t="e">
        <f>IF((LARGE($D61:$AA61,1))&gt;=675,"17"," ")</f>
        <v>#NUM!</v>
      </c>
      <c r="AO61" s="18" t="e">
        <f>IF((LARGE($D61:$AA61,1))&gt;=685,"17"," ")</f>
        <v>#NUM!</v>
      </c>
      <c r="AP61" s="30" t="e">
        <f>IF((LARGE($D61:$AA61,1))&gt;=695,"17"," ")</f>
        <v>#NUM!</v>
      </c>
      <c r="AQ61" s="31" t="e">
        <f>IF((LARGE($D61:$AA61,1))&gt;=700,"17"," ")</f>
        <v>#NUM!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</row>
    <row r="62" spans="1:68" ht="12" x14ac:dyDescent="0.2">
      <c r="A62" s="46"/>
      <c r="B62" s="83"/>
      <c r="C62" s="118" t="s">
        <v>33</v>
      </c>
      <c r="D62" s="444"/>
      <c r="E62" s="225"/>
      <c r="F62" s="444"/>
      <c r="G62" s="225"/>
      <c r="H62" s="216"/>
      <c r="I62" s="1058"/>
      <c r="J62" s="216"/>
      <c r="K62" s="217"/>
      <c r="L62" s="216"/>
      <c r="M62" s="217"/>
      <c r="N62" s="216"/>
      <c r="O62" s="217"/>
      <c r="P62" s="229"/>
      <c r="Q62" s="217"/>
      <c r="R62" s="228"/>
      <c r="S62" s="228"/>
      <c r="T62" s="444"/>
      <c r="U62" s="225"/>
      <c r="V62" s="230"/>
      <c r="W62" s="225"/>
      <c r="X62" s="230"/>
      <c r="Y62" s="225"/>
      <c r="Z62" s="818"/>
      <c r="AA62" s="675"/>
      <c r="AB62" s="46"/>
      <c r="AC62" s="48">
        <f>COUNT(D62:AA62)</f>
        <v>0</v>
      </c>
      <c r="AD62" s="943" t="str">
        <f t="shared" si="2"/>
        <v xml:space="preserve"> </v>
      </c>
      <c r="AE62" s="62">
        <f>COUNTIF(D62:AA62,"(1)")</f>
        <v>0</v>
      </c>
      <c r="AF62" s="60">
        <f>COUNTIF(D62:AA62,"(2)")</f>
        <v>0</v>
      </c>
      <c r="AG62" s="18">
        <f>COUNTIF(D62:AA62,"(3)")</f>
        <v>0</v>
      </c>
      <c r="AH62" s="57">
        <f>SUM(AE62:AG62)</f>
        <v>0</v>
      </c>
      <c r="AI62" s="20" t="e">
        <f>IF((LARGE($D62:$AA62,1))&gt;=620,"17"," ")</f>
        <v>#NUM!</v>
      </c>
      <c r="AJ62" s="18" t="e">
        <f>IF((LARGE($D62:$AA62,1))&gt;=635,"17"," ")</f>
        <v>#NUM!</v>
      </c>
      <c r="AK62" s="18" t="e">
        <f>IF((LARGE($D62:$AA62,1))&gt;=645,"17"," ")</f>
        <v>#NUM!</v>
      </c>
      <c r="AL62" s="18" t="e">
        <f>IF((LARGE($D62:$AA62,1))&gt;=655,"17"," ")</f>
        <v>#NUM!</v>
      </c>
      <c r="AM62" s="18" t="e">
        <f>IF((LARGE($D62:$AA62,1))&gt;=665,"17"," ")</f>
        <v>#NUM!</v>
      </c>
      <c r="AN62" s="18" t="e">
        <f>IF((LARGE($D62:$AA62,1))&gt;=675,"17"," ")</f>
        <v>#NUM!</v>
      </c>
      <c r="AO62" s="18" t="e">
        <f>IF((LARGE($D62:$AA62,1))&gt;=685,"17"," ")</f>
        <v>#NUM!</v>
      </c>
      <c r="AP62" s="18" t="e">
        <f>IF((LARGE($D62:$AA62,1))&gt;=695,"17"," ")</f>
        <v>#NUM!</v>
      </c>
      <c r="AQ62" s="18" t="e">
        <f>IF((LARGE($D62:$AA62,1))&gt;=700,"17"," ")</f>
        <v>#NUM!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</row>
    <row r="63" spans="1:68" x14ac:dyDescent="0.2">
      <c r="C63" s="89"/>
      <c r="D63" s="450"/>
      <c r="E63" s="819"/>
      <c r="F63" s="450"/>
      <c r="G63" s="682"/>
      <c r="H63" s="682"/>
      <c r="I63" s="682"/>
      <c r="J63" s="682"/>
      <c r="K63" s="682"/>
      <c r="L63" s="682"/>
      <c r="M63" s="682"/>
      <c r="N63" s="682"/>
      <c r="O63" s="682"/>
      <c r="P63" s="682"/>
      <c r="Q63" s="682"/>
      <c r="R63" s="819"/>
      <c r="S63" s="819"/>
      <c r="T63" s="450"/>
      <c r="U63" s="819"/>
      <c r="V63" s="682"/>
      <c r="W63" s="682"/>
      <c r="X63" s="682"/>
      <c r="Y63" s="682"/>
      <c r="Z63" s="682"/>
      <c r="AA63" s="682"/>
      <c r="AB63" s="46"/>
      <c r="AC63" s="48"/>
      <c r="AD63" s="74"/>
      <c r="AE63" s="50"/>
      <c r="AF63" s="50"/>
      <c r="AG63" s="205"/>
      <c r="AH63" s="50"/>
      <c r="AI63" s="205"/>
      <c r="AJ63" s="205"/>
      <c r="AK63" s="205"/>
      <c r="AL63" s="205"/>
      <c r="AM63" s="205"/>
      <c r="AN63" s="205"/>
      <c r="AO63" s="205"/>
      <c r="AP63" s="205"/>
      <c r="AQ63" s="205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</row>
    <row r="64" spans="1:68" x14ac:dyDescent="0.2">
      <c r="C64" s="89"/>
      <c r="D64" s="441"/>
      <c r="E64" s="819"/>
      <c r="F64" s="441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819"/>
      <c r="S64" s="819"/>
      <c r="T64" s="441"/>
      <c r="U64" s="819"/>
      <c r="V64" s="682"/>
      <c r="W64" s="682"/>
      <c r="X64" s="682"/>
      <c r="Y64" s="682"/>
      <c r="Z64" s="673"/>
      <c r="AA64" s="673"/>
      <c r="AB64" s="50"/>
      <c r="AC64" s="50"/>
      <c r="AD64" s="50"/>
      <c r="AE64" s="50"/>
      <c r="AF64" s="50"/>
      <c r="AG64" s="205"/>
      <c r="AH64" s="50"/>
      <c r="AI64" s="205"/>
      <c r="AJ64" s="205"/>
      <c r="AK64" s="205"/>
      <c r="AL64" s="205"/>
      <c r="AM64" s="205"/>
      <c r="AN64" s="205"/>
      <c r="AO64" s="205"/>
      <c r="AP64" s="205"/>
      <c r="AQ64" s="205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</row>
    <row r="65" spans="1:68" ht="12.75" x14ac:dyDescent="0.2">
      <c r="A65" s="50"/>
      <c r="B65" s="73"/>
      <c r="C65" s="50" t="s">
        <v>34</v>
      </c>
      <c r="D65" s="451"/>
      <c r="E65" s="304"/>
      <c r="F65" s="451"/>
      <c r="G65" s="304"/>
      <c r="H65" s="304"/>
      <c r="I65" s="304"/>
      <c r="J65" s="1496">
        <f>COUNT(B9:B63)</f>
        <v>7</v>
      </c>
      <c r="K65" s="1497"/>
      <c r="L65" s="226"/>
      <c r="M65" s="226"/>
      <c r="N65" s="226"/>
      <c r="T65" s="451"/>
      <c r="U65" s="304"/>
      <c r="V65" s="226"/>
      <c r="W65" s="226"/>
      <c r="X65" s="226"/>
      <c r="Y65" s="226"/>
      <c r="Z65" s="226"/>
      <c r="AA65" s="226"/>
      <c r="AB65" s="46"/>
      <c r="AC65" s="48">
        <f>SUM(AC8:AC64)</f>
        <v>19</v>
      </c>
      <c r="AD65" s="48"/>
      <c r="AE65" s="77">
        <f>SUM(AE8:AE64)</f>
        <v>8</v>
      </c>
      <c r="AF65" s="78">
        <f>SUM(AF8:AF64)</f>
        <v>4</v>
      </c>
      <c r="AG65" s="34">
        <f>SUM(AG8:AG64)</f>
        <v>2</v>
      </c>
      <c r="AH65" s="79">
        <f>SUM(AH8:AH64)</f>
        <v>14</v>
      </c>
      <c r="AI65" s="213">
        <f ca="1">TODAY()</f>
        <v>43010</v>
      </c>
      <c r="AJ65" s="213"/>
      <c r="AK65" s="213"/>
      <c r="AL65" s="213"/>
      <c r="AM65" s="213"/>
      <c r="AN65" s="213"/>
      <c r="AO65" s="213"/>
      <c r="AP65" s="213"/>
      <c r="AQ65" s="213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</row>
    <row r="66" spans="1:68" x14ac:dyDescent="0.2">
      <c r="A66" s="50"/>
      <c r="B66" s="73"/>
      <c r="C66" s="50"/>
      <c r="O66" s="226"/>
      <c r="P66" s="226"/>
      <c r="Q66" s="226"/>
      <c r="R66" s="226"/>
      <c r="S66" s="226"/>
      <c r="V66" s="226"/>
      <c r="W66" s="226"/>
      <c r="X66" s="226"/>
      <c r="Y66" s="226"/>
      <c r="AB66" s="58"/>
      <c r="AC66" s="50"/>
      <c r="AD66" s="50"/>
      <c r="AE66" s="50"/>
      <c r="AF66" s="50"/>
      <c r="AG66" s="205"/>
      <c r="AH66" s="50"/>
      <c r="AI66" s="205"/>
      <c r="AJ66" s="205"/>
      <c r="AK66" s="205"/>
      <c r="AL66" s="205"/>
      <c r="AM66" s="205"/>
      <c r="AN66" s="205"/>
      <c r="AO66" s="205"/>
      <c r="AP66" s="205"/>
      <c r="AQ66" s="205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</row>
    <row r="67" spans="1:68" x14ac:dyDescent="0.2">
      <c r="A67" s="50"/>
      <c r="B67" s="73"/>
      <c r="C67" s="50"/>
      <c r="D67" s="452"/>
      <c r="E67" s="226"/>
      <c r="F67" s="452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452"/>
      <c r="U67" s="226"/>
      <c r="V67" s="226"/>
      <c r="W67" s="226"/>
      <c r="X67" s="226"/>
      <c r="Y67" s="226"/>
      <c r="Z67" s="226"/>
      <c r="AA67" s="226"/>
      <c r="AB67" s="50"/>
      <c r="AC67" s="50"/>
      <c r="AD67" s="50"/>
      <c r="AE67" s="50"/>
      <c r="AF67" s="50"/>
      <c r="AG67" s="205"/>
      <c r="AH67" s="50"/>
      <c r="AI67" s="205"/>
      <c r="AJ67" s="205"/>
      <c r="AK67" s="205"/>
      <c r="AL67" s="205"/>
      <c r="AM67" s="205"/>
      <c r="AN67" s="205"/>
      <c r="AO67" s="205"/>
      <c r="AP67" s="205"/>
      <c r="AQ67" s="205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</row>
    <row r="68" spans="1:68" x14ac:dyDescent="0.2">
      <c r="A68" s="50"/>
      <c r="B68" s="73"/>
      <c r="C68" s="50"/>
      <c r="D68" s="452"/>
      <c r="E68" s="226"/>
      <c r="F68" s="452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452"/>
      <c r="U68" s="226"/>
      <c r="V68" s="226"/>
      <c r="W68" s="226"/>
      <c r="X68" s="226"/>
      <c r="Y68" s="226"/>
      <c r="Z68" s="226"/>
      <c r="AA68" s="226"/>
      <c r="AB68" s="50"/>
      <c r="AC68" s="50"/>
      <c r="AD68" s="50"/>
      <c r="AE68" s="50"/>
      <c r="AF68" s="50"/>
      <c r="AG68" s="205"/>
      <c r="AH68" s="50"/>
      <c r="AI68" s="205"/>
      <c r="AJ68" s="205"/>
      <c r="AK68" s="205"/>
      <c r="AL68" s="205"/>
      <c r="AM68" s="205"/>
      <c r="AN68" s="205"/>
      <c r="AO68" s="205"/>
      <c r="AP68" s="205"/>
      <c r="AQ68" s="205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</row>
    <row r="69" spans="1:68" x14ac:dyDescent="0.2">
      <c r="A69" s="50"/>
      <c r="B69" s="73"/>
      <c r="C69" s="50"/>
      <c r="D69" s="452"/>
      <c r="E69" s="226"/>
      <c r="F69" s="452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452"/>
      <c r="U69" s="226"/>
      <c r="V69" s="226"/>
      <c r="W69" s="226"/>
      <c r="X69" s="226"/>
      <c r="Y69" s="226"/>
      <c r="Z69" s="226"/>
      <c r="AA69" s="226"/>
      <c r="AB69" s="50"/>
      <c r="AC69" s="50"/>
      <c r="AD69" s="50"/>
      <c r="AE69" s="50"/>
      <c r="AF69" s="50"/>
      <c r="AG69" s="205"/>
      <c r="AH69" s="50"/>
      <c r="AI69" s="205"/>
      <c r="AJ69" s="205"/>
      <c r="AK69" s="205"/>
      <c r="AL69" s="205"/>
      <c r="AM69" s="205"/>
      <c r="AN69" s="205"/>
      <c r="AO69" s="205"/>
      <c r="AP69" s="205"/>
      <c r="AQ69" s="205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</row>
    <row r="70" spans="1:68" x14ac:dyDescent="0.2">
      <c r="A70" s="50"/>
      <c r="B70" s="73"/>
      <c r="C70" s="50"/>
      <c r="D70" s="452"/>
      <c r="E70" s="226"/>
      <c r="F70" s="452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452"/>
      <c r="U70" s="226"/>
      <c r="V70" s="226"/>
      <c r="W70" s="226"/>
      <c r="X70" s="226"/>
      <c r="Y70" s="226"/>
      <c r="Z70" s="226"/>
      <c r="AA70" s="226"/>
      <c r="AB70" s="50"/>
      <c r="AC70" s="50"/>
      <c r="AD70" s="50"/>
      <c r="AE70" s="50"/>
      <c r="AF70" s="50"/>
      <c r="AG70" s="205"/>
      <c r="AH70" s="50"/>
      <c r="AI70" s="205"/>
      <c r="AJ70" s="205"/>
      <c r="AK70" s="205"/>
      <c r="AL70" s="205"/>
      <c r="AM70" s="205"/>
      <c r="AN70" s="205"/>
      <c r="AO70" s="205"/>
      <c r="AP70" s="205"/>
      <c r="AQ70" s="205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</row>
    <row r="71" spans="1:68" x14ac:dyDescent="0.2">
      <c r="A71" s="50"/>
      <c r="B71" s="73"/>
      <c r="C71" s="50"/>
      <c r="D71" s="452"/>
      <c r="E71" s="226"/>
      <c r="F71" s="452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452"/>
      <c r="U71" s="226"/>
      <c r="V71" s="226"/>
      <c r="W71" s="226"/>
      <c r="X71" s="226"/>
      <c r="Y71" s="226"/>
      <c r="Z71" s="226"/>
      <c r="AA71" s="226"/>
      <c r="AB71" s="50"/>
      <c r="AC71" s="50"/>
      <c r="AD71" s="50"/>
      <c r="AE71" s="50"/>
      <c r="AF71" s="50"/>
      <c r="AG71" s="205"/>
      <c r="AH71" s="50"/>
      <c r="AI71" s="205"/>
      <c r="AJ71" s="205"/>
      <c r="AK71" s="205"/>
      <c r="AL71" s="205"/>
      <c r="AM71" s="205"/>
      <c r="AN71" s="205"/>
      <c r="AO71" s="205"/>
      <c r="AP71" s="205"/>
      <c r="AQ71" s="205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</row>
    <row r="72" spans="1:68" x14ac:dyDescent="0.2">
      <c r="A72" s="50"/>
      <c r="B72" s="73"/>
      <c r="C72" s="50"/>
      <c r="D72" s="452"/>
      <c r="E72" s="226"/>
      <c r="F72" s="452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452"/>
      <c r="U72" s="226"/>
      <c r="V72" s="226"/>
      <c r="W72" s="226"/>
      <c r="X72" s="226"/>
      <c r="Y72" s="226"/>
      <c r="Z72" s="226"/>
      <c r="AA72" s="226"/>
      <c r="AB72" s="50"/>
      <c r="AC72" s="50"/>
      <c r="AD72" s="50"/>
      <c r="AE72" s="50"/>
      <c r="AF72" s="50"/>
      <c r="AG72" s="205"/>
      <c r="AH72" s="50"/>
      <c r="AI72" s="205"/>
      <c r="AJ72" s="205"/>
      <c r="AK72" s="205"/>
      <c r="AL72" s="205"/>
      <c r="AM72" s="205"/>
      <c r="AN72" s="205"/>
      <c r="AO72" s="205"/>
      <c r="AP72" s="205"/>
      <c r="AQ72" s="205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</row>
    <row r="73" spans="1:68" x14ac:dyDescent="0.2">
      <c r="A73" s="50"/>
      <c r="B73" s="73"/>
      <c r="C73" s="50"/>
      <c r="D73" s="452"/>
      <c r="E73" s="226"/>
      <c r="F73" s="452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452"/>
      <c r="U73" s="226"/>
      <c r="V73" s="226"/>
      <c r="W73" s="226"/>
      <c r="X73" s="226"/>
      <c r="Y73" s="226"/>
      <c r="Z73" s="226"/>
      <c r="AA73" s="226"/>
      <c r="AB73" s="50"/>
      <c r="AC73" s="50"/>
      <c r="AD73" s="50"/>
      <c r="AE73" s="50"/>
      <c r="AF73" s="50"/>
      <c r="AG73" s="205"/>
      <c r="AH73" s="50"/>
      <c r="AI73" s="205"/>
      <c r="AJ73" s="205"/>
      <c r="AK73" s="205"/>
      <c r="AL73" s="205"/>
      <c r="AM73" s="205"/>
      <c r="AN73" s="205"/>
      <c r="AO73" s="205"/>
      <c r="AP73" s="205"/>
      <c r="AQ73" s="205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</row>
    <row r="74" spans="1:68" x14ac:dyDescent="0.2">
      <c r="A74" s="50"/>
      <c r="B74" s="73"/>
      <c r="C74" s="50"/>
      <c r="D74" s="452"/>
      <c r="E74" s="226"/>
      <c r="F74" s="452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452"/>
      <c r="U74" s="226"/>
      <c r="V74" s="226"/>
      <c r="W74" s="226"/>
      <c r="X74" s="226"/>
      <c r="Y74" s="226"/>
      <c r="Z74" s="226"/>
      <c r="AA74" s="226"/>
      <c r="AB74" s="50"/>
      <c r="AC74" s="50"/>
      <c r="AD74" s="50"/>
      <c r="AE74" s="50"/>
      <c r="AF74" s="50"/>
      <c r="AG74" s="205"/>
      <c r="AH74" s="50"/>
      <c r="AI74" s="205"/>
      <c r="AJ74" s="205"/>
      <c r="AK74" s="205"/>
      <c r="AL74" s="205"/>
      <c r="AM74" s="205"/>
      <c r="AN74" s="205"/>
      <c r="AO74" s="205"/>
      <c r="AP74" s="205"/>
      <c r="AQ74" s="205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</row>
    <row r="75" spans="1:68" x14ac:dyDescent="0.2">
      <c r="A75" s="50"/>
      <c r="B75" s="73"/>
      <c r="C75" s="50"/>
      <c r="D75" s="452"/>
      <c r="E75" s="226"/>
      <c r="F75" s="452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452"/>
      <c r="U75" s="226"/>
      <c r="V75" s="226"/>
      <c r="W75" s="226"/>
      <c r="X75" s="226"/>
      <c r="Y75" s="226"/>
      <c r="Z75" s="226"/>
      <c r="AA75" s="226"/>
      <c r="AB75" s="50"/>
      <c r="AC75" s="50"/>
      <c r="AD75" s="50"/>
      <c r="AE75" s="50"/>
      <c r="AF75" s="50"/>
      <c r="AG75" s="205"/>
      <c r="AH75" s="50"/>
      <c r="AI75" s="205"/>
      <c r="AJ75" s="205"/>
      <c r="AK75" s="205"/>
      <c r="AL75" s="205"/>
      <c r="AM75" s="205"/>
      <c r="AN75" s="205"/>
      <c r="AO75" s="205"/>
      <c r="AP75" s="205"/>
      <c r="AQ75" s="205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</row>
    <row r="76" spans="1:68" x14ac:dyDescent="0.2">
      <c r="A76" s="50"/>
      <c r="B76" s="73"/>
      <c r="C76" s="50"/>
      <c r="D76" s="452"/>
      <c r="E76" s="226"/>
      <c r="F76" s="452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452"/>
      <c r="U76" s="226"/>
      <c r="V76" s="226"/>
      <c r="W76" s="226"/>
      <c r="X76" s="226"/>
      <c r="Y76" s="226"/>
      <c r="Z76" s="226"/>
      <c r="AA76" s="226"/>
      <c r="AB76" s="50"/>
      <c r="AC76" s="50"/>
      <c r="AD76" s="50"/>
      <c r="AE76" s="50"/>
      <c r="AF76" s="50"/>
      <c r="AG76" s="205"/>
      <c r="AH76" s="50"/>
      <c r="AI76" s="205"/>
      <c r="AJ76" s="205"/>
      <c r="AK76" s="205"/>
      <c r="AL76" s="205"/>
      <c r="AM76" s="205"/>
      <c r="AN76" s="205"/>
      <c r="AO76" s="205"/>
      <c r="AP76" s="205"/>
      <c r="AQ76" s="205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</row>
    <row r="77" spans="1:68" x14ac:dyDescent="0.2">
      <c r="A77" s="50"/>
      <c r="B77" s="73"/>
      <c r="C77" s="50"/>
      <c r="D77" s="452"/>
      <c r="E77" s="226"/>
      <c r="F77" s="452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452"/>
      <c r="U77" s="226"/>
      <c r="V77" s="226"/>
      <c r="W77" s="226"/>
      <c r="X77" s="226"/>
      <c r="Y77" s="226"/>
      <c r="Z77" s="226"/>
      <c r="AA77" s="226"/>
      <c r="AB77" s="50"/>
      <c r="AC77" s="50"/>
      <c r="AD77" s="50"/>
      <c r="AE77" s="50"/>
      <c r="AF77" s="50"/>
      <c r="AG77" s="205"/>
      <c r="AH77" s="50"/>
      <c r="AI77" s="205"/>
      <c r="AJ77" s="205"/>
      <c r="AK77" s="205"/>
      <c r="AL77" s="205"/>
      <c r="AM77" s="205"/>
      <c r="AN77" s="205"/>
      <c r="AO77" s="205"/>
      <c r="AP77" s="205"/>
      <c r="AQ77" s="205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</row>
    <row r="78" spans="1:68" x14ac:dyDescent="0.2">
      <c r="A78" s="50"/>
      <c r="B78" s="73"/>
      <c r="C78" s="50"/>
      <c r="D78" s="452"/>
      <c r="E78" s="226"/>
      <c r="F78" s="452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452"/>
      <c r="U78" s="226"/>
      <c r="V78" s="226"/>
      <c r="W78" s="226"/>
      <c r="X78" s="226"/>
      <c r="Y78" s="226"/>
      <c r="Z78" s="226"/>
      <c r="AA78" s="226"/>
      <c r="AB78" s="50"/>
      <c r="AC78" s="50"/>
      <c r="AD78" s="50"/>
      <c r="AE78" s="50"/>
      <c r="AF78" s="50"/>
      <c r="AG78" s="205"/>
      <c r="AH78" s="50"/>
      <c r="AI78" s="205"/>
      <c r="AJ78" s="205"/>
      <c r="AK78" s="205"/>
      <c r="AL78" s="205"/>
      <c r="AM78" s="205"/>
      <c r="AN78" s="205"/>
      <c r="AO78" s="205"/>
      <c r="AP78" s="205"/>
      <c r="AQ78" s="205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</row>
    <row r="79" spans="1:68" x14ac:dyDescent="0.2">
      <c r="A79" s="50"/>
      <c r="B79" s="73"/>
      <c r="C79" s="50"/>
      <c r="D79" s="452"/>
      <c r="E79" s="226"/>
      <c r="F79" s="452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452"/>
      <c r="U79" s="226"/>
      <c r="V79" s="226"/>
      <c r="W79" s="226"/>
      <c r="X79" s="226"/>
      <c r="Y79" s="226"/>
      <c r="Z79" s="226"/>
      <c r="AA79" s="226"/>
      <c r="AB79" s="50"/>
      <c r="AC79" s="50"/>
      <c r="AD79" s="50"/>
      <c r="AE79" s="50"/>
      <c r="AF79" s="50"/>
      <c r="AG79" s="205"/>
      <c r="AH79" s="50"/>
      <c r="AI79" s="205"/>
      <c r="AJ79" s="205"/>
      <c r="AK79" s="205"/>
      <c r="AL79" s="205"/>
      <c r="AM79" s="205"/>
      <c r="AN79" s="205"/>
      <c r="AO79" s="205"/>
      <c r="AP79" s="205"/>
      <c r="AQ79" s="205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</row>
    <row r="80" spans="1:68" x14ac:dyDescent="0.2">
      <c r="A80" s="50"/>
      <c r="B80" s="73"/>
      <c r="C80" s="50"/>
      <c r="D80" s="452"/>
      <c r="E80" s="226"/>
      <c r="F80" s="452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452"/>
      <c r="U80" s="226"/>
      <c r="V80" s="226"/>
      <c r="W80" s="226"/>
      <c r="X80" s="226"/>
      <c r="Y80" s="226"/>
      <c r="Z80" s="226"/>
      <c r="AA80" s="226"/>
      <c r="AB80" s="50"/>
      <c r="AC80" s="50"/>
      <c r="AD80" s="50"/>
      <c r="AE80" s="50"/>
      <c r="AF80" s="50"/>
      <c r="AG80" s="205"/>
      <c r="AH80" s="50"/>
      <c r="AI80" s="205"/>
      <c r="AJ80" s="205"/>
      <c r="AK80" s="205"/>
      <c r="AL80" s="205"/>
      <c r="AM80" s="205"/>
      <c r="AN80" s="205"/>
      <c r="AO80" s="205"/>
      <c r="AP80" s="205"/>
      <c r="AQ80" s="205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</row>
    <row r="81" spans="1:68" x14ac:dyDescent="0.2">
      <c r="A81" s="50"/>
      <c r="B81" s="73"/>
      <c r="C81" s="50"/>
      <c r="D81" s="452"/>
      <c r="E81" s="226"/>
      <c r="F81" s="452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452"/>
      <c r="U81" s="226"/>
      <c r="V81" s="226"/>
      <c r="W81" s="226"/>
      <c r="X81" s="226"/>
      <c r="Y81" s="226"/>
      <c r="Z81" s="226"/>
      <c r="AA81" s="226"/>
      <c r="AB81" s="50"/>
      <c r="AC81" s="50"/>
      <c r="AD81" s="50"/>
      <c r="AE81" s="50"/>
      <c r="AF81" s="50"/>
      <c r="AG81" s="205"/>
      <c r="AH81" s="50"/>
      <c r="AI81" s="205"/>
      <c r="AJ81" s="205"/>
      <c r="AK81" s="205"/>
      <c r="AL81" s="205"/>
      <c r="AM81" s="205"/>
      <c r="AN81" s="205"/>
      <c r="AO81" s="205"/>
      <c r="AP81" s="205"/>
      <c r="AQ81" s="205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</row>
    <row r="82" spans="1:68" x14ac:dyDescent="0.2">
      <c r="A82" s="50"/>
      <c r="B82" s="73"/>
      <c r="C82" s="50"/>
      <c r="D82" s="452"/>
      <c r="E82" s="226"/>
      <c r="F82" s="452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452"/>
      <c r="U82" s="226"/>
      <c r="V82" s="226"/>
      <c r="W82" s="226"/>
      <c r="X82" s="226"/>
      <c r="Y82" s="226"/>
      <c r="Z82" s="226"/>
      <c r="AA82" s="226"/>
      <c r="AB82" s="50"/>
      <c r="AC82" s="50"/>
      <c r="AD82" s="50"/>
      <c r="AE82" s="50"/>
      <c r="AF82" s="50"/>
      <c r="AG82" s="205"/>
      <c r="AH82" s="50"/>
      <c r="AI82" s="205"/>
      <c r="AJ82" s="205"/>
      <c r="AK82" s="205"/>
      <c r="AL82" s="205"/>
      <c r="AM82" s="205"/>
      <c r="AN82" s="205"/>
      <c r="AO82" s="205"/>
      <c r="AP82" s="205"/>
      <c r="AQ82" s="205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</row>
    <row r="83" spans="1:68" x14ac:dyDescent="0.2">
      <c r="A83" s="50"/>
      <c r="B83" s="73"/>
      <c r="C83" s="50"/>
      <c r="D83" s="452"/>
      <c r="E83" s="226"/>
      <c r="F83" s="452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452"/>
      <c r="U83" s="226"/>
      <c r="V83" s="226"/>
      <c r="W83" s="226"/>
      <c r="X83" s="226"/>
      <c r="Y83" s="226"/>
      <c r="Z83" s="226"/>
      <c r="AA83" s="226"/>
      <c r="AB83" s="50"/>
      <c r="AC83" s="50"/>
      <c r="AD83" s="50"/>
      <c r="AE83" s="50"/>
      <c r="AF83" s="50"/>
      <c r="AG83" s="205"/>
      <c r="AH83" s="50"/>
      <c r="AI83" s="205"/>
      <c r="AJ83" s="205"/>
      <c r="AK83" s="205"/>
      <c r="AL83" s="205"/>
      <c r="AM83" s="205"/>
      <c r="AN83" s="205"/>
      <c r="AO83" s="205"/>
      <c r="AP83" s="205"/>
      <c r="AQ83" s="205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</row>
    <row r="84" spans="1:68" x14ac:dyDescent="0.2">
      <c r="A84" s="50"/>
      <c r="B84" s="73"/>
      <c r="C84" s="50"/>
      <c r="D84" s="452"/>
      <c r="E84" s="226"/>
      <c r="F84" s="452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452"/>
      <c r="U84" s="226"/>
      <c r="V84" s="226"/>
      <c r="W84" s="226"/>
      <c r="X84" s="226"/>
      <c r="Y84" s="226"/>
      <c r="Z84" s="226"/>
      <c r="AA84" s="226"/>
      <c r="AB84" s="50"/>
      <c r="AC84" s="50"/>
      <c r="AD84" s="50"/>
      <c r="AE84" s="50"/>
      <c r="AF84" s="50"/>
      <c r="AG84" s="205"/>
      <c r="AH84" s="50"/>
      <c r="AI84" s="205"/>
      <c r="AJ84" s="205"/>
      <c r="AK84" s="205"/>
      <c r="AL84" s="205"/>
      <c r="AM84" s="205"/>
      <c r="AN84" s="205"/>
      <c r="AO84" s="205"/>
      <c r="AP84" s="205"/>
      <c r="AQ84" s="205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</row>
    <row r="85" spans="1:68" x14ac:dyDescent="0.2">
      <c r="A85" s="50"/>
      <c r="B85" s="73"/>
      <c r="C85" s="50"/>
      <c r="D85" s="452"/>
      <c r="E85" s="226"/>
      <c r="F85" s="452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452"/>
      <c r="U85" s="226"/>
      <c r="V85" s="226"/>
      <c r="W85" s="226"/>
      <c r="X85" s="226"/>
      <c r="Y85" s="226"/>
      <c r="Z85" s="226"/>
      <c r="AA85" s="226"/>
      <c r="AB85" s="50"/>
      <c r="AC85" s="50"/>
      <c r="AD85" s="50"/>
      <c r="AE85" s="50"/>
      <c r="AF85" s="50"/>
      <c r="AG85" s="205"/>
      <c r="AH85" s="50"/>
      <c r="AI85" s="205"/>
      <c r="AJ85" s="205"/>
      <c r="AK85" s="205"/>
      <c r="AL85" s="205"/>
      <c r="AM85" s="205"/>
      <c r="AN85" s="205"/>
      <c r="AO85" s="205"/>
      <c r="AP85" s="205"/>
      <c r="AQ85" s="205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</row>
    <row r="86" spans="1:68" x14ac:dyDescent="0.2">
      <c r="A86" s="50"/>
      <c r="B86" s="73"/>
      <c r="C86" s="50"/>
      <c r="D86" s="452"/>
      <c r="E86" s="226"/>
      <c r="F86" s="452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452"/>
      <c r="U86" s="226"/>
      <c r="V86" s="226"/>
      <c r="W86" s="226"/>
      <c r="X86" s="226"/>
      <c r="Y86" s="226"/>
      <c r="Z86" s="226"/>
      <c r="AA86" s="226"/>
      <c r="AB86" s="50"/>
      <c r="AC86" s="50"/>
      <c r="AD86" s="50"/>
      <c r="AE86" s="50"/>
      <c r="AF86" s="50"/>
      <c r="AG86" s="205"/>
      <c r="AH86" s="50"/>
      <c r="AI86" s="205"/>
      <c r="AJ86" s="205"/>
      <c r="AK86" s="205"/>
      <c r="AL86" s="205"/>
      <c r="AM86" s="205"/>
      <c r="AN86" s="205"/>
      <c r="AO86" s="205"/>
      <c r="AP86" s="205"/>
      <c r="AQ86" s="205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</row>
    <row r="87" spans="1:68" x14ac:dyDescent="0.2">
      <c r="A87" s="50"/>
      <c r="B87" s="73"/>
      <c r="C87" s="50"/>
      <c r="D87" s="452"/>
      <c r="E87" s="226"/>
      <c r="F87" s="452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452"/>
      <c r="U87" s="226"/>
      <c r="V87" s="226"/>
      <c r="W87" s="226"/>
      <c r="X87" s="226"/>
      <c r="Y87" s="226"/>
      <c r="Z87" s="226"/>
      <c r="AA87" s="226"/>
      <c r="AB87" s="50"/>
      <c r="AC87" s="50"/>
      <c r="AD87" s="50"/>
      <c r="AE87" s="50"/>
      <c r="AF87" s="50"/>
      <c r="AG87" s="205"/>
      <c r="AH87" s="50"/>
      <c r="AI87" s="205"/>
      <c r="AJ87" s="205"/>
      <c r="AK87" s="205"/>
      <c r="AL87" s="205"/>
      <c r="AM87" s="205"/>
      <c r="AN87" s="205"/>
      <c r="AO87" s="205"/>
      <c r="AP87" s="205"/>
      <c r="AQ87" s="205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</row>
    <row r="88" spans="1:68" x14ac:dyDescent="0.2">
      <c r="A88" s="50"/>
      <c r="B88" s="73"/>
      <c r="C88" s="50"/>
      <c r="D88" s="452"/>
      <c r="E88" s="226"/>
      <c r="F88" s="452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452"/>
      <c r="U88" s="226"/>
      <c r="V88" s="226"/>
      <c r="W88" s="226"/>
      <c r="X88" s="226"/>
      <c r="Y88" s="226"/>
      <c r="Z88" s="226"/>
      <c r="AA88" s="226"/>
      <c r="AB88" s="50"/>
      <c r="AC88" s="50"/>
      <c r="AD88" s="50"/>
      <c r="AE88" s="50"/>
      <c r="AF88" s="50"/>
      <c r="AG88" s="205"/>
      <c r="AH88" s="50"/>
      <c r="AI88" s="205"/>
      <c r="AJ88" s="205"/>
      <c r="AK88" s="205"/>
      <c r="AL88" s="205"/>
      <c r="AM88" s="205"/>
      <c r="AN88" s="205"/>
      <c r="AO88" s="205"/>
      <c r="AP88" s="205"/>
      <c r="AQ88" s="205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</row>
    <row r="89" spans="1:68" x14ac:dyDescent="0.2">
      <c r="A89" s="50"/>
      <c r="B89" s="73"/>
      <c r="C89" s="50"/>
      <c r="D89" s="452"/>
      <c r="E89" s="226"/>
      <c r="F89" s="452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452"/>
      <c r="U89" s="226"/>
      <c r="V89" s="226"/>
      <c r="W89" s="226"/>
      <c r="X89" s="226"/>
      <c r="Y89" s="226"/>
      <c r="Z89" s="226"/>
      <c r="AA89" s="226"/>
      <c r="AB89" s="50"/>
      <c r="AC89" s="50"/>
      <c r="AD89" s="50"/>
      <c r="AE89" s="50"/>
      <c r="AF89" s="50"/>
      <c r="AG89" s="205"/>
      <c r="AH89" s="50"/>
      <c r="AI89" s="205"/>
      <c r="AJ89" s="205"/>
      <c r="AK89" s="205"/>
      <c r="AL89" s="205"/>
      <c r="AM89" s="205"/>
      <c r="AN89" s="205"/>
      <c r="AO89" s="205"/>
      <c r="AP89" s="205"/>
      <c r="AQ89" s="205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</row>
    <row r="90" spans="1:68" x14ac:dyDescent="0.2">
      <c r="A90" s="50"/>
      <c r="B90" s="73"/>
      <c r="C90" s="50"/>
      <c r="D90" s="452"/>
      <c r="E90" s="226"/>
      <c r="F90" s="452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452"/>
      <c r="U90" s="226"/>
      <c r="V90" s="226"/>
      <c r="W90" s="226"/>
      <c r="X90" s="226"/>
      <c r="Y90" s="226"/>
      <c r="Z90" s="226"/>
      <c r="AA90" s="226"/>
      <c r="AB90" s="50"/>
      <c r="AC90" s="50"/>
      <c r="AD90" s="50"/>
      <c r="AE90" s="50"/>
      <c r="AF90" s="50"/>
      <c r="AG90" s="205"/>
      <c r="AH90" s="50"/>
      <c r="AI90" s="205"/>
      <c r="AJ90" s="205"/>
      <c r="AK90" s="205"/>
      <c r="AL90" s="205"/>
      <c r="AM90" s="205"/>
      <c r="AN90" s="205"/>
      <c r="AO90" s="205"/>
      <c r="AP90" s="205"/>
      <c r="AQ90" s="205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</row>
    <row r="91" spans="1:68" x14ac:dyDescent="0.2">
      <c r="A91" s="50"/>
      <c r="B91" s="73"/>
      <c r="C91" s="50"/>
      <c r="D91" s="452"/>
      <c r="E91" s="226"/>
      <c r="F91" s="452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452"/>
      <c r="U91" s="226"/>
      <c r="V91" s="226"/>
      <c r="W91" s="226"/>
      <c r="X91" s="226"/>
      <c r="Y91" s="226"/>
      <c r="Z91" s="226"/>
      <c r="AA91" s="226"/>
      <c r="AB91" s="50"/>
      <c r="AC91" s="50"/>
      <c r="AD91" s="50"/>
      <c r="AE91" s="50"/>
      <c r="AF91" s="50"/>
      <c r="AG91" s="205"/>
      <c r="AH91" s="50"/>
      <c r="AI91" s="205"/>
      <c r="AJ91" s="205"/>
      <c r="AK91" s="205"/>
      <c r="AL91" s="205"/>
      <c r="AM91" s="205"/>
      <c r="AN91" s="205"/>
      <c r="AO91" s="205"/>
      <c r="AP91" s="205"/>
      <c r="AQ91" s="205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</row>
    <row r="92" spans="1:68" x14ac:dyDescent="0.2">
      <c r="A92" s="50"/>
      <c r="B92" s="73"/>
      <c r="C92" s="50"/>
      <c r="D92" s="452"/>
      <c r="E92" s="226"/>
      <c r="F92" s="452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452"/>
      <c r="U92" s="226"/>
      <c r="V92" s="226"/>
      <c r="W92" s="226"/>
      <c r="X92" s="226"/>
      <c r="Y92" s="226"/>
      <c r="Z92" s="226"/>
      <c r="AA92" s="226"/>
      <c r="AB92" s="50"/>
      <c r="AC92" s="50"/>
      <c r="AD92" s="50"/>
      <c r="AE92" s="50"/>
      <c r="AF92" s="50"/>
      <c r="AG92" s="205"/>
      <c r="AH92" s="50"/>
      <c r="AI92" s="205"/>
      <c r="AJ92" s="205"/>
      <c r="AK92" s="205"/>
      <c r="AL92" s="205"/>
      <c r="AM92" s="205"/>
      <c r="AN92" s="205"/>
      <c r="AO92" s="205"/>
      <c r="AP92" s="205"/>
      <c r="AQ92" s="205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</row>
    <row r="93" spans="1:68" x14ac:dyDescent="0.2">
      <c r="A93" s="50"/>
      <c r="B93" s="73"/>
      <c r="C93" s="50"/>
      <c r="D93" s="452"/>
      <c r="E93" s="226"/>
      <c r="F93" s="452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452"/>
      <c r="U93" s="226"/>
      <c r="V93" s="226"/>
      <c r="W93" s="226"/>
      <c r="X93" s="226"/>
      <c r="Y93" s="226"/>
      <c r="Z93" s="226"/>
      <c r="AA93" s="226"/>
      <c r="AB93" s="50"/>
      <c r="AC93" s="50"/>
      <c r="AD93" s="50"/>
      <c r="AE93" s="50"/>
      <c r="AF93" s="50"/>
      <c r="AG93" s="205"/>
      <c r="AH93" s="50"/>
      <c r="AI93" s="205"/>
      <c r="AJ93" s="205"/>
      <c r="AK93" s="205"/>
      <c r="AL93" s="205"/>
      <c r="AM93" s="205"/>
      <c r="AN93" s="205"/>
      <c r="AO93" s="205"/>
      <c r="AP93" s="205"/>
      <c r="AQ93" s="205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</row>
    <row r="94" spans="1:68" x14ac:dyDescent="0.2">
      <c r="A94" s="50"/>
      <c r="B94" s="73"/>
      <c r="C94" s="50"/>
      <c r="D94" s="452"/>
      <c r="E94" s="226"/>
      <c r="F94" s="452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452"/>
      <c r="U94" s="226"/>
      <c r="V94" s="226"/>
      <c r="W94" s="226"/>
      <c r="X94" s="226"/>
      <c r="Y94" s="226"/>
      <c r="Z94" s="226"/>
      <c r="AA94" s="226"/>
      <c r="AB94" s="50"/>
      <c r="AC94" s="50"/>
      <c r="AD94" s="50"/>
      <c r="AE94" s="50"/>
      <c r="AF94" s="50"/>
      <c r="AG94" s="205"/>
      <c r="AH94" s="50"/>
      <c r="AI94" s="205"/>
      <c r="AJ94" s="205"/>
      <c r="AK94" s="205"/>
      <c r="AL94" s="205"/>
      <c r="AM94" s="205"/>
      <c r="AN94" s="205"/>
      <c r="AO94" s="205"/>
      <c r="AP94" s="205"/>
      <c r="AQ94" s="205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</row>
    <row r="95" spans="1:68" x14ac:dyDescent="0.2">
      <c r="A95" s="50"/>
      <c r="B95" s="73"/>
      <c r="C95" s="50"/>
      <c r="D95" s="452"/>
      <c r="E95" s="226"/>
      <c r="F95" s="452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452"/>
      <c r="U95" s="226"/>
      <c r="V95" s="226"/>
      <c r="W95" s="226"/>
      <c r="X95" s="226"/>
      <c r="Y95" s="226"/>
      <c r="Z95" s="226"/>
      <c r="AA95" s="226"/>
      <c r="AB95" s="50"/>
      <c r="AC95" s="50"/>
      <c r="AD95" s="50"/>
      <c r="AE95" s="50"/>
      <c r="AF95" s="50"/>
      <c r="AG95" s="205"/>
      <c r="AH95" s="50"/>
      <c r="AI95" s="205"/>
      <c r="AJ95" s="205"/>
      <c r="AK95" s="205"/>
      <c r="AL95" s="205"/>
      <c r="AM95" s="205"/>
      <c r="AN95" s="205"/>
      <c r="AO95" s="205"/>
      <c r="AP95" s="205"/>
      <c r="AQ95" s="205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</row>
    <row r="96" spans="1:68" x14ac:dyDescent="0.2">
      <c r="A96" s="50"/>
      <c r="B96" s="73"/>
      <c r="C96" s="50"/>
      <c r="D96" s="452"/>
      <c r="E96" s="226"/>
      <c r="F96" s="452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452"/>
      <c r="U96" s="226"/>
      <c r="V96" s="226"/>
      <c r="W96" s="226"/>
      <c r="X96" s="226"/>
      <c r="Y96" s="226"/>
      <c r="Z96" s="226"/>
      <c r="AA96" s="226"/>
      <c r="AB96" s="50"/>
      <c r="AC96" s="50"/>
      <c r="AD96" s="50"/>
      <c r="AE96" s="50"/>
      <c r="AF96" s="50"/>
      <c r="AG96" s="205"/>
      <c r="AH96" s="50"/>
      <c r="AI96" s="205"/>
      <c r="AJ96" s="205"/>
      <c r="AK96" s="205"/>
      <c r="AL96" s="205"/>
      <c r="AM96" s="205"/>
      <c r="AN96" s="205"/>
      <c r="AO96" s="205"/>
      <c r="AP96" s="205"/>
      <c r="AQ96" s="205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</row>
    <row r="97" spans="1:68" x14ac:dyDescent="0.2">
      <c r="A97" s="50"/>
      <c r="B97" s="73"/>
      <c r="C97" s="50"/>
      <c r="D97" s="452"/>
      <c r="E97" s="226"/>
      <c r="F97" s="452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452"/>
      <c r="U97" s="226"/>
      <c r="V97" s="226"/>
      <c r="W97" s="226"/>
      <c r="X97" s="226"/>
      <c r="Y97" s="226"/>
      <c r="Z97" s="226"/>
      <c r="AA97" s="226"/>
      <c r="AB97" s="50"/>
      <c r="AC97" s="50"/>
      <c r="AD97" s="50"/>
      <c r="AE97" s="50"/>
      <c r="AF97" s="50"/>
      <c r="AG97" s="205"/>
      <c r="AH97" s="50"/>
      <c r="AI97" s="205"/>
      <c r="AJ97" s="205"/>
      <c r="AK97" s="205"/>
      <c r="AL97" s="205"/>
      <c r="AM97" s="205"/>
      <c r="AN97" s="205"/>
      <c r="AO97" s="205"/>
      <c r="AP97" s="205"/>
      <c r="AQ97" s="205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</row>
    <row r="98" spans="1:68" x14ac:dyDescent="0.2">
      <c r="A98" s="50"/>
      <c r="B98" s="73"/>
      <c r="C98" s="50"/>
      <c r="D98" s="452"/>
      <c r="E98" s="226"/>
      <c r="F98" s="452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452"/>
      <c r="U98" s="226"/>
      <c r="V98" s="226"/>
      <c r="W98" s="226"/>
      <c r="X98" s="226"/>
      <c r="Y98" s="226"/>
      <c r="Z98" s="226"/>
      <c r="AA98" s="226"/>
      <c r="AB98" s="50"/>
      <c r="AC98" s="50"/>
      <c r="AD98" s="50"/>
      <c r="AE98" s="50"/>
      <c r="AF98" s="50"/>
      <c r="AG98" s="205"/>
      <c r="AH98" s="50"/>
      <c r="AI98" s="205"/>
      <c r="AJ98" s="205"/>
      <c r="AK98" s="205"/>
      <c r="AL98" s="205"/>
      <c r="AM98" s="205"/>
      <c r="AN98" s="205"/>
      <c r="AO98" s="205"/>
      <c r="AP98" s="205"/>
      <c r="AQ98" s="205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</row>
    <row r="99" spans="1:68" x14ac:dyDescent="0.2">
      <c r="A99" s="50"/>
      <c r="B99" s="73"/>
      <c r="C99" s="50"/>
      <c r="D99" s="452"/>
      <c r="E99" s="226"/>
      <c r="F99" s="452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452"/>
      <c r="U99" s="226"/>
      <c r="V99" s="226"/>
      <c r="W99" s="226"/>
      <c r="X99" s="226"/>
      <c r="Y99" s="226"/>
      <c r="Z99" s="226"/>
      <c r="AA99" s="226"/>
      <c r="AB99" s="50"/>
      <c r="AC99" s="50"/>
      <c r="AD99" s="50"/>
      <c r="AE99" s="50"/>
      <c r="AF99" s="50"/>
      <c r="AG99" s="205"/>
      <c r="AH99" s="50"/>
      <c r="AI99" s="205"/>
      <c r="AJ99" s="205"/>
      <c r="AK99" s="205"/>
      <c r="AL99" s="205"/>
      <c r="AM99" s="205"/>
      <c r="AN99" s="205"/>
      <c r="AO99" s="205"/>
      <c r="AP99" s="205"/>
      <c r="AQ99" s="205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</row>
    <row r="100" spans="1:68" x14ac:dyDescent="0.2">
      <c r="A100" s="50"/>
      <c r="B100" s="73"/>
      <c r="C100" s="50"/>
      <c r="D100" s="452"/>
      <c r="E100" s="226"/>
      <c r="F100" s="452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452"/>
      <c r="U100" s="226"/>
      <c r="V100" s="226"/>
      <c r="W100" s="226"/>
      <c r="X100" s="226"/>
      <c r="Y100" s="226"/>
      <c r="Z100" s="226"/>
      <c r="AA100" s="226"/>
      <c r="AB100" s="50"/>
      <c r="AC100" s="50"/>
      <c r="AD100" s="50"/>
      <c r="AE100" s="50"/>
      <c r="AF100" s="50"/>
      <c r="AG100" s="205"/>
      <c r="AH100" s="50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</row>
    <row r="101" spans="1:68" x14ac:dyDescent="0.2">
      <c r="A101" s="50"/>
      <c r="B101" s="73"/>
      <c r="C101" s="50"/>
      <c r="D101" s="452"/>
      <c r="E101" s="226"/>
      <c r="F101" s="452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452"/>
      <c r="U101" s="226"/>
      <c r="V101" s="226"/>
      <c r="W101" s="226"/>
      <c r="X101" s="226"/>
      <c r="Y101" s="226"/>
      <c r="Z101" s="226"/>
      <c r="AA101" s="226"/>
      <c r="AB101" s="50"/>
      <c r="AC101" s="50"/>
      <c r="AD101" s="50"/>
      <c r="AE101" s="50"/>
      <c r="AF101" s="50"/>
      <c r="AG101" s="205"/>
      <c r="AH101" s="50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</row>
    <row r="102" spans="1:68" x14ac:dyDescent="0.2">
      <c r="A102" s="50"/>
      <c r="B102" s="73"/>
      <c r="C102" s="50"/>
      <c r="D102" s="452"/>
      <c r="E102" s="226"/>
      <c r="F102" s="452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452"/>
      <c r="U102" s="226"/>
      <c r="V102" s="226"/>
      <c r="W102" s="226"/>
      <c r="X102" s="226"/>
      <c r="Y102" s="226"/>
      <c r="Z102" s="226"/>
      <c r="AA102" s="226"/>
      <c r="AB102" s="50"/>
      <c r="AC102" s="50"/>
      <c r="AD102" s="50"/>
      <c r="AE102" s="50"/>
      <c r="AF102" s="50"/>
      <c r="AG102" s="205"/>
      <c r="AH102" s="50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</row>
    <row r="103" spans="1:68" x14ac:dyDescent="0.2">
      <c r="A103" s="50"/>
      <c r="B103" s="73"/>
      <c r="C103" s="50"/>
      <c r="D103" s="452"/>
      <c r="E103" s="226"/>
      <c r="F103" s="452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452"/>
      <c r="U103" s="226"/>
      <c r="V103" s="226"/>
      <c r="W103" s="226"/>
      <c r="X103" s="226"/>
      <c r="Y103" s="226"/>
      <c r="Z103" s="226"/>
      <c r="AA103" s="226"/>
      <c r="AB103" s="50"/>
      <c r="AC103" s="50"/>
      <c r="AD103" s="50"/>
      <c r="AE103" s="50"/>
      <c r="AF103" s="50"/>
      <c r="AG103" s="205"/>
      <c r="AH103" s="50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</row>
    <row r="104" spans="1:68" x14ac:dyDescent="0.2">
      <c r="A104" s="50"/>
      <c r="B104" s="73"/>
      <c r="C104" s="50"/>
      <c r="D104" s="452"/>
      <c r="E104" s="226"/>
      <c r="F104" s="452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452"/>
      <c r="U104" s="226"/>
      <c r="V104" s="226"/>
      <c r="W104" s="226"/>
      <c r="X104" s="226"/>
      <c r="Y104" s="226"/>
      <c r="Z104" s="226"/>
      <c r="AA104" s="226"/>
      <c r="AB104" s="50"/>
      <c r="AC104" s="50"/>
      <c r="AD104" s="50"/>
      <c r="AE104" s="50"/>
      <c r="AF104" s="50"/>
      <c r="AG104" s="205"/>
      <c r="AH104" s="50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</row>
    <row r="105" spans="1:68" x14ac:dyDescent="0.2">
      <c r="A105" s="50"/>
      <c r="B105" s="73"/>
      <c r="C105" s="50"/>
      <c r="D105" s="452"/>
      <c r="E105" s="226"/>
      <c r="F105" s="452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452"/>
      <c r="U105" s="226"/>
      <c r="V105" s="226"/>
      <c r="W105" s="226"/>
      <c r="X105" s="226"/>
      <c r="Y105" s="226"/>
      <c r="Z105" s="226"/>
      <c r="AA105" s="226"/>
      <c r="AB105" s="50"/>
      <c r="AC105" s="50"/>
      <c r="AD105" s="50"/>
      <c r="AE105" s="50"/>
      <c r="AF105" s="50"/>
      <c r="AG105" s="205"/>
      <c r="AH105" s="50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</row>
    <row r="106" spans="1:68" x14ac:dyDescent="0.2">
      <c r="A106" s="50"/>
      <c r="B106" s="73"/>
      <c r="C106" s="50"/>
      <c r="D106" s="452"/>
      <c r="E106" s="226"/>
      <c r="F106" s="452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452"/>
      <c r="U106" s="226"/>
      <c r="V106" s="226"/>
      <c r="W106" s="226"/>
      <c r="X106" s="226"/>
      <c r="Y106" s="226"/>
      <c r="Z106" s="226"/>
      <c r="AA106" s="226"/>
      <c r="AB106" s="50"/>
      <c r="AC106" s="50"/>
      <c r="AD106" s="50"/>
      <c r="AE106" s="50"/>
      <c r="AF106" s="50"/>
      <c r="AG106" s="205"/>
      <c r="AH106" s="50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</row>
    <row r="107" spans="1:68" x14ac:dyDescent="0.2">
      <c r="A107" s="50"/>
      <c r="B107" s="73"/>
      <c r="C107" s="50"/>
      <c r="D107" s="452"/>
      <c r="E107" s="226"/>
      <c r="F107" s="452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452"/>
      <c r="U107" s="226"/>
      <c r="V107" s="226"/>
      <c r="W107" s="226"/>
      <c r="X107" s="226"/>
      <c r="Y107" s="226"/>
      <c r="Z107" s="226"/>
      <c r="AA107" s="226"/>
      <c r="AB107" s="50"/>
      <c r="AC107" s="50"/>
      <c r="AD107" s="50"/>
      <c r="AE107" s="50"/>
      <c r="AF107" s="50"/>
      <c r="AG107" s="205"/>
      <c r="AH107" s="50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</row>
    <row r="108" spans="1:68" x14ac:dyDescent="0.2">
      <c r="A108" s="50"/>
      <c r="B108" s="73"/>
      <c r="C108" s="50"/>
      <c r="D108" s="452"/>
      <c r="E108" s="226"/>
      <c r="F108" s="452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452"/>
      <c r="U108" s="226"/>
      <c r="V108" s="226"/>
      <c r="W108" s="226"/>
      <c r="X108" s="226"/>
      <c r="Y108" s="226"/>
      <c r="Z108" s="226"/>
      <c r="AA108" s="226"/>
      <c r="AB108" s="50"/>
      <c r="AC108" s="50"/>
      <c r="AD108" s="50"/>
      <c r="AE108" s="50"/>
      <c r="AF108" s="50"/>
      <c r="AG108" s="205"/>
      <c r="AH108" s="50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</row>
    <row r="109" spans="1:68" x14ac:dyDescent="0.2">
      <c r="A109" s="50"/>
      <c r="B109" s="73"/>
      <c r="C109" s="50"/>
      <c r="D109" s="452"/>
      <c r="E109" s="226"/>
      <c r="F109" s="452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452"/>
      <c r="U109" s="226"/>
      <c r="V109" s="226"/>
      <c r="W109" s="226"/>
      <c r="X109" s="226"/>
      <c r="Y109" s="226"/>
      <c r="Z109" s="226"/>
      <c r="AA109" s="226"/>
      <c r="AB109" s="50"/>
      <c r="AC109" s="50"/>
      <c r="AD109" s="50"/>
      <c r="AE109" s="50"/>
      <c r="AF109" s="50"/>
      <c r="AG109" s="205"/>
      <c r="AH109" s="50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</row>
    <row r="110" spans="1:68" x14ac:dyDescent="0.2">
      <c r="A110" s="50"/>
      <c r="B110" s="73"/>
      <c r="C110" s="50"/>
      <c r="D110" s="452"/>
      <c r="E110" s="226"/>
      <c r="F110" s="452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452"/>
      <c r="U110" s="226"/>
      <c r="V110" s="226"/>
      <c r="W110" s="226"/>
      <c r="X110" s="226"/>
      <c r="Y110" s="226"/>
      <c r="Z110" s="226"/>
      <c r="AA110" s="226"/>
      <c r="AB110" s="50"/>
      <c r="AC110" s="50"/>
      <c r="AD110" s="50"/>
      <c r="AE110" s="50"/>
      <c r="AF110" s="50"/>
      <c r="AG110" s="205"/>
      <c r="AH110" s="50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</row>
    <row r="111" spans="1:68" x14ac:dyDescent="0.2">
      <c r="A111" s="50"/>
      <c r="B111" s="73"/>
      <c r="C111" s="50"/>
      <c r="D111" s="452"/>
      <c r="E111" s="226"/>
      <c r="F111" s="452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452"/>
      <c r="U111" s="226"/>
      <c r="V111" s="226"/>
      <c r="W111" s="226"/>
      <c r="X111" s="226"/>
      <c r="Y111" s="226"/>
      <c r="Z111" s="226"/>
      <c r="AA111" s="226"/>
      <c r="AB111" s="50"/>
      <c r="AC111" s="50"/>
      <c r="AD111" s="50"/>
      <c r="AE111" s="50"/>
      <c r="AF111" s="50"/>
      <c r="AG111" s="205"/>
      <c r="AH111" s="50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</row>
    <row r="112" spans="1:68" x14ac:dyDescent="0.2">
      <c r="A112" s="50"/>
      <c r="B112" s="73"/>
      <c r="C112" s="50"/>
      <c r="D112" s="452"/>
      <c r="E112" s="226"/>
      <c r="F112" s="452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452"/>
      <c r="U112" s="226"/>
      <c r="V112" s="226"/>
      <c r="W112" s="226"/>
      <c r="X112" s="226"/>
      <c r="Y112" s="226"/>
      <c r="Z112" s="226"/>
      <c r="AA112" s="226"/>
      <c r="AB112" s="50"/>
      <c r="AC112" s="50"/>
      <c r="AD112" s="50"/>
      <c r="AE112" s="50"/>
      <c r="AF112" s="50"/>
      <c r="AG112" s="205"/>
      <c r="AH112" s="50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</row>
    <row r="113" spans="1:68" x14ac:dyDescent="0.2">
      <c r="A113" s="50"/>
      <c r="B113" s="73"/>
      <c r="C113" s="50"/>
      <c r="D113" s="452"/>
      <c r="E113" s="226"/>
      <c r="F113" s="452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452"/>
      <c r="U113" s="226"/>
      <c r="V113" s="226"/>
      <c r="W113" s="226"/>
      <c r="X113" s="226"/>
      <c r="Y113" s="226"/>
      <c r="Z113" s="226"/>
      <c r="AA113" s="226"/>
      <c r="AB113" s="50"/>
      <c r="AC113" s="50"/>
      <c r="AD113" s="50"/>
      <c r="AE113" s="50"/>
      <c r="AF113" s="50"/>
      <c r="AG113" s="205"/>
      <c r="AH113" s="50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</row>
    <row r="114" spans="1:68" x14ac:dyDescent="0.2">
      <c r="A114" s="50"/>
      <c r="B114" s="73"/>
      <c r="C114" s="50"/>
      <c r="D114" s="452"/>
      <c r="E114" s="226"/>
      <c r="F114" s="452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452"/>
      <c r="U114" s="226"/>
      <c r="V114" s="226"/>
      <c r="W114" s="226"/>
      <c r="X114" s="226"/>
      <c r="Y114" s="226"/>
      <c r="Z114" s="226"/>
      <c r="AA114" s="226"/>
      <c r="AB114" s="50"/>
      <c r="AC114" s="50"/>
      <c r="AD114" s="50"/>
      <c r="AE114" s="50"/>
      <c r="AF114" s="50"/>
      <c r="AG114" s="205"/>
      <c r="AH114" s="50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</row>
    <row r="115" spans="1:68" x14ac:dyDescent="0.2">
      <c r="A115" s="50"/>
      <c r="B115" s="73"/>
      <c r="C115" s="50"/>
      <c r="D115" s="452"/>
      <c r="E115" s="226"/>
      <c r="F115" s="452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452"/>
      <c r="U115" s="226"/>
      <c r="V115" s="226"/>
      <c r="W115" s="226"/>
      <c r="X115" s="226"/>
      <c r="Y115" s="226"/>
      <c r="Z115" s="226"/>
      <c r="AA115" s="226"/>
      <c r="AB115" s="50"/>
      <c r="AC115" s="50"/>
      <c r="AD115" s="50"/>
      <c r="AE115" s="50"/>
      <c r="AF115" s="50"/>
      <c r="AG115" s="205"/>
      <c r="AH115" s="50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</row>
    <row r="116" spans="1:68" x14ac:dyDescent="0.2">
      <c r="A116" s="50"/>
      <c r="B116" s="73"/>
      <c r="C116" s="50"/>
      <c r="D116" s="452"/>
      <c r="E116" s="226"/>
      <c r="F116" s="452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452"/>
      <c r="U116" s="226"/>
      <c r="V116" s="226"/>
      <c r="W116" s="226"/>
      <c r="X116" s="226"/>
      <c r="Y116" s="226"/>
      <c r="Z116" s="226"/>
      <c r="AA116" s="226"/>
      <c r="AB116" s="50"/>
      <c r="AC116" s="50"/>
      <c r="AD116" s="50"/>
      <c r="AE116" s="50"/>
      <c r="AF116" s="50"/>
      <c r="AG116" s="205"/>
      <c r="AH116" s="50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</row>
    <row r="117" spans="1:68" x14ac:dyDescent="0.2">
      <c r="A117" s="50"/>
      <c r="B117" s="73"/>
      <c r="C117" s="50"/>
      <c r="D117" s="452"/>
      <c r="E117" s="226"/>
      <c r="F117" s="452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452"/>
      <c r="U117" s="226"/>
      <c r="V117" s="226"/>
      <c r="W117" s="226"/>
      <c r="X117" s="226"/>
      <c r="Y117" s="226"/>
      <c r="Z117" s="226"/>
      <c r="AA117" s="226"/>
      <c r="AB117" s="50"/>
      <c r="AC117" s="50"/>
      <c r="AD117" s="50"/>
      <c r="AE117" s="50"/>
      <c r="AF117" s="50"/>
      <c r="AG117" s="205"/>
      <c r="AH117" s="50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</row>
    <row r="118" spans="1:68" x14ac:dyDescent="0.2">
      <c r="A118" s="50"/>
      <c r="B118" s="73"/>
      <c r="C118" s="50"/>
      <c r="D118" s="452"/>
      <c r="E118" s="226"/>
      <c r="F118" s="452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452"/>
      <c r="U118" s="226"/>
      <c r="V118" s="226"/>
      <c r="W118" s="226"/>
      <c r="X118" s="226"/>
      <c r="Y118" s="226"/>
      <c r="Z118" s="226"/>
      <c r="AA118" s="226"/>
      <c r="AB118" s="50"/>
      <c r="AC118" s="50"/>
      <c r="AD118" s="50"/>
      <c r="AE118" s="50"/>
      <c r="AF118" s="50"/>
      <c r="AG118" s="205"/>
      <c r="AH118" s="50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</row>
    <row r="119" spans="1:68" x14ac:dyDescent="0.2">
      <c r="A119" s="50"/>
      <c r="B119" s="73"/>
      <c r="C119" s="50"/>
      <c r="D119" s="452"/>
      <c r="E119" s="226"/>
      <c r="F119" s="452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452"/>
      <c r="U119" s="226"/>
      <c r="V119" s="226"/>
      <c r="W119" s="226"/>
      <c r="X119" s="226"/>
      <c r="Y119" s="226"/>
      <c r="Z119" s="226"/>
      <c r="AA119" s="226"/>
      <c r="AB119" s="50"/>
      <c r="AC119" s="50"/>
      <c r="AD119" s="50"/>
      <c r="AE119" s="50"/>
      <c r="AF119" s="50"/>
      <c r="AG119" s="205"/>
      <c r="AH119" s="50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</row>
    <row r="120" spans="1:68" x14ac:dyDescent="0.2">
      <c r="A120" s="50"/>
      <c r="B120" s="73"/>
      <c r="C120" s="50"/>
      <c r="D120" s="452"/>
      <c r="E120" s="226"/>
      <c r="F120" s="452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452"/>
      <c r="U120" s="226"/>
      <c r="V120" s="226"/>
      <c r="W120" s="226"/>
      <c r="X120" s="226"/>
      <c r="Y120" s="226"/>
      <c r="Z120" s="226"/>
      <c r="AA120" s="226"/>
      <c r="AB120" s="50"/>
      <c r="AC120" s="50"/>
      <c r="AD120" s="50"/>
      <c r="AE120" s="50"/>
      <c r="AF120" s="50"/>
      <c r="AG120" s="205"/>
      <c r="AH120" s="50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</row>
    <row r="121" spans="1:68" x14ac:dyDescent="0.2">
      <c r="A121" s="50"/>
      <c r="B121" s="73"/>
      <c r="C121" s="50"/>
      <c r="D121" s="452"/>
      <c r="E121" s="226"/>
      <c r="F121" s="452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452"/>
      <c r="U121" s="226"/>
      <c r="V121" s="226"/>
      <c r="W121" s="226"/>
      <c r="X121" s="226"/>
      <c r="Y121" s="226"/>
      <c r="Z121" s="226"/>
      <c r="AA121" s="226"/>
      <c r="AB121" s="50"/>
      <c r="AC121" s="50"/>
      <c r="AD121" s="50"/>
      <c r="AE121" s="50"/>
      <c r="AF121" s="50"/>
      <c r="AG121" s="205"/>
      <c r="AH121" s="50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</row>
    <row r="122" spans="1:68" x14ac:dyDescent="0.2">
      <c r="A122" s="50"/>
      <c r="B122" s="73"/>
      <c r="C122" s="50"/>
      <c r="D122" s="452"/>
      <c r="E122" s="226"/>
      <c r="F122" s="452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452"/>
      <c r="U122" s="226"/>
      <c r="V122" s="226"/>
      <c r="W122" s="226"/>
      <c r="X122" s="226"/>
      <c r="Y122" s="226"/>
      <c r="Z122" s="226"/>
      <c r="AA122" s="226"/>
      <c r="AB122" s="50"/>
      <c r="AC122" s="50"/>
      <c r="AD122" s="50"/>
      <c r="AE122" s="50"/>
      <c r="AF122" s="50"/>
      <c r="AG122" s="205"/>
      <c r="AH122" s="50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</row>
    <row r="123" spans="1:68" x14ac:dyDescent="0.2">
      <c r="A123" s="50"/>
      <c r="B123" s="73"/>
      <c r="C123" s="50"/>
      <c r="D123" s="452"/>
      <c r="E123" s="226"/>
      <c r="F123" s="452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452"/>
      <c r="U123" s="226"/>
      <c r="V123" s="226"/>
      <c r="W123" s="226"/>
      <c r="X123" s="226"/>
      <c r="Y123" s="226"/>
      <c r="Z123" s="226"/>
      <c r="AA123" s="226"/>
      <c r="AB123" s="50"/>
      <c r="AC123" s="50"/>
      <c r="AD123" s="50"/>
      <c r="AE123" s="50"/>
      <c r="AF123" s="50"/>
      <c r="AG123" s="205"/>
      <c r="AH123" s="50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</row>
    <row r="124" spans="1:68" x14ac:dyDescent="0.2">
      <c r="A124" s="50"/>
      <c r="B124" s="73"/>
      <c r="C124" s="50"/>
      <c r="D124" s="452"/>
      <c r="E124" s="226"/>
      <c r="F124" s="452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452"/>
      <c r="U124" s="226"/>
      <c r="V124" s="226"/>
      <c r="W124" s="226"/>
      <c r="X124" s="226"/>
      <c r="Y124" s="226"/>
      <c r="Z124" s="226"/>
      <c r="AA124" s="226"/>
      <c r="AB124" s="50"/>
      <c r="AC124" s="50"/>
      <c r="AD124" s="50"/>
      <c r="AE124" s="50"/>
      <c r="AF124" s="50"/>
      <c r="AG124" s="205"/>
      <c r="AH124" s="50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</row>
    <row r="125" spans="1:68" x14ac:dyDescent="0.2">
      <c r="A125" s="50"/>
      <c r="B125" s="73"/>
      <c r="C125" s="50"/>
      <c r="D125" s="452"/>
      <c r="E125" s="226"/>
      <c r="F125" s="452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452"/>
      <c r="U125" s="226"/>
      <c r="V125" s="226"/>
      <c r="W125" s="226"/>
      <c r="X125" s="226"/>
      <c r="Y125" s="226"/>
      <c r="Z125" s="226"/>
      <c r="AA125" s="226"/>
      <c r="AB125" s="50"/>
      <c r="AC125" s="50"/>
      <c r="AD125" s="50"/>
      <c r="AE125" s="50"/>
      <c r="AF125" s="50"/>
      <c r="AG125" s="205"/>
      <c r="AH125" s="50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</row>
    <row r="126" spans="1:68" x14ac:dyDescent="0.2">
      <c r="A126" s="50"/>
      <c r="B126" s="73"/>
      <c r="C126" s="50"/>
      <c r="D126" s="452"/>
      <c r="E126" s="226"/>
      <c r="F126" s="452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452"/>
      <c r="U126" s="226"/>
      <c r="V126" s="226"/>
      <c r="W126" s="226"/>
      <c r="X126" s="226"/>
      <c r="Y126" s="226"/>
      <c r="Z126" s="226"/>
      <c r="AA126" s="226"/>
      <c r="AB126" s="50"/>
      <c r="AC126" s="50"/>
      <c r="AD126" s="50"/>
      <c r="AE126" s="50"/>
      <c r="AF126" s="50"/>
      <c r="AG126" s="205"/>
      <c r="AH126" s="50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</row>
    <row r="127" spans="1:68" x14ac:dyDescent="0.2">
      <c r="A127" s="50"/>
      <c r="B127" s="73"/>
      <c r="C127" s="50"/>
      <c r="D127" s="452"/>
      <c r="E127" s="226"/>
      <c r="F127" s="452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452"/>
      <c r="U127" s="226"/>
      <c r="V127" s="226"/>
      <c r="W127" s="226"/>
      <c r="X127" s="226"/>
      <c r="Y127" s="226"/>
      <c r="Z127" s="226"/>
      <c r="AA127" s="226"/>
      <c r="AB127" s="50"/>
      <c r="AC127" s="50"/>
      <c r="AD127" s="50"/>
      <c r="AE127" s="50"/>
      <c r="AF127" s="50"/>
      <c r="AG127" s="205"/>
      <c r="AH127" s="50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</row>
    <row r="128" spans="1:68" x14ac:dyDescent="0.2">
      <c r="A128" s="50"/>
      <c r="B128" s="73"/>
      <c r="C128" s="50"/>
      <c r="D128" s="452"/>
      <c r="E128" s="226"/>
      <c r="F128" s="452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452"/>
      <c r="U128" s="226"/>
      <c r="V128" s="226"/>
      <c r="W128" s="226"/>
      <c r="X128" s="226"/>
      <c r="Y128" s="226"/>
      <c r="Z128" s="226"/>
      <c r="AA128" s="226"/>
      <c r="AB128" s="50"/>
      <c r="AC128" s="50"/>
      <c r="AD128" s="50"/>
      <c r="AE128" s="50"/>
      <c r="AF128" s="50"/>
      <c r="AG128" s="205"/>
      <c r="AH128" s="50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</row>
    <row r="129" spans="1:68" x14ac:dyDescent="0.2">
      <c r="A129" s="50"/>
      <c r="B129" s="73"/>
      <c r="C129" s="50"/>
      <c r="D129" s="452"/>
      <c r="E129" s="226"/>
      <c r="F129" s="452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452"/>
      <c r="U129" s="226"/>
      <c r="V129" s="226"/>
      <c r="W129" s="226"/>
      <c r="X129" s="226"/>
      <c r="Y129" s="226"/>
      <c r="Z129" s="226"/>
      <c r="AA129" s="226"/>
      <c r="AB129" s="50"/>
      <c r="AC129" s="50"/>
      <c r="AD129" s="50"/>
      <c r="AE129" s="50"/>
      <c r="AF129" s="50"/>
      <c r="AG129" s="205"/>
      <c r="AH129" s="50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</row>
    <row r="130" spans="1:68" x14ac:dyDescent="0.2">
      <c r="A130" s="50"/>
      <c r="B130" s="73"/>
      <c r="C130" s="50"/>
      <c r="D130" s="452"/>
      <c r="E130" s="226"/>
      <c r="F130" s="452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452"/>
      <c r="U130" s="226"/>
      <c r="V130" s="226"/>
      <c r="W130" s="226"/>
      <c r="X130" s="226"/>
      <c r="Y130" s="226"/>
      <c r="Z130" s="226"/>
      <c r="AA130" s="226"/>
      <c r="AB130" s="50"/>
      <c r="AC130" s="50"/>
      <c r="AD130" s="50"/>
      <c r="AE130" s="50"/>
      <c r="AF130" s="50"/>
      <c r="AG130" s="205"/>
      <c r="AH130" s="50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</row>
    <row r="131" spans="1:68" x14ac:dyDescent="0.2">
      <c r="A131" s="50"/>
      <c r="B131" s="73"/>
      <c r="C131" s="50"/>
      <c r="D131" s="452"/>
      <c r="E131" s="226"/>
      <c r="F131" s="452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452"/>
      <c r="U131" s="226"/>
      <c r="V131" s="226"/>
      <c r="W131" s="226"/>
      <c r="X131" s="226"/>
      <c r="Y131" s="226"/>
      <c r="Z131" s="226"/>
      <c r="AA131" s="226"/>
      <c r="AB131" s="50"/>
      <c r="AC131" s="50"/>
      <c r="AD131" s="50"/>
      <c r="AE131" s="50"/>
      <c r="AF131" s="50"/>
      <c r="AG131" s="205"/>
      <c r="AH131" s="50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</row>
    <row r="132" spans="1:68" x14ac:dyDescent="0.2">
      <c r="A132" s="50"/>
      <c r="B132" s="73"/>
      <c r="C132" s="50"/>
      <c r="D132" s="452"/>
      <c r="E132" s="226"/>
      <c r="F132" s="452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452"/>
      <c r="U132" s="226"/>
      <c r="V132" s="226"/>
      <c r="W132" s="226"/>
      <c r="X132" s="226"/>
      <c r="Y132" s="226"/>
      <c r="Z132" s="226"/>
      <c r="AA132" s="226"/>
      <c r="AB132" s="50"/>
      <c r="AC132" s="50"/>
      <c r="AD132" s="50"/>
      <c r="AE132" s="50"/>
      <c r="AF132" s="50"/>
      <c r="AG132" s="205"/>
      <c r="AH132" s="50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</row>
    <row r="133" spans="1:68" x14ac:dyDescent="0.2">
      <c r="A133" s="50"/>
      <c r="B133" s="73"/>
      <c r="C133" s="50"/>
      <c r="D133" s="452"/>
      <c r="E133" s="226"/>
      <c r="F133" s="452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452"/>
      <c r="U133" s="226"/>
      <c r="V133" s="226"/>
      <c r="W133" s="226"/>
      <c r="X133" s="226"/>
      <c r="Y133" s="226"/>
      <c r="Z133" s="226"/>
      <c r="AA133" s="226"/>
      <c r="AB133" s="50"/>
      <c r="AC133" s="50"/>
      <c r="AD133" s="50"/>
      <c r="AE133" s="50"/>
      <c r="AF133" s="50"/>
      <c r="AG133" s="205"/>
      <c r="AH133" s="50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</row>
    <row r="134" spans="1:68" x14ac:dyDescent="0.2">
      <c r="A134" s="50"/>
      <c r="B134" s="73"/>
      <c r="C134" s="50"/>
      <c r="D134" s="452"/>
      <c r="E134" s="226"/>
      <c r="F134" s="452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452"/>
      <c r="U134" s="226"/>
      <c r="V134" s="226"/>
      <c r="W134" s="226"/>
      <c r="X134" s="226"/>
      <c r="Y134" s="226"/>
      <c r="Z134" s="226"/>
      <c r="AA134" s="226"/>
      <c r="AB134" s="50"/>
      <c r="AC134" s="50"/>
      <c r="AD134" s="50"/>
      <c r="AE134" s="50"/>
      <c r="AF134" s="50"/>
      <c r="AG134" s="205"/>
      <c r="AH134" s="50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</row>
    <row r="135" spans="1:68" x14ac:dyDescent="0.2">
      <c r="A135" s="50"/>
      <c r="B135" s="73"/>
      <c r="C135" s="50"/>
      <c r="D135" s="452"/>
      <c r="E135" s="226"/>
      <c r="F135" s="452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452"/>
      <c r="U135" s="226"/>
      <c r="V135" s="226"/>
      <c r="W135" s="226"/>
      <c r="X135" s="226"/>
      <c r="Y135" s="226"/>
      <c r="Z135" s="226"/>
      <c r="AA135" s="226"/>
      <c r="AB135" s="50"/>
      <c r="AC135" s="50"/>
      <c r="AD135" s="50"/>
      <c r="AE135" s="50"/>
      <c r="AF135" s="50"/>
      <c r="AG135" s="205"/>
      <c r="AH135" s="50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</row>
    <row r="136" spans="1:68" x14ac:dyDescent="0.2">
      <c r="A136" s="50"/>
      <c r="B136" s="73"/>
      <c r="C136" s="50"/>
      <c r="D136" s="452"/>
      <c r="E136" s="226"/>
      <c r="F136" s="452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452"/>
      <c r="U136" s="226"/>
      <c r="V136" s="226"/>
      <c r="W136" s="226"/>
      <c r="X136" s="226"/>
      <c r="Y136" s="226"/>
      <c r="Z136" s="226"/>
      <c r="AA136" s="226"/>
      <c r="AB136" s="50"/>
      <c r="AC136" s="50"/>
      <c r="AD136" s="50"/>
      <c r="AE136" s="50"/>
      <c r="AF136" s="50"/>
      <c r="AG136" s="205"/>
      <c r="AH136" s="50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</row>
    <row r="137" spans="1:68" x14ac:dyDescent="0.2">
      <c r="A137" s="50"/>
      <c r="B137" s="73"/>
      <c r="C137" s="50"/>
      <c r="D137" s="452"/>
      <c r="E137" s="226"/>
      <c r="F137" s="452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452"/>
      <c r="U137" s="226"/>
      <c r="V137" s="226"/>
      <c r="W137" s="226"/>
      <c r="X137" s="226"/>
      <c r="Y137" s="226"/>
      <c r="Z137" s="226"/>
      <c r="AA137" s="226"/>
      <c r="AB137" s="50"/>
      <c r="AC137" s="50"/>
      <c r="AD137" s="50"/>
      <c r="AE137" s="50"/>
      <c r="AF137" s="50"/>
      <c r="AG137" s="205"/>
      <c r="AH137" s="50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</row>
    <row r="138" spans="1:68" x14ac:dyDescent="0.2">
      <c r="A138" s="50"/>
      <c r="B138" s="73"/>
      <c r="C138" s="50"/>
      <c r="D138" s="452"/>
      <c r="E138" s="226"/>
      <c r="F138" s="452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452"/>
      <c r="U138" s="226"/>
      <c r="V138" s="226"/>
      <c r="W138" s="226"/>
      <c r="X138" s="226"/>
      <c r="Y138" s="226"/>
      <c r="Z138" s="226"/>
      <c r="AA138" s="226"/>
      <c r="AB138" s="50"/>
      <c r="AC138" s="50"/>
      <c r="AD138" s="50"/>
      <c r="AE138" s="50"/>
      <c r="AF138" s="50"/>
      <c r="AG138" s="205"/>
      <c r="AH138" s="50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</row>
    <row r="139" spans="1:68" x14ac:dyDescent="0.2">
      <c r="A139" s="50"/>
      <c r="B139" s="73"/>
      <c r="C139" s="50"/>
      <c r="D139" s="452"/>
      <c r="E139" s="226"/>
      <c r="F139" s="452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452"/>
      <c r="U139" s="226"/>
      <c r="V139" s="226"/>
      <c r="W139" s="226"/>
      <c r="X139" s="226"/>
      <c r="Y139" s="226"/>
      <c r="Z139" s="226"/>
      <c r="AA139" s="226"/>
      <c r="AB139" s="50"/>
      <c r="AC139" s="50"/>
      <c r="AD139" s="50"/>
      <c r="AE139" s="50"/>
      <c r="AF139" s="50"/>
      <c r="AG139" s="205"/>
      <c r="AH139" s="50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</row>
    <row r="140" spans="1:68" x14ac:dyDescent="0.2">
      <c r="A140" s="50"/>
      <c r="B140" s="73"/>
      <c r="C140" s="50"/>
      <c r="D140" s="452"/>
      <c r="E140" s="226"/>
      <c r="F140" s="452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452"/>
      <c r="U140" s="226"/>
      <c r="V140" s="226"/>
      <c r="W140" s="226"/>
      <c r="X140" s="226"/>
      <c r="Y140" s="226"/>
      <c r="Z140" s="226"/>
      <c r="AA140" s="226"/>
      <c r="AB140" s="50"/>
      <c r="AC140" s="50"/>
      <c r="AD140" s="50"/>
      <c r="AE140" s="50"/>
      <c r="AF140" s="50"/>
      <c r="AG140" s="205"/>
      <c r="AH140" s="50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</row>
    <row r="141" spans="1:68" x14ac:dyDescent="0.2">
      <c r="A141" s="50"/>
      <c r="B141" s="73"/>
      <c r="C141" s="50"/>
      <c r="D141" s="452"/>
      <c r="E141" s="226"/>
      <c r="F141" s="452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452"/>
      <c r="U141" s="226"/>
      <c r="V141" s="226"/>
      <c r="W141" s="226"/>
      <c r="X141" s="226"/>
      <c r="Y141" s="226"/>
      <c r="Z141" s="226"/>
      <c r="AA141" s="226"/>
      <c r="AB141" s="50"/>
      <c r="AC141" s="50"/>
      <c r="AD141" s="50"/>
      <c r="AE141" s="50"/>
      <c r="AF141" s="50"/>
      <c r="AG141" s="205"/>
      <c r="AH141" s="50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</row>
    <row r="142" spans="1:68" x14ac:dyDescent="0.2">
      <c r="A142" s="50"/>
      <c r="B142" s="73"/>
      <c r="C142" s="50"/>
      <c r="D142" s="452"/>
      <c r="E142" s="226"/>
      <c r="F142" s="452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452"/>
      <c r="U142" s="226"/>
      <c r="V142" s="226"/>
      <c r="W142" s="226"/>
      <c r="X142" s="226"/>
      <c r="Y142" s="226"/>
      <c r="Z142" s="226"/>
      <c r="AA142" s="226"/>
      <c r="AB142" s="50"/>
      <c r="AC142" s="50"/>
      <c r="AD142" s="50"/>
      <c r="AE142" s="50"/>
      <c r="AF142" s="50"/>
      <c r="AG142" s="205"/>
      <c r="AH142" s="50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</row>
    <row r="143" spans="1:68" ht="12.75" customHeight="1" x14ac:dyDescent="0.2">
      <c r="A143" s="50"/>
      <c r="B143" s="73"/>
      <c r="C143" s="50"/>
      <c r="D143" s="452"/>
      <c r="E143" s="226"/>
      <c r="F143" s="452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452"/>
      <c r="U143" s="226"/>
      <c r="V143" s="226"/>
      <c r="W143" s="226"/>
      <c r="X143" s="226"/>
      <c r="Y143" s="226"/>
      <c r="Z143" s="226"/>
      <c r="AA143" s="226"/>
      <c r="AB143" s="50"/>
      <c r="AC143" s="50"/>
      <c r="AD143" s="50"/>
      <c r="AE143" s="50"/>
      <c r="AF143" s="50"/>
      <c r="AG143" s="205"/>
      <c r="AH143" s="50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</row>
    <row r="144" spans="1:68" x14ac:dyDescent="0.2">
      <c r="A144" s="50"/>
      <c r="B144" s="73"/>
      <c r="C144" s="50"/>
      <c r="D144" s="452"/>
      <c r="E144" s="226"/>
      <c r="F144" s="452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452"/>
      <c r="U144" s="226"/>
      <c r="V144" s="226"/>
      <c r="W144" s="226"/>
      <c r="X144" s="226"/>
      <c r="Y144" s="226"/>
      <c r="Z144" s="226"/>
      <c r="AA144" s="226"/>
      <c r="AB144" s="50"/>
      <c r="AC144" s="50"/>
      <c r="AD144" s="50"/>
      <c r="AE144" s="50"/>
      <c r="AF144" s="50"/>
      <c r="AG144" s="205"/>
      <c r="AH144" s="50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</row>
    <row r="145" spans="1:68" x14ac:dyDescent="0.2">
      <c r="A145" s="50"/>
      <c r="B145" s="73"/>
      <c r="C145" s="50"/>
      <c r="D145" s="452"/>
      <c r="E145" s="226"/>
      <c r="F145" s="452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452"/>
      <c r="U145" s="226"/>
      <c r="V145" s="226"/>
      <c r="W145" s="226"/>
      <c r="X145" s="226"/>
      <c r="Y145" s="226"/>
      <c r="Z145" s="226"/>
      <c r="AA145" s="226"/>
      <c r="AB145" s="50"/>
      <c r="AC145" s="50"/>
      <c r="AD145" s="50"/>
      <c r="AE145" s="50"/>
      <c r="AF145" s="50"/>
      <c r="AG145" s="205"/>
      <c r="AH145" s="50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</row>
    <row r="146" spans="1:68" x14ac:dyDescent="0.2">
      <c r="A146" s="50"/>
      <c r="B146" s="73"/>
      <c r="C146" s="50"/>
      <c r="D146" s="452"/>
      <c r="E146" s="226"/>
      <c r="F146" s="452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452"/>
      <c r="U146" s="226"/>
      <c r="V146" s="226"/>
      <c r="W146" s="226"/>
      <c r="X146" s="226"/>
      <c r="Y146" s="226"/>
      <c r="Z146" s="226"/>
      <c r="AA146" s="226"/>
      <c r="AB146" s="50"/>
      <c r="AC146" s="50"/>
      <c r="AD146" s="50"/>
      <c r="AE146" s="50"/>
      <c r="AF146" s="50"/>
      <c r="AG146" s="205"/>
      <c r="AH146" s="50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</row>
    <row r="147" spans="1:68" ht="12.75" customHeight="1" x14ac:dyDescent="0.2">
      <c r="A147" s="50"/>
      <c r="B147" s="73"/>
      <c r="C147" s="50"/>
      <c r="D147" s="452"/>
      <c r="E147" s="226"/>
      <c r="F147" s="452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452"/>
      <c r="U147" s="226"/>
      <c r="V147" s="226"/>
      <c r="W147" s="226"/>
      <c r="X147" s="226"/>
      <c r="Y147" s="226"/>
      <c r="Z147" s="226"/>
      <c r="AA147" s="226"/>
      <c r="AB147" s="50"/>
      <c r="AC147" s="50"/>
      <c r="AD147" s="50"/>
      <c r="AE147" s="50"/>
      <c r="AF147" s="50"/>
      <c r="AG147" s="205"/>
      <c r="AH147" s="50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</row>
    <row r="148" spans="1:68" x14ac:dyDescent="0.2">
      <c r="A148" s="50"/>
      <c r="B148" s="73"/>
      <c r="C148" s="50"/>
      <c r="D148" s="452"/>
      <c r="E148" s="226"/>
      <c r="F148" s="452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452"/>
      <c r="U148" s="226"/>
      <c r="V148" s="226"/>
      <c r="W148" s="226"/>
      <c r="X148" s="226"/>
      <c r="Y148" s="226"/>
      <c r="Z148" s="226"/>
      <c r="AA148" s="226"/>
      <c r="AB148" s="50"/>
      <c r="AC148" s="50"/>
      <c r="AD148" s="50"/>
      <c r="AE148" s="50"/>
      <c r="AF148" s="50"/>
      <c r="AG148" s="205"/>
      <c r="AH148" s="50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</row>
    <row r="149" spans="1:68" x14ac:dyDescent="0.2">
      <c r="A149" s="50"/>
      <c r="B149" s="73"/>
      <c r="C149" s="50"/>
      <c r="D149" s="452"/>
      <c r="E149" s="226"/>
      <c r="F149" s="452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452"/>
      <c r="U149" s="226"/>
      <c r="V149" s="226"/>
      <c r="W149" s="226"/>
      <c r="X149" s="226"/>
      <c r="Y149" s="226"/>
      <c r="Z149" s="226"/>
      <c r="AA149" s="226"/>
      <c r="AB149" s="50"/>
      <c r="AC149" s="50"/>
      <c r="AD149" s="50"/>
      <c r="AE149" s="50"/>
      <c r="AF149" s="50"/>
      <c r="AG149" s="205"/>
      <c r="AH149" s="50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</row>
    <row r="150" spans="1:68" x14ac:dyDescent="0.2">
      <c r="A150" s="50"/>
      <c r="B150" s="73"/>
      <c r="C150" s="50"/>
      <c r="D150" s="452"/>
      <c r="E150" s="226"/>
      <c r="F150" s="452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452"/>
      <c r="U150" s="226"/>
      <c r="V150" s="226"/>
      <c r="W150" s="226"/>
      <c r="X150" s="226"/>
      <c r="Y150" s="226"/>
      <c r="Z150" s="226"/>
      <c r="AA150" s="226"/>
      <c r="AB150" s="50"/>
      <c r="AC150" s="50"/>
      <c r="AD150" s="50"/>
      <c r="AE150" s="50"/>
      <c r="AF150" s="50"/>
      <c r="AG150" s="205"/>
      <c r="AH150" s="50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</row>
    <row r="151" spans="1:68" x14ac:dyDescent="0.2">
      <c r="A151" s="50"/>
      <c r="B151" s="73"/>
      <c r="C151" s="50"/>
      <c r="D151" s="452"/>
      <c r="E151" s="226"/>
      <c r="F151" s="452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452"/>
      <c r="U151" s="226"/>
      <c r="V151" s="226"/>
      <c r="W151" s="226"/>
      <c r="X151" s="226"/>
      <c r="Y151" s="226"/>
      <c r="Z151" s="226"/>
      <c r="AA151" s="226"/>
      <c r="AB151" s="50"/>
      <c r="AC151" s="50"/>
      <c r="AD151" s="50"/>
      <c r="AE151" s="50"/>
      <c r="AF151" s="50"/>
      <c r="AG151" s="205"/>
      <c r="AH151" s="50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</row>
    <row r="152" spans="1:68" x14ac:dyDescent="0.2">
      <c r="A152" s="50"/>
      <c r="B152" s="73"/>
      <c r="C152" s="50"/>
      <c r="D152" s="452"/>
      <c r="E152" s="226"/>
      <c r="F152" s="452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452"/>
      <c r="U152" s="226"/>
      <c r="V152" s="226"/>
      <c r="W152" s="226"/>
      <c r="X152" s="226"/>
      <c r="Y152" s="226"/>
      <c r="Z152" s="226"/>
      <c r="AA152" s="226"/>
      <c r="AB152" s="50"/>
      <c r="AC152" s="50"/>
      <c r="AD152" s="50"/>
      <c r="AE152" s="50"/>
      <c r="AF152" s="50"/>
      <c r="AG152" s="205"/>
      <c r="AH152" s="50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</row>
    <row r="153" spans="1:68" x14ac:dyDescent="0.2">
      <c r="A153" s="50"/>
      <c r="B153" s="73"/>
      <c r="C153" s="50"/>
      <c r="D153" s="452"/>
      <c r="E153" s="226"/>
      <c r="F153" s="452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452"/>
      <c r="U153" s="226"/>
      <c r="V153" s="226"/>
      <c r="W153" s="226"/>
      <c r="X153" s="226"/>
      <c r="Y153" s="226"/>
      <c r="Z153" s="226"/>
      <c r="AA153" s="226"/>
      <c r="AB153" s="50"/>
      <c r="AC153" s="50"/>
      <c r="AD153" s="50"/>
      <c r="AE153" s="50"/>
      <c r="AF153" s="50"/>
      <c r="AG153" s="205"/>
      <c r="AH153" s="50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</row>
    <row r="154" spans="1:68" x14ac:dyDescent="0.2">
      <c r="A154" s="50"/>
      <c r="B154" s="73"/>
      <c r="C154" s="50"/>
      <c r="D154" s="452"/>
      <c r="E154" s="226"/>
      <c r="F154" s="452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452"/>
      <c r="U154" s="226"/>
      <c r="V154" s="226"/>
      <c r="W154" s="226"/>
      <c r="X154" s="226"/>
      <c r="Y154" s="226"/>
      <c r="Z154" s="226"/>
      <c r="AA154" s="226"/>
      <c r="AB154" s="50"/>
      <c r="AC154" s="50"/>
      <c r="AD154" s="50"/>
      <c r="AE154" s="50"/>
      <c r="AF154" s="50"/>
      <c r="AG154" s="205"/>
      <c r="AH154" s="50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</row>
    <row r="155" spans="1:68" x14ac:dyDescent="0.2">
      <c r="A155" s="50"/>
      <c r="B155" s="73"/>
      <c r="C155" s="50"/>
      <c r="D155" s="452"/>
      <c r="E155" s="226"/>
      <c r="F155" s="452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452"/>
      <c r="U155" s="226"/>
      <c r="V155" s="226"/>
      <c r="W155" s="226"/>
      <c r="X155" s="226"/>
      <c r="Y155" s="226"/>
      <c r="Z155" s="226"/>
      <c r="AA155" s="226"/>
      <c r="AB155" s="50"/>
      <c r="AC155" s="50"/>
      <c r="AD155" s="50"/>
      <c r="AE155" s="50"/>
      <c r="AF155" s="50"/>
      <c r="AG155" s="205"/>
      <c r="AH155" s="50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</row>
    <row r="156" spans="1:68" x14ac:dyDescent="0.2">
      <c r="A156" s="50"/>
      <c r="B156" s="73"/>
      <c r="C156" s="50"/>
      <c r="D156" s="452"/>
      <c r="E156" s="226"/>
      <c r="F156" s="452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452"/>
      <c r="U156" s="226"/>
      <c r="V156" s="226"/>
      <c r="W156" s="226"/>
      <c r="X156" s="226"/>
      <c r="Y156" s="226"/>
      <c r="Z156" s="226"/>
      <c r="AA156" s="226"/>
      <c r="AB156" s="50"/>
      <c r="AC156" s="50"/>
      <c r="AD156" s="50"/>
      <c r="AE156" s="50"/>
      <c r="AF156" s="50"/>
      <c r="AG156" s="205"/>
      <c r="AH156" s="50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</row>
    <row r="157" spans="1:68" x14ac:dyDescent="0.2">
      <c r="A157" s="50"/>
      <c r="B157" s="73"/>
      <c r="C157" s="50"/>
      <c r="D157" s="452"/>
      <c r="E157" s="226"/>
      <c r="F157" s="452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452"/>
      <c r="U157" s="226"/>
      <c r="V157" s="226"/>
      <c r="W157" s="226"/>
      <c r="X157" s="226"/>
      <c r="Y157" s="226"/>
      <c r="Z157" s="226"/>
      <c r="AA157" s="226"/>
      <c r="AB157" s="50"/>
      <c r="AC157" s="50"/>
      <c r="AD157" s="50"/>
      <c r="AE157" s="50"/>
      <c r="AF157" s="50"/>
      <c r="AG157" s="205"/>
      <c r="AH157" s="50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</row>
    <row r="158" spans="1:68" x14ac:dyDescent="0.2">
      <c r="A158" s="50"/>
      <c r="B158" s="73"/>
      <c r="C158" s="50"/>
      <c r="D158" s="452"/>
      <c r="E158" s="226"/>
      <c r="F158" s="452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452"/>
      <c r="U158" s="226"/>
      <c r="V158" s="226"/>
      <c r="W158" s="226"/>
      <c r="X158" s="226"/>
      <c r="Y158" s="226"/>
      <c r="Z158" s="226"/>
      <c r="AA158" s="226"/>
      <c r="AB158" s="50"/>
      <c r="AC158" s="50"/>
      <c r="AD158" s="50"/>
      <c r="AE158" s="50"/>
      <c r="AF158" s="50"/>
      <c r="AG158" s="205"/>
      <c r="AH158" s="50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</row>
    <row r="159" spans="1:68" x14ac:dyDescent="0.2">
      <c r="A159" s="50"/>
      <c r="B159" s="73"/>
      <c r="C159" s="50"/>
      <c r="D159" s="452"/>
      <c r="E159" s="226"/>
      <c r="F159" s="452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452"/>
      <c r="U159" s="226"/>
      <c r="V159" s="226"/>
      <c r="W159" s="226"/>
      <c r="X159" s="226"/>
      <c r="Y159" s="226"/>
      <c r="Z159" s="226"/>
      <c r="AA159" s="226"/>
      <c r="AB159" s="50"/>
      <c r="AC159" s="50"/>
      <c r="AD159" s="50"/>
      <c r="AE159" s="50"/>
      <c r="AF159" s="50"/>
      <c r="AG159" s="205"/>
      <c r="AH159" s="50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</row>
    <row r="160" spans="1:68" x14ac:dyDescent="0.2">
      <c r="A160" s="50"/>
      <c r="B160" s="73"/>
      <c r="C160" s="50"/>
      <c r="D160" s="452"/>
      <c r="E160" s="226"/>
      <c r="F160" s="452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452"/>
      <c r="U160" s="226"/>
      <c r="V160" s="226"/>
      <c r="W160" s="226"/>
      <c r="X160" s="226"/>
      <c r="Y160" s="226"/>
      <c r="Z160" s="226"/>
      <c r="AA160" s="226"/>
      <c r="AB160" s="50"/>
      <c r="AC160" s="50"/>
      <c r="AD160" s="50"/>
      <c r="AE160" s="50"/>
      <c r="AF160" s="50"/>
      <c r="AG160" s="205"/>
      <c r="AH160" s="50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</row>
    <row r="161" spans="1:68" x14ac:dyDescent="0.2">
      <c r="A161" s="50"/>
      <c r="B161" s="73"/>
      <c r="C161" s="50"/>
      <c r="D161" s="452"/>
      <c r="E161" s="226"/>
      <c r="F161" s="452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452"/>
      <c r="U161" s="226"/>
      <c r="V161" s="226"/>
      <c r="W161" s="226"/>
      <c r="X161" s="226"/>
      <c r="Y161" s="226"/>
      <c r="Z161" s="226"/>
      <c r="AA161" s="226"/>
      <c r="AB161" s="50"/>
      <c r="AC161" s="50"/>
      <c r="AD161" s="50"/>
      <c r="AE161" s="50"/>
      <c r="AF161" s="50"/>
      <c r="AG161" s="205"/>
      <c r="AH161" s="50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</row>
    <row r="162" spans="1:68" x14ac:dyDescent="0.2">
      <c r="A162" s="50"/>
      <c r="B162" s="73"/>
      <c r="C162" s="50"/>
      <c r="D162" s="452"/>
      <c r="E162" s="226"/>
      <c r="F162" s="452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452"/>
      <c r="U162" s="226"/>
      <c r="V162" s="226"/>
      <c r="W162" s="226"/>
      <c r="X162" s="226"/>
      <c r="Y162" s="226"/>
      <c r="Z162" s="226"/>
      <c r="AA162" s="226"/>
      <c r="AB162" s="50"/>
      <c r="AC162" s="50"/>
      <c r="AD162" s="50"/>
      <c r="AE162" s="50"/>
      <c r="AF162" s="50"/>
      <c r="AG162" s="205"/>
      <c r="AH162" s="50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</row>
    <row r="163" spans="1:68" x14ac:dyDescent="0.2">
      <c r="A163" s="50"/>
      <c r="B163" s="73"/>
      <c r="C163" s="50"/>
      <c r="D163" s="452"/>
      <c r="E163" s="226"/>
      <c r="F163" s="452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452"/>
      <c r="U163" s="226"/>
      <c r="V163" s="226"/>
      <c r="W163" s="226"/>
      <c r="X163" s="226"/>
      <c r="Y163" s="226"/>
      <c r="Z163" s="226"/>
      <c r="AA163" s="226"/>
      <c r="AB163" s="50"/>
      <c r="AC163" s="50"/>
      <c r="AD163" s="50"/>
      <c r="AE163" s="50"/>
      <c r="AF163" s="50"/>
      <c r="AG163" s="205"/>
      <c r="AH163" s="50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</row>
    <row r="164" spans="1:68" x14ac:dyDescent="0.2">
      <c r="A164" s="50"/>
      <c r="B164" s="73"/>
      <c r="C164" s="50"/>
      <c r="D164" s="452"/>
      <c r="E164" s="226"/>
      <c r="F164" s="452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452"/>
      <c r="U164" s="226"/>
      <c r="V164" s="226"/>
      <c r="W164" s="226"/>
      <c r="X164" s="226"/>
      <c r="Y164" s="226"/>
      <c r="Z164" s="226"/>
      <c r="AA164" s="226"/>
      <c r="AB164" s="50"/>
      <c r="AC164" s="50"/>
      <c r="AD164" s="50"/>
      <c r="AE164" s="50"/>
      <c r="AF164" s="50"/>
      <c r="AG164" s="205"/>
      <c r="AH164" s="50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</row>
    <row r="165" spans="1:68" x14ac:dyDescent="0.2">
      <c r="A165" s="50"/>
      <c r="B165" s="73"/>
      <c r="C165" s="50"/>
      <c r="D165" s="452"/>
      <c r="E165" s="226"/>
      <c r="F165" s="452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452"/>
      <c r="U165" s="226"/>
      <c r="V165" s="226"/>
      <c r="W165" s="226"/>
      <c r="X165" s="226"/>
      <c r="Y165" s="226"/>
      <c r="Z165" s="226"/>
      <c r="AA165" s="226"/>
      <c r="AB165" s="50"/>
      <c r="AC165" s="50"/>
      <c r="AD165" s="50"/>
      <c r="AE165" s="50"/>
      <c r="AF165" s="50"/>
      <c r="AG165" s="205"/>
      <c r="AH165" s="50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</row>
    <row r="166" spans="1:68" x14ac:dyDescent="0.2">
      <c r="A166" s="50"/>
      <c r="B166" s="73"/>
      <c r="C166" s="50"/>
      <c r="D166" s="452"/>
      <c r="E166" s="226"/>
      <c r="F166" s="452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452"/>
      <c r="U166" s="226"/>
      <c r="V166" s="226"/>
      <c r="W166" s="226"/>
      <c r="X166" s="226"/>
      <c r="Y166" s="226"/>
      <c r="Z166" s="226"/>
      <c r="AA166" s="226"/>
      <c r="AB166" s="50"/>
      <c r="AC166" s="50"/>
      <c r="AD166" s="50"/>
      <c r="AE166" s="50"/>
      <c r="AF166" s="50"/>
      <c r="AG166" s="205"/>
      <c r="AH166" s="50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</row>
    <row r="167" spans="1:68" x14ac:dyDescent="0.2">
      <c r="A167" s="50"/>
      <c r="B167" s="73"/>
      <c r="C167" s="50"/>
      <c r="D167" s="452"/>
      <c r="E167" s="226"/>
      <c r="F167" s="452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452"/>
      <c r="U167" s="226"/>
      <c r="V167" s="226"/>
      <c r="W167" s="226"/>
      <c r="X167" s="226"/>
      <c r="Y167" s="226"/>
      <c r="Z167" s="226"/>
      <c r="AA167" s="226"/>
      <c r="AB167" s="50"/>
      <c r="AC167" s="50"/>
      <c r="AD167" s="50"/>
      <c r="AE167" s="50"/>
      <c r="AF167" s="50"/>
      <c r="AG167" s="205"/>
      <c r="AH167" s="50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</row>
    <row r="168" spans="1:68" x14ac:dyDescent="0.2">
      <c r="A168" s="50"/>
      <c r="B168" s="73"/>
      <c r="C168" s="50"/>
      <c r="D168" s="452"/>
      <c r="E168" s="226"/>
      <c r="F168" s="452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452"/>
      <c r="U168" s="226"/>
      <c r="V168" s="226"/>
      <c r="W168" s="226"/>
      <c r="X168" s="226"/>
      <c r="Y168" s="226"/>
      <c r="Z168" s="226"/>
      <c r="AA168" s="226"/>
      <c r="AB168" s="50"/>
      <c r="AC168" s="50"/>
      <c r="AD168" s="50"/>
      <c r="AE168" s="50"/>
      <c r="AF168" s="50"/>
      <c r="AG168" s="205"/>
      <c r="AH168" s="50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</row>
    <row r="169" spans="1:68" x14ac:dyDescent="0.2">
      <c r="A169" s="50"/>
      <c r="B169" s="73"/>
      <c r="C169" s="50"/>
      <c r="D169" s="452"/>
      <c r="E169" s="226"/>
      <c r="F169" s="452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452"/>
      <c r="U169" s="226"/>
      <c r="V169" s="226"/>
      <c r="W169" s="226"/>
      <c r="X169" s="226"/>
      <c r="Y169" s="226"/>
      <c r="Z169" s="226"/>
      <c r="AA169" s="226"/>
      <c r="AB169" s="50"/>
      <c r="AC169" s="50"/>
      <c r="AD169" s="50"/>
      <c r="AE169" s="50"/>
      <c r="AF169" s="50"/>
      <c r="AG169" s="205"/>
      <c r="AH169" s="50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</row>
    <row r="170" spans="1:68" x14ac:dyDescent="0.2">
      <c r="A170" s="50"/>
      <c r="B170" s="73"/>
      <c r="C170" s="50"/>
      <c r="D170" s="452"/>
      <c r="E170" s="226"/>
      <c r="F170" s="452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452"/>
      <c r="U170" s="226"/>
      <c r="V170" s="226"/>
      <c r="W170" s="226"/>
      <c r="X170" s="226"/>
      <c r="Y170" s="226"/>
      <c r="Z170" s="226"/>
      <c r="AA170" s="226"/>
      <c r="AB170" s="50"/>
      <c r="AC170" s="50"/>
      <c r="AD170" s="50"/>
      <c r="AE170" s="50"/>
      <c r="AF170" s="50"/>
      <c r="AG170" s="205"/>
      <c r="AH170" s="50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</row>
    <row r="171" spans="1:68" x14ac:dyDescent="0.2">
      <c r="A171" s="50"/>
      <c r="B171" s="73"/>
      <c r="C171" s="50"/>
      <c r="D171" s="452"/>
      <c r="E171" s="226"/>
      <c r="F171" s="452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452"/>
      <c r="U171" s="226"/>
      <c r="V171" s="226"/>
      <c r="W171" s="226"/>
      <c r="X171" s="226"/>
      <c r="Y171" s="226"/>
      <c r="Z171" s="226"/>
      <c r="AA171" s="226"/>
      <c r="AB171" s="50"/>
      <c r="AC171" s="50"/>
      <c r="AD171" s="50"/>
      <c r="AE171" s="50"/>
      <c r="AF171" s="50"/>
      <c r="AG171" s="205"/>
      <c r="AH171" s="50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</row>
    <row r="172" spans="1:68" x14ac:dyDescent="0.2">
      <c r="A172" s="50"/>
      <c r="B172" s="73"/>
      <c r="C172" s="50"/>
      <c r="D172" s="452"/>
      <c r="E172" s="226"/>
      <c r="F172" s="452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452"/>
      <c r="U172" s="226"/>
      <c r="V172" s="226"/>
      <c r="W172" s="226"/>
      <c r="X172" s="226"/>
      <c r="Y172" s="226"/>
      <c r="Z172" s="226"/>
      <c r="AA172" s="226"/>
      <c r="AB172" s="50"/>
      <c r="AC172" s="50"/>
      <c r="AD172" s="50"/>
      <c r="AE172" s="50"/>
      <c r="AF172" s="50"/>
      <c r="AG172" s="205"/>
      <c r="AH172" s="50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</row>
    <row r="173" spans="1:68" x14ac:dyDescent="0.2">
      <c r="A173" s="50"/>
      <c r="B173" s="73"/>
      <c r="C173" s="50"/>
      <c r="D173" s="452"/>
      <c r="E173" s="226"/>
      <c r="F173" s="452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452"/>
      <c r="U173" s="226"/>
      <c r="V173" s="226"/>
      <c r="W173" s="226"/>
      <c r="X173" s="226"/>
      <c r="Y173" s="226"/>
      <c r="Z173" s="226"/>
      <c r="AA173" s="226"/>
      <c r="AB173" s="50"/>
      <c r="AC173" s="50"/>
      <c r="AD173" s="50"/>
      <c r="AE173" s="50"/>
      <c r="AF173" s="50"/>
      <c r="AG173" s="205"/>
      <c r="AH173" s="50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</row>
    <row r="174" spans="1:68" x14ac:dyDescent="0.2">
      <c r="A174" s="50"/>
      <c r="B174" s="73"/>
      <c r="C174" s="50"/>
      <c r="D174" s="452"/>
      <c r="E174" s="226"/>
      <c r="F174" s="452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452"/>
      <c r="U174" s="226"/>
      <c r="V174" s="226"/>
      <c r="W174" s="226"/>
      <c r="X174" s="226"/>
      <c r="Y174" s="226"/>
      <c r="Z174" s="226"/>
      <c r="AA174" s="226"/>
      <c r="AB174" s="50"/>
      <c r="AC174" s="50"/>
      <c r="AD174" s="50"/>
      <c r="AE174" s="50"/>
      <c r="AF174" s="50"/>
      <c r="AG174" s="205"/>
      <c r="AH174" s="50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</row>
    <row r="175" spans="1:68" x14ac:dyDescent="0.2">
      <c r="A175" s="50"/>
      <c r="B175" s="73"/>
      <c r="C175" s="50"/>
      <c r="D175" s="452"/>
      <c r="E175" s="226"/>
      <c r="F175" s="452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452"/>
      <c r="U175" s="226"/>
      <c r="V175" s="226"/>
      <c r="W175" s="226"/>
      <c r="X175" s="226"/>
      <c r="Y175" s="226"/>
      <c r="Z175" s="226"/>
      <c r="AA175" s="226"/>
      <c r="AB175" s="50"/>
      <c r="AC175" s="50"/>
      <c r="AD175" s="50"/>
      <c r="AE175" s="50"/>
      <c r="AF175" s="50"/>
      <c r="AG175" s="205"/>
      <c r="AH175" s="50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</row>
    <row r="176" spans="1:68" x14ac:dyDescent="0.2">
      <c r="A176" s="50"/>
      <c r="B176" s="73"/>
      <c r="C176" s="50"/>
      <c r="D176" s="452"/>
      <c r="E176" s="226"/>
      <c r="F176" s="452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452"/>
      <c r="U176" s="226"/>
      <c r="V176" s="226"/>
      <c r="W176" s="226"/>
      <c r="X176" s="226"/>
      <c r="Y176" s="226"/>
      <c r="Z176" s="226"/>
      <c r="AA176" s="226"/>
      <c r="AB176" s="50"/>
      <c r="AC176" s="50"/>
      <c r="AD176" s="50"/>
      <c r="AE176" s="50"/>
      <c r="AF176" s="50"/>
      <c r="AG176" s="205"/>
      <c r="AH176" s="50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</row>
    <row r="177" spans="1:68" x14ac:dyDescent="0.2">
      <c r="A177" s="50"/>
      <c r="B177" s="73"/>
      <c r="C177" s="50"/>
      <c r="D177" s="452"/>
      <c r="E177" s="226"/>
      <c r="F177" s="452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452"/>
      <c r="U177" s="226"/>
      <c r="V177" s="226"/>
      <c r="W177" s="226"/>
      <c r="X177" s="226"/>
      <c r="Y177" s="226"/>
      <c r="Z177" s="226"/>
      <c r="AA177" s="226"/>
      <c r="AB177" s="50"/>
      <c r="AC177" s="50"/>
      <c r="AD177" s="50"/>
      <c r="AE177" s="50"/>
      <c r="AF177" s="50"/>
      <c r="AG177" s="205"/>
      <c r="AH177" s="50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</row>
    <row r="178" spans="1:68" x14ac:dyDescent="0.2">
      <c r="A178" s="50"/>
      <c r="B178" s="73"/>
      <c r="C178" s="50"/>
      <c r="D178" s="452"/>
      <c r="E178" s="226"/>
      <c r="F178" s="452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452"/>
      <c r="U178" s="226"/>
      <c r="V178" s="226"/>
      <c r="W178" s="226"/>
      <c r="X178" s="226"/>
      <c r="Y178" s="226"/>
      <c r="Z178" s="226"/>
      <c r="AA178" s="226"/>
      <c r="AB178" s="50"/>
      <c r="AC178" s="50"/>
      <c r="AD178" s="50"/>
      <c r="AE178" s="50"/>
      <c r="AF178" s="50"/>
      <c r="AG178" s="205"/>
      <c r="AH178" s="50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</row>
    <row r="179" spans="1:68" x14ac:dyDescent="0.2">
      <c r="A179" s="50"/>
      <c r="B179" s="73"/>
      <c r="C179" s="50"/>
      <c r="D179" s="452"/>
      <c r="E179" s="226"/>
      <c r="F179" s="452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452"/>
      <c r="U179" s="226"/>
      <c r="V179" s="226"/>
      <c r="W179" s="226"/>
      <c r="X179" s="226"/>
      <c r="Y179" s="226"/>
      <c r="Z179" s="226"/>
      <c r="AA179" s="226"/>
      <c r="AB179" s="50"/>
      <c r="AC179" s="50"/>
      <c r="AD179" s="50"/>
      <c r="AE179" s="50"/>
      <c r="AF179" s="50"/>
      <c r="AG179" s="205"/>
      <c r="AH179" s="50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</row>
    <row r="180" spans="1:68" x14ac:dyDescent="0.2">
      <c r="A180" s="50"/>
      <c r="B180" s="73"/>
      <c r="C180" s="50"/>
      <c r="D180" s="452"/>
      <c r="E180" s="226"/>
      <c r="F180" s="452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452"/>
      <c r="U180" s="226"/>
      <c r="V180" s="226"/>
      <c r="W180" s="226"/>
      <c r="X180" s="226"/>
      <c r="Y180" s="226"/>
      <c r="Z180" s="226"/>
      <c r="AA180" s="226"/>
      <c r="AB180" s="50"/>
      <c r="AC180" s="50"/>
      <c r="AD180" s="50"/>
      <c r="AE180" s="50"/>
      <c r="AF180" s="50"/>
      <c r="AG180" s="205"/>
      <c r="AH180" s="50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</row>
    <row r="181" spans="1:68" x14ac:dyDescent="0.2">
      <c r="A181" s="50"/>
      <c r="B181" s="73"/>
      <c r="C181" s="50"/>
      <c r="D181" s="452"/>
      <c r="E181" s="226"/>
      <c r="F181" s="452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452"/>
      <c r="U181" s="226"/>
      <c r="V181" s="226"/>
      <c r="W181" s="226"/>
      <c r="X181" s="226"/>
      <c r="Y181" s="226"/>
      <c r="Z181" s="226"/>
      <c r="AA181" s="226"/>
      <c r="AB181" s="50"/>
      <c r="AC181" s="50"/>
      <c r="AD181" s="50"/>
      <c r="AE181" s="50"/>
      <c r="AF181" s="50"/>
      <c r="AG181" s="205"/>
      <c r="AH181" s="50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</row>
    <row r="182" spans="1:68" x14ac:dyDescent="0.2">
      <c r="A182" s="50"/>
      <c r="B182" s="73"/>
      <c r="C182" s="50"/>
      <c r="D182" s="452"/>
      <c r="E182" s="226"/>
      <c r="F182" s="452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452"/>
      <c r="U182" s="226"/>
      <c r="V182" s="226"/>
      <c r="W182" s="226"/>
      <c r="X182" s="226"/>
      <c r="Y182" s="226"/>
      <c r="Z182" s="226"/>
      <c r="AA182" s="226"/>
      <c r="AB182" s="50"/>
      <c r="AC182" s="50"/>
      <c r="AD182" s="50"/>
      <c r="AE182" s="50"/>
      <c r="AF182" s="50"/>
      <c r="AG182" s="205"/>
      <c r="AH182" s="50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</row>
    <row r="183" spans="1:68" x14ac:dyDescent="0.2">
      <c r="A183" s="50"/>
      <c r="B183" s="73"/>
      <c r="C183" s="50"/>
      <c r="D183" s="452"/>
      <c r="E183" s="226"/>
      <c r="F183" s="452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452"/>
      <c r="U183" s="226"/>
      <c r="V183" s="226"/>
      <c r="W183" s="226"/>
      <c r="X183" s="226"/>
      <c r="Y183" s="226"/>
      <c r="Z183" s="226"/>
      <c r="AA183" s="226"/>
      <c r="AB183" s="50"/>
      <c r="AC183" s="50"/>
      <c r="AD183" s="50"/>
      <c r="AE183" s="50"/>
      <c r="AF183" s="50"/>
      <c r="AG183" s="205"/>
      <c r="AH183" s="50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</row>
    <row r="184" spans="1:68" x14ac:dyDescent="0.2">
      <c r="A184" s="50"/>
      <c r="B184" s="73"/>
      <c r="C184" s="50"/>
      <c r="D184" s="452"/>
      <c r="E184" s="226"/>
      <c r="F184" s="452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452"/>
      <c r="U184" s="226"/>
      <c r="V184" s="226"/>
      <c r="W184" s="226"/>
      <c r="X184" s="226"/>
      <c r="Y184" s="226"/>
      <c r="Z184" s="226"/>
      <c r="AA184" s="226"/>
      <c r="AB184" s="50"/>
      <c r="AC184" s="50"/>
      <c r="AD184" s="50"/>
      <c r="AE184" s="50"/>
      <c r="AF184" s="50"/>
      <c r="AG184" s="205"/>
      <c r="AH184" s="50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</row>
    <row r="185" spans="1:68" x14ac:dyDescent="0.2">
      <c r="A185" s="50"/>
      <c r="B185" s="73"/>
      <c r="C185" s="50"/>
      <c r="D185" s="452"/>
      <c r="E185" s="226"/>
      <c r="F185" s="452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452"/>
      <c r="U185" s="226"/>
      <c r="V185" s="226"/>
      <c r="W185" s="226"/>
      <c r="X185" s="226"/>
      <c r="Y185" s="226"/>
      <c r="Z185" s="226"/>
      <c r="AA185" s="226"/>
      <c r="AB185" s="50"/>
      <c r="AC185" s="50"/>
      <c r="AD185" s="50"/>
      <c r="AE185" s="50"/>
      <c r="AF185" s="50"/>
      <c r="AG185" s="205"/>
      <c r="AH185" s="50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</row>
    <row r="186" spans="1:68" x14ac:dyDescent="0.2">
      <c r="A186" s="50"/>
      <c r="B186" s="73"/>
      <c r="C186" s="50"/>
      <c r="D186" s="452"/>
      <c r="E186" s="226"/>
      <c r="F186" s="452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452"/>
      <c r="U186" s="226"/>
      <c r="V186" s="226"/>
      <c r="W186" s="226"/>
      <c r="X186" s="226"/>
      <c r="Y186" s="226"/>
      <c r="Z186" s="226"/>
      <c r="AA186" s="226"/>
      <c r="AB186" s="50"/>
      <c r="AC186" s="50"/>
      <c r="AD186" s="50"/>
      <c r="AE186" s="50"/>
      <c r="AF186" s="50"/>
      <c r="AG186" s="205"/>
      <c r="AH186" s="50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</row>
    <row r="187" spans="1:68" x14ac:dyDescent="0.2">
      <c r="A187" s="50"/>
      <c r="B187" s="73"/>
      <c r="C187" s="50"/>
      <c r="D187" s="452"/>
      <c r="E187" s="226"/>
      <c r="F187" s="452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452"/>
      <c r="U187" s="226"/>
      <c r="V187" s="226"/>
      <c r="W187" s="226"/>
      <c r="X187" s="226"/>
      <c r="Y187" s="226"/>
      <c r="Z187" s="226"/>
      <c r="AA187" s="226"/>
      <c r="AB187" s="50"/>
      <c r="AC187" s="50"/>
      <c r="AD187" s="50"/>
      <c r="AE187" s="50"/>
      <c r="AF187" s="50"/>
      <c r="AG187" s="205"/>
      <c r="AH187" s="50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</row>
    <row r="188" spans="1:68" x14ac:dyDescent="0.2">
      <c r="A188" s="50"/>
      <c r="B188" s="73"/>
      <c r="C188" s="50"/>
      <c r="D188" s="452"/>
      <c r="E188" s="226"/>
      <c r="F188" s="452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452"/>
      <c r="U188" s="226"/>
      <c r="V188" s="226"/>
      <c r="W188" s="226"/>
      <c r="X188" s="226"/>
      <c r="Y188" s="226"/>
      <c r="Z188" s="226"/>
      <c r="AA188" s="226"/>
      <c r="AB188" s="50"/>
      <c r="AC188" s="50"/>
      <c r="AD188" s="50"/>
      <c r="AE188" s="50"/>
      <c r="AF188" s="50"/>
      <c r="AG188" s="205"/>
      <c r="AH188" s="50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</row>
    <row r="189" spans="1:68" x14ac:dyDescent="0.2">
      <c r="A189" s="50"/>
      <c r="B189" s="73"/>
      <c r="C189" s="50"/>
      <c r="D189" s="452"/>
      <c r="E189" s="226"/>
      <c r="F189" s="452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452"/>
      <c r="U189" s="226"/>
      <c r="V189" s="226"/>
      <c r="W189" s="226"/>
      <c r="X189" s="226"/>
      <c r="Y189" s="226"/>
      <c r="Z189" s="226"/>
      <c r="AA189" s="226"/>
      <c r="AB189" s="50"/>
      <c r="AC189" s="50"/>
      <c r="AD189" s="50"/>
      <c r="AE189" s="50"/>
      <c r="AF189" s="50"/>
      <c r="AG189" s="205"/>
      <c r="AH189" s="50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</row>
    <row r="190" spans="1:68" x14ac:dyDescent="0.2">
      <c r="A190" s="50"/>
      <c r="B190" s="73"/>
      <c r="C190" s="50"/>
      <c r="D190" s="452"/>
      <c r="E190" s="226"/>
      <c r="F190" s="452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452"/>
      <c r="U190" s="226"/>
      <c r="V190" s="226"/>
      <c r="W190" s="226"/>
      <c r="X190" s="226"/>
      <c r="Y190" s="226"/>
      <c r="Z190" s="226"/>
      <c r="AA190" s="226"/>
      <c r="AB190" s="50"/>
      <c r="AC190" s="50"/>
      <c r="AD190" s="50"/>
      <c r="AE190" s="50"/>
      <c r="AF190" s="50"/>
      <c r="AG190" s="205"/>
      <c r="AH190" s="50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</row>
    <row r="191" spans="1:68" x14ac:dyDescent="0.2">
      <c r="A191" s="50"/>
      <c r="B191" s="73"/>
      <c r="C191" s="50"/>
      <c r="D191" s="452"/>
      <c r="E191" s="226"/>
      <c r="F191" s="452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452"/>
      <c r="U191" s="226"/>
      <c r="V191" s="226"/>
      <c r="W191" s="226"/>
      <c r="X191" s="226"/>
      <c r="Y191" s="226"/>
      <c r="Z191" s="226"/>
      <c r="AA191" s="226"/>
      <c r="AB191" s="50"/>
      <c r="AC191" s="50"/>
      <c r="AD191" s="50"/>
      <c r="AE191" s="50"/>
      <c r="AF191" s="50"/>
      <c r="AG191" s="205"/>
      <c r="AH191" s="50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</row>
    <row r="192" spans="1:68" x14ac:dyDescent="0.2">
      <c r="A192" s="50"/>
      <c r="B192" s="73"/>
      <c r="C192" s="50"/>
      <c r="D192" s="452"/>
      <c r="E192" s="226"/>
      <c r="F192" s="452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452"/>
      <c r="U192" s="226"/>
      <c r="V192" s="226"/>
      <c r="W192" s="226"/>
      <c r="X192" s="226"/>
      <c r="Y192" s="226"/>
      <c r="Z192" s="226"/>
      <c r="AA192" s="226"/>
      <c r="AB192" s="50"/>
      <c r="AC192" s="50"/>
      <c r="AD192" s="50"/>
      <c r="AE192" s="50"/>
      <c r="AF192" s="50"/>
      <c r="AG192" s="205"/>
      <c r="AH192" s="50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</row>
    <row r="193" spans="1:68" x14ac:dyDescent="0.2">
      <c r="A193" s="50"/>
      <c r="B193" s="73"/>
      <c r="C193" s="50"/>
      <c r="D193" s="452"/>
      <c r="E193" s="226"/>
      <c r="F193" s="452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452"/>
      <c r="U193" s="226"/>
      <c r="V193" s="226"/>
      <c r="W193" s="226"/>
      <c r="X193" s="226"/>
      <c r="Y193" s="226"/>
      <c r="Z193" s="226"/>
      <c r="AA193" s="226"/>
      <c r="AB193" s="50"/>
      <c r="AC193" s="50"/>
      <c r="AD193" s="50"/>
      <c r="AE193" s="50"/>
      <c r="AF193" s="50"/>
      <c r="AG193" s="205"/>
      <c r="AH193" s="50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</row>
    <row r="194" spans="1:68" x14ac:dyDescent="0.2">
      <c r="A194" s="50"/>
      <c r="B194" s="73"/>
      <c r="C194" s="50"/>
      <c r="D194" s="452"/>
      <c r="E194" s="226"/>
      <c r="F194" s="452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452"/>
      <c r="U194" s="226"/>
      <c r="V194" s="226"/>
      <c r="W194" s="226"/>
      <c r="X194" s="226"/>
      <c r="Y194" s="226"/>
      <c r="Z194" s="226"/>
      <c r="AA194" s="226"/>
      <c r="AB194" s="50"/>
      <c r="AC194" s="50"/>
      <c r="AD194" s="50"/>
      <c r="AE194" s="50"/>
      <c r="AF194" s="50"/>
      <c r="AG194" s="205"/>
      <c r="AH194" s="50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</row>
    <row r="195" spans="1:68" x14ac:dyDescent="0.2">
      <c r="A195" s="50"/>
      <c r="B195" s="73"/>
      <c r="C195" s="50"/>
      <c r="D195" s="452"/>
      <c r="E195" s="226"/>
      <c r="F195" s="452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452"/>
      <c r="U195" s="226"/>
      <c r="V195" s="226"/>
      <c r="W195" s="226"/>
      <c r="X195" s="226"/>
      <c r="Y195" s="226"/>
      <c r="Z195" s="226"/>
      <c r="AA195" s="226"/>
      <c r="AB195" s="50"/>
      <c r="AC195" s="50"/>
      <c r="AD195" s="50"/>
      <c r="AE195" s="50"/>
      <c r="AF195" s="50"/>
      <c r="AG195" s="205"/>
      <c r="AH195" s="50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</row>
    <row r="196" spans="1:68" x14ac:dyDescent="0.2">
      <c r="A196" s="50"/>
      <c r="B196" s="73"/>
      <c r="C196" s="50"/>
      <c r="D196" s="452"/>
      <c r="E196" s="226"/>
      <c r="F196" s="452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452"/>
      <c r="U196" s="226"/>
      <c r="V196" s="226"/>
      <c r="W196" s="226"/>
      <c r="X196" s="226"/>
      <c r="Y196" s="226"/>
      <c r="Z196" s="226"/>
      <c r="AA196" s="226"/>
      <c r="AB196" s="50"/>
      <c r="AC196" s="50"/>
      <c r="AD196" s="50"/>
      <c r="AE196" s="50"/>
      <c r="AF196" s="50"/>
      <c r="AG196" s="205"/>
      <c r="AH196" s="50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</row>
    <row r="197" spans="1:68" x14ac:dyDescent="0.2">
      <c r="A197" s="50"/>
      <c r="B197" s="73"/>
      <c r="C197" s="50"/>
      <c r="D197" s="452"/>
      <c r="E197" s="226"/>
      <c r="F197" s="452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452"/>
      <c r="U197" s="226"/>
      <c r="V197" s="226"/>
      <c r="W197" s="226"/>
      <c r="X197" s="226"/>
      <c r="Y197" s="226"/>
      <c r="Z197" s="226"/>
      <c r="AA197" s="226"/>
      <c r="AB197" s="50"/>
      <c r="AC197" s="50"/>
      <c r="AD197" s="50"/>
      <c r="AE197" s="50"/>
      <c r="AF197" s="50"/>
      <c r="AG197" s="205"/>
      <c r="AH197" s="50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</row>
    <row r="198" spans="1:68" x14ac:dyDescent="0.2">
      <c r="A198" s="50"/>
      <c r="B198" s="73"/>
      <c r="C198" s="50"/>
      <c r="D198" s="452"/>
      <c r="E198" s="226"/>
      <c r="F198" s="452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452"/>
      <c r="U198" s="226"/>
      <c r="V198" s="226"/>
      <c r="W198" s="226"/>
      <c r="X198" s="226"/>
      <c r="Y198" s="226"/>
      <c r="Z198" s="226"/>
      <c r="AA198" s="226"/>
      <c r="AB198" s="50"/>
      <c r="AC198" s="50"/>
      <c r="AD198" s="50"/>
      <c r="AE198" s="50"/>
      <c r="AF198" s="50"/>
      <c r="AG198" s="205"/>
      <c r="AH198" s="50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</row>
    <row r="199" spans="1:68" x14ac:dyDescent="0.2">
      <c r="A199" s="50"/>
      <c r="B199" s="73"/>
      <c r="C199" s="50"/>
      <c r="D199" s="452"/>
      <c r="E199" s="226"/>
      <c r="F199" s="452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452"/>
      <c r="U199" s="226"/>
      <c r="V199" s="226"/>
      <c r="W199" s="226"/>
      <c r="X199" s="226"/>
      <c r="Y199" s="226"/>
      <c r="Z199" s="226"/>
      <c r="AA199" s="226"/>
      <c r="AB199" s="50"/>
      <c r="AC199" s="50"/>
      <c r="AD199" s="50"/>
      <c r="AE199" s="50"/>
      <c r="AF199" s="50"/>
      <c r="AG199" s="205"/>
      <c r="AH199" s="50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</row>
    <row r="200" spans="1:68" x14ac:dyDescent="0.2">
      <c r="A200" s="50"/>
      <c r="B200" s="73"/>
      <c r="C200" s="50"/>
      <c r="D200" s="452"/>
      <c r="E200" s="226"/>
      <c r="F200" s="452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452"/>
      <c r="U200" s="226"/>
      <c r="V200" s="226"/>
      <c r="W200" s="226"/>
      <c r="X200" s="226"/>
      <c r="Y200" s="226"/>
      <c r="Z200" s="226"/>
      <c r="AA200" s="226"/>
      <c r="AB200" s="50"/>
      <c r="AC200" s="50"/>
      <c r="AD200" s="50"/>
      <c r="AE200" s="50"/>
      <c r="AF200" s="50"/>
      <c r="AG200" s="205"/>
      <c r="AH200" s="50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</row>
    <row r="201" spans="1:68" x14ac:dyDescent="0.2">
      <c r="A201" s="50"/>
      <c r="B201" s="73"/>
      <c r="C201" s="50"/>
      <c r="D201" s="452"/>
      <c r="E201" s="226"/>
      <c r="F201" s="452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452"/>
      <c r="U201" s="226"/>
      <c r="V201" s="226"/>
      <c r="W201" s="226"/>
      <c r="X201" s="226"/>
      <c r="Y201" s="226"/>
      <c r="Z201" s="226"/>
      <c r="AA201" s="226"/>
      <c r="AB201" s="50"/>
      <c r="AC201" s="50"/>
      <c r="AD201" s="50"/>
      <c r="AE201" s="50"/>
      <c r="AF201" s="50"/>
      <c r="AG201" s="205"/>
      <c r="AH201" s="50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</row>
    <row r="202" spans="1:68" x14ac:dyDescent="0.2">
      <c r="A202" s="50"/>
      <c r="B202" s="73"/>
      <c r="C202" s="50"/>
      <c r="D202" s="452"/>
      <c r="E202" s="226"/>
      <c r="F202" s="452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452"/>
      <c r="U202" s="226"/>
      <c r="V202" s="226"/>
      <c r="W202" s="226"/>
      <c r="X202" s="226"/>
      <c r="Y202" s="226"/>
      <c r="Z202" s="226"/>
      <c r="AA202" s="226"/>
      <c r="AB202" s="50"/>
      <c r="AC202" s="50"/>
      <c r="AD202" s="50"/>
      <c r="AE202" s="50"/>
      <c r="AF202" s="50"/>
      <c r="AG202" s="205"/>
      <c r="AH202" s="50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</row>
    <row r="203" spans="1:68" x14ac:dyDescent="0.2">
      <c r="A203" s="50"/>
      <c r="B203" s="73"/>
      <c r="C203" s="50"/>
      <c r="D203" s="452"/>
      <c r="E203" s="226"/>
      <c r="F203" s="452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452"/>
      <c r="U203" s="226"/>
      <c r="V203" s="226"/>
      <c r="W203" s="226"/>
      <c r="X203" s="226"/>
      <c r="Y203" s="226"/>
      <c r="Z203" s="226"/>
      <c r="AA203" s="226"/>
      <c r="AB203" s="50"/>
      <c r="AC203" s="50"/>
      <c r="AD203" s="50"/>
      <c r="AE203" s="50"/>
      <c r="AF203" s="50"/>
      <c r="AG203" s="205"/>
      <c r="AH203" s="50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</row>
    <row r="204" spans="1:68" x14ac:dyDescent="0.2">
      <c r="A204" s="50"/>
      <c r="B204" s="73"/>
      <c r="C204" s="50"/>
      <c r="D204" s="452"/>
      <c r="E204" s="226"/>
      <c r="F204" s="452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452"/>
      <c r="U204" s="226"/>
      <c r="V204" s="226"/>
      <c r="W204" s="226"/>
      <c r="X204" s="226"/>
      <c r="Y204" s="226"/>
      <c r="Z204" s="226"/>
      <c r="AA204" s="226"/>
      <c r="AB204" s="50"/>
      <c r="AC204" s="50"/>
      <c r="AD204" s="50"/>
      <c r="AE204" s="50"/>
      <c r="AF204" s="50"/>
      <c r="AG204" s="205"/>
      <c r="AH204" s="50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</row>
    <row r="205" spans="1:68" x14ac:dyDescent="0.2">
      <c r="A205" s="50"/>
      <c r="B205" s="73"/>
      <c r="C205" s="50"/>
      <c r="D205" s="452"/>
      <c r="E205" s="226"/>
      <c r="F205" s="452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452"/>
      <c r="U205" s="226"/>
      <c r="V205" s="226"/>
      <c r="W205" s="226"/>
      <c r="X205" s="226"/>
      <c r="Y205" s="226"/>
      <c r="Z205" s="226"/>
      <c r="AA205" s="226"/>
      <c r="AB205" s="50"/>
      <c r="AC205" s="50"/>
      <c r="AD205" s="50"/>
      <c r="AE205" s="50"/>
      <c r="AF205" s="50"/>
      <c r="AG205" s="205"/>
      <c r="AH205" s="50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</row>
    <row r="206" spans="1:68" x14ac:dyDescent="0.2">
      <c r="A206" s="50"/>
      <c r="B206" s="73"/>
      <c r="C206" s="50"/>
      <c r="D206" s="452"/>
      <c r="E206" s="226"/>
      <c r="F206" s="452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452"/>
      <c r="U206" s="226"/>
      <c r="V206" s="226"/>
      <c r="W206" s="226"/>
      <c r="X206" s="226"/>
      <c r="Y206" s="226"/>
      <c r="Z206" s="226"/>
      <c r="AA206" s="226"/>
      <c r="AB206" s="50"/>
      <c r="AC206" s="50"/>
      <c r="AD206" s="50"/>
      <c r="AE206" s="50"/>
      <c r="AF206" s="50"/>
      <c r="AG206" s="205"/>
      <c r="AH206" s="50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</row>
    <row r="207" spans="1:68" x14ac:dyDescent="0.2">
      <c r="A207" s="50"/>
      <c r="B207" s="73"/>
      <c r="C207" s="50"/>
      <c r="D207" s="452"/>
      <c r="E207" s="226"/>
      <c r="F207" s="452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452"/>
      <c r="U207" s="226"/>
      <c r="V207" s="226"/>
      <c r="W207" s="226"/>
      <c r="X207" s="226"/>
      <c r="Y207" s="226"/>
      <c r="Z207" s="226"/>
      <c r="AA207" s="226"/>
      <c r="AB207" s="50"/>
      <c r="AC207" s="50"/>
      <c r="AD207" s="50"/>
      <c r="AE207" s="50"/>
      <c r="AF207" s="50"/>
      <c r="AG207" s="205"/>
      <c r="AH207" s="50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</row>
    <row r="208" spans="1:68" x14ac:dyDescent="0.2">
      <c r="A208" s="50"/>
      <c r="B208" s="73"/>
      <c r="C208" s="50"/>
      <c r="D208" s="452"/>
      <c r="E208" s="226"/>
      <c r="F208" s="452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452"/>
      <c r="U208" s="226"/>
      <c r="V208" s="226"/>
      <c r="W208" s="226"/>
      <c r="X208" s="226"/>
      <c r="Y208" s="226"/>
      <c r="Z208" s="226"/>
      <c r="AA208" s="226"/>
      <c r="AB208" s="50"/>
      <c r="AC208" s="50"/>
      <c r="AD208" s="50"/>
      <c r="AE208" s="50"/>
      <c r="AF208" s="50"/>
      <c r="AG208" s="205"/>
      <c r="AH208" s="50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</row>
    <row r="209" spans="1:68" x14ac:dyDescent="0.2">
      <c r="A209" s="50"/>
      <c r="B209" s="73"/>
      <c r="C209" s="50"/>
      <c r="D209" s="452"/>
      <c r="E209" s="226"/>
      <c r="F209" s="452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452"/>
      <c r="U209" s="226"/>
      <c r="V209" s="226"/>
      <c r="W209" s="226"/>
      <c r="X209" s="226"/>
      <c r="Y209" s="226"/>
      <c r="Z209" s="226"/>
      <c r="AA209" s="226"/>
      <c r="AB209" s="50"/>
      <c r="AC209" s="50"/>
      <c r="AD209" s="50"/>
      <c r="AE209" s="50"/>
      <c r="AF209" s="50"/>
      <c r="AG209" s="205"/>
      <c r="AH209" s="50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</row>
    <row r="210" spans="1:68" x14ac:dyDescent="0.2">
      <c r="A210" s="50"/>
      <c r="B210" s="73"/>
      <c r="C210" s="50"/>
      <c r="D210" s="452"/>
      <c r="E210" s="226"/>
      <c r="F210" s="452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452"/>
      <c r="U210" s="226"/>
      <c r="V210" s="226"/>
      <c r="W210" s="226"/>
      <c r="X210" s="226"/>
      <c r="Y210" s="226"/>
      <c r="Z210" s="226"/>
      <c r="AA210" s="226"/>
      <c r="AB210" s="50"/>
      <c r="AC210" s="50"/>
      <c r="AD210" s="50"/>
      <c r="AE210" s="50"/>
      <c r="AF210" s="50"/>
      <c r="AG210" s="205"/>
      <c r="AH210" s="50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</row>
    <row r="211" spans="1:68" x14ac:dyDescent="0.2">
      <c r="A211" s="50"/>
      <c r="B211" s="73"/>
      <c r="C211" s="50"/>
      <c r="D211" s="452"/>
      <c r="E211" s="226"/>
      <c r="F211" s="452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452"/>
      <c r="U211" s="226"/>
      <c r="V211" s="226"/>
      <c r="W211" s="226"/>
      <c r="X211" s="226"/>
      <c r="Y211" s="226"/>
      <c r="Z211" s="226"/>
      <c r="AA211" s="226"/>
      <c r="AB211" s="50"/>
      <c r="AC211" s="50"/>
      <c r="AD211" s="50"/>
      <c r="AE211" s="50"/>
      <c r="AF211" s="50"/>
      <c r="AG211" s="205"/>
      <c r="AH211" s="50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</row>
    <row r="212" spans="1:68" x14ac:dyDescent="0.2">
      <c r="A212" s="50"/>
      <c r="B212" s="73"/>
      <c r="C212" s="50"/>
      <c r="D212" s="452"/>
      <c r="E212" s="226"/>
      <c r="F212" s="452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452"/>
      <c r="U212" s="226"/>
      <c r="V212" s="226"/>
      <c r="W212" s="226"/>
      <c r="X212" s="226"/>
      <c r="Y212" s="226"/>
      <c r="Z212" s="226"/>
      <c r="AA212" s="226"/>
      <c r="AB212" s="50"/>
      <c r="AC212" s="50"/>
      <c r="AD212" s="50"/>
      <c r="AE212" s="50"/>
      <c r="AF212" s="50"/>
      <c r="AG212" s="205"/>
      <c r="AH212" s="50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</row>
    <row r="213" spans="1:68" x14ac:dyDescent="0.2">
      <c r="A213" s="50"/>
      <c r="B213" s="73"/>
      <c r="C213" s="50"/>
      <c r="D213" s="452"/>
      <c r="E213" s="226"/>
      <c r="F213" s="452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452"/>
      <c r="U213" s="226"/>
      <c r="V213" s="226"/>
      <c r="W213" s="226"/>
      <c r="X213" s="226"/>
      <c r="Y213" s="226"/>
      <c r="Z213" s="226"/>
      <c r="AA213" s="226"/>
      <c r="AB213" s="50"/>
      <c r="AC213" s="50"/>
      <c r="AD213" s="50"/>
      <c r="AE213" s="50"/>
      <c r="AF213" s="50"/>
      <c r="AG213" s="205"/>
      <c r="AH213" s="50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</row>
    <row r="214" spans="1:68" x14ac:dyDescent="0.2">
      <c r="A214" s="50"/>
      <c r="B214" s="73"/>
      <c r="C214" s="50"/>
      <c r="D214" s="452"/>
      <c r="E214" s="226"/>
      <c r="F214" s="452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452"/>
      <c r="U214" s="226"/>
      <c r="V214" s="226"/>
      <c r="W214" s="226"/>
      <c r="X214" s="226"/>
      <c r="Y214" s="226"/>
      <c r="Z214" s="226"/>
      <c r="AA214" s="226"/>
      <c r="AB214" s="50"/>
      <c r="AC214" s="50"/>
      <c r="AD214" s="50"/>
      <c r="AE214" s="50"/>
      <c r="AF214" s="50"/>
      <c r="AG214" s="205"/>
      <c r="AH214" s="50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</row>
    <row r="215" spans="1:68" x14ac:dyDescent="0.2">
      <c r="A215" s="50"/>
      <c r="B215" s="73"/>
      <c r="C215" s="50"/>
      <c r="D215" s="452"/>
      <c r="E215" s="226"/>
      <c r="F215" s="452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452"/>
      <c r="U215" s="226"/>
      <c r="V215" s="226"/>
      <c r="W215" s="226"/>
      <c r="X215" s="226"/>
      <c r="Y215" s="226"/>
      <c r="Z215" s="226"/>
      <c r="AA215" s="226"/>
      <c r="AB215" s="50"/>
      <c r="AC215" s="50"/>
      <c r="AD215" s="50"/>
      <c r="AE215" s="50"/>
      <c r="AF215" s="50"/>
      <c r="AG215" s="205"/>
      <c r="AH215" s="50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</row>
    <row r="216" spans="1:68" x14ac:dyDescent="0.2">
      <c r="A216" s="50"/>
      <c r="B216" s="73"/>
      <c r="C216" s="50"/>
      <c r="D216" s="452"/>
      <c r="E216" s="226"/>
      <c r="F216" s="452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452"/>
      <c r="U216" s="226"/>
      <c r="V216" s="226"/>
      <c r="W216" s="226"/>
      <c r="X216" s="226"/>
      <c r="Y216" s="226"/>
      <c r="Z216" s="226"/>
      <c r="AA216" s="226"/>
      <c r="AB216" s="50"/>
      <c r="AC216" s="50"/>
      <c r="AD216" s="50"/>
      <c r="AE216" s="50"/>
      <c r="AF216" s="50"/>
      <c r="AG216" s="205"/>
      <c r="AH216" s="50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</row>
    <row r="217" spans="1:68" x14ac:dyDescent="0.2">
      <c r="A217" s="50"/>
      <c r="B217" s="73"/>
      <c r="C217" s="50"/>
      <c r="D217" s="452"/>
      <c r="E217" s="226"/>
      <c r="F217" s="452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452"/>
      <c r="U217" s="226"/>
      <c r="V217" s="226"/>
      <c r="W217" s="226"/>
      <c r="X217" s="226"/>
      <c r="Y217" s="226"/>
      <c r="Z217" s="226"/>
      <c r="AA217" s="226"/>
      <c r="AB217" s="50"/>
      <c r="AC217" s="50"/>
      <c r="AD217" s="50"/>
      <c r="AE217" s="50"/>
      <c r="AF217" s="50"/>
      <c r="AG217" s="205"/>
      <c r="AH217" s="50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</row>
    <row r="218" spans="1:68" x14ac:dyDescent="0.2">
      <c r="A218" s="50"/>
      <c r="B218" s="73"/>
      <c r="C218" s="50"/>
      <c r="D218" s="452"/>
      <c r="E218" s="226"/>
      <c r="F218" s="452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452"/>
      <c r="U218" s="226"/>
      <c r="V218" s="226"/>
      <c r="W218" s="226"/>
      <c r="X218" s="226"/>
      <c r="Y218" s="226"/>
      <c r="Z218" s="226"/>
      <c r="AA218" s="226"/>
      <c r="AB218" s="50"/>
      <c r="AC218" s="50"/>
      <c r="AD218" s="50"/>
      <c r="AE218" s="50"/>
      <c r="AF218" s="50"/>
      <c r="AG218" s="205"/>
      <c r="AH218" s="50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</row>
    <row r="219" spans="1:68" x14ac:dyDescent="0.2">
      <c r="A219" s="50"/>
      <c r="B219" s="73"/>
      <c r="C219" s="50"/>
      <c r="D219" s="452"/>
      <c r="E219" s="226"/>
      <c r="F219" s="452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452"/>
      <c r="U219" s="226"/>
      <c r="V219" s="226"/>
      <c r="W219" s="226"/>
      <c r="X219" s="226"/>
      <c r="Y219" s="226"/>
      <c r="Z219" s="226"/>
      <c r="AA219" s="226"/>
      <c r="AB219" s="50"/>
      <c r="AC219" s="50"/>
      <c r="AD219" s="50"/>
      <c r="AE219" s="50"/>
      <c r="AF219" s="50"/>
      <c r="AG219" s="205"/>
      <c r="AH219" s="50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</row>
  </sheetData>
  <mergeCells count="59">
    <mergeCell ref="D2:E2"/>
    <mergeCell ref="D3:E3"/>
    <mergeCell ref="D4:E4"/>
    <mergeCell ref="D5:E5"/>
    <mergeCell ref="T2:U2"/>
    <mergeCell ref="T3:U3"/>
    <mergeCell ref="T4:U4"/>
    <mergeCell ref="T5:U5"/>
    <mergeCell ref="H2:I2"/>
    <mergeCell ref="H3:I3"/>
    <mergeCell ref="H4:I4"/>
    <mergeCell ref="F5:G5"/>
    <mergeCell ref="R2:S2"/>
    <mergeCell ref="R3:S3"/>
    <mergeCell ref="F2:G2"/>
    <mergeCell ref="F3:G3"/>
    <mergeCell ref="Z6:AA6"/>
    <mergeCell ref="Z5:AA5"/>
    <mergeCell ref="J65:K65"/>
    <mergeCell ref="R6:S6"/>
    <mergeCell ref="R5:S5"/>
    <mergeCell ref="N5:O5"/>
    <mergeCell ref="L6:M6"/>
    <mergeCell ref="L5:M5"/>
    <mergeCell ref="N6:O6"/>
    <mergeCell ref="J5:K5"/>
    <mergeCell ref="J6:K6"/>
    <mergeCell ref="P5:Q5"/>
    <mergeCell ref="P6:Q6"/>
    <mergeCell ref="J4:K4"/>
    <mergeCell ref="H5:I5"/>
    <mergeCell ref="N4:O4"/>
    <mergeCell ref="F4:G4"/>
    <mergeCell ref="P4:Q4"/>
    <mergeCell ref="AJ2:AM2"/>
    <mergeCell ref="Z2:AA2"/>
    <mergeCell ref="Z3:AA3"/>
    <mergeCell ref="Z4:AA4"/>
    <mergeCell ref="L4:M4"/>
    <mergeCell ref="P2:Q2"/>
    <mergeCell ref="P3:Q3"/>
    <mergeCell ref="L3:M3"/>
    <mergeCell ref="L2:M2"/>
    <mergeCell ref="F6:G6"/>
    <mergeCell ref="V2:W2"/>
    <mergeCell ref="X2:Y2"/>
    <mergeCell ref="V3:W3"/>
    <mergeCell ref="X3:Y3"/>
    <mergeCell ref="V6:W6"/>
    <mergeCell ref="X6:Y6"/>
    <mergeCell ref="V4:W4"/>
    <mergeCell ref="X4:Y4"/>
    <mergeCell ref="V5:W5"/>
    <mergeCell ref="X5:Y5"/>
    <mergeCell ref="J3:K3"/>
    <mergeCell ref="N2:O2"/>
    <mergeCell ref="R4:S4"/>
    <mergeCell ref="J2:K2"/>
    <mergeCell ref="N3:O3"/>
  </mergeCells>
  <phoneticPr fontId="0" type="noConversion"/>
  <conditionalFormatting sqref="AI38:AK41 AI59:AN62 AI9:AN11 AI19:AN27 AI49:AL49 AN49 AI36:AN36 AI28:AQ35 AI51:AQ57 AL37:AQ41 AI50:AN50 AQ50 AI13:AN15 AI42:AN48">
    <cfRule type="cellIs" dxfId="56" priority="13" stopIfTrue="1" operator="equal">
      <formula>4</formula>
    </cfRule>
  </conditionalFormatting>
  <conditionalFormatting sqref="AI17:AN18">
    <cfRule type="cellIs" dxfId="55" priority="5" stopIfTrue="1" operator="equal">
      <formula>4</formula>
    </cfRule>
  </conditionalFormatting>
  <conditionalFormatting sqref="AM49">
    <cfRule type="cellIs" dxfId="54" priority="4" stopIfTrue="1" operator="equal">
      <formula>4</formula>
    </cfRule>
  </conditionalFormatting>
  <conditionalFormatting sqref="AO9:AQ11 AO19:AQ27 AQ49 AO36:AQ36 AO59:AQ62 AO13:AQ15 AO48:AO50 AO42:AQ48">
    <cfRule type="cellIs" dxfId="53" priority="3" stopIfTrue="1" operator="equal">
      <formula>4</formula>
    </cfRule>
  </conditionalFormatting>
  <conditionalFormatting sqref="AO17:AQ18">
    <cfRule type="cellIs" dxfId="52" priority="2" stopIfTrue="1" operator="equal">
      <formula>4</formula>
    </cfRule>
  </conditionalFormatting>
  <conditionalFormatting sqref="AP49:AP50">
    <cfRule type="cellIs" dxfId="51" priority="1" stopIfTrue="1" operator="equal">
      <formula>4</formula>
    </cfRule>
  </conditionalFormatting>
  <pageMargins left="0.39" right="0.39" top="0.39" bottom="0.39" header="0.39" footer="0.39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E229"/>
  <sheetViews>
    <sheetView showZeros="0" zoomScale="75" zoomScaleNormal="75" workbookViewId="0">
      <selection activeCell="BD47" sqref="BD47"/>
    </sheetView>
  </sheetViews>
  <sheetFormatPr baseColWidth="10" defaultColWidth="11.42578125" defaultRowHeight="11.25" x14ac:dyDescent="0.2"/>
  <cols>
    <col min="1" max="1" width="4.42578125" style="490" customWidth="1"/>
    <col min="2" max="2" width="28.140625" style="134" customWidth="1"/>
    <col min="3" max="3" width="4.5703125" style="522" customWidth="1"/>
    <col min="4" max="4" width="3.5703125" style="522" customWidth="1"/>
    <col min="5" max="5" width="5.42578125" style="522" customWidth="1"/>
    <col min="6" max="6" width="4.28515625" style="522" customWidth="1"/>
    <col min="7" max="7" width="4.5703125" style="685" customWidth="1"/>
    <col min="8" max="8" width="3.5703125" style="522" customWidth="1"/>
    <col min="9" max="9" width="4.5703125" style="1152" customWidth="1"/>
    <col min="10" max="10" width="3.85546875" style="579" customWidth="1"/>
    <col min="11" max="19" width="4.5703125" style="579" customWidth="1"/>
    <col min="20" max="20" width="3.5703125" style="579" customWidth="1"/>
    <col min="21" max="27" width="4.5703125" style="579" customWidth="1"/>
    <col min="28" max="28" width="3.5703125" style="579" customWidth="1"/>
    <col min="29" max="33" width="4.5703125" style="579" customWidth="1"/>
    <col min="34" max="34" width="5.140625" style="579" customWidth="1"/>
    <col min="35" max="35" width="5.28515625" style="579" customWidth="1"/>
    <col min="36" max="36" width="5.140625" style="579" customWidth="1"/>
    <col min="37" max="37" width="5.28515625" style="579" customWidth="1"/>
    <col min="38" max="38" width="5.140625" style="579" customWidth="1"/>
    <col min="39" max="39" width="5.28515625" style="579" customWidth="1"/>
    <col min="40" max="40" width="4.7109375" style="579" customWidth="1"/>
    <col min="41" max="41" width="5.28515625" style="579" customWidth="1"/>
    <col min="42" max="43" width="4.7109375" style="579" customWidth="1"/>
    <col min="44" max="44" width="3.42578125" style="579" customWidth="1"/>
    <col min="45" max="45" width="3.140625" style="134" customWidth="1"/>
    <col min="46" max="46" width="8.28515625" style="134" bestFit="1" customWidth="1"/>
    <col min="47" max="47" width="3.140625" style="134" customWidth="1"/>
    <col min="48" max="50" width="3" style="134" customWidth="1"/>
    <col min="51" max="56" width="5.5703125" style="134" customWidth="1"/>
    <col min="57" max="57" width="4.140625" style="134" customWidth="1"/>
    <col min="58" max="16384" width="11.42578125" style="134"/>
  </cols>
  <sheetData>
    <row r="1" spans="1:57" x14ac:dyDescent="0.2">
      <c r="A1" s="600"/>
      <c r="B1" s="601"/>
      <c r="C1" s="1586" t="s">
        <v>342</v>
      </c>
      <c r="D1" s="1587"/>
      <c r="E1" s="1586" t="s">
        <v>419</v>
      </c>
      <c r="F1" s="1587"/>
      <c r="G1" s="1586" t="s">
        <v>401</v>
      </c>
      <c r="H1" s="1587"/>
      <c r="I1" s="1499" t="s">
        <v>402</v>
      </c>
      <c r="J1" s="1500"/>
      <c r="K1" s="1499" t="s">
        <v>412</v>
      </c>
      <c r="L1" s="1500"/>
      <c r="M1" s="1499" t="s">
        <v>414</v>
      </c>
      <c r="N1" s="1500"/>
      <c r="O1" s="1499" t="s">
        <v>418</v>
      </c>
      <c r="P1" s="1500"/>
      <c r="Q1" s="1499" t="s">
        <v>363</v>
      </c>
      <c r="R1" s="1500"/>
      <c r="S1" s="1499" t="s">
        <v>345</v>
      </c>
      <c r="T1" s="1500"/>
      <c r="U1" s="1499" t="s">
        <v>384</v>
      </c>
      <c r="V1" s="1500"/>
      <c r="W1" s="1499" t="s">
        <v>384</v>
      </c>
      <c r="X1" s="1500"/>
      <c r="Y1" s="1499" t="s">
        <v>429</v>
      </c>
      <c r="Z1" s="1500"/>
      <c r="AA1" s="1499" t="s">
        <v>439</v>
      </c>
      <c r="AB1" s="1500"/>
      <c r="AC1" s="1499" t="s">
        <v>358</v>
      </c>
      <c r="AD1" s="1500"/>
      <c r="AE1" s="1499" t="s">
        <v>384</v>
      </c>
      <c r="AF1" s="1500"/>
      <c r="AG1" s="1499" t="s">
        <v>453</v>
      </c>
      <c r="AH1" s="1500"/>
      <c r="AI1" s="1556"/>
      <c r="AJ1" s="1557"/>
      <c r="AK1" s="1556"/>
      <c r="AL1" s="1557"/>
      <c r="AM1" s="1576"/>
      <c r="AN1" s="1577"/>
      <c r="AO1" s="1556"/>
      <c r="AP1" s="1557"/>
      <c r="AQ1" s="1499"/>
      <c r="AR1" s="1500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</row>
    <row r="2" spans="1:57" x14ac:dyDescent="0.2">
      <c r="A2" s="602"/>
      <c r="B2" s="601"/>
      <c r="C2" s="1588" t="s">
        <v>343</v>
      </c>
      <c r="D2" s="1583"/>
      <c r="E2" s="1582">
        <v>2</v>
      </c>
      <c r="F2" s="1583"/>
      <c r="G2" s="1582">
        <v>12</v>
      </c>
      <c r="H2" s="1583"/>
      <c r="I2" s="1580">
        <v>19</v>
      </c>
      <c r="J2" s="1572"/>
      <c r="K2" s="1580">
        <v>2</v>
      </c>
      <c r="L2" s="1572"/>
      <c r="M2" s="1580">
        <v>8</v>
      </c>
      <c r="N2" s="1572"/>
      <c r="O2" s="1571">
        <v>22</v>
      </c>
      <c r="P2" s="1572"/>
      <c r="Q2" s="1581" t="s">
        <v>421</v>
      </c>
      <c r="R2" s="1572"/>
      <c r="S2" s="1571">
        <v>30</v>
      </c>
      <c r="T2" s="1572"/>
      <c r="U2" s="1580">
        <v>6</v>
      </c>
      <c r="V2" s="1572"/>
      <c r="W2" s="1580">
        <v>7</v>
      </c>
      <c r="X2" s="1572"/>
      <c r="Y2" s="1580">
        <v>14</v>
      </c>
      <c r="Z2" s="1572"/>
      <c r="AA2" s="1571">
        <v>11</v>
      </c>
      <c r="AB2" s="1572"/>
      <c r="AC2" s="1571">
        <v>25</v>
      </c>
      <c r="AD2" s="1572"/>
      <c r="AE2" s="1571">
        <v>2</v>
      </c>
      <c r="AF2" s="1572"/>
      <c r="AG2" s="1571">
        <v>9</v>
      </c>
      <c r="AH2" s="1572"/>
      <c r="AI2" s="1571"/>
      <c r="AJ2" s="1572"/>
      <c r="AK2" s="1571"/>
      <c r="AL2" s="1572"/>
      <c r="AM2" s="1571"/>
      <c r="AN2" s="1572"/>
      <c r="AO2" s="1571"/>
      <c r="AP2" s="1572"/>
      <c r="AQ2" s="1571"/>
      <c r="AR2" s="1572"/>
      <c r="AS2" s="643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</row>
    <row r="3" spans="1:57" x14ac:dyDescent="0.2">
      <c r="A3" s="603"/>
      <c r="B3" s="601"/>
      <c r="C3" s="1582" t="s">
        <v>344</v>
      </c>
      <c r="D3" s="1583"/>
      <c r="E3" s="1582" t="s">
        <v>420</v>
      </c>
      <c r="F3" s="1583"/>
      <c r="G3" s="1582" t="s">
        <v>325</v>
      </c>
      <c r="H3" s="1583"/>
      <c r="I3" s="1553" t="s">
        <v>325</v>
      </c>
      <c r="J3" s="1573"/>
      <c r="K3" s="1553" t="s">
        <v>404</v>
      </c>
      <c r="L3" s="1573"/>
      <c r="M3" s="1553" t="s">
        <v>404</v>
      </c>
      <c r="N3" s="1573"/>
      <c r="O3" s="1553" t="s">
        <v>404</v>
      </c>
      <c r="P3" s="1573"/>
      <c r="Q3" s="1553" t="s">
        <v>404</v>
      </c>
      <c r="R3" s="1573"/>
      <c r="S3" s="1553" t="s">
        <v>404</v>
      </c>
      <c r="T3" s="1573"/>
      <c r="U3" s="1553" t="s">
        <v>424</v>
      </c>
      <c r="V3" s="1573"/>
      <c r="W3" s="1553" t="s">
        <v>424</v>
      </c>
      <c r="X3" s="1573"/>
      <c r="Y3" s="1553" t="s">
        <v>424</v>
      </c>
      <c r="Z3" s="1573"/>
      <c r="AA3" s="1553" t="s">
        <v>435</v>
      </c>
      <c r="AB3" s="1573"/>
      <c r="AC3" s="1553" t="s">
        <v>435</v>
      </c>
      <c r="AD3" s="1573"/>
      <c r="AE3" s="1553" t="s">
        <v>450</v>
      </c>
      <c r="AF3" s="1573"/>
      <c r="AG3" s="1553" t="s">
        <v>450</v>
      </c>
      <c r="AH3" s="1573"/>
      <c r="AI3" s="1553"/>
      <c r="AJ3" s="1573"/>
      <c r="AK3" s="1553"/>
      <c r="AL3" s="1573"/>
      <c r="AM3" s="1578"/>
      <c r="AN3" s="1579"/>
      <c r="AO3" s="1553"/>
      <c r="AP3" s="1573"/>
      <c r="AQ3" s="1553"/>
      <c r="AR3" s="1573"/>
      <c r="AS3" s="643"/>
      <c r="AT3" s="5" t="s">
        <v>1</v>
      </c>
      <c r="AU3" s="7" t="s">
        <v>2</v>
      </c>
      <c r="AV3" s="8"/>
      <c r="AW3" s="8"/>
      <c r="AX3" s="9"/>
      <c r="AY3" s="604"/>
      <c r="AZ3" s="604"/>
      <c r="BA3" s="604"/>
      <c r="BB3" s="604"/>
      <c r="BC3" s="604"/>
      <c r="BD3" s="605"/>
      <c r="BE3" s="205"/>
    </row>
    <row r="4" spans="1:57" x14ac:dyDescent="0.2">
      <c r="A4" s="603"/>
      <c r="B4" s="606"/>
      <c r="C4" s="1582">
        <v>2016</v>
      </c>
      <c r="D4" s="1583"/>
      <c r="E4" s="1582">
        <v>2016</v>
      </c>
      <c r="F4" s="1583"/>
      <c r="G4" s="1582">
        <v>2017</v>
      </c>
      <c r="H4" s="1583"/>
      <c r="I4" s="1553">
        <v>2017</v>
      </c>
      <c r="J4" s="1573"/>
      <c r="K4" s="1553">
        <v>2017</v>
      </c>
      <c r="L4" s="1573"/>
      <c r="M4" s="1553">
        <v>2017</v>
      </c>
      <c r="N4" s="1573"/>
      <c r="O4" s="1553">
        <v>2017</v>
      </c>
      <c r="P4" s="1573"/>
      <c r="Q4" s="1553">
        <v>2017</v>
      </c>
      <c r="R4" s="1573"/>
      <c r="S4" s="1553">
        <v>2017</v>
      </c>
      <c r="T4" s="1573"/>
      <c r="U4" s="1553">
        <v>2017</v>
      </c>
      <c r="V4" s="1573"/>
      <c r="W4" s="1553">
        <v>2017</v>
      </c>
      <c r="X4" s="1573"/>
      <c r="Y4" s="1553">
        <v>2017</v>
      </c>
      <c r="Z4" s="1573"/>
      <c r="AA4" s="1553">
        <v>2017</v>
      </c>
      <c r="AB4" s="1573"/>
      <c r="AC4" s="1553">
        <v>2017</v>
      </c>
      <c r="AD4" s="1573"/>
      <c r="AE4" s="1553">
        <v>2017</v>
      </c>
      <c r="AF4" s="1573"/>
      <c r="AG4" s="1553">
        <v>2017</v>
      </c>
      <c r="AH4" s="1573"/>
      <c r="AI4" s="1553"/>
      <c r="AJ4" s="1573"/>
      <c r="AK4" s="1553"/>
      <c r="AL4" s="1573"/>
      <c r="AM4" s="1553"/>
      <c r="AN4" s="1573"/>
      <c r="AO4" s="1553"/>
      <c r="AP4" s="1573"/>
      <c r="AQ4" s="1553"/>
      <c r="AR4" s="1573"/>
      <c r="AS4" s="5" t="s">
        <v>0</v>
      </c>
      <c r="AT4" s="10" t="s">
        <v>4</v>
      </c>
      <c r="AU4" s="11" t="s">
        <v>5</v>
      </c>
      <c r="AV4" s="12" t="s">
        <v>276</v>
      </c>
      <c r="AW4" s="13" t="s">
        <v>7</v>
      </c>
      <c r="AX4" s="14" t="s">
        <v>8</v>
      </c>
      <c r="AY4" s="607"/>
      <c r="AZ4" s="15" t="s">
        <v>237</v>
      </c>
      <c r="BA4" s="15"/>
      <c r="BB4" s="607"/>
      <c r="BC4" s="16"/>
      <c r="BD4" s="608"/>
      <c r="BE4" s="205"/>
    </row>
    <row r="5" spans="1:57" x14ac:dyDescent="0.2">
      <c r="A5" s="609"/>
      <c r="B5" s="610"/>
      <c r="C5" s="1584"/>
      <c r="D5" s="1585"/>
      <c r="E5" s="1238"/>
      <c r="F5" s="1238"/>
      <c r="G5" s="1584"/>
      <c r="H5" s="1585"/>
      <c r="I5" s="1549"/>
      <c r="J5" s="1550"/>
      <c r="K5" s="1549"/>
      <c r="L5" s="1552"/>
      <c r="M5" s="1549"/>
      <c r="N5" s="1552"/>
      <c r="O5" s="1549"/>
      <c r="P5" s="1552"/>
      <c r="Q5" s="1549"/>
      <c r="R5" s="1552"/>
      <c r="S5" s="1549"/>
      <c r="T5" s="1552"/>
      <c r="U5" s="1574" t="s">
        <v>426</v>
      </c>
      <c r="V5" s="1589"/>
      <c r="W5" s="1589"/>
      <c r="X5" s="1590"/>
      <c r="Y5" s="1549"/>
      <c r="Z5" s="1552"/>
      <c r="AA5" s="1549"/>
      <c r="AB5" s="1552"/>
      <c r="AC5" s="1549"/>
      <c r="AD5" s="1552"/>
      <c r="AE5" s="1574" t="s">
        <v>391</v>
      </c>
      <c r="AF5" s="1575"/>
      <c r="AG5" s="1574" t="s">
        <v>438</v>
      </c>
      <c r="AH5" s="1575"/>
      <c r="AI5" s="1549"/>
      <c r="AJ5" s="1552"/>
      <c r="AK5" s="1549"/>
      <c r="AL5" s="1552"/>
      <c r="AM5" s="1549"/>
      <c r="AN5" s="1552"/>
      <c r="AO5" s="1549"/>
      <c r="AP5" s="1552"/>
      <c r="AQ5" s="1549"/>
      <c r="AR5" s="1552"/>
      <c r="AS5" s="5"/>
      <c r="AT5" s="19"/>
      <c r="AU5" s="20"/>
      <c r="AV5" s="18"/>
      <c r="AW5" s="18"/>
      <c r="AX5" s="14"/>
      <c r="AY5" s="611"/>
      <c r="AZ5" s="611"/>
      <c r="BA5" s="611"/>
      <c r="BB5" s="611"/>
      <c r="BC5" s="611"/>
      <c r="BD5" s="612"/>
      <c r="BE5" s="205"/>
    </row>
    <row r="6" spans="1:57" x14ac:dyDescent="0.2">
      <c r="A6" s="613"/>
      <c r="B6" s="614"/>
      <c r="C6" s="629"/>
      <c r="D6" s="629"/>
      <c r="E6" s="629"/>
      <c r="F6" s="629"/>
      <c r="G6" s="1143"/>
      <c r="H6" s="629"/>
      <c r="AS6" s="19"/>
      <c r="AT6" s="19"/>
      <c r="AU6" s="19"/>
      <c r="AV6" s="22"/>
      <c r="AW6" s="23"/>
      <c r="AX6" s="23"/>
      <c r="AY6" s="23"/>
      <c r="AZ6" s="23"/>
      <c r="BA6" s="23"/>
      <c r="BB6" s="23"/>
      <c r="BC6" s="205"/>
      <c r="BD6" s="205"/>
      <c r="BE6" s="205"/>
    </row>
    <row r="7" spans="1:57" x14ac:dyDescent="0.2">
      <c r="A7" s="615"/>
      <c r="B7" s="66" t="s">
        <v>9</v>
      </c>
      <c r="C7" s="630"/>
      <c r="D7" s="630"/>
      <c r="E7" s="630"/>
      <c r="F7" s="630"/>
      <c r="G7" s="447"/>
      <c r="H7" s="630"/>
      <c r="I7" s="1153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260"/>
      <c r="AT7" s="25"/>
      <c r="AU7" s="17"/>
      <c r="AV7" s="17"/>
      <c r="AW7" s="17"/>
      <c r="AX7" s="26"/>
      <c r="AY7" s="1224">
        <v>160</v>
      </c>
      <c r="AZ7" s="1224">
        <v>210</v>
      </c>
      <c r="BA7" s="1224">
        <v>270</v>
      </c>
      <c r="BB7" s="1224">
        <v>320</v>
      </c>
      <c r="BC7" s="19"/>
      <c r="BD7" s="19"/>
      <c r="BE7" s="115"/>
    </row>
    <row r="8" spans="1:57" x14ac:dyDescent="0.2">
      <c r="A8" s="617"/>
      <c r="B8" s="174"/>
      <c r="C8" s="516"/>
      <c r="D8" s="540"/>
      <c r="E8" s="597"/>
      <c r="F8" s="597"/>
      <c r="G8" s="1144"/>
      <c r="H8" s="540"/>
      <c r="I8" s="1154"/>
      <c r="J8" s="1049"/>
      <c r="K8" s="1048"/>
      <c r="L8" s="1049"/>
      <c r="M8" s="1048"/>
      <c r="N8" s="1049"/>
      <c r="O8" s="1048"/>
      <c r="P8" s="1049"/>
      <c r="Q8" s="1048"/>
      <c r="R8" s="1049"/>
      <c r="S8" s="1048"/>
      <c r="T8" s="1049"/>
      <c r="U8" s="1048"/>
      <c r="V8" s="1049"/>
      <c r="W8" s="1048"/>
      <c r="X8" s="1049"/>
      <c r="Y8" s="1048"/>
      <c r="Z8" s="1049"/>
      <c r="AA8" s="1048"/>
      <c r="AB8" s="1049"/>
      <c r="AC8" s="1048"/>
      <c r="AD8" s="1049"/>
      <c r="AE8" s="1048"/>
      <c r="AF8" s="1049"/>
      <c r="AG8" s="1048"/>
      <c r="AH8" s="1049"/>
      <c r="AI8" s="1048"/>
      <c r="AJ8" s="1049"/>
      <c r="AK8" s="1048"/>
      <c r="AL8" s="1049"/>
      <c r="AM8" s="1048"/>
      <c r="AN8" s="1049"/>
      <c r="AO8" s="1048"/>
      <c r="AP8" s="1049"/>
      <c r="AQ8" s="1048"/>
      <c r="AR8" s="670"/>
      <c r="AS8" s="5">
        <f t="shared" ref="AS8:AS43" si="0">COUNT(C8:AP8)</f>
        <v>0</v>
      </c>
      <c r="AT8" s="25" t="str">
        <f t="shared" ref="AT8:AT43" si="1">IF(AS8&lt;3," ",(LARGE(C8:AP8,1)+LARGE(C8:AP8,2)+LARGE(C8:AP8,3))/3)</f>
        <v xml:space="preserve"> </v>
      </c>
      <c r="AU8" s="20">
        <f>COUNTIF(C8:AP8,"(1)")</f>
        <v>0</v>
      </c>
      <c r="AV8" s="18">
        <f t="shared" ref="AV8:AV43" si="2">COUNTIF(C8:AP8,"(2)")</f>
        <v>0</v>
      </c>
      <c r="AW8" s="18">
        <f t="shared" ref="AW8:AW43" si="3">COUNTIF(C8:AP8,"(3)")</f>
        <v>0</v>
      </c>
      <c r="AX8" s="14">
        <f>SUM(AU8:AW8)</f>
        <v>0</v>
      </c>
      <c r="AY8" s="30" t="e">
        <f>IF((LARGE(C8:AP8,1))&gt;=160,"17"," ")</f>
        <v>#NUM!</v>
      </c>
      <c r="AZ8" s="30" t="e">
        <f>IF((LARGE(C8:AP8,1))&gt;=210,"17"," ")</f>
        <v>#NUM!</v>
      </c>
      <c r="BA8" s="18" t="e">
        <f>IF((LARGE(C8:AP8,1))&gt;=270,"17"," ")</f>
        <v>#NUM!</v>
      </c>
      <c r="BB8" s="18" t="e">
        <f>IF((LARGE(C8:AP8,1))&gt;=320,"17"," ")</f>
        <v>#NUM!</v>
      </c>
      <c r="BC8" s="5"/>
      <c r="BD8" s="5"/>
      <c r="BE8" s="205"/>
    </row>
    <row r="9" spans="1:57" x14ac:dyDescent="0.2">
      <c r="A9" s="618"/>
      <c r="B9" s="470"/>
      <c r="C9" s="634"/>
      <c r="D9" s="635"/>
      <c r="E9" s="805"/>
      <c r="F9" s="805"/>
      <c r="G9" s="1145"/>
      <c r="H9" s="635"/>
      <c r="I9" s="1155"/>
      <c r="J9" s="1068"/>
      <c r="K9" s="619"/>
      <c r="L9" s="1068"/>
      <c r="M9" s="619"/>
      <c r="N9" s="1068"/>
      <c r="O9" s="619"/>
      <c r="P9" s="1068"/>
      <c r="Q9" s="619"/>
      <c r="R9" s="1068"/>
      <c r="S9" s="619"/>
      <c r="T9" s="1068"/>
      <c r="U9" s="619"/>
      <c r="V9" s="1068"/>
      <c r="W9" s="619"/>
      <c r="X9" s="1068"/>
      <c r="Y9" s="619"/>
      <c r="Z9" s="1068"/>
      <c r="AA9" s="619"/>
      <c r="AB9" s="1068"/>
      <c r="AC9" s="619"/>
      <c r="AD9" s="1068"/>
      <c r="AE9" s="619"/>
      <c r="AF9" s="1068"/>
      <c r="AG9" s="619"/>
      <c r="AH9" s="1068"/>
      <c r="AI9" s="619"/>
      <c r="AJ9" s="1068"/>
      <c r="AK9" s="619"/>
      <c r="AL9" s="1068"/>
      <c r="AM9" s="619"/>
      <c r="AN9" s="1068"/>
      <c r="AO9" s="619"/>
      <c r="AP9" s="1068"/>
      <c r="AQ9" s="619"/>
      <c r="AR9" s="620"/>
      <c r="AS9" s="5">
        <f t="shared" si="0"/>
        <v>0</v>
      </c>
      <c r="AT9" s="25" t="str">
        <f t="shared" si="1"/>
        <v xml:space="preserve"> </v>
      </c>
      <c r="AU9" s="20">
        <f>COUNTIF(C9:AP9,"(1)")</f>
        <v>0</v>
      </c>
      <c r="AV9" s="18">
        <f t="shared" si="2"/>
        <v>0</v>
      </c>
      <c r="AW9" s="18">
        <f t="shared" si="3"/>
        <v>0</v>
      </c>
      <c r="AX9" s="14">
        <f>SUM(AU9:AW9)</f>
        <v>0</v>
      </c>
      <c r="AY9" s="30" t="e">
        <f>IF((LARGE(C9:AP9,1))&gt;=160,"17"," ")</f>
        <v>#NUM!</v>
      </c>
      <c r="AZ9" s="30" t="e">
        <f>IF((LARGE(C9:AP9,1))&gt;=210,"17"," ")</f>
        <v>#NUM!</v>
      </c>
      <c r="BA9" s="18" t="e">
        <f>IF((LARGE(C9:AP9,1))&gt;=270,"17"," ")</f>
        <v>#NUM!</v>
      </c>
      <c r="BB9" s="18" t="e">
        <f>IF((LARGE(C9:AP9,1))&gt;=320,"17"," ")</f>
        <v>#NUM!</v>
      </c>
      <c r="BC9" s="5"/>
      <c r="BD9" s="5"/>
      <c r="BE9" s="205"/>
    </row>
    <row r="10" spans="1:57" x14ac:dyDescent="0.2">
      <c r="A10" s="613"/>
      <c r="B10" s="614"/>
      <c r="C10" s="629"/>
      <c r="D10" s="629"/>
      <c r="E10" s="629"/>
      <c r="F10" s="629"/>
      <c r="G10" s="1143"/>
      <c r="H10" s="629"/>
      <c r="AS10" s="5">
        <f t="shared" si="0"/>
        <v>0</v>
      </c>
      <c r="AT10" s="25" t="str">
        <f t="shared" si="1"/>
        <v xml:space="preserve"> </v>
      </c>
      <c r="AU10" s="19"/>
      <c r="AV10" s="204">
        <f t="shared" si="2"/>
        <v>0</v>
      </c>
      <c r="AW10" s="204">
        <f t="shared" si="3"/>
        <v>0</v>
      </c>
      <c r="AX10" s="23"/>
      <c r="AY10" s="23"/>
      <c r="AZ10" s="23"/>
      <c r="BA10" s="23"/>
      <c r="BB10" s="23"/>
      <c r="BC10" s="205"/>
      <c r="BD10" s="205"/>
      <c r="BE10" s="205"/>
    </row>
    <row r="11" spans="1:57" x14ac:dyDescent="0.2">
      <c r="A11" s="615"/>
      <c r="B11" s="66" t="s">
        <v>15</v>
      </c>
      <c r="C11" s="630"/>
      <c r="D11" s="630"/>
      <c r="E11" s="630"/>
      <c r="F11" s="630"/>
      <c r="G11" s="447"/>
      <c r="H11" s="630"/>
      <c r="I11" s="1153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5">
        <f t="shared" si="0"/>
        <v>0</v>
      </c>
      <c r="AT11" s="25" t="str">
        <f t="shared" si="1"/>
        <v xml:space="preserve"> </v>
      </c>
      <c r="AU11" s="17"/>
      <c r="AV11" s="17">
        <f t="shared" si="2"/>
        <v>0</v>
      </c>
      <c r="AW11" s="17">
        <f t="shared" si="3"/>
        <v>0</v>
      </c>
      <c r="AX11" s="26"/>
      <c r="AY11" s="17"/>
      <c r="AZ11" s="17"/>
      <c r="BA11" s="17"/>
      <c r="BB11" s="17"/>
      <c r="BC11" s="19"/>
      <c r="BD11" s="19"/>
      <c r="BE11" s="115"/>
    </row>
    <row r="12" spans="1:57" x14ac:dyDescent="0.2">
      <c r="A12" s="617"/>
      <c r="B12" s="205"/>
      <c r="C12" s="636"/>
      <c r="D12" s="637"/>
      <c r="E12" s="806"/>
      <c r="F12" s="806"/>
      <c r="G12" s="1146"/>
      <c r="H12" s="637"/>
      <c r="I12" s="1154"/>
      <c r="J12" s="1049"/>
      <c r="K12" s="1048"/>
      <c r="L12" s="1049"/>
      <c r="M12" s="1048"/>
      <c r="N12" s="1049"/>
      <c r="O12" s="1048"/>
      <c r="P12" s="1049"/>
      <c r="Q12" s="1048"/>
      <c r="R12" s="1049"/>
      <c r="S12" s="1048"/>
      <c r="T12" s="1049"/>
      <c r="U12" s="1048"/>
      <c r="V12" s="1049"/>
      <c r="W12" s="1048"/>
      <c r="X12" s="1049"/>
      <c r="Y12" s="1048"/>
      <c r="Z12" s="1049"/>
      <c r="AA12" s="1048"/>
      <c r="AB12" s="1049"/>
      <c r="AC12" s="1048"/>
      <c r="AD12" s="1049"/>
      <c r="AE12" s="1048"/>
      <c r="AF12" s="1049"/>
      <c r="AG12" s="1048"/>
      <c r="AH12" s="1049"/>
      <c r="AI12" s="1048"/>
      <c r="AJ12" s="1049"/>
      <c r="AK12" s="1048"/>
      <c r="AL12" s="1049"/>
      <c r="AM12" s="1048"/>
      <c r="AN12" s="1049"/>
      <c r="AO12" s="1048"/>
      <c r="AP12" s="1049"/>
      <c r="AQ12" s="1048"/>
      <c r="AR12" s="670"/>
      <c r="AS12" s="5">
        <f t="shared" si="0"/>
        <v>0</v>
      </c>
      <c r="AT12" s="25" t="str">
        <f t="shared" si="1"/>
        <v xml:space="preserve"> </v>
      </c>
      <c r="AU12" s="20">
        <f>COUNTIF(C12:AP12,"(1)")</f>
        <v>0</v>
      </c>
      <c r="AV12" s="18">
        <f t="shared" si="2"/>
        <v>0</v>
      </c>
      <c r="AW12" s="18">
        <f t="shared" si="3"/>
        <v>0</v>
      </c>
      <c r="AX12" s="14">
        <f>SUM(AU12:AW12)</f>
        <v>0</v>
      </c>
      <c r="AY12" s="100" t="s">
        <v>18</v>
      </c>
      <c r="AZ12" s="101" t="s">
        <v>18</v>
      </c>
      <c r="BA12" s="106" t="s">
        <v>14</v>
      </c>
      <c r="BB12" s="18" t="e">
        <f>IF((LARGE(C12:AP12,1))&gt;=320,"17"," ")</f>
        <v>#NUM!</v>
      </c>
      <c r="BC12" s="5"/>
      <c r="BD12" s="5"/>
      <c r="BE12" s="205"/>
    </row>
    <row r="13" spans="1:57" x14ac:dyDescent="0.2">
      <c r="A13" s="618"/>
      <c r="B13" s="470"/>
      <c r="C13" s="634"/>
      <c r="D13" s="635"/>
      <c r="E13" s="805"/>
      <c r="F13" s="805"/>
      <c r="G13" s="1145"/>
      <c r="H13" s="635"/>
      <c r="I13" s="1155"/>
      <c r="J13" s="1068"/>
      <c r="K13" s="619"/>
      <c r="L13" s="1068"/>
      <c r="M13" s="619"/>
      <c r="N13" s="1068"/>
      <c r="O13" s="619"/>
      <c r="P13" s="1068"/>
      <c r="Q13" s="619"/>
      <c r="R13" s="1068"/>
      <c r="S13" s="619"/>
      <c r="T13" s="1068"/>
      <c r="U13" s="619"/>
      <c r="V13" s="1068"/>
      <c r="W13" s="619"/>
      <c r="X13" s="1068"/>
      <c r="Y13" s="619"/>
      <c r="Z13" s="1068"/>
      <c r="AA13" s="619"/>
      <c r="AB13" s="1068"/>
      <c r="AC13" s="619"/>
      <c r="AD13" s="1068"/>
      <c r="AE13" s="619"/>
      <c r="AF13" s="1068"/>
      <c r="AG13" s="619"/>
      <c r="AH13" s="1068"/>
      <c r="AI13" s="619"/>
      <c r="AJ13" s="1068"/>
      <c r="AK13" s="619"/>
      <c r="AL13" s="1068"/>
      <c r="AM13" s="619"/>
      <c r="AN13" s="1068"/>
      <c r="AO13" s="619"/>
      <c r="AP13" s="1068"/>
      <c r="AQ13" s="619"/>
      <c r="AR13" s="620"/>
      <c r="AS13" s="5">
        <f t="shared" si="0"/>
        <v>0</v>
      </c>
      <c r="AT13" s="25" t="str">
        <f t="shared" si="1"/>
        <v xml:space="preserve"> </v>
      </c>
      <c r="AU13" s="20">
        <f>COUNTIF(C13:AP13,"(1)")</f>
        <v>0</v>
      </c>
      <c r="AV13" s="18">
        <f t="shared" si="2"/>
        <v>0</v>
      </c>
      <c r="AW13" s="18">
        <f t="shared" si="3"/>
        <v>0</v>
      </c>
      <c r="AX13" s="14">
        <f>SUM(AU13:AW13)</f>
        <v>0</v>
      </c>
      <c r="AY13" s="30" t="e">
        <f>IF((LARGE(C13:AP13,1))&gt;=160,"17"," ")</f>
        <v>#NUM!</v>
      </c>
      <c r="AZ13" s="30" t="e">
        <f>IF((LARGE(C13:AP13,1))&gt;=210,"17"," ")</f>
        <v>#NUM!</v>
      </c>
      <c r="BA13" s="18" t="e">
        <f>IF((LARGE(C13:AP13,1))&gt;=270,"17"," ")</f>
        <v>#NUM!</v>
      </c>
      <c r="BB13" s="18" t="e">
        <f>IF((LARGE(C13:AP13,1))&gt;=320,"17"," ")</f>
        <v>#NUM!</v>
      </c>
      <c r="BC13" s="5"/>
      <c r="BD13" s="5"/>
      <c r="BE13" s="205"/>
    </row>
    <row r="14" spans="1:57" x14ac:dyDescent="0.2">
      <c r="A14" s="613"/>
      <c r="B14" s="614"/>
      <c r="C14" s="629"/>
      <c r="D14" s="629"/>
      <c r="E14" s="629"/>
      <c r="F14" s="629"/>
      <c r="G14" s="1143"/>
      <c r="H14" s="629"/>
      <c r="AS14" s="5">
        <f t="shared" si="0"/>
        <v>0</v>
      </c>
      <c r="AT14" s="25" t="str">
        <f t="shared" si="1"/>
        <v xml:space="preserve"> </v>
      </c>
      <c r="AU14" s="19"/>
      <c r="AV14" s="204">
        <f t="shared" si="2"/>
        <v>0</v>
      </c>
      <c r="AW14" s="204">
        <f t="shared" si="3"/>
        <v>0</v>
      </c>
      <c r="AX14" s="23"/>
      <c r="AY14" s="23"/>
      <c r="AZ14" s="23"/>
      <c r="BA14" s="23"/>
      <c r="BB14" s="23"/>
      <c r="BC14" s="205"/>
      <c r="BD14" s="205"/>
      <c r="BE14" s="205"/>
    </row>
    <row r="15" spans="1:57" x14ac:dyDescent="0.2">
      <c r="A15" s="623"/>
      <c r="B15" s="102" t="s">
        <v>13</v>
      </c>
      <c r="C15" s="630"/>
      <c r="D15" s="630"/>
      <c r="E15" s="630"/>
      <c r="F15" s="630"/>
      <c r="G15" s="447"/>
      <c r="H15" s="630"/>
      <c r="I15" s="1153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5">
        <f t="shared" si="0"/>
        <v>0</v>
      </c>
      <c r="AT15" s="25" t="str">
        <f t="shared" si="1"/>
        <v xml:space="preserve"> </v>
      </c>
      <c r="AU15" s="19"/>
      <c r="AV15" s="19">
        <f t="shared" si="2"/>
        <v>0</v>
      </c>
      <c r="AW15" s="19">
        <f t="shared" si="3"/>
        <v>0</v>
      </c>
      <c r="AX15" s="94"/>
      <c r="AY15" s="19"/>
      <c r="AZ15" s="19"/>
      <c r="BA15" s="19"/>
      <c r="BB15" s="19"/>
      <c r="BC15" s="19"/>
      <c r="BD15" s="19"/>
      <c r="BE15" s="115"/>
    </row>
    <row r="16" spans="1:57" x14ac:dyDescent="0.2">
      <c r="A16" s="764">
        <v>1</v>
      </c>
      <c r="B16" s="1258" t="s">
        <v>328</v>
      </c>
      <c r="C16" s="1253"/>
      <c r="D16" s="1254"/>
      <c r="E16" s="1250"/>
      <c r="F16" s="1250"/>
      <c r="G16" s="1256"/>
      <c r="H16" s="1254"/>
      <c r="I16" s="1251"/>
      <c r="J16" s="1252"/>
      <c r="K16" s="1231"/>
      <c r="L16" s="1232"/>
      <c r="M16" s="1252"/>
      <c r="N16" s="1252"/>
      <c r="O16" s="1231"/>
      <c r="P16" s="1232"/>
      <c r="Q16" s="1252"/>
      <c r="R16" s="1252"/>
      <c r="S16" s="1231">
        <v>301</v>
      </c>
      <c r="T16" s="1259" t="s">
        <v>322</v>
      </c>
      <c r="U16" s="1252"/>
      <c r="V16" s="1252"/>
      <c r="W16" s="1231"/>
      <c r="X16" s="1232"/>
      <c r="Y16" s="1252"/>
      <c r="Z16" s="1252"/>
      <c r="AA16" s="1231"/>
      <c r="AB16" s="1232"/>
      <c r="AC16" s="1252"/>
      <c r="AD16" s="1252"/>
      <c r="AE16" s="1231"/>
      <c r="AF16" s="1232"/>
      <c r="AG16" s="1252"/>
      <c r="AH16" s="1252"/>
      <c r="AI16" s="1231"/>
      <c r="AJ16" s="1232"/>
      <c r="AK16" s="1252"/>
      <c r="AL16" s="1252"/>
      <c r="AM16" s="1231"/>
      <c r="AN16" s="1232"/>
      <c r="AO16" s="1252"/>
      <c r="AP16" s="1252"/>
      <c r="AQ16" s="1231"/>
      <c r="AR16" s="1232"/>
      <c r="AS16" s="5">
        <f t="shared" si="0"/>
        <v>1</v>
      </c>
      <c r="AT16" s="25" t="str">
        <f t="shared" si="1"/>
        <v xml:space="preserve"> </v>
      </c>
      <c r="AU16" s="30">
        <f>COUNTIF(C16:AP16,"(1)")</f>
        <v>1</v>
      </c>
      <c r="AV16" s="31">
        <f t="shared" ref="AV16" si="4">COUNTIF(C16:AP16,"(2)")</f>
        <v>0</v>
      </c>
      <c r="AW16" s="31">
        <f t="shared" ref="AW16" si="5">COUNTIF(C16:AP16,"(3)")</f>
        <v>0</v>
      </c>
      <c r="AX16" s="121">
        <f>SUM(AU16:AW16)</f>
        <v>1</v>
      </c>
      <c r="AY16" s="1182" t="str">
        <f>IF((LARGE(C16:AP16,1))&gt;=160,"17"," ")</f>
        <v>17</v>
      </c>
      <c r="AZ16" s="1182" t="str">
        <f>IF((LARGE(C16:AP16,1))&gt;=210,"17"," ")</f>
        <v>17</v>
      </c>
      <c r="BA16" s="1183" t="str">
        <f>IF((LARGE(C16:AP16,1))&gt;=270,"17"," ")</f>
        <v>17</v>
      </c>
      <c r="BB16" s="31" t="str">
        <f>IF((LARGE(C16:AP16,1))&gt;=320,"17"," ")</f>
        <v xml:space="preserve"> </v>
      </c>
      <c r="BC16" s="19"/>
      <c r="BD16" s="19"/>
      <c r="BE16" s="115"/>
    </row>
    <row r="17" spans="1:57" x14ac:dyDescent="0.2">
      <c r="A17" s="618"/>
      <c r="B17" s="470" t="s">
        <v>272</v>
      </c>
      <c r="C17" s="634"/>
      <c r="D17" s="635"/>
      <c r="E17" s="805"/>
      <c r="F17" s="805"/>
      <c r="G17" s="1145"/>
      <c r="H17" s="635"/>
      <c r="I17" s="1255"/>
      <c r="J17" s="1257"/>
      <c r="K17" s="619"/>
      <c r="L17" s="1235"/>
      <c r="M17" s="1257"/>
      <c r="N17" s="1257"/>
      <c r="O17" s="619"/>
      <c r="P17" s="1235"/>
      <c r="Q17" s="1257"/>
      <c r="R17" s="1257"/>
      <c r="S17" s="619"/>
      <c r="T17" s="1235"/>
      <c r="U17" s="1257"/>
      <c r="V17" s="1257"/>
      <c r="W17" s="619"/>
      <c r="X17" s="1235"/>
      <c r="Y17" s="1257"/>
      <c r="Z17" s="1257"/>
      <c r="AA17" s="619"/>
      <c r="AB17" s="1235"/>
      <c r="AC17" s="1257"/>
      <c r="AD17" s="1257"/>
      <c r="AE17" s="619"/>
      <c r="AF17" s="1235"/>
      <c r="AG17" s="1257"/>
      <c r="AH17" s="1257"/>
      <c r="AI17" s="619"/>
      <c r="AJ17" s="1235"/>
      <c r="AK17" s="1257"/>
      <c r="AL17" s="1257"/>
      <c r="AM17" s="619"/>
      <c r="AN17" s="1235"/>
      <c r="AO17" s="1257"/>
      <c r="AP17" s="1257"/>
      <c r="AQ17" s="619"/>
      <c r="AR17" s="1235"/>
      <c r="AS17" s="5">
        <f t="shared" si="0"/>
        <v>0</v>
      </c>
      <c r="AT17" s="25" t="str">
        <f t="shared" si="1"/>
        <v xml:space="preserve"> </v>
      </c>
      <c r="AU17" s="20">
        <f>COUNTIF(C17:AP17,"(1)")</f>
        <v>0</v>
      </c>
      <c r="AV17" s="18">
        <f t="shared" si="2"/>
        <v>0</v>
      </c>
      <c r="AW17" s="18">
        <f t="shared" si="3"/>
        <v>0</v>
      </c>
      <c r="AX17" s="14">
        <f>SUM(AU17:AW17)</f>
        <v>0</v>
      </c>
      <c r="AY17" s="116">
        <v>14</v>
      </c>
      <c r="AZ17" s="116">
        <v>14</v>
      </c>
      <c r="BA17" s="18" t="e">
        <f>IF((LARGE(C17:AP17,1))&gt;=270,"17"," ")</f>
        <v>#NUM!</v>
      </c>
      <c r="BB17" s="18" t="e">
        <f>IF((LARGE(C17:AP17,1))&gt;=320,"17"," ")</f>
        <v>#NUM!</v>
      </c>
      <c r="BC17" s="5"/>
      <c r="BD17" s="5"/>
      <c r="BE17" s="205"/>
    </row>
    <row r="18" spans="1:57" x14ac:dyDescent="0.2">
      <c r="A18" s="623"/>
      <c r="B18" s="205"/>
      <c r="C18" s="631"/>
      <c r="D18" s="631"/>
      <c r="E18" s="631"/>
      <c r="F18" s="631"/>
      <c r="G18" s="1150"/>
      <c r="H18" s="631"/>
      <c r="I18" s="1153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5"/>
      <c r="AT18" s="25"/>
      <c r="AU18" s="19"/>
      <c r="AV18" s="19"/>
      <c r="AW18" s="19"/>
      <c r="AX18" s="94"/>
      <c r="AY18" s="94"/>
      <c r="AZ18" s="94"/>
      <c r="BA18" s="19"/>
      <c r="BB18" s="19"/>
      <c r="BC18" s="5"/>
      <c r="BD18" s="5"/>
      <c r="BE18" s="205"/>
    </row>
    <row r="19" spans="1:57" x14ac:dyDescent="0.2">
      <c r="A19" s="615"/>
      <c r="B19" s="66" t="s">
        <v>422</v>
      </c>
      <c r="C19" s="630"/>
      <c r="D19" s="630"/>
      <c r="E19" s="630"/>
      <c r="F19" s="630"/>
      <c r="G19" s="447"/>
      <c r="H19" s="630"/>
      <c r="I19" s="1153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  <c r="AC19" s="616"/>
      <c r="AD19" s="616"/>
      <c r="AE19" s="616"/>
      <c r="AF19" s="616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6"/>
      <c r="AR19" s="616"/>
      <c r="AS19" s="5">
        <f t="shared" ref="AS19:AS21" si="6">COUNT(C19:AP19)</f>
        <v>0</v>
      </c>
      <c r="AT19" s="25" t="str">
        <f t="shared" ref="AT19:AT21" si="7">IF(AS19&lt;3," ",(LARGE(C19:AP19,1)+LARGE(C19:AP19,2)+LARGE(C19:AP19,3))/3)</f>
        <v xml:space="preserve"> </v>
      </c>
      <c r="AU19" s="17"/>
      <c r="AV19" s="17">
        <f t="shared" ref="AV19:AV21" si="8">COUNTIF(C19:AP19,"(2)")</f>
        <v>0</v>
      </c>
      <c r="AW19" s="17">
        <f t="shared" ref="AW19:AW21" si="9">COUNTIF(C19:AP19,"(3)")</f>
        <v>0</v>
      </c>
      <c r="AX19" s="26"/>
      <c r="AY19" s="1224">
        <v>200</v>
      </c>
      <c r="AZ19" s="1224">
        <v>240</v>
      </c>
      <c r="BA19" s="1224">
        <v>260</v>
      </c>
      <c r="BB19" s="1224">
        <v>300</v>
      </c>
      <c r="BC19" s="1224">
        <v>340</v>
      </c>
      <c r="BD19" s="1224">
        <v>380</v>
      </c>
      <c r="BE19" s="205"/>
    </row>
    <row r="20" spans="1:57" x14ac:dyDescent="0.2">
      <c r="A20" s="617">
        <v>1</v>
      </c>
      <c r="B20" s="205" t="s">
        <v>392</v>
      </c>
      <c r="C20" s="636"/>
      <c r="D20" s="637"/>
      <c r="E20" s="806"/>
      <c r="F20" s="806"/>
      <c r="G20" s="1146"/>
      <c r="H20" s="637"/>
      <c r="I20" s="1154"/>
      <c r="J20" s="1232"/>
      <c r="K20" s="1231"/>
      <c r="L20" s="1232"/>
      <c r="M20" s="1231"/>
      <c r="N20" s="1232"/>
      <c r="O20" s="1231"/>
      <c r="P20" s="1232"/>
      <c r="Q20" s="1231"/>
      <c r="R20" s="1232"/>
      <c r="S20" s="1231">
        <v>213</v>
      </c>
      <c r="T20" s="1259" t="s">
        <v>322</v>
      </c>
      <c r="U20" s="1231"/>
      <c r="V20" s="1232"/>
      <c r="W20" s="1231"/>
      <c r="X20" s="1232"/>
      <c r="Y20" s="1231"/>
      <c r="Z20" s="1232"/>
      <c r="AA20" s="1231">
        <v>220</v>
      </c>
      <c r="AB20" s="1383" t="s">
        <v>323</v>
      </c>
      <c r="AC20" s="1231">
        <v>179</v>
      </c>
      <c r="AD20" s="1383" t="s">
        <v>323</v>
      </c>
      <c r="AE20" s="1231"/>
      <c r="AF20" s="1232"/>
      <c r="AG20" s="1231"/>
      <c r="AH20" s="1232"/>
      <c r="AI20" s="1231"/>
      <c r="AJ20" s="1232"/>
      <c r="AK20" s="1231"/>
      <c r="AL20" s="1232"/>
      <c r="AM20" s="1231"/>
      <c r="AN20" s="1232"/>
      <c r="AO20" s="1231"/>
      <c r="AP20" s="1232"/>
      <c r="AQ20" s="1231"/>
      <c r="AR20" s="1232"/>
      <c r="AS20" s="5">
        <f t="shared" si="6"/>
        <v>3</v>
      </c>
      <c r="AT20" s="25">
        <f t="shared" si="7"/>
        <v>204</v>
      </c>
      <c r="AU20" s="20">
        <f>COUNTIF(C20:AP20,"(1)")</f>
        <v>1</v>
      </c>
      <c r="AV20" s="18">
        <f t="shared" si="8"/>
        <v>2</v>
      </c>
      <c r="AW20" s="18">
        <f t="shared" si="9"/>
        <v>0</v>
      </c>
      <c r="AX20" s="14">
        <f>SUM(AU20:AW20)</f>
        <v>3</v>
      </c>
      <c r="AY20" s="1182" t="str">
        <f>IF((LARGE(C20:AP20,1))&gt;=200,"17"," ")</f>
        <v>17</v>
      </c>
      <c r="AZ20" s="621" t="str">
        <f>IF((LARGE(C20:AP20,1))&gt;=240,"17"," ")</f>
        <v xml:space="preserve"> </v>
      </c>
      <c r="BA20" s="621" t="str">
        <f>IF((LARGE(C20:AP20,1))&gt;=260,"17"," ")</f>
        <v xml:space="preserve"> </v>
      </c>
      <c r="BB20" s="18" t="str">
        <f>IF((LARGE(C20:AP20,1))&gt;=300,"17"," ")</f>
        <v xml:space="preserve"> </v>
      </c>
      <c r="BC20" s="18" t="str">
        <f>IF((LARGE(C20:AP20,1))&gt;=340,"17"," ")</f>
        <v xml:space="preserve"> </v>
      </c>
      <c r="BD20" s="18" t="str">
        <f>IF((LARGE(C20:AP20,1))&gt;=380,"17"," ")</f>
        <v xml:space="preserve"> </v>
      </c>
      <c r="BE20" s="205"/>
    </row>
    <row r="21" spans="1:57" x14ac:dyDescent="0.2">
      <c r="A21" s="618"/>
      <c r="B21" s="470"/>
      <c r="C21" s="634"/>
      <c r="D21" s="635"/>
      <c r="E21" s="805"/>
      <c r="F21" s="805"/>
      <c r="G21" s="1145"/>
      <c r="H21" s="635"/>
      <c r="I21" s="1155"/>
      <c r="J21" s="1235"/>
      <c r="K21" s="619"/>
      <c r="L21" s="1235"/>
      <c r="M21" s="619"/>
      <c r="N21" s="1235"/>
      <c r="O21" s="619"/>
      <c r="P21" s="1235"/>
      <c r="Q21" s="619"/>
      <c r="R21" s="800"/>
      <c r="S21" s="619"/>
      <c r="T21" s="1235"/>
      <c r="U21" s="619"/>
      <c r="V21" s="1235"/>
      <c r="W21" s="619"/>
      <c r="X21" s="1235"/>
      <c r="Y21" s="619"/>
      <c r="Z21" s="1235"/>
      <c r="AA21" s="619"/>
      <c r="AB21" s="1235"/>
      <c r="AC21" s="619"/>
      <c r="AD21" s="1235"/>
      <c r="AE21" s="619"/>
      <c r="AF21" s="1235"/>
      <c r="AG21" s="619"/>
      <c r="AH21" s="1235"/>
      <c r="AI21" s="619"/>
      <c r="AJ21" s="1235"/>
      <c r="AK21" s="619"/>
      <c r="AL21" s="1235"/>
      <c r="AM21" s="619"/>
      <c r="AN21" s="1235"/>
      <c r="AO21" s="619"/>
      <c r="AP21" s="1235"/>
      <c r="AQ21" s="619"/>
      <c r="AR21" s="1235"/>
      <c r="AS21" s="5">
        <f t="shared" si="6"/>
        <v>0</v>
      </c>
      <c r="AT21" s="25" t="str">
        <f t="shared" si="7"/>
        <v xml:space="preserve"> </v>
      </c>
      <c r="AU21" s="20">
        <f>COUNTIF(C21:AP21,"(1)")</f>
        <v>0</v>
      </c>
      <c r="AV21" s="18">
        <f t="shared" si="8"/>
        <v>0</v>
      </c>
      <c r="AW21" s="18">
        <f t="shared" si="9"/>
        <v>0</v>
      </c>
      <c r="AX21" s="14">
        <f>SUM(AU21:AW21)</f>
        <v>0</v>
      </c>
      <c r="AY21" s="30" t="e">
        <f>IF((LARGE(C21:AP21,1))&gt;=200,"17"," ")</f>
        <v>#NUM!</v>
      </c>
      <c r="AZ21" s="30" t="e">
        <f>IF((LARGE(C21:AP21,1))&gt;=240,"17"," ")</f>
        <v>#NUM!</v>
      </c>
      <c r="BA21" s="18" t="e">
        <f>IF((LARGE(C21:AP21,1))&gt;=260,"17"," ")</f>
        <v>#NUM!</v>
      </c>
      <c r="BB21" s="18" t="e">
        <f>IF((LARGE(C21:AP21,1))&gt;=300,"17"," ")</f>
        <v>#NUM!</v>
      </c>
      <c r="BC21" s="18" t="e">
        <f>IF((LARGE(C21:AP21,1))&gt;=340,"17"," ")</f>
        <v>#NUM!</v>
      </c>
      <c r="BD21" s="18" t="e">
        <f>IF((LARGE(C21:AP21,1))&gt;=380,"17"," ")</f>
        <v>#NUM!</v>
      </c>
      <c r="BE21" s="205"/>
    </row>
    <row r="22" spans="1:57" x14ac:dyDescent="0.2">
      <c r="A22" s="613"/>
      <c r="B22" s="614"/>
      <c r="C22" s="629"/>
      <c r="D22" s="629"/>
      <c r="E22" s="629"/>
      <c r="F22" s="629"/>
      <c r="G22" s="1143"/>
      <c r="H22" s="629"/>
      <c r="AS22" s="5">
        <f t="shared" si="0"/>
        <v>0</v>
      </c>
      <c r="AT22" s="25" t="str">
        <f t="shared" si="1"/>
        <v xml:space="preserve"> </v>
      </c>
      <c r="AU22" s="19"/>
      <c r="AV22" s="204">
        <f t="shared" si="2"/>
        <v>0</v>
      </c>
      <c r="AW22" s="204">
        <f t="shared" si="3"/>
        <v>0</v>
      </c>
      <c r="AX22" s="22"/>
      <c r="AY22" s="23"/>
      <c r="AZ22" s="23"/>
      <c r="BA22" s="23"/>
      <c r="BB22" s="23"/>
      <c r="BC22" s="23"/>
      <c r="BD22" s="23"/>
      <c r="BE22" s="205"/>
    </row>
    <row r="23" spans="1:57" x14ac:dyDescent="0.2">
      <c r="A23" s="615"/>
      <c r="B23" s="66" t="s">
        <v>36</v>
      </c>
      <c r="C23" s="630"/>
      <c r="D23" s="630"/>
      <c r="E23" s="630"/>
      <c r="F23" s="630"/>
      <c r="G23" s="447"/>
      <c r="H23" s="630"/>
      <c r="I23" s="1153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5">
        <f t="shared" si="0"/>
        <v>0</v>
      </c>
      <c r="AT23" s="25" t="str">
        <f t="shared" si="1"/>
        <v xml:space="preserve"> </v>
      </c>
      <c r="AU23" s="17"/>
      <c r="AV23" s="17">
        <f t="shared" si="2"/>
        <v>0</v>
      </c>
      <c r="AW23" s="17">
        <f t="shared" si="3"/>
        <v>0</v>
      </c>
      <c r="AX23" s="26"/>
      <c r="AY23" s="1224">
        <v>200</v>
      </c>
      <c r="AZ23" s="1224">
        <v>240</v>
      </c>
      <c r="BA23" s="1224">
        <v>260</v>
      </c>
      <c r="BB23" s="1224">
        <v>300</v>
      </c>
      <c r="BC23" s="1224">
        <v>340</v>
      </c>
      <c r="BD23" s="1224">
        <v>380</v>
      </c>
      <c r="BE23" s="205"/>
    </row>
    <row r="24" spans="1:57" x14ac:dyDescent="0.2">
      <c r="A24" s="617"/>
      <c r="B24" s="205"/>
      <c r="C24" s="636"/>
      <c r="D24" s="637"/>
      <c r="E24" s="806"/>
      <c r="F24" s="806"/>
      <c r="G24" s="1146"/>
      <c r="H24" s="637"/>
      <c r="I24" s="1154"/>
      <c r="J24" s="1049"/>
      <c r="K24" s="1048"/>
      <c r="L24" s="1049"/>
      <c r="M24" s="1048"/>
      <c r="N24" s="1049"/>
      <c r="O24" s="1048"/>
      <c r="P24" s="1049"/>
      <c r="Q24" s="1048"/>
      <c r="R24" s="1049"/>
      <c r="S24" s="1048"/>
      <c r="T24" s="1049"/>
      <c r="U24" s="1048"/>
      <c r="V24" s="1049"/>
      <c r="W24" s="1048"/>
      <c r="X24" s="1049"/>
      <c r="Y24" s="1048"/>
      <c r="Z24" s="1049"/>
      <c r="AA24" s="1048"/>
      <c r="AB24" s="1049"/>
      <c r="AC24" s="1048"/>
      <c r="AD24" s="1049"/>
      <c r="AE24" s="1048"/>
      <c r="AF24" s="1049"/>
      <c r="AG24" s="1048"/>
      <c r="AH24" s="1049"/>
      <c r="AI24" s="1048"/>
      <c r="AJ24" s="1049"/>
      <c r="AK24" s="1048"/>
      <c r="AL24" s="1049"/>
      <c r="AM24" s="1048"/>
      <c r="AN24" s="1049"/>
      <c r="AO24" s="1048"/>
      <c r="AP24" s="1049"/>
      <c r="AQ24" s="1048"/>
      <c r="AR24" s="670"/>
      <c r="AS24" s="5">
        <f t="shared" si="0"/>
        <v>0</v>
      </c>
      <c r="AT24" s="25" t="str">
        <f t="shared" si="1"/>
        <v xml:space="preserve"> </v>
      </c>
      <c r="AU24" s="20">
        <f>COUNTIF(C24:AP24,"(1)")</f>
        <v>0</v>
      </c>
      <c r="AV24" s="18">
        <f t="shared" si="2"/>
        <v>0</v>
      </c>
      <c r="AW24" s="18">
        <f t="shared" si="3"/>
        <v>0</v>
      </c>
      <c r="AX24" s="14">
        <f>SUM(AU24:AW24)</f>
        <v>0</v>
      </c>
      <c r="AY24" s="30" t="e">
        <f>IF((LARGE(C24:AP24,1))&gt;=200,"17"," ")</f>
        <v>#NUM!</v>
      </c>
      <c r="AZ24" s="621" t="e">
        <f>IF((LARGE(C24:AP24,1))&gt;=240,"17"," ")</f>
        <v>#NUM!</v>
      </c>
      <c r="BA24" s="621" t="e">
        <f>IF((LARGE(C24:AP24,1))&gt;=260,"17"," ")</f>
        <v>#NUM!</v>
      </c>
      <c r="BB24" s="18" t="e">
        <f>IF((LARGE(C24:AP24,1))&gt;=300,"17"," ")</f>
        <v>#NUM!</v>
      </c>
      <c r="BC24" s="18" t="e">
        <f>IF((LARGE(C24:AP24,1))&gt;=340,"17"," ")</f>
        <v>#NUM!</v>
      </c>
      <c r="BD24" s="18" t="e">
        <f>IF((LARGE(C24:AP24,1))&gt;=380,"17"," ")</f>
        <v>#NUM!</v>
      </c>
      <c r="BE24" s="205"/>
    </row>
    <row r="25" spans="1:57" x14ac:dyDescent="0.2">
      <c r="A25" s="618"/>
      <c r="B25" s="470"/>
      <c r="C25" s="634"/>
      <c r="D25" s="635"/>
      <c r="E25" s="805"/>
      <c r="F25" s="805"/>
      <c r="G25" s="1145"/>
      <c r="H25" s="635"/>
      <c r="I25" s="1155"/>
      <c r="J25" s="1068"/>
      <c r="K25" s="619"/>
      <c r="L25" s="1068"/>
      <c r="M25" s="619"/>
      <c r="N25" s="1068"/>
      <c r="O25" s="619"/>
      <c r="P25" s="1068"/>
      <c r="Q25" s="619"/>
      <c r="R25" s="800"/>
      <c r="S25" s="619"/>
      <c r="T25" s="1068"/>
      <c r="U25" s="619"/>
      <c r="V25" s="1068"/>
      <c r="W25" s="619"/>
      <c r="X25" s="1068"/>
      <c r="Y25" s="619"/>
      <c r="Z25" s="1068"/>
      <c r="AA25" s="619"/>
      <c r="AB25" s="1068"/>
      <c r="AC25" s="619"/>
      <c r="AD25" s="1068"/>
      <c r="AE25" s="619"/>
      <c r="AF25" s="1068"/>
      <c r="AG25" s="619"/>
      <c r="AH25" s="1068"/>
      <c r="AI25" s="619"/>
      <c r="AJ25" s="1068"/>
      <c r="AK25" s="619"/>
      <c r="AL25" s="1068"/>
      <c r="AM25" s="619"/>
      <c r="AN25" s="1068"/>
      <c r="AO25" s="619"/>
      <c r="AP25" s="1068"/>
      <c r="AQ25" s="619"/>
      <c r="AR25" s="620"/>
      <c r="AS25" s="5">
        <f t="shared" si="0"/>
        <v>0</v>
      </c>
      <c r="AT25" s="25" t="str">
        <f t="shared" si="1"/>
        <v xml:space="preserve"> </v>
      </c>
      <c r="AU25" s="20">
        <f>COUNTIF(C25:AP25,"(1)")</f>
        <v>0</v>
      </c>
      <c r="AV25" s="18">
        <f t="shared" si="2"/>
        <v>0</v>
      </c>
      <c r="AW25" s="18">
        <f t="shared" si="3"/>
        <v>0</v>
      </c>
      <c r="AX25" s="14">
        <f>SUM(AU25:AW25)</f>
        <v>0</v>
      </c>
      <c r="AY25" s="30" t="e">
        <f>IF((LARGE(C25:AP25,1))&gt;=200,"17"," ")</f>
        <v>#NUM!</v>
      </c>
      <c r="AZ25" s="30" t="e">
        <f>IF((LARGE(C25:AP25,1))&gt;=240,"17"," ")</f>
        <v>#NUM!</v>
      </c>
      <c r="BA25" s="18" t="e">
        <f>IF((LARGE(C25:AP25,1))&gt;=260,"17"," ")</f>
        <v>#NUM!</v>
      </c>
      <c r="BB25" s="18" t="e">
        <f>IF((LARGE(C25:AP25,1))&gt;=300,"17"," ")</f>
        <v>#NUM!</v>
      </c>
      <c r="BC25" s="18" t="e">
        <f>IF((LARGE(C25:AP25,1))&gt;=340,"17"," ")</f>
        <v>#NUM!</v>
      </c>
      <c r="BD25" s="18" t="e">
        <f>IF((LARGE(C25:AP25,1))&gt;=380,"17"," ")</f>
        <v>#NUM!</v>
      </c>
      <c r="BE25" s="205"/>
    </row>
    <row r="26" spans="1:57" x14ac:dyDescent="0.2">
      <c r="A26" s="622"/>
      <c r="B26" s="115"/>
      <c r="C26" s="632"/>
      <c r="D26" s="632"/>
      <c r="E26" s="632"/>
      <c r="F26" s="632"/>
      <c r="G26" s="1148"/>
      <c r="H26" s="632"/>
      <c r="AS26" s="5">
        <f t="shared" si="0"/>
        <v>0</v>
      </c>
      <c r="AT26" s="25" t="str">
        <f t="shared" si="1"/>
        <v xml:space="preserve"> </v>
      </c>
      <c r="AU26" s="19"/>
      <c r="AV26" s="204">
        <f t="shared" si="2"/>
        <v>0</v>
      </c>
      <c r="AW26" s="204">
        <f t="shared" si="3"/>
        <v>0</v>
      </c>
      <c r="AX26" s="22"/>
      <c r="AY26" s="19"/>
      <c r="AZ26" s="19"/>
      <c r="BA26" s="19"/>
      <c r="BB26" s="19"/>
      <c r="BC26" s="19"/>
      <c r="BD26" s="19"/>
      <c r="BE26" s="205"/>
    </row>
    <row r="27" spans="1:57" x14ac:dyDescent="0.2">
      <c r="A27" s="615"/>
      <c r="B27" s="66" t="s">
        <v>37</v>
      </c>
      <c r="C27" s="630"/>
      <c r="D27" s="630"/>
      <c r="E27" s="630"/>
      <c r="F27" s="630"/>
      <c r="G27" s="447"/>
      <c r="H27" s="630"/>
      <c r="I27" s="1156"/>
      <c r="J27" s="1063"/>
      <c r="K27" s="1063"/>
      <c r="L27" s="1063"/>
      <c r="M27" s="1063"/>
      <c r="N27" s="1063"/>
      <c r="O27" s="1063"/>
      <c r="P27" s="1063"/>
      <c r="Q27" s="1063"/>
      <c r="R27" s="1063"/>
      <c r="S27" s="1063"/>
      <c r="T27" s="1063"/>
      <c r="U27" s="1063"/>
      <c r="V27" s="1063"/>
      <c r="W27" s="1063"/>
      <c r="X27" s="1063"/>
      <c r="Y27" s="1063"/>
      <c r="Z27" s="1063"/>
      <c r="AA27" s="1063"/>
      <c r="AB27" s="1063"/>
      <c r="AC27" s="1063"/>
      <c r="AD27" s="1063"/>
      <c r="AE27" s="1063"/>
      <c r="AF27" s="1063"/>
      <c r="AG27" s="1063"/>
      <c r="AH27" s="1063"/>
      <c r="AI27" s="1063"/>
      <c r="AJ27" s="1063"/>
      <c r="AK27" s="1063"/>
      <c r="AL27" s="1063"/>
      <c r="AM27" s="1063"/>
      <c r="AN27" s="1063"/>
      <c r="AO27" s="1063"/>
      <c r="AP27" s="1063"/>
      <c r="AQ27" s="1063"/>
      <c r="AR27" s="680"/>
      <c r="AS27" s="5">
        <f t="shared" si="0"/>
        <v>0</v>
      </c>
      <c r="AT27" s="25" t="str">
        <f t="shared" si="1"/>
        <v xml:space="preserve"> </v>
      </c>
      <c r="AU27" s="17"/>
      <c r="AV27" s="17">
        <f t="shared" si="2"/>
        <v>0</v>
      </c>
      <c r="AW27" s="17">
        <f t="shared" si="3"/>
        <v>0</v>
      </c>
      <c r="AX27" s="26"/>
      <c r="AY27" s="17"/>
      <c r="AZ27" s="17"/>
      <c r="BA27" s="17"/>
      <c r="BB27" s="17"/>
      <c r="BC27" s="17"/>
      <c r="BD27" s="17"/>
      <c r="BE27" s="205"/>
    </row>
    <row r="28" spans="1:57" x14ac:dyDescent="0.2">
      <c r="B28" s="548" t="s">
        <v>222</v>
      </c>
      <c r="C28" s="516"/>
      <c r="D28" s="540"/>
      <c r="E28" s="597"/>
      <c r="F28" s="597"/>
      <c r="G28" s="1144"/>
      <c r="H28" s="540"/>
      <c r="I28" s="1154"/>
      <c r="J28" s="1049"/>
      <c r="K28" s="1048"/>
      <c r="L28" s="1049"/>
      <c r="M28" s="1048"/>
      <c r="N28" s="1049"/>
      <c r="O28" s="1048"/>
      <c r="P28" s="1049"/>
      <c r="Q28" s="1048"/>
      <c r="R28" s="1049"/>
      <c r="S28" s="1048"/>
      <c r="T28" s="1049"/>
      <c r="U28" s="1048"/>
      <c r="V28" s="1049"/>
      <c r="W28" s="1048"/>
      <c r="X28" s="1049"/>
      <c r="Y28" s="1048"/>
      <c r="Z28" s="1049"/>
      <c r="AA28" s="1048"/>
      <c r="AB28" s="1049"/>
      <c r="AC28" s="1048"/>
      <c r="AD28" s="1049"/>
      <c r="AE28" s="1048"/>
      <c r="AF28" s="1049"/>
      <c r="AG28" s="1048"/>
      <c r="AH28" s="1049"/>
      <c r="AI28" s="1048"/>
      <c r="AJ28" s="1049"/>
      <c r="AK28" s="1048"/>
      <c r="AL28" s="1049"/>
      <c r="AM28" s="1048"/>
      <c r="AN28" s="1049"/>
      <c r="AO28" s="1048"/>
      <c r="AP28" s="1049"/>
      <c r="AQ28" s="1048"/>
      <c r="AR28" s="670"/>
      <c r="AS28" s="5">
        <f t="shared" si="0"/>
        <v>0</v>
      </c>
      <c r="AT28" s="25" t="str">
        <f t="shared" si="1"/>
        <v xml:space="preserve"> </v>
      </c>
      <c r="AU28" s="20">
        <f>COUNTIF(C28:AP28,"(1)")</f>
        <v>0</v>
      </c>
      <c r="AV28" s="18">
        <f t="shared" si="2"/>
        <v>0</v>
      </c>
      <c r="AW28" s="18">
        <f t="shared" si="3"/>
        <v>0</v>
      </c>
      <c r="AX28" s="14">
        <f>SUM(AU28:AW28)</f>
        <v>0</v>
      </c>
      <c r="AY28" s="621" t="e">
        <f>IF((LARGE(B28:AO28,1))&gt;=200,"17"," ")</f>
        <v>#NUM!</v>
      </c>
      <c r="AZ28" s="621" t="e">
        <f>IF((LARGE(C28:AP28,1))&gt;=240,"17"," ")</f>
        <v>#NUM!</v>
      </c>
      <c r="BA28" s="621" t="e">
        <f>IF((LARGE(C28:AP28,1))&gt;=260,"17"," ")</f>
        <v>#NUM!</v>
      </c>
      <c r="BB28" s="18" t="e">
        <f>IF((LARGE(C28:AP28,1))&gt;=300,"17"," ")</f>
        <v>#NUM!</v>
      </c>
      <c r="BC28" s="18" t="e">
        <f>IF((LARGE(C28:AP28,1))&gt;=340,"17"," ")</f>
        <v>#NUM!</v>
      </c>
      <c r="BD28" s="18" t="e">
        <f>IF((LARGE(C28:AP28,1))&gt;=380,"17"," ")</f>
        <v>#NUM!</v>
      </c>
    </row>
    <row r="29" spans="1:57" x14ac:dyDescent="0.2">
      <c r="A29" s="617"/>
      <c r="B29" s="205" t="s">
        <v>286</v>
      </c>
      <c r="C29" s="640"/>
      <c r="D29" s="641"/>
      <c r="E29" s="631"/>
      <c r="F29" s="631"/>
      <c r="G29" s="1149"/>
      <c r="H29" s="641"/>
      <c r="I29" s="1137"/>
      <c r="J29" s="219"/>
      <c r="K29" s="1064"/>
      <c r="L29" s="219"/>
      <c r="M29" s="1064"/>
      <c r="N29" s="219"/>
      <c r="O29" s="1064"/>
      <c r="P29" s="219"/>
      <c r="Q29" s="1064"/>
      <c r="R29" s="219"/>
      <c r="S29" s="1064"/>
      <c r="T29" s="219"/>
      <c r="U29" s="1064"/>
      <c r="V29" s="219"/>
      <c r="W29" s="1064"/>
      <c r="X29" s="219"/>
      <c r="Y29" s="1064"/>
      <c r="Z29" s="219"/>
      <c r="AA29" s="1064"/>
      <c r="AB29" s="219"/>
      <c r="AC29" s="1064"/>
      <c r="AD29" s="219"/>
      <c r="AE29" s="1064"/>
      <c r="AF29" s="219"/>
      <c r="AG29" s="1064"/>
      <c r="AH29" s="219"/>
      <c r="AI29" s="1064"/>
      <c r="AJ29" s="219"/>
      <c r="AK29" s="1064"/>
      <c r="AL29" s="219"/>
      <c r="AM29" s="1064"/>
      <c r="AN29" s="219"/>
      <c r="AO29" s="1064"/>
      <c r="AP29" s="219"/>
      <c r="AQ29" s="1064"/>
      <c r="AR29" s="219"/>
      <c r="AS29" s="5">
        <f t="shared" si="0"/>
        <v>0</v>
      </c>
      <c r="AT29" s="25" t="str">
        <f t="shared" si="1"/>
        <v xml:space="preserve"> </v>
      </c>
      <c r="AU29" s="20">
        <f>COUNTIF(C29:AP29,"(1)")</f>
        <v>0</v>
      </c>
      <c r="AV29" s="18">
        <f t="shared" si="2"/>
        <v>0</v>
      </c>
      <c r="AW29" s="18">
        <f t="shared" si="3"/>
        <v>0</v>
      </c>
      <c r="AX29" s="14">
        <f>SUM(AU29:AW29)</f>
        <v>0</v>
      </c>
      <c r="AY29" s="101">
        <v>14</v>
      </c>
      <c r="AZ29" s="101">
        <v>14</v>
      </c>
      <c r="BA29" s="101">
        <v>14</v>
      </c>
      <c r="BB29" s="18" t="e">
        <f>IF((LARGE(C29:AP29,1))&gt;=300,"17"," ")</f>
        <v>#NUM!</v>
      </c>
      <c r="BC29" s="18" t="e">
        <f>IF((LARGE(C29:AP29,1))&gt;=340,"17"," ")</f>
        <v>#NUM!</v>
      </c>
      <c r="BD29" s="126"/>
      <c r="BE29" s="205"/>
    </row>
    <row r="30" spans="1:57" x14ac:dyDescent="0.2">
      <c r="A30" s="617"/>
      <c r="B30" s="205" t="s">
        <v>23</v>
      </c>
      <c r="C30" s="640"/>
      <c r="D30" s="641"/>
      <c r="E30" s="631"/>
      <c r="F30" s="631"/>
      <c r="G30" s="1149"/>
      <c r="H30" s="641"/>
      <c r="I30" s="1137"/>
      <c r="J30" s="219"/>
      <c r="K30" s="1064"/>
      <c r="L30" s="219"/>
      <c r="M30" s="1064"/>
      <c r="N30" s="219"/>
      <c r="O30" s="1064"/>
      <c r="P30" s="219"/>
      <c r="Q30" s="1064"/>
      <c r="R30" s="219"/>
      <c r="S30" s="1064"/>
      <c r="T30" s="219"/>
      <c r="U30" s="1064"/>
      <c r="V30" s="219"/>
      <c r="W30" s="1064"/>
      <c r="X30" s="219"/>
      <c r="Y30" s="1064"/>
      <c r="Z30" s="219"/>
      <c r="AA30" s="1064"/>
      <c r="AB30" s="219"/>
      <c r="AC30" s="1064"/>
      <c r="AD30" s="219"/>
      <c r="AE30" s="1064"/>
      <c r="AF30" s="219"/>
      <c r="AG30" s="1064"/>
      <c r="AH30" s="219"/>
      <c r="AI30" s="1064"/>
      <c r="AJ30" s="219"/>
      <c r="AK30" s="1064"/>
      <c r="AL30" s="219"/>
      <c r="AM30" s="1064"/>
      <c r="AN30" s="219"/>
      <c r="AO30" s="1064"/>
      <c r="AP30" s="219"/>
      <c r="AQ30" s="1064"/>
      <c r="AR30" s="219"/>
      <c r="AS30" s="5">
        <f t="shared" si="0"/>
        <v>0</v>
      </c>
      <c r="AT30" s="25" t="str">
        <f t="shared" si="1"/>
        <v xml:space="preserve"> </v>
      </c>
      <c r="AU30" s="20">
        <f>COUNTIF(C30:AP30,"(1)")</f>
        <v>0</v>
      </c>
      <c r="AV30" s="18">
        <f t="shared" si="2"/>
        <v>0</v>
      </c>
      <c r="AW30" s="18">
        <f t="shared" si="3"/>
        <v>0</v>
      </c>
      <c r="AX30" s="14">
        <f>SUM(AU30:AW30)</f>
        <v>0</v>
      </c>
      <c r="AY30" s="406" t="e">
        <f>IF((LARGE(B30:AO30,1))&gt;=200,"17"," ")</f>
        <v>#NUM!</v>
      </c>
      <c r="AZ30" s="406" t="e">
        <f>IF((LARGE(C30:AP30,1))&gt;=240,"17"," ")</f>
        <v>#NUM!</v>
      </c>
      <c r="BA30" s="406" t="e">
        <f>IF((LARGE(C30:AP30,1))&gt;=260,"17"," ")</f>
        <v>#NUM!</v>
      </c>
      <c r="BB30" s="18" t="e">
        <f>IF((LARGE(C30:AP30,1))&gt;=300,"17"," ")</f>
        <v>#NUM!</v>
      </c>
      <c r="BC30" s="18" t="e">
        <f>IF((LARGE(C30:AP30,1))&gt;=340,"17"," ")</f>
        <v>#NUM!</v>
      </c>
      <c r="BD30" s="18" t="e">
        <f>IF((LARGE(C29:AP29,1))&gt;=380,"17"," ")</f>
        <v>#NUM!</v>
      </c>
      <c r="BE30" s="205"/>
    </row>
    <row r="31" spans="1:57" x14ac:dyDescent="0.2">
      <c r="A31" s="618"/>
      <c r="B31" s="470" t="s">
        <v>277</v>
      </c>
      <c r="C31" s="634"/>
      <c r="D31" s="635"/>
      <c r="E31" s="805"/>
      <c r="F31" s="805"/>
      <c r="G31" s="1145"/>
      <c r="H31" s="635"/>
      <c r="I31" s="1157"/>
      <c r="J31" s="899"/>
      <c r="K31" s="1059"/>
      <c r="L31" s="899"/>
      <c r="M31" s="1059"/>
      <c r="N31" s="899"/>
      <c r="O31" s="1059"/>
      <c r="P31" s="899"/>
      <c r="Q31" s="1059"/>
      <c r="R31" s="899"/>
      <c r="S31" s="1059"/>
      <c r="T31" s="899"/>
      <c r="U31" s="1059"/>
      <c r="V31" s="899"/>
      <c r="W31" s="1059"/>
      <c r="X31" s="899"/>
      <c r="Y31" s="1059"/>
      <c r="Z31" s="899"/>
      <c r="AA31" s="1059"/>
      <c r="AB31" s="899"/>
      <c r="AC31" s="1059"/>
      <c r="AD31" s="899"/>
      <c r="AE31" s="1059"/>
      <c r="AF31" s="899"/>
      <c r="AG31" s="1059"/>
      <c r="AH31" s="899"/>
      <c r="AI31" s="1059"/>
      <c r="AJ31" s="899"/>
      <c r="AK31" s="1059"/>
      <c r="AL31" s="899"/>
      <c r="AM31" s="1059"/>
      <c r="AN31" s="899"/>
      <c r="AO31" s="1059"/>
      <c r="AP31" s="899"/>
      <c r="AQ31" s="1059"/>
      <c r="AR31" s="681"/>
      <c r="AS31" s="5">
        <f t="shared" si="0"/>
        <v>0</v>
      </c>
      <c r="AT31" s="25" t="str">
        <f t="shared" si="1"/>
        <v xml:space="preserve"> </v>
      </c>
      <c r="AU31" s="20">
        <f>COUNTIF(C31:AP31,"(1)")</f>
        <v>0</v>
      </c>
      <c r="AV31" s="18">
        <f t="shared" si="2"/>
        <v>0</v>
      </c>
      <c r="AW31" s="18">
        <f t="shared" si="3"/>
        <v>0</v>
      </c>
      <c r="AX31" s="14">
        <f>SUM(AU31:AW31)</f>
        <v>0</v>
      </c>
      <c r="AY31" s="116">
        <v>14</v>
      </c>
      <c r="AZ31" s="30" t="e">
        <f>IF((LARGE(C31:AP31,1))&gt;=240,"17"," ")</f>
        <v>#NUM!</v>
      </c>
      <c r="BA31" s="18" t="e">
        <f>IF((LARGE(C31:AP31,1))&gt;=260,"17"," ")</f>
        <v>#NUM!</v>
      </c>
      <c r="BB31" s="18" t="e">
        <f>IF((LARGE(C31:AP31,1))&gt;=300,"17"," ")</f>
        <v>#NUM!</v>
      </c>
      <c r="BC31" s="18" t="e">
        <f>IF((LARGE(C31:AP31,1))&gt;=340,"17"," ")</f>
        <v>#NUM!</v>
      </c>
      <c r="BD31" s="18" t="e">
        <f>IF((LARGE(C31:AP31,1))&gt;=380,"17"," ")</f>
        <v>#NUM!</v>
      </c>
      <c r="BE31" s="205"/>
    </row>
    <row r="32" spans="1:57" x14ac:dyDescent="0.2">
      <c r="A32" s="623"/>
      <c r="B32" s="205"/>
      <c r="C32" s="631"/>
      <c r="D32" s="631"/>
      <c r="E32" s="631"/>
      <c r="F32" s="631"/>
      <c r="G32" s="1150"/>
      <c r="H32" s="631"/>
      <c r="I32" s="1156"/>
      <c r="J32" s="1063"/>
      <c r="K32" s="1063"/>
      <c r="L32" s="1063"/>
      <c r="M32" s="1063"/>
      <c r="N32" s="1063"/>
      <c r="O32" s="1063"/>
      <c r="P32" s="1063"/>
      <c r="Q32" s="1063"/>
      <c r="R32" s="1063"/>
      <c r="S32" s="1063"/>
      <c r="T32" s="1063"/>
      <c r="U32" s="1063"/>
      <c r="V32" s="1063"/>
      <c r="W32" s="1063"/>
      <c r="X32" s="1063"/>
      <c r="Y32" s="1063"/>
      <c r="Z32" s="1063"/>
      <c r="AA32" s="1063"/>
      <c r="AB32" s="1063"/>
      <c r="AC32" s="1063"/>
      <c r="AD32" s="1063"/>
      <c r="AE32" s="1063"/>
      <c r="AF32" s="1063"/>
      <c r="AG32" s="1063"/>
      <c r="AH32" s="1063"/>
      <c r="AI32" s="1063"/>
      <c r="AJ32" s="1063"/>
      <c r="AK32" s="1063"/>
      <c r="AL32" s="1063"/>
      <c r="AM32" s="1063"/>
      <c r="AN32" s="1063"/>
      <c r="AO32" s="1063"/>
      <c r="AP32" s="1063"/>
      <c r="AQ32" s="1063"/>
      <c r="AR32" s="680"/>
      <c r="AS32" s="5">
        <f t="shared" si="0"/>
        <v>0</v>
      </c>
      <c r="AT32" s="25" t="str">
        <f t="shared" si="1"/>
        <v xml:space="preserve"> </v>
      </c>
      <c r="AU32" s="19"/>
      <c r="AV32" s="204">
        <f t="shared" si="2"/>
        <v>0</v>
      </c>
      <c r="AW32" s="204">
        <f t="shared" si="3"/>
        <v>0</v>
      </c>
      <c r="AX32" s="94"/>
      <c r="AY32" s="19"/>
      <c r="AZ32" s="19"/>
      <c r="BA32" s="19"/>
      <c r="BB32" s="19"/>
      <c r="BC32" s="19"/>
      <c r="BD32" s="19"/>
      <c r="BE32" s="205"/>
    </row>
    <row r="33" spans="1:57" x14ac:dyDescent="0.2">
      <c r="A33" s="615"/>
      <c r="B33" s="66" t="s">
        <v>169</v>
      </c>
      <c r="C33" s="630"/>
      <c r="D33" s="630"/>
      <c r="E33" s="630"/>
      <c r="F33" s="630"/>
      <c r="G33" s="447"/>
      <c r="H33" s="630"/>
      <c r="I33" s="1156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63"/>
      <c r="AC33" s="1063"/>
      <c r="AD33" s="1063"/>
      <c r="AE33" s="1063"/>
      <c r="AF33" s="1063"/>
      <c r="AG33" s="1063"/>
      <c r="AH33" s="1063"/>
      <c r="AI33" s="1063"/>
      <c r="AJ33" s="1063"/>
      <c r="AK33" s="1063"/>
      <c r="AL33" s="1063"/>
      <c r="AM33" s="1063"/>
      <c r="AN33" s="1063"/>
      <c r="AO33" s="1063"/>
      <c r="AP33" s="1063"/>
      <c r="AQ33" s="1063"/>
      <c r="AR33" s="680"/>
      <c r="AS33" s="5">
        <f t="shared" si="0"/>
        <v>0</v>
      </c>
      <c r="AT33" s="25" t="str">
        <f t="shared" si="1"/>
        <v xml:space="preserve"> </v>
      </c>
      <c r="AU33" s="17"/>
      <c r="AV33" s="17">
        <f t="shared" si="2"/>
        <v>0</v>
      </c>
      <c r="AW33" s="17">
        <f t="shared" si="3"/>
        <v>0</v>
      </c>
      <c r="AX33" s="26"/>
      <c r="AY33" s="1224">
        <v>220</v>
      </c>
      <c r="AZ33" s="1224">
        <v>260</v>
      </c>
      <c r="BA33" s="1224">
        <v>280</v>
      </c>
      <c r="BB33" s="1224">
        <v>320</v>
      </c>
      <c r="BC33" s="1224">
        <v>360</v>
      </c>
      <c r="BD33" s="1224">
        <v>400</v>
      </c>
      <c r="BE33" s="205"/>
    </row>
    <row r="34" spans="1:57" x14ac:dyDescent="0.2">
      <c r="A34" s="617"/>
      <c r="B34" s="205"/>
      <c r="C34" s="636"/>
      <c r="D34" s="642"/>
      <c r="E34" s="1240"/>
      <c r="F34" s="1240"/>
      <c r="G34" s="1146"/>
      <c r="H34" s="642"/>
      <c r="I34" s="1158"/>
      <c r="J34" s="1066"/>
      <c r="K34" s="1055"/>
      <c r="L34" s="1066"/>
      <c r="M34" s="1055"/>
      <c r="N34" s="1066"/>
      <c r="O34" s="1055"/>
      <c r="P34" s="1066"/>
      <c r="Q34" s="1055"/>
      <c r="R34" s="1066"/>
      <c r="S34" s="1055"/>
      <c r="T34" s="1066"/>
      <c r="U34" s="1055"/>
      <c r="V34" s="1066"/>
      <c r="W34" s="1055"/>
      <c r="X34" s="1066"/>
      <c r="Y34" s="1055"/>
      <c r="Z34" s="1066"/>
      <c r="AA34" s="1055"/>
      <c r="AB34" s="1066"/>
      <c r="AC34" s="1055"/>
      <c r="AD34" s="1066"/>
      <c r="AE34" s="1055"/>
      <c r="AF34" s="1066"/>
      <c r="AG34" s="1055"/>
      <c r="AH34" s="1066"/>
      <c r="AI34" s="1055"/>
      <c r="AJ34" s="1066"/>
      <c r="AK34" s="1055"/>
      <c r="AL34" s="1066"/>
      <c r="AM34" s="1055"/>
      <c r="AN34" s="1066"/>
      <c r="AO34" s="1055"/>
      <c r="AP34" s="1066"/>
      <c r="AQ34" s="1055"/>
      <c r="AR34" s="758"/>
      <c r="AS34" s="5">
        <f t="shared" si="0"/>
        <v>0</v>
      </c>
      <c r="AT34" s="25" t="str">
        <f t="shared" si="1"/>
        <v xml:space="preserve"> </v>
      </c>
      <c r="AU34" s="20">
        <f>COUNTIF(C34:AP34,"(1)")</f>
        <v>0</v>
      </c>
      <c r="AV34" s="18">
        <f t="shared" si="2"/>
        <v>0</v>
      </c>
      <c r="AW34" s="18">
        <f t="shared" si="3"/>
        <v>0</v>
      </c>
      <c r="AX34" s="14">
        <f>SUM(AU34:AW34)</f>
        <v>0</v>
      </c>
      <c r="AY34" s="30" t="e">
        <f>IF((LARGE(B34:AO34,1))&gt;=220,"17"," ")</f>
        <v>#NUM!</v>
      </c>
      <c r="AZ34" s="30" t="e">
        <f>IF((LARGE(C34:AP34,1))&gt;=260,"17"," ")</f>
        <v>#NUM!</v>
      </c>
      <c r="BA34" s="116" t="str">
        <f>IF((LARGE(C34:AS34,1))&gt;=280,"17"," ")</f>
        <v xml:space="preserve"> </v>
      </c>
      <c r="BB34" s="116" t="str">
        <f>IF((LARGE(C34:AT34,1))&gt;=320,"17"," ")</f>
        <v xml:space="preserve"> </v>
      </c>
      <c r="BC34" s="30" t="str">
        <f>IF((LARGE(C34:AU34,1))&gt;=360,"17"," ")</f>
        <v xml:space="preserve"> </v>
      </c>
      <c r="BD34" s="30" t="str">
        <f>IF((LARGE(C34:AV34,1))&gt;=400,"17"," ")</f>
        <v xml:space="preserve"> </v>
      </c>
      <c r="BE34" s="205"/>
    </row>
    <row r="35" spans="1:57" x14ac:dyDescent="0.2">
      <c r="A35" s="618">
        <v>1</v>
      </c>
      <c r="B35" s="470" t="s">
        <v>295</v>
      </c>
      <c r="C35" s="634"/>
      <c r="D35" s="765"/>
      <c r="E35" s="1241"/>
      <c r="F35" s="1241"/>
      <c r="G35" s="1145"/>
      <c r="H35" s="765"/>
      <c r="I35" s="1157"/>
      <c r="J35" s="899"/>
      <c r="K35" s="1059"/>
      <c r="L35" s="899"/>
      <c r="M35" s="1059"/>
      <c r="N35" s="225"/>
      <c r="O35" s="1059"/>
      <c r="P35" s="899"/>
      <c r="Q35" s="1059"/>
      <c r="R35" s="225"/>
      <c r="S35" s="1059"/>
      <c r="T35" s="899"/>
      <c r="U35" s="1059"/>
      <c r="V35" s="899"/>
      <c r="W35" s="1059"/>
      <c r="X35" s="899"/>
      <c r="Y35" s="1059"/>
      <c r="Z35" s="899"/>
      <c r="AA35" s="1059"/>
      <c r="AB35" s="225"/>
      <c r="AC35" s="1059"/>
      <c r="AD35" s="899"/>
      <c r="AE35" s="1059"/>
      <c r="AF35" s="899"/>
      <c r="AG35" s="1059">
        <v>277</v>
      </c>
      <c r="AH35" s="1279" t="s">
        <v>323</v>
      </c>
      <c r="AI35" s="1059"/>
      <c r="AJ35" s="225"/>
      <c r="AK35" s="1059"/>
      <c r="AL35" s="225"/>
      <c r="AM35" s="1059"/>
      <c r="AN35" s="899"/>
      <c r="AO35" s="1059"/>
      <c r="AP35" s="899"/>
      <c r="AQ35" s="1059"/>
      <c r="AR35" s="761"/>
      <c r="AS35" s="5">
        <f t="shared" si="0"/>
        <v>1</v>
      </c>
      <c r="AT35" s="25" t="str">
        <f t="shared" si="1"/>
        <v xml:space="preserve"> </v>
      </c>
      <c r="AU35" s="20">
        <f>COUNTIF(C35:AP35,"(1)")</f>
        <v>0</v>
      </c>
      <c r="AV35" s="18">
        <f t="shared" si="2"/>
        <v>1</v>
      </c>
      <c r="AW35" s="18">
        <f t="shared" si="3"/>
        <v>0</v>
      </c>
      <c r="AX35" s="14">
        <f>SUM(AU35:AW35)</f>
        <v>1</v>
      </c>
      <c r="AY35" s="116">
        <v>14</v>
      </c>
      <c r="AZ35" s="116">
        <v>14</v>
      </c>
      <c r="BA35" s="116">
        <v>14</v>
      </c>
      <c r="BB35" s="116">
        <v>14</v>
      </c>
      <c r="BC35" s="116">
        <v>14</v>
      </c>
      <c r="BD35" s="30" t="str">
        <f>IF((LARGE(C35:AV35,1))&gt;=400,"17"," ")</f>
        <v xml:space="preserve"> </v>
      </c>
      <c r="BE35" s="205"/>
    </row>
    <row r="36" spans="1:57" x14ac:dyDescent="0.2">
      <c r="A36" s="623"/>
      <c r="B36" s="205"/>
      <c r="C36" s="631"/>
      <c r="D36" s="631"/>
      <c r="E36" s="631"/>
      <c r="F36" s="631"/>
      <c r="G36" s="1150"/>
      <c r="H36" s="631"/>
      <c r="I36" s="1156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63"/>
      <c r="AC36" s="1063"/>
      <c r="AD36" s="1063"/>
      <c r="AE36" s="1063"/>
      <c r="AF36" s="1063"/>
      <c r="AG36" s="1063"/>
      <c r="AH36" s="1063"/>
      <c r="AI36" s="1063"/>
      <c r="AJ36" s="1063"/>
      <c r="AK36" s="1063"/>
      <c r="AL36" s="1063"/>
      <c r="AM36" s="1063"/>
      <c r="AN36" s="1063"/>
      <c r="AO36" s="1063"/>
      <c r="AP36" s="1063"/>
      <c r="AQ36" s="1063"/>
      <c r="AR36" s="680"/>
      <c r="AS36" s="5">
        <f t="shared" si="0"/>
        <v>0</v>
      </c>
      <c r="AT36" s="25" t="str">
        <f t="shared" si="1"/>
        <v xml:space="preserve"> </v>
      </c>
      <c r="AU36" s="204"/>
      <c r="AV36" s="204">
        <f t="shared" si="2"/>
        <v>0</v>
      </c>
      <c r="AW36" s="204">
        <f t="shared" si="3"/>
        <v>0</v>
      </c>
      <c r="AX36" s="468"/>
      <c r="AY36" s="652"/>
      <c r="AZ36" s="652"/>
      <c r="BA36" s="471"/>
      <c r="BB36" s="471"/>
      <c r="BC36" s="471"/>
      <c r="BD36" s="19"/>
      <c r="BE36" s="205"/>
    </row>
    <row r="37" spans="1:57" x14ac:dyDescent="0.2">
      <c r="A37" s="615"/>
      <c r="B37" s="66" t="s">
        <v>39</v>
      </c>
      <c r="C37" s="630"/>
      <c r="D37" s="630"/>
      <c r="E37" s="630"/>
      <c r="F37" s="630"/>
      <c r="G37" s="447"/>
      <c r="H37" s="630"/>
      <c r="I37" s="1156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63"/>
      <c r="AC37" s="1063"/>
      <c r="AD37" s="1063"/>
      <c r="AE37" s="1063"/>
      <c r="AF37" s="1063"/>
      <c r="AG37" s="1063"/>
      <c r="AH37" s="1063"/>
      <c r="AI37" s="1063"/>
      <c r="AJ37" s="1063"/>
      <c r="AK37" s="1063"/>
      <c r="AL37" s="1063"/>
      <c r="AM37" s="1063"/>
      <c r="AN37" s="1063"/>
      <c r="AO37" s="1063"/>
      <c r="AP37" s="1063"/>
      <c r="AQ37" s="1063"/>
      <c r="AR37" s="760"/>
      <c r="AS37" s="5">
        <f t="shared" si="0"/>
        <v>0</v>
      </c>
      <c r="AT37" s="25" t="str">
        <f t="shared" si="1"/>
        <v xml:space="preserve"> </v>
      </c>
      <c r="AU37" s="17"/>
      <c r="AV37" s="17">
        <f t="shared" si="2"/>
        <v>0</v>
      </c>
      <c r="AW37" s="17">
        <f t="shared" si="3"/>
        <v>0</v>
      </c>
      <c r="AX37" s="26"/>
      <c r="AY37" s="17"/>
      <c r="AZ37" s="17"/>
      <c r="BA37" s="17"/>
      <c r="BB37" s="17"/>
      <c r="BC37" s="17"/>
      <c r="BD37" s="17"/>
      <c r="BE37" s="205"/>
    </row>
    <row r="38" spans="1:57" x14ac:dyDescent="0.2">
      <c r="A38" s="617">
        <v>1</v>
      </c>
      <c r="B38" s="205" t="s">
        <v>22</v>
      </c>
      <c r="C38" s="636"/>
      <c r="D38" s="642"/>
      <c r="E38" s="1240"/>
      <c r="F38" s="1240"/>
      <c r="G38" s="1146"/>
      <c r="H38" s="642"/>
      <c r="I38" s="1142">
        <v>391</v>
      </c>
      <c r="J38" s="1166" t="s">
        <v>323</v>
      </c>
      <c r="K38" s="130"/>
      <c r="L38" s="131"/>
      <c r="M38" s="130"/>
      <c r="N38" s="131"/>
      <c r="O38" s="130"/>
      <c r="P38" s="131"/>
      <c r="Q38" s="130"/>
      <c r="R38" s="131"/>
      <c r="S38" s="130">
        <v>380</v>
      </c>
      <c r="T38" s="1167" t="s">
        <v>347</v>
      </c>
      <c r="U38" s="130"/>
      <c r="V38" s="131"/>
      <c r="W38" s="130"/>
      <c r="X38" s="131"/>
      <c r="Y38" s="130"/>
      <c r="Z38" s="131"/>
      <c r="AA38" s="130"/>
      <c r="AB38" s="131"/>
      <c r="AC38" s="130"/>
      <c r="AD38" s="131"/>
      <c r="AE38" s="130"/>
      <c r="AF38" s="131"/>
      <c r="AG38" s="130">
        <v>391</v>
      </c>
      <c r="AH38" s="1236" t="s">
        <v>322</v>
      </c>
      <c r="AI38" s="130"/>
      <c r="AJ38" s="131"/>
      <c r="AK38" s="130"/>
      <c r="AL38" s="131"/>
      <c r="AM38" s="130"/>
      <c r="AN38" s="131"/>
      <c r="AO38" s="130"/>
      <c r="AP38" s="131"/>
      <c r="AQ38" s="130"/>
      <c r="AR38" s="131"/>
      <c r="AS38" s="5">
        <f>COUNT(C38:AR38)</f>
        <v>3</v>
      </c>
      <c r="AT38" s="25">
        <f t="shared" si="1"/>
        <v>387.33333333333331</v>
      </c>
      <c r="AU38" s="20">
        <f t="shared" ref="AU38:AU43" si="10">COUNTIF(C38:AP38,"(1)")</f>
        <v>1</v>
      </c>
      <c r="AV38" s="18">
        <f t="shared" si="2"/>
        <v>1</v>
      </c>
      <c r="AW38" s="18">
        <f t="shared" si="3"/>
        <v>1</v>
      </c>
      <c r="AX38" s="14">
        <f t="shared" ref="AX38:AX43" si="11">SUM(AU38:AW38)</f>
        <v>3</v>
      </c>
      <c r="AY38" s="100" t="s">
        <v>14</v>
      </c>
      <c r="AZ38" s="99" t="s">
        <v>53</v>
      </c>
      <c r="BA38" s="99" t="s">
        <v>53</v>
      </c>
      <c r="BB38" s="99" t="s">
        <v>53</v>
      </c>
      <c r="BC38" s="109" t="s">
        <v>136</v>
      </c>
      <c r="BD38" s="101" t="s">
        <v>158</v>
      </c>
      <c r="BE38" s="205"/>
    </row>
    <row r="39" spans="1:57" x14ac:dyDescent="0.2">
      <c r="A39" s="617">
        <v>2</v>
      </c>
      <c r="B39" s="205" t="s">
        <v>242</v>
      </c>
      <c r="C39" s="640"/>
      <c r="D39" s="641"/>
      <c r="E39" s="631"/>
      <c r="F39" s="631"/>
      <c r="G39" s="1149"/>
      <c r="H39" s="641"/>
      <c r="I39" s="1137"/>
      <c r="J39" s="219"/>
      <c r="K39" s="1064"/>
      <c r="L39" s="219"/>
      <c r="M39" s="1064"/>
      <c r="N39" s="219"/>
      <c r="O39" s="1064"/>
      <c r="P39" s="219"/>
      <c r="Q39" s="1064">
        <v>349</v>
      </c>
      <c r="R39" s="219" t="s">
        <v>351</v>
      </c>
      <c r="S39" s="1064"/>
      <c r="T39" s="219"/>
      <c r="U39" s="1064"/>
      <c r="V39" s="219"/>
      <c r="W39" s="1064"/>
      <c r="X39" s="219"/>
      <c r="Y39" s="1064"/>
      <c r="Z39" s="219"/>
      <c r="AA39" s="1064">
        <v>339</v>
      </c>
      <c r="AB39" s="219" t="s">
        <v>351</v>
      </c>
      <c r="AC39" s="1064"/>
      <c r="AD39" s="219"/>
      <c r="AE39" s="1064"/>
      <c r="AF39" s="219"/>
      <c r="AG39" s="1064"/>
      <c r="AH39" s="219"/>
      <c r="AI39" s="1064"/>
      <c r="AJ39" s="219"/>
      <c r="AK39" s="1064"/>
      <c r="AL39" s="219"/>
      <c r="AM39" s="1064"/>
      <c r="AN39" s="219"/>
      <c r="AO39" s="1064"/>
      <c r="AP39" s="219"/>
      <c r="AQ39" s="1064"/>
      <c r="AR39" s="219"/>
      <c r="AS39" s="5">
        <f t="shared" si="0"/>
        <v>2</v>
      </c>
      <c r="AT39" s="25" t="str">
        <f t="shared" si="1"/>
        <v xml:space="preserve"> </v>
      </c>
      <c r="AU39" s="20">
        <f t="shared" si="10"/>
        <v>0</v>
      </c>
      <c r="AV39" s="18">
        <f t="shared" si="2"/>
        <v>0</v>
      </c>
      <c r="AW39" s="18">
        <f t="shared" si="3"/>
        <v>0</v>
      </c>
      <c r="AX39" s="14">
        <f t="shared" si="11"/>
        <v>0</v>
      </c>
      <c r="AY39" s="100">
        <v>12</v>
      </c>
      <c r="AZ39" s="98">
        <v>12</v>
      </c>
      <c r="BA39" s="98">
        <v>12</v>
      </c>
      <c r="BB39" s="98">
        <v>12</v>
      </c>
      <c r="BC39" s="109">
        <v>12</v>
      </c>
      <c r="BD39" s="106">
        <v>16</v>
      </c>
      <c r="BE39" s="205"/>
    </row>
    <row r="40" spans="1:57" x14ac:dyDescent="0.2">
      <c r="A40" s="617">
        <v>3</v>
      </c>
      <c r="B40" s="205" t="s">
        <v>310</v>
      </c>
      <c r="C40" s="640"/>
      <c r="D40" s="641"/>
      <c r="E40" s="631"/>
      <c r="F40" s="631"/>
      <c r="G40" s="1149"/>
      <c r="H40" s="641"/>
      <c r="I40" s="1234"/>
      <c r="J40" s="219"/>
      <c r="K40" s="1233"/>
      <c r="L40" s="219"/>
      <c r="M40" s="1233"/>
      <c r="N40" s="219"/>
      <c r="O40" s="1233"/>
      <c r="P40" s="219"/>
      <c r="Q40" s="1233"/>
      <c r="R40" s="219"/>
      <c r="S40" s="1233">
        <v>354</v>
      </c>
      <c r="T40" s="219" t="s">
        <v>372</v>
      </c>
      <c r="U40" s="1233"/>
      <c r="V40" s="219"/>
      <c r="W40" s="1233"/>
      <c r="X40" s="219"/>
      <c r="Y40" s="1233"/>
      <c r="Z40" s="219"/>
      <c r="AA40" s="1233"/>
      <c r="AB40" s="219"/>
      <c r="AC40" s="1233"/>
      <c r="AD40" s="219"/>
      <c r="AE40" s="1233"/>
      <c r="AF40" s="219"/>
      <c r="AG40" s="1233"/>
      <c r="AH40" s="219"/>
      <c r="AI40" s="1233"/>
      <c r="AJ40" s="219"/>
      <c r="AK40" s="1233"/>
      <c r="AL40" s="219"/>
      <c r="AM40" s="1233"/>
      <c r="AN40" s="219"/>
      <c r="AO40" s="1233"/>
      <c r="AP40" s="219"/>
      <c r="AQ40" s="1233"/>
      <c r="AR40" s="219"/>
      <c r="AS40" s="5">
        <f t="shared" si="0"/>
        <v>1</v>
      </c>
      <c r="AT40" s="25" t="str">
        <f t="shared" si="1"/>
        <v xml:space="preserve"> </v>
      </c>
      <c r="AU40" s="20">
        <f t="shared" si="10"/>
        <v>0</v>
      </c>
      <c r="AV40" s="18">
        <f t="shared" si="2"/>
        <v>0</v>
      </c>
      <c r="AW40" s="18">
        <f t="shared" si="3"/>
        <v>0</v>
      </c>
      <c r="AX40" s="14">
        <f t="shared" si="11"/>
        <v>0</v>
      </c>
      <c r="AY40" s="1182" t="str">
        <f>IF((LARGE(B40:AO40,1))&gt;=220,"17"," ")</f>
        <v>17</v>
      </c>
      <c r="AZ40" s="1182" t="str">
        <f>IF((LARGE(C40:AP40,1))&gt;=260,"17"," ")</f>
        <v>17</v>
      </c>
      <c r="BA40" s="1182" t="str">
        <f>IF((LARGE(C40:AS40,1))&gt;=280,"17"," ")</f>
        <v>17</v>
      </c>
      <c r="BB40" s="1182" t="str">
        <f>IF((LARGE(C40:AT40,1))&gt;=320,"17"," ")</f>
        <v>17</v>
      </c>
      <c r="BC40" s="30" t="str">
        <f>IF((LARGE(C40:AU40,1))&gt;=360,"17"," ")</f>
        <v xml:space="preserve"> </v>
      </c>
      <c r="BD40" s="106"/>
      <c r="BE40" s="205"/>
    </row>
    <row r="41" spans="1:57" x14ac:dyDescent="0.2">
      <c r="A41" s="617"/>
      <c r="B41" s="205" t="s">
        <v>226</v>
      </c>
      <c r="C41" s="640"/>
      <c r="D41" s="641"/>
      <c r="E41" s="631"/>
      <c r="F41" s="631"/>
      <c r="G41" s="1149"/>
      <c r="H41" s="641"/>
      <c r="I41" s="1136"/>
      <c r="J41" s="1065"/>
      <c r="K41" s="1057"/>
      <c r="L41" s="1065"/>
      <c r="M41" s="1057"/>
      <c r="N41" s="1065"/>
      <c r="O41" s="1057"/>
      <c r="P41" s="1065"/>
      <c r="Q41" s="1057"/>
      <c r="R41" s="1065"/>
      <c r="S41" s="1057"/>
      <c r="T41" s="1065"/>
      <c r="U41" s="1057"/>
      <c r="V41" s="1065"/>
      <c r="W41" s="1057"/>
      <c r="X41" s="219"/>
      <c r="Y41" s="1057"/>
      <c r="Z41" s="219"/>
      <c r="AA41" s="1057"/>
      <c r="AB41" s="219"/>
      <c r="AC41" s="1057"/>
      <c r="AD41" s="1065"/>
      <c r="AE41" s="1057"/>
      <c r="AF41" s="219"/>
      <c r="AG41" s="1057"/>
      <c r="AH41" s="219"/>
      <c r="AI41" s="1057"/>
      <c r="AJ41" s="219"/>
      <c r="AK41" s="1057"/>
      <c r="AL41" s="219"/>
      <c r="AM41" s="1057"/>
      <c r="AN41" s="1065"/>
      <c r="AO41" s="1057"/>
      <c r="AP41" s="1065"/>
      <c r="AQ41" s="1057"/>
      <c r="AR41" s="674"/>
      <c r="AS41" s="5">
        <f t="shared" si="0"/>
        <v>0</v>
      </c>
      <c r="AT41" s="25" t="str">
        <f t="shared" si="1"/>
        <v xml:space="preserve"> </v>
      </c>
      <c r="AU41" s="20">
        <f t="shared" si="10"/>
        <v>0</v>
      </c>
      <c r="AV41" s="18">
        <f t="shared" si="2"/>
        <v>0</v>
      </c>
      <c r="AW41" s="18">
        <f t="shared" si="3"/>
        <v>0</v>
      </c>
      <c r="AX41" s="14">
        <f t="shared" si="11"/>
        <v>0</v>
      </c>
      <c r="AY41" s="106">
        <v>12</v>
      </c>
      <c r="AZ41" s="106">
        <v>12</v>
      </c>
      <c r="BA41" s="106">
        <v>12</v>
      </c>
      <c r="BB41" s="106">
        <v>12</v>
      </c>
      <c r="BC41" s="106">
        <v>12</v>
      </c>
      <c r="BD41" s="106">
        <v>12</v>
      </c>
      <c r="BE41" s="205"/>
    </row>
    <row r="42" spans="1:57" x14ac:dyDescent="0.2">
      <c r="A42" s="658">
        <v>4</v>
      </c>
      <c r="B42" s="641" t="s">
        <v>305</v>
      </c>
      <c r="C42" s="640"/>
      <c r="D42" s="641"/>
      <c r="E42" s="631"/>
      <c r="F42" s="631"/>
      <c r="G42" s="1149"/>
      <c r="H42" s="641"/>
      <c r="I42" s="1136"/>
      <c r="J42" s="1065"/>
      <c r="K42" s="1057"/>
      <c r="L42" s="1065"/>
      <c r="M42" s="1057"/>
      <c r="N42" s="1065"/>
      <c r="O42" s="1057"/>
      <c r="P42" s="1065"/>
      <c r="Q42" s="1057">
        <v>360</v>
      </c>
      <c r="R42" s="219" t="s">
        <v>348</v>
      </c>
      <c r="S42" s="1057"/>
      <c r="T42" s="219"/>
      <c r="U42" s="1057">
        <v>353</v>
      </c>
      <c r="V42" s="219" t="s">
        <v>427</v>
      </c>
      <c r="W42" s="1057">
        <v>319</v>
      </c>
      <c r="X42" s="219" t="s">
        <v>427</v>
      </c>
      <c r="Y42" s="1057"/>
      <c r="Z42" s="219"/>
      <c r="AA42" s="1057"/>
      <c r="AB42" s="219"/>
      <c r="AC42" s="1057">
        <v>331</v>
      </c>
      <c r="AD42" s="219" t="s">
        <v>360</v>
      </c>
      <c r="AE42" s="1057"/>
      <c r="AF42" s="1065"/>
      <c r="AG42" s="1057"/>
      <c r="AH42" s="1065"/>
      <c r="AI42" s="1057"/>
      <c r="AJ42" s="1065"/>
      <c r="AK42" s="1057"/>
      <c r="AL42" s="1065"/>
      <c r="AM42" s="1057"/>
      <c r="AN42" s="1065"/>
      <c r="AO42" s="1057"/>
      <c r="AP42" s="1065"/>
      <c r="AQ42" s="1057"/>
      <c r="AR42" s="798"/>
      <c r="AS42" s="5">
        <f t="shared" si="0"/>
        <v>4</v>
      </c>
      <c r="AT42" s="25">
        <f t="shared" si="1"/>
        <v>348</v>
      </c>
      <c r="AU42" s="20">
        <f t="shared" si="10"/>
        <v>0</v>
      </c>
      <c r="AV42" s="18">
        <f t="shared" si="2"/>
        <v>0</v>
      </c>
      <c r="AW42" s="18">
        <f t="shared" si="3"/>
        <v>0</v>
      </c>
      <c r="AX42" s="14">
        <f t="shared" si="11"/>
        <v>0</v>
      </c>
      <c r="AY42" s="116">
        <v>16</v>
      </c>
      <c r="AZ42" s="116">
        <v>16</v>
      </c>
      <c r="BA42" s="116">
        <v>16</v>
      </c>
      <c r="BB42" s="35">
        <v>16</v>
      </c>
      <c r="BC42" s="35">
        <v>16</v>
      </c>
      <c r="BD42" s="18" t="str">
        <f>IF((LARGE(C42:AP42,1))&gt;=400,"17"," ")</f>
        <v xml:space="preserve"> </v>
      </c>
      <c r="BE42" s="205"/>
    </row>
    <row r="43" spans="1:57" x14ac:dyDescent="0.2">
      <c r="A43" s="618"/>
      <c r="B43" s="119" t="s">
        <v>23</v>
      </c>
      <c r="C43" s="634"/>
      <c r="D43" s="635"/>
      <c r="E43" s="805"/>
      <c r="F43" s="805"/>
      <c r="G43" s="1145"/>
      <c r="H43" s="635"/>
      <c r="I43" s="1157"/>
      <c r="J43" s="899"/>
      <c r="K43" s="1059"/>
      <c r="L43" s="899"/>
      <c r="M43" s="1059"/>
      <c r="N43" s="899"/>
      <c r="O43" s="1059"/>
      <c r="P43" s="899"/>
      <c r="Q43" s="1059"/>
      <c r="R43" s="899"/>
      <c r="S43" s="1059"/>
      <c r="T43" s="899"/>
      <c r="U43" s="1059"/>
      <c r="V43" s="899"/>
      <c r="W43" s="1059"/>
      <c r="X43" s="899"/>
      <c r="Y43" s="1059"/>
      <c r="Z43" s="899"/>
      <c r="AA43" s="1059"/>
      <c r="AB43" s="899"/>
      <c r="AC43" s="1059"/>
      <c r="AD43" s="899"/>
      <c r="AE43" s="1059"/>
      <c r="AF43" s="899"/>
      <c r="AG43" s="1059"/>
      <c r="AH43" s="899"/>
      <c r="AI43" s="1059"/>
      <c r="AJ43" s="899"/>
      <c r="AK43" s="1059"/>
      <c r="AL43" s="899"/>
      <c r="AM43" s="1059"/>
      <c r="AN43" s="899"/>
      <c r="AO43" s="1059"/>
      <c r="AP43" s="899"/>
      <c r="AQ43" s="1059"/>
      <c r="AR43" s="799"/>
      <c r="AS43" s="5">
        <f t="shared" si="0"/>
        <v>0</v>
      </c>
      <c r="AT43" s="25" t="str">
        <f t="shared" si="1"/>
        <v xml:space="preserve"> </v>
      </c>
      <c r="AU43" s="20">
        <f t="shared" si="10"/>
        <v>0</v>
      </c>
      <c r="AV43" s="18">
        <f t="shared" si="2"/>
        <v>0</v>
      </c>
      <c r="AW43" s="18">
        <f t="shared" si="3"/>
        <v>0</v>
      </c>
      <c r="AX43" s="14">
        <f t="shared" si="11"/>
        <v>0</v>
      </c>
      <c r="AY43" s="98" t="s">
        <v>123</v>
      </c>
      <c r="AZ43" s="98" t="s">
        <v>123</v>
      </c>
      <c r="BA43" s="98" t="s">
        <v>123</v>
      </c>
      <c r="BB43" s="98" t="s">
        <v>123</v>
      </c>
      <c r="BC43" s="109" t="s">
        <v>136</v>
      </c>
      <c r="BD43" s="18" t="e">
        <f>IF((LARGE(C43:AP43,1))&gt;=400,"17"," ")</f>
        <v>#NUM!</v>
      </c>
      <c r="BE43" s="205"/>
    </row>
    <row r="44" spans="1:57" x14ac:dyDescent="0.2">
      <c r="A44" s="623"/>
      <c r="B44" s="205"/>
      <c r="C44" s="631"/>
      <c r="D44" s="631"/>
      <c r="E44" s="631"/>
      <c r="F44" s="631"/>
      <c r="G44" s="1150"/>
      <c r="H44" s="631"/>
      <c r="I44" s="1156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1063"/>
      <c r="AC44" s="1063"/>
      <c r="AD44" s="1063"/>
      <c r="AE44" s="1063"/>
      <c r="AF44" s="1063"/>
      <c r="AG44" s="1063"/>
      <c r="AH44" s="1063"/>
      <c r="AI44" s="1063"/>
      <c r="AJ44" s="1063"/>
      <c r="AK44" s="1063"/>
      <c r="AL44" s="1063"/>
      <c r="AM44" s="1063"/>
      <c r="AN44" s="1063"/>
      <c r="AO44" s="1063"/>
      <c r="AP44" s="1063"/>
      <c r="AQ44" s="1063"/>
      <c r="AR44" s="760"/>
      <c r="AS44" s="5"/>
      <c r="AT44" s="25"/>
      <c r="AU44" s="19"/>
      <c r="AV44" s="19"/>
      <c r="AW44" s="19"/>
      <c r="AX44" s="94"/>
      <c r="AY44" s="471"/>
      <c r="AZ44" s="471"/>
      <c r="BA44" s="471"/>
      <c r="BB44" s="471"/>
      <c r="BC44" s="471"/>
      <c r="BD44" s="19"/>
      <c r="BE44" s="205"/>
    </row>
    <row r="45" spans="1:57" x14ac:dyDescent="0.2">
      <c r="A45" s="623"/>
      <c r="B45" s="66" t="s">
        <v>40</v>
      </c>
      <c r="C45" s="631"/>
      <c r="D45" s="631"/>
      <c r="E45" s="631"/>
      <c r="F45" s="631"/>
      <c r="G45" s="1150"/>
      <c r="H45" s="631"/>
      <c r="I45" s="1156"/>
      <c r="J45" s="1063"/>
      <c r="K45" s="1063"/>
      <c r="L45" s="1063"/>
      <c r="M45" s="1063"/>
      <c r="N45" s="1063"/>
      <c r="O45" s="1063"/>
      <c r="P45" s="1063"/>
      <c r="Q45" s="1063"/>
      <c r="R45" s="1063"/>
      <c r="S45" s="1063"/>
      <c r="T45" s="1063"/>
      <c r="U45" s="1063"/>
      <c r="V45" s="1063"/>
      <c r="W45" s="1063"/>
      <c r="X45" s="1063"/>
      <c r="Y45" s="1063"/>
      <c r="Z45" s="1063"/>
      <c r="AA45" s="1063"/>
      <c r="AB45" s="1063"/>
      <c r="AC45" s="1063"/>
      <c r="AD45" s="1063"/>
      <c r="AE45" s="1063"/>
      <c r="AF45" s="1063"/>
      <c r="AG45" s="1063"/>
      <c r="AH45" s="1063"/>
      <c r="AI45" s="1063"/>
      <c r="AJ45" s="1063"/>
      <c r="AK45" s="1063"/>
      <c r="AL45" s="1063"/>
      <c r="AM45" s="1063"/>
      <c r="AN45" s="1063"/>
      <c r="AO45" s="1063"/>
      <c r="AP45" s="1063"/>
      <c r="AQ45" s="1063"/>
      <c r="AR45" s="760"/>
      <c r="AS45" s="5"/>
      <c r="AT45" s="25"/>
      <c r="AU45" s="19"/>
      <c r="AV45" s="19"/>
      <c r="AW45" s="19"/>
      <c r="AX45" s="94"/>
      <c r="AY45" s="471"/>
      <c r="AZ45" s="471"/>
      <c r="BA45" s="471"/>
      <c r="BB45" s="471"/>
      <c r="BC45" s="471"/>
      <c r="BD45" s="19"/>
      <c r="BE45" s="205"/>
    </row>
    <row r="46" spans="1:57" x14ac:dyDescent="0.2">
      <c r="A46" s="764">
        <v>1</v>
      </c>
      <c r="B46" s="205" t="s">
        <v>279</v>
      </c>
      <c r="C46" s="636"/>
      <c r="D46" s="642"/>
      <c r="E46" s="1240"/>
      <c r="F46" s="1240"/>
      <c r="G46" s="1146"/>
      <c r="H46" s="642"/>
      <c r="I46" s="1142">
        <v>365</v>
      </c>
      <c r="J46" s="1167" t="s">
        <v>347</v>
      </c>
      <c r="K46" s="130"/>
      <c r="L46" s="131"/>
      <c r="M46" s="130"/>
      <c r="N46" s="131"/>
      <c r="O46" s="130"/>
      <c r="P46" s="131"/>
      <c r="Q46" s="130">
        <v>367</v>
      </c>
      <c r="R46" s="1236" t="s">
        <v>322</v>
      </c>
      <c r="S46" s="130">
        <v>376</v>
      </c>
      <c r="T46" s="1236" t="s">
        <v>322</v>
      </c>
      <c r="U46" s="130">
        <v>379</v>
      </c>
      <c r="V46" s="131" t="s">
        <v>351</v>
      </c>
      <c r="W46" s="130">
        <v>373</v>
      </c>
      <c r="X46" s="131" t="s">
        <v>351</v>
      </c>
      <c r="Y46" s="130"/>
      <c r="Z46" s="131"/>
      <c r="AA46" s="130"/>
      <c r="AB46" s="131"/>
      <c r="AC46" s="130"/>
      <c r="AD46" s="131"/>
      <c r="AE46" s="130">
        <v>376</v>
      </c>
      <c r="AF46" s="1236" t="s">
        <v>322</v>
      </c>
      <c r="AG46" s="130"/>
      <c r="AH46" s="131"/>
      <c r="AI46" s="130"/>
      <c r="AJ46" s="131"/>
      <c r="AK46" s="130"/>
      <c r="AL46" s="131"/>
      <c r="AM46" s="130"/>
      <c r="AN46" s="131"/>
      <c r="AO46" s="130"/>
      <c r="AP46" s="131"/>
      <c r="AQ46" s="130"/>
      <c r="AR46" s="131"/>
      <c r="AS46" s="5">
        <f>COUNT(C46:AP46)</f>
        <v>6</v>
      </c>
      <c r="AT46" s="25">
        <f>IF(AS46&lt;3," ",(LARGE(C46:AP46,1)+LARGE(C46:AP46,2)+LARGE(C46:AP46,3))/3)</f>
        <v>377</v>
      </c>
      <c r="AU46" s="30">
        <f>COUNTIF(C46:AP46,"(1)")</f>
        <v>3</v>
      </c>
      <c r="AV46" s="31">
        <f>COUNTIF(C46:AP46,"(2)")</f>
        <v>0</v>
      </c>
      <c r="AW46" s="31">
        <f>COUNTIF(C46:AP46,"(3)")</f>
        <v>1</v>
      </c>
      <c r="AX46" s="35">
        <f>SUM(AU46:AW46)</f>
        <v>4</v>
      </c>
      <c r="AY46" s="104">
        <v>14</v>
      </c>
      <c r="AZ46" s="99">
        <v>14</v>
      </c>
      <c r="BA46" s="99">
        <v>14</v>
      </c>
      <c r="BB46" s="99">
        <v>14</v>
      </c>
      <c r="BC46" s="117">
        <v>14</v>
      </c>
      <c r="BD46" s="104">
        <v>14</v>
      </c>
      <c r="BE46" s="205"/>
    </row>
    <row r="47" spans="1:57" x14ac:dyDescent="0.2">
      <c r="A47" s="617">
        <v>2</v>
      </c>
      <c r="B47" s="205" t="s">
        <v>357</v>
      </c>
      <c r="C47" s="640"/>
      <c r="D47" s="641"/>
      <c r="E47" s="631"/>
      <c r="F47" s="631"/>
      <c r="G47" s="1149"/>
      <c r="H47" s="641"/>
      <c r="I47" s="1137"/>
      <c r="J47" s="219"/>
      <c r="K47" s="1064"/>
      <c r="L47" s="219"/>
      <c r="M47" s="1064"/>
      <c r="N47" s="219"/>
      <c r="O47" s="1064"/>
      <c r="P47" s="219"/>
      <c r="Q47" s="1064">
        <v>358</v>
      </c>
      <c r="R47" s="1237" t="s">
        <v>323</v>
      </c>
      <c r="S47" s="1064">
        <v>362</v>
      </c>
      <c r="T47" s="1249" t="s">
        <v>347</v>
      </c>
      <c r="U47" s="1064"/>
      <c r="V47" s="219"/>
      <c r="W47" s="1064"/>
      <c r="X47" s="219"/>
      <c r="Y47" s="1064"/>
      <c r="Z47" s="219"/>
      <c r="AA47" s="1064">
        <v>357</v>
      </c>
      <c r="AB47" s="1237" t="s">
        <v>323</v>
      </c>
      <c r="AC47" s="1064"/>
      <c r="AD47" s="219"/>
      <c r="AE47" s="1064">
        <v>364</v>
      </c>
      <c r="AF47" s="219" t="s">
        <v>348</v>
      </c>
      <c r="AG47" s="1064">
        <v>364</v>
      </c>
      <c r="AH47" s="1287" t="s">
        <v>322</v>
      </c>
      <c r="AI47" s="1064"/>
      <c r="AJ47" s="219"/>
      <c r="AK47" s="1064"/>
      <c r="AL47" s="219"/>
      <c r="AM47" s="1064"/>
      <c r="AN47" s="219"/>
      <c r="AO47" s="1064"/>
      <c r="AP47" s="219"/>
      <c r="AQ47" s="1064"/>
      <c r="AR47" s="219"/>
      <c r="AS47" s="5">
        <f>COUNT(C47:AP47)</f>
        <v>5</v>
      </c>
      <c r="AT47" s="25">
        <f>IF(AS47&lt;3," ",(LARGE(C47:AP47,1)+LARGE(C47:AP47,2)+LARGE(C47:AP47,3))/3)</f>
        <v>363.33333333333331</v>
      </c>
      <c r="AU47" s="20">
        <f>COUNTIF(C47:AP47,"(1)")</f>
        <v>1</v>
      </c>
      <c r="AV47" s="18">
        <f>COUNTIF(C47:AP47,"(2)")</f>
        <v>2</v>
      </c>
      <c r="AW47" s="18">
        <f>COUNTIF(C47:AP47,"(3)")</f>
        <v>1</v>
      </c>
      <c r="AX47" s="14">
        <f>SUM(AU47:AW47)</f>
        <v>4</v>
      </c>
      <c r="AY47" s="1182" t="str">
        <f>IF((LARGE(B47:AO47,1))&gt;=220,"17"," ")</f>
        <v>17</v>
      </c>
      <c r="AZ47" s="1182" t="str">
        <f>IF((LARGE(C47:AP47,1))&gt;=260,"17"," ")</f>
        <v>17</v>
      </c>
      <c r="BA47" s="1182" t="str">
        <f>IF((LARGE(C47:AS47,1))&gt;=280,"17"," ")</f>
        <v>17</v>
      </c>
      <c r="BB47" s="1182" t="str">
        <f>IF((LARGE(C47:AT47,1))&gt;=320,"17"," ")</f>
        <v>17</v>
      </c>
      <c r="BC47" s="1182" t="str">
        <f>IF((LARGE(C47:AU47,1))&gt;=360,"17"," ")</f>
        <v>17</v>
      </c>
      <c r="BD47" s="30" t="str">
        <f>IF((LARGE(C47:AV47,1))&gt;=400,"17"," ")</f>
        <v xml:space="preserve"> </v>
      </c>
      <c r="BE47" s="205"/>
    </row>
    <row r="48" spans="1:57" x14ac:dyDescent="0.2">
      <c r="A48" s="617"/>
      <c r="B48" s="205"/>
      <c r="C48" s="640"/>
      <c r="D48" s="641"/>
      <c r="E48" s="631"/>
      <c r="F48" s="631"/>
      <c r="G48" s="1149"/>
      <c r="H48" s="641"/>
      <c r="I48" s="1136"/>
      <c r="J48" s="1065"/>
      <c r="K48" s="1057"/>
      <c r="L48" s="1065"/>
      <c r="M48" s="1057"/>
      <c r="N48" s="1065"/>
      <c r="O48" s="1057"/>
      <c r="P48" s="1065"/>
      <c r="Q48" s="1057"/>
      <c r="R48" s="1065"/>
      <c r="S48" s="1057"/>
      <c r="T48" s="1065"/>
      <c r="U48" s="1057"/>
      <c r="V48" s="1065"/>
      <c r="W48" s="1057"/>
      <c r="X48" s="219"/>
      <c r="Y48" s="1057"/>
      <c r="Z48" s="219"/>
      <c r="AA48" s="1057"/>
      <c r="AB48" s="219"/>
      <c r="AC48" s="1057"/>
      <c r="AD48" s="1065"/>
      <c r="AE48" s="1057"/>
      <c r="AF48" s="219"/>
      <c r="AG48" s="1057"/>
      <c r="AH48" s="219"/>
      <c r="AI48" s="1057"/>
      <c r="AJ48" s="219"/>
      <c r="AK48" s="1057"/>
      <c r="AL48" s="219"/>
      <c r="AM48" s="1057"/>
      <c r="AN48" s="1065"/>
      <c r="AO48" s="1057"/>
      <c r="AP48" s="1065"/>
      <c r="AQ48" s="1057"/>
      <c r="AR48" s="759"/>
      <c r="AS48" s="5">
        <f>COUNT(C48:AP48)</f>
        <v>0</v>
      </c>
      <c r="AT48" s="25" t="str">
        <f>IF(AS48&lt;3," ",(LARGE(C48:AP48,1)+LARGE(C48:AP48,2)+LARGE(C48:AP48,3))/3)</f>
        <v xml:space="preserve"> </v>
      </c>
      <c r="AU48" s="20">
        <f>COUNTIF(C48:AP48,"(1)")</f>
        <v>0</v>
      </c>
      <c r="AV48" s="18">
        <f>COUNTIF(C48:AP48,"(2)")</f>
        <v>0</v>
      </c>
      <c r="AW48" s="18">
        <f>COUNTIF(C48:AP48,"(3)")</f>
        <v>0</v>
      </c>
      <c r="AX48" s="14">
        <f>SUM(AU48:AW48)</f>
        <v>0</v>
      </c>
      <c r="AY48" s="30" t="e">
        <f>IF((LARGE(B48:AO48,1))&gt;=220,"17"," ")</f>
        <v>#NUM!</v>
      </c>
      <c r="AZ48" s="30" t="e">
        <f>IF((LARGE(C48:AP48,1))&gt;=260,"17"," ")</f>
        <v>#NUM!</v>
      </c>
      <c r="BA48" s="116" t="str">
        <f>IF((LARGE(C48:AS48,1))&gt;=280,"17"," ")</f>
        <v xml:space="preserve"> </v>
      </c>
      <c r="BB48" s="116" t="str">
        <f>IF((LARGE(C48:AT48,1))&gt;=320,"17"," ")</f>
        <v xml:space="preserve"> </v>
      </c>
      <c r="BC48" s="30" t="str">
        <f>IF((LARGE(C48:AU48,1))&gt;=360,"17"," ")</f>
        <v xml:space="preserve"> </v>
      </c>
      <c r="BD48" s="30" t="str">
        <f>IF((LARGE(C48:AV48,1))&gt;=400,"17"," ")</f>
        <v xml:space="preserve"> </v>
      </c>
      <c r="BE48" s="205"/>
    </row>
    <row r="49" spans="1:57" x14ac:dyDescent="0.2">
      <c r="A49" s="618"/>
      <c r="B49" s="119"/>
      <c r="C49" s="634"/>
      <c r="D49" s="635"/>
      <c r="E49" s="805"/>
      <c r="F49" s="805"/>
      <c r="G49" s="1145"/>
      <c r="H49" s="635"/>
      <c r="I49" s="1157"/>
      <c r="J49" s="899"/>
      <c r="K49" s="1059"/>
      <c r="L49" s="899"/>
      <c r="M49" s="1059"/>
      <c r="N49" s="899"/>
      <c r="O49" s="1059"/>
      <c r="P49" s="899"/>
      <c r="Q49" s="1059"/>
      <c r="R49" s="899"/>
      <c r="S49" s="1059"/>
      <c r="T49" s="899"/>
      <c r="U49" s="1059"/>
      <c r="V49" s="899"/>
      <c r="W49" s="1059"/>
      <c r="X49" s="899"/>
      <c r="Y49" s="1059"/>
      <c r="Z49" s="899"/>
      <c r="AA49" s="1059"/>
      <c r="AB49" s="899"/>
      <c r="AC49" s="1059"/>
      <c r="AD49" s="899"/>
      <c r="AE49" s="1059"/>
      <c r="AF49" s="899"/>
      <c r="AG49" s="1059"/>
      <c r="AH49" s="899"/>
      <c r="AI49" s="1059"/>
      <c r="AJ49" s="899"/>
      <c r="AK49" s="1059"/>
      <c r="AL49" s="899"/>
      <c r="AM49" s="1059"/>
      <c r="AN49" s="899"/>
      <c r="AO49" s="1059"/>
      <c r="AP49" s="899"/>
      <c r="AQ49" s="1059"/>
      <c r="AR49" s="761"/>
      <c r="AS49" s="5">
        <f>COUNT(C49:AP49)</f>
        <v>0</v>
      </c>
      <c r="AT49" s="25" t="str">
        <f>IF(AS49&lt;3," ",(LARGE(C49:AP49,1)+LARGE(C49:AP49,2)+LARGE(C49:AP49,3))/3)</f>
        <v xml:space="preserve"> </v>
      </c>
      <c r="AU49" s="20">
        <f>COUNTIF(C49:AP49,"(1)")</f>
        <v>0</v>
      </c>
      <c r="AV49" s="18">
        <f>COUNTIF(C49:AP49,"(2)")</f>
        <v>0</v>
      </c>
      <c r="AW49" s="18">
        <f>COUNTIF(C49:AP49,"(3)")</f>
        <v>0</v>
      </c>
      <c r="AX49" s="14">
        <f>SUM(AU49:AW49)</f>
        <v>0</v>
      </c>
      <c r="AY49" s="30" t="e">
        <f>IF((LARGE(B49:AO49,1))&gt;=220,"17"," ")</f>
        <v>#NUM!</v>
      </c>
      <c r="AZ49" s="30" t="e">
        <f>IF((LARGE(C49:AP49,1))&gt;=260,"17"," ")</f>
        <v>#NUM!</v>
      </c>
      <c r="BA49" s="116" t="str">
        <f>IF((LARGE(C49:AS49,1))&gt;=280,"17"," ")</f>
        <v xml:space="preserve"> </v>
      </c>
      <c r="BB49" s="116" t="str">
        <f>IF((LARGE(C49:AT49,1))&gt;=320,"17"," ")</f>
        <v xml:space="preserve"> </v>
      </c>
      <c r="BC49" s="30" t="str">
        <f>IF((LARGE(C49:AU49,1))&gt;=360,"17"," ")</f>
        <v xml:space="preserve"> </v>
      </c>
      <c r="BD49" s="30" t="str">
        <f>IF((LARGE(C49:AV49,1))&gt;=400,"17"," ")</f>
        <v xml:space="preserve"> </v>
      </c>
      <c r="BE49" s="205"/>
    </row>
    <row r="50" spans="1:57" x14ac:dyDescent="0.2">
      <c r="A50" s="623"/>
      <c r="B50" s="205"/>
      <c r="C50" s="631"/>
      <c r="D50" s="631"/>
      <c r="E50" s="631"/>
      <c r="F50" s="631"/>
      <c r="G50" s="1150"/>
      <c r="H50" s="631"/>
      <c r="I50" s="1156"/>
      <c r="J50" s="1063"/>
      <c r="K50" s="1063"/>
      <c r="L50" s="1063"/>
      <c r="M50" s="1063"/>
      <c r="N50" s="1063"/>
      <c r="O50" s="1063"/>
      <c r="P50" s="1063"/>
      <c r="Q50" s="1063"/>
      <c r="R50" s="1063"/>
      <c r="S50" s="1063"/>
      <c r="T50" s="1063"/>
      <c r="U50" s="1063"/>
      <c r="V50" s="1063"/>
      <c r="W50" s="1063"/>
      <c r="X50" s="1063"/>
      <c r="Y50" s="1063"/>
      <c r="Z50" s="1063"/>
      <c r="AA50" s="1063"/>
      <c r="AB50" s="1063"/>
      <c r="AC50" s="1063"/>
      <c r="AD50" s="1063"/>
      <c r="AE50" s="1063"/>
      <c r="AF50" s="1063"/>
      <c r="AG50" s="1063"/>
      <c r="AH50" s="1063"/>
      <c r="AI50" s="1063"/>
      <c r="AJ50" s="1063"/>
      <c r="AK50" s="1063"/>
      <c r="AL50" s="1063"/>
      <c r="AM50" s="1063"/>
      <c r="AN50" s="1063"/>
      <c r="AO50" s="1063"/>
      <c r="AP50" s="1063"/>
      <c r="AQ50" s="1063"/>
      <c r="AR50" s="801"/>
      <c r="AS50" s="5"/>
      <c r="AT50" s="25"/>
      <c r="AU50" s="17"/>
      <c r="AV50" s="17"/>
      <c r="AW50" s="17"/>
      <c r="AX50" s="26"/>
      <c r="AY50" s="17"/>
      <c r="AZ50" s="17"/>
      <c r="BA50" s="26"/>
      <c r="BB50" s="26"/>
      <c r="BC50" s="17"/>
      <c r="BD50" s="17"/>
      <c r="BE50" s="205"/>
    </row>
    <row r="51" spans="1:57" x14ac:dyDescent="0.2">
      <c r="A51" s="615"/>
      <c r="B51" s="66" t="s">
        <v>313</v>
      </c>
      <c r="C51" s="630"/>
      <c r="D51" s="630"/>
      <c r="E51" s="630"/>
      <c r="F51" s="630"/>
      <c r="G51" s="447"/>
      <c r="H51" s="630"/>
      <c r="I51" s="1156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063"/>
      <c r="AC51" s="1063"/>
      <c r="AD51" s="1063"/>
      <c r="AE51" s="1063"/>
      <c r="AF51" s="1063"/>
      <c r="AG51" s="1063"/>
      <c r="AH51" s="1063"/>
      <c r="AI51" s="1063"/>
      <c r="AJ51" s="1063"/>
      <c r="AK51" s="1063"/>
      <c r="AL51" s="1063"/>
      <c r="AM51" s="1063"/>
      <c r="AN51" s="1063"/>
      <c r="AO51" s="1063"/>
      <c r="AP51" s="1063"/>
      <c r="AQ51" s="1063"/>
      <c r="AR51" s="801"/>
      <c r="AS51" s="5">
        <f t="shared" ref="AS51:AS64" si="12">COUNT(C51:AP51)</f>
        <v>0</v>
      </c>
      <c r="AT51" s="25" t="str">
        <f t="shared" ref="AT51:AT64" si="13">IF(AS51&lt;3," ",(LARGE(C51:AP51,1)+LARGE(C51:AP51,2)+LARGE(C51:AP51,3))/3)</f>
        <v xml:space="preserve"> </v>
      </c>
      <c r="AU51" s="17"/>
      <c r="AV51" s="17">
        <f t="shared" ref="AV51:AV64" si="14">COUNTIF(C51:AP51,"(2)")</f>
        <v>0</v>
      </c>
      <c r="AW51" s="17">
        <f t="shared" ref="AW51:AW64" si="15">COUNTIF(C51:AP51,"(3)")</f>
        <v>0</v>
      </c>
      <c r="AX51" s="26"/>
      <c r="AY51" s="1224">
        <v>180</v>
      </c>
      <c r="AZ51" s="1224">
        <v>220</v>
      </c>
      <c r="BA51" s="1224">
        <v>240</v>
      </c>
      <c r="BB51" s="1224">
        <v>280</v>
      </c>
      <c r="BC51" s="1224">
        <v>320</v>
      </c>
      <c r="BD51" s="1224">
        <v>360</v>
      </c>
      <c r="BE51" s="205"/>
    </row>
    <row r="52" spans="1:57" x14ac:dyDescent="0.2">
      <c r="A52" s="618"/>
      <c r="B52" s="625" t="s">
        <v>22</v>
      </c>
      <c r="C52" s="638"/>
      <c r="D52" s="690"/>
      <c r="E52" s="1242"/>
      <c r="F52" s="1242"/>
      <c r="G52" s="1147"/>
      <c r="H52" s="690"/>
      <c r="I52" s="1159"/>
      <c r="J52" s="127"/>
      <c r="K52" s="624"/>
      <c r="L52" s="127"/>
      <c r="M52" s="624"/>
      <c r="N52" s="127"/>
      <c r="O52" s="624"/>
      <c r="P52" s="127"/>
      <c r="Q52" s="624"/>
      <c r="R52" s="127"/>
      <c r="S52" s="624"/>
      <c r="T52" s="127"/>
      <c r="U52" s="624"/>
      <c r="V52" s="127"/>
      <c r="W52" s="624"/>
      <c r="X52" s="127"/>
      <c r="Y52" s="624"/>
      <c r="Z52" s="127"/>
      <c r="AA52" s="624"/>
      <c r="AB52" s="127"/>
      <c r="AC52" s="624"/>
      <c r="AD52" s="127"/>
      <c r="AE52" s="624"/>
      <c r="AF52" s="127"/>
      <c r="AG52" s="624"/>
      <c r="AH52" s="127"/>
      <c r="AI52" s="624"/>
      <c r="AJ52" s="127"/>
      <c r="AK52" s="624"/>
      <c r="AL52" s="127"/>
      <c r="AM52" s="624"/>
      <c r="AN52" s="127"/>
      <c r="AO52" s="624"/>
      <c r="AP52" s="127"/>
      <c r="AQ52" s="129"/>
      <c r="AR52" s="127"/>
      <c r="AS52" s="5">
        <f t="shared" si="12"/>
        <v>0</v>
      </c>
      <c r="AT52" s="25" t="str">
        <f t="shared" si="13"/>
        <v xml:space="preserve"> </v>
      </c>
      <c r="AU52" s="20">
        <f>COUNTIF(C52:AP52,"(1)")</f>
        <v>0</v>
      </c>
      <c r="AV52" s="18">
        <f t="shared" si="14"/>
        <v>0</v>
      </c>
      <c r="AW52" s="18">
        <f t="shared" si="15"/>
        <v>0</v>
      </c>
      <c r="AX52" s="14">
        <f>SUM(AU52:AW52)</f>
        <v>0</v>
      </c>
      <c r="AY52" s="654">
        <v>15</v>
      </c>
      <c r="AZ52" s="654">
        <v>15</v>
      </c>
      <c r="BA52" s="654">
        <v>15</v>
      </c>
      <c r="BB52" s="18" t="e">
        <f>IF((LARGE(B52:AO52,1))&gt;=280,"17"," ")</f>
        <v>#NUM!</v>
      </c>
      <c r="BC52" s="18" t="e">
        <f>IF((LARGE(C52:AP52,1))&gt;=320,"17"," ")</f>
        <v>#NUM!</v>
      </c>
      <c r="BD52" s="18" t="e">
        <f>IF((LARGE(C52:AP52,1))&gt;=360,"17"," ")</f>
        <v>#NUM!</v>
      </c>
      <c r="BE52" s="205"/>
    </row>
    <row r="53" spans="1:57" x14ac:dyDescent="0.2">
      <c r="A53" s="623"/>
      <c r="B53" s="205"/>
      <c r="C53" s="631"/>
      <c r="D53" s="631"/>
      <c r="E53" s="631"/>
      <c r="F53" s="631"/>
      <c r="G53" s="1150"/>
      <c r="H53" s="631"/>
      <c r="I53" s="1153"/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616"/>
      <c r="AA53" s="616"/>
      <c r="AB53" s="616"/>
      <c r="AC53" s="616"/>
      <c r="AD53" s="616"/>
      <c r="AE53" s="616"/>
      <c r="AF53" s="616"/>
      <c r="AG53" s="616"/>
      <c r="AH53" s="616"/>
      <c r="AI53" s="616"/>
      <c r="AJ53" s="616"/>
      <c r="AK53" s="616"/>
      <c r="AL53" s="616"/>
      <c r="AM53" s="616"/>
      <c r="AN53" s="616"/>
      <c r="AO53" s="616"/>
      <c r="AP53" s="616"/>
      <c r="AQ53" s="616"/>
      <c r="AR53" s="616"/>
      <c r="AS53" s="5">
        <f t="shared" si="12"/>
        <v>0</v>
      </c>
      <c r="AT53" s="25" t="str">
        <f t="shared" si="13"/>
        <v xml:space="preserve"> </v>
      </c>
      <c r="AU53" s="5"/>
      <c r="AV53" s="204">
        <f t="shared" si="14"/>
        <v>0</v>
      </c>
      <c r="AW53" s="204">
        <f t="shared" si="15"/>
        <v>0</v>
      </c>
      <c r="AX53" s="5"/>
      <c r="AY53" s="5"/>
      <c r="AZ53" s="19"/>
      <c r="BA53" s="19"/>
      <c r="BB53" s="19"/>
      <c r="BC53" s="19"/>
      <c r="BD53" s="19"/>
      <c r="BE53" s="205"/>
    </row>
    <row r="54" spans="1:57" x14ac:dyDescent="0.2">
      <c r="A54" s="615"/>
      <c r="B54" s="66" t="s">
        <v>312</v>
      </c>
      <c r="C54" s="630"/>
      <c r="D54" s="630"/>
      <c r="E54" s="630"/>
      <c r="F54" s="630"/>
      <c r="G54" s="447"/>
      <c r="H54" s="630"/>
      <c r="I54" s="1156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063"/>
      <c r="AC54" s="1063"/>
      <c r="AD54" s="1063"/>
      <c r="AE54" s="1063"/>
      <c r="AF54" s="1063"/>
      <c r="AG54" s="1063"/>
      <c r="AH54" s="1063"/>
      <c r="AI54" s="1063"/>
      <c r="AJ54" s="1063"/>
      <c r="AK54" s="1063"/>
      <c r="AL54" s="1063"/>
      <c r="AM54" s="1063"/>
      <c r="AN54" s="1063"/>
      <c r="AO54" s="1063"/>
      <c r="AP54" s="1063"/>
      <c r="AQ54" s="1063"/>
      <c r="AR54" s="680"/>
      <c r="AS54" s="5">
        <f t="shared" si="12"/>
        <v>0</v>
      </c>
      <c r="AT54" s="25" t="str">
        <f t="shared" si="13"/>
        <v xml:space="preserve"> </v>
      </c>
      <c r="AU54" s="17"/>
      <c r="AV54" s="17">
        <f t="shared" si="14"/>
        <v>0</v>
      </c>
      <c r="AW54" s="17">
        <f t="shared" si="15"/>
        <v>0</v>
      </c>
      <c r="AX54" s="26"/>
      <c r="AY54" s="17"/>
      <c r="AZ54" s="17"/>
      <c r="BA54" s="17"/>
      <c r="BB54" s="17"/>
      <c r="BC54" s="17"/>
      <c r="BD54" s="17"/>
      <c r="BE54" s="205"/>
    </row>
    <row r="55" spans="1:57" x14ac:dyDescent="0.2">
      <c r="A55" s="618">
        <v>1</v>
      </c>
      <c r="B55" s="625" t="s">
        <v>26</v>
      </c>
      <c r="C55" s="638">
        <v>207</v>
      </c>
      <c r="D55" s="862" t="s">
        <v>323</v>
      </c>
      <c r="E55" s="1242">
        <v>194</v>
      </c>
      <c r="F55" s="1243" t="s">
        <v>323</v>
      </c>
      <c r="G55" s="1147">
        <v>181</v>
      </c>
      <c r="H55" s="690" t="s">
        <v>351</v>
      </c>
      <c r="I55" s="1159">
        <v>207</v>
      </c>
      <c r="J55" s="127" t="s">
        <v>351</v>
      </c>
      <c r="K55" s="624"/>
      <c r="L55" s="127"/>
      <c r="M55" s="624"/>
      <c r="N55" s="127"/>
      <c r="O55" s="624"/>
      <c r="P55" s="127"/>
      <c r="Q55" s="624">
        <v>199</v>
      </c>
      <c r="R55" s="127" t="s">
        <v>348</v>
      </c>
      <c r="S55" s="624">
        <v>194</v>
      </c>
      <c r="T55" s="1201" t="s">
        <v>323</v>
      </c>
      <c r="U55" s="624"/>
      <c r="V55" s="127"/>
      <c r="W55" s="624"/>
      <c r="X55" s="127"/>
      <c r="Y55" s="624"/>
      <c r="Z55" s="127"/>
      <c r="AA55" s="624">
        <v>211</v>
      </c>
      <c r="AB55" s="1384" t="s">
        <v>347</v>
      </c>
      <c r="AC55" s="624"/>
      <c r="AD55" s="127"/>
      <c r="AE55" s="624">
        <v>235</v>
      </c>
      <c r="AF55" s="1227" t="s">
        <v>322</v>
      </c>
      <c r="AG55" s="624">
        <v>176</v>
      </c>
      <c r="AH55" s="1227" t="s">
        <v>322</v>
      </c>
      <c r="AI55" s="624"/>
      <c r="AJ55" s="127"/>
      <c r="AK55" s="624"/>
      <c r="AL55" s="127"/>
      <c r="AM55" s="624"/>
      <c r="AN55" s="127"/>
      <c r="AO55" s="624"/>
      <c r="AP55" s="127"/>
      <c r="AQ55" s="129"/>
      <c r="AR55" s="127"/>
      <c r="AS55" s="5">
        <f t="shared" si="12"/>
        <v>9</v>
      </c>
      <c r="AT55" s="25">
        <f t="shared" si="13"/>
        <v>217.66666666666666</v>
      </c>
      <c r="AU55" s="20">
        <f>COUNTIF(C55:AP55,"(1)")</f>
        <v>2</v>
      </c>
      <c r="AV55" s="18">
        <f t="shared" si="14"/>
        <v>3</v>
      </c>
      <c r="AW55" s="18">
        <f t="shared" si="15"/>
        <v>1</v>
      </c>
      <c r="AX55" s="14">
        <f>SUM(AU55:AW55)</f>
        <v>6</v>
      </c>
      <c r="AY55" s="654" t="s">
        <v>53</v>
      </c>
      <c r="AZ55" s="654" t="s">
        <v>53</v>
      </c>
      <c r="BA55" s="654" t="s">
        <v>53</v>
      </c>
      <c r="BB55" s="106">
        <v>12</v>
      </c>
      <c r="BC55" s="18" t="str">
        <f>IF((LARGE(C55:AP55,1))&gt;=320,"17"," ")</f>
        <v xml:space="preserve"> </v>
      </c>
      <c r="BD55" s="18" t="str">
        <f>IF((LARGE(C55:AP55,1))&gt;=360,"17"," ")</f>
        <v xml:space="preserve"> </v>
      </c>
      <c r="BE55" s="205"/>
    </row>
    <row r="56" spans="1:57" x14ac:dyDescent="0.2">
      <c r="A56" s="623"/>
      <c r="B56" s="205"/>
      <c r="C56" s="631"/>
      <c r="D56" s="631"/>
      <c r="E56" s="631"/>
      <c r="F56" s="631"/>
      <c r="G56" s="1150"/>
      <c r="H56" s="631"/>
      <c r="I56" s="1160"/>
      <c r="J56" s="626"/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/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626"/>
      <c r="AL56" s="626"/>
      <c r="AM56" s="626"/>
      <c r="AN56" s="626"/>
      <c r="AO56" s="626"/>
      <c r="AP56" s="626"/>
      <c r="AQ56" s="626"/>
      <c r="AR56" s="626"/>
      <c r="AS56" s="5">
        <f t="shared" si="12"/>
        <v>0</v>
      </c>
      <c r="AT56" s="25" t="str">
        <f t="shared" si="13"/>
        <v xml:space="preserve"> </v>
      </c>
      <c r="AU56" s="19"/>
      <c r="AV56" s="204">
        <f t="shared" si="14"/>
        <v>0</v>
      </c>
      <c r="AW56" s="204">
        <f t="shared" si="15"/>
        <v>0</v>
      </c>
      <c r="AX56" s="94"/>
      <c r="AY56" s="19"/>
      <c r="AZ56" s="19"/>
      <c r="BA56" s="19"/>
      <c r="BB56" s="19"/>
      <c r="BC56" s="19"/>
      <c r="BD56" s="19"/>
      <c r="BE56" s="205"/>
    </row>
    <row r="57" spans="1:57" x14ac:dyDescent="0.2">
      <c r="A57" s="615"/>
      <c r="B57" s="66" t="s">
        <v>41</v>
      </c>
      <c r="C57" s="633"/>
      <c r="D57" s="633"/>
      <c r="E57" s="633"/>
      <c r="F57" s="633"/>
      <c r="G57" s="442"/>
      <c r="H57" s="633"/>
      <c r="I57" s="1161"/>
      <c r="J57" s="1067"/>
      <c r="K57" s="1067"/>
      <c r="L57" s="1067"/>
      <c r="M57" s="1067"/>
      <c r="N57" s="1067"/>
      <c r="O57" s="1067"/>
      <c r="P57" s="1067"/>
      <c r="Q57" s="1067"/>
      <c r="R57" s="1067"/>
      <c r="S57" s="1067"/>
      <c r="T57" s="1067"/>
      <c r="U57" s="1067"/>
      <c r="V57" s="1067"/>
      <c r="W57" s="1067"/>
      <c r="X57" s="1067"/>
      <c r="Y57" s="1067"/>
      <c r="Z57" s="1067"/>
      <c r="AA57" s="1067"/>
      <c r="AB57" s="1067"/>
      <c r="AC57" s="1067"/>
      <c r="AD57" s="1067"/>
      <c r="AE57" s="1067"/>
      <c r="AF57" s="1067"/>
      <c r="AG57" s="1067"/>
      <c r="AH57" s="1067"/>
      <c r="AI57" s="1067"/>
      <c r="AJ57" s="1067"/>
      <c r="AK57" s="1067"/>
      <c r="AL57" s="1067"/>
      <c r="AM57" s="1067"/>
      <c r="AN57" s="1067"/>
      <c r="AO57" s="1067"/>
      <c r="AP57" s="1067"/>
      <c r="AQ57" s="1063"/>
      <c r="AR57" s="680"/>
      <c r="AS57" s="5">
        <f t="shared" si="12"/>
        <v>0</v>
      </c>
      <c r="AT57" s="25" t="str">
        <f t="shared" si="13"/>
        <v xml:space="preserve"> </v>
      </c>
      <c r="AU57" s="17"/>
      <c r="AV57" s="17">
        <f t="shared" si="14"/>
        <v>0</v>
      </c>
      <c r="AW57" s="17">
        <f t="shared" si="15"/>
        <v>0</v>
      </c>
      <c r="AX57" s="26"/>
      <c r="AY57" s="1224">
        <v>200</v>
      </c>
      <c r="AZ57" s="1224">
        <v>240</v>
      </c>
      <c r="BA57" s="1224">
        <v>260</v>
      </c>
      <c r="BB57" s="1224">
        <v>300</v>
      </c>
      <c r="BC57" s="1224">
        <v>340</v>
      </c>
      <c r="BD57" s="1224">
        <v>380</v>
      </c>
      <c r="BE57" s="205"/>
    </row>
    <row r="58" spans="1:57" x14ac:dyDescent="0.2">
      <c r="A58" s="618"/>
      <c r="B58" s="470" t="s">
        <v>129</v>
      </c>
      <c r="C58" s="638"/>
      <c r="D58" s="639"/>
      <c r="E58" s="1239"/>
      <c r="F58" s="1239"/>
      <c r="G58" s="1147"/>
      <c r="H58" s="639"/>
      <c r="I58" s="1157"/>
      <c r="J58" s="899"/>
      <c r="K58" s="1059"/>
      <c r="L58" s="899"/>
      <c r="M58" s="1059"/>
      <c r="N58" s="899"/>
      <c r="O58" s="1059"/>
      <c r="P58" s="899"/>
      <c r="Q58" s="1059"/>
      <c r="R58" s="899"/>
      <c r="S58" s="1059"/>
      <c r="T58" s="899"/>
      <c r="U58" s="1059"/>
      <c r="V58" s="899"/>
      <c r="W58" s="1059"/>
      <c r="X58" s="899"/>
      <c r="Y58" s="1059"/>
      <c r="Z58" s="899"/>
      <c r="AA58" s="1059"/>
      <c r="AB58" s="899"/>
      <c r="AC58" s="1059"/>
      <c r="AD58" s="899"/>
      <c r="AE58" s="1059"/>
      <c r="AF58" s="899"/>
      <c r="AG58" s="1059"/>
      <c r="AH58" s="899"/>
      <c r="AI58" s="1059"/>
      <c r="AJ58" s="899"/>
      <c r="AK58" s="1059"/>
      <c r="AL58" s="899"/>
      <c r="AM58" s="1059"/>
      <c r="AN58" s="899"/>
      <c r="AO58" s="1059"/>
      <c r="AP58" s="899"/>
      <c r="AQ58" s="624"/>
      <c r="AR58" s="254"/>
      <c r="AS58" s="5">
        <f t="shared" si="12"/>
        <v>0</v>
      </c>
      <c r="AT58" s="25" t="str">
        <f t="shared" si="13"/>
        <v xml:space="preserve"> </v>
      </c>
      <c r="AU58" s="20">
        <f>COUNTIF(C58:AP58,"(1)")</f>
        <v>0</v>
      </c>
      <c r="AV58" s="18">
        <f t="shared" si="14"/>
        <v>0</v>
      </c>
      <c r="AW58" s="18">
        <f t="shared" si="15"/>
        <v>0</v>
      </c>
      <c r="AX58" s="14">
        <f>SUM(AU58:AW58)</f>
        <v>0</v>
      </c>
      <c r="AY58" s="98" t="s">
        <v>136</v>
      </c>
      <c r="AZ58" s="98" t="s">
        <v>136</v>
      </c>
      <c r="BA58" s="18" t="e">
        <f>IF((LARGE(C58:AP58,1))&gt;=260,"17"," ")</f>
        <v>#NUM!</v>
      </c>
      <c r="BB58" s="18" t="e">
        <f>IF((LARGE(C58:AP58,1))&gt;=300,"17"," ")</f>
        <v>#NUM!</v>
      </c>
      <c r="BC58" s="18" t="e">
        <f>IF((LARGE(C58:AP58,1))&gt;=340,"17"," ")</f>
        <v>#NUM!</v>
      </c>
      <c r="BD58" s="18" t="e">
        <f>IF((LARGE(C58:AP58,1))&gt;=380,"17"," ")</f>
        <v>#NUM!</v>
      </c>
      <c r="BE58" s="205"/>
    </row>
    <row r="59" spans="1:57" x14ac:dyDescent="0.2">
      <c r="A59" s="623"/>
      <c r="B59" s="205"/>
      <c r="C59" s="631"/>
      <c r="D59" s="631"/>
      <c r="E59" s="631"/>
      <c r="F59" s="631"/>
      <c r="G59" s="1150"/>
      <c r="H59" s="631"/>
      <c r="I59" s="1153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5">
        <f t="shared" si="12"/>
        <v>0</v>
      </c>
      <c r="AT59" s="25" t="str">
        <f t="shared" si="13"/>
        <v xml:space="preserve"> </v>
      </c>
      <c r="AU59" s="5"/>
      <c r="AV59" s="204">
        <f t="shared" si="14"/>
        <v>0</v>
      </c>
      <c r="AW59" s="204">
        <f t="shared" si="15"/>
        <v>0</v>
      </c>
      <c r="AX59" s="5"/>
      <c r="AY59" s="5"/>
      <c r="AZ59" s="19"/>
      <c r="BA59" s="19"/>
      <c r="BB59" s="19"/>
      <c r="BC59" s="19"/>
      <c r="BD59" s="19"/>
      <c r="BE59" s="205"/>
    </row>
    <row r="60" spans="1:57" x14ac:dyDescent="0.2">
      <c r="A60" s="615"/>
      <c r="B60" s="66" t="s">
        <v>42</v>
      </c>
      <c r="C60" s="630"/>
      <c r="D60" s="630"/>
      <c r="E60" s="630"/>
      <c r="F60" s="630"/>
      <c r="G60" s="447"/>
      <c r="H60" s="630"/>
      <c r="I60" s="1156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063"/>
      <c r="AC60" s="1063"/>
      <c r="AD60" s="1063"/>
      <c r="AE60" s="1063"/>
      <c r="AF60" s="1063"/>
      <c r="AG60" s="1063"/>
      <c r="AH60" s="1063"/>
      <c r="AI60" s="1063"/>
      <c r="AJ60" s="1063"/>
      <c r="AK60" s="1063"/>
      <c r="AL60" s="1063"/>
      <c r="AM60" s="1063"/>
      <c r="AN60" s="1063"/>
      <c r="AO60" s="1063"/>
      <c r="AP60" s="1063"/>
      <c r="AQ60" s="1063"/>
      <c r="AR60" s="680"/>
      <c r="AS60" s="5">
        <f t="shared" si="12"/>
        <v>0</v>
      </c>
      <c r="AT60" s="25" t="str">
        <f t="shared" si="13"/>
        <v xml:space="preserve"> </v>
      </c>
      <c r="AU60" s="17"/>
      <c r="AV60" s="17">
        <f t="shared" si="14"/>
        <v>0</v>
      </c>
      <c r="AW60" s="17">
        <f t="shared" si="15"/>
        <v>0</v>
      </c>
      <c r="AX60" s="26"/>
      <c r="AY60" s="17"/>
      <c r="AZ60" s="17"/>
      <c r="BA60" s="17"/>
      <c r="BB60" s="17"/>
      <c r="BC60" s="17"/>
      <c r="BD60" s="17"/>
      <c r="BE60" s="205"/>
    </row>
    <row r="61" spans="1:57" x14ac:dyDescent="0.2">
      <c r="A61" s="400">
        <v>1</v>
      </c>
      <c r="B61" s="625" t="s">
        <v>38</v>
      </c>
      <c r="C61" s="638">
        <v>319</v>
      </c>
      <c r="D61" s="1092" t="s">
        <v>322</v>
      </c>
      <c r="E61" s="1242"/>
      <c r="F61" s="1242"/>
      <c r="G61" s="1147">
        <v>59</v>
      </c>
      <c r="H61" s="690" t="s">
        <v>350</v>
      </c>
      <c r="I61" s="1141">
        <v>283</v>
      </c>
      <c r="J61" s="127" t="s">
        <v>348</v>
      </c>
      <c r="K61" s="129">
        <v>294</v>
      </c>
      <c r="L61" s="1201" t="s">
        <v>323</v>
      </c>
      <c r="M61" s="129">
        <v>321</v>
      </c>
      <c r="N61" s="1227" t="s">
        <v>322</v>
      </c>
      <c r="O61" s="129">
        <v>311</v>
      </c>
      <c r="P61" s="127" t="s">
        <v>348</v>
      </c>
      <c r="Q61" s="129"/>
      <c r="R61" s="127"/>
      <c r="S61" s="129">
        <v>313</v>
      </c>
      <c r="T61" s="1201" t="s">
        <v>323</v>
      </c>
      <c r="U61" s="129"/>
      <c r="V61" s="127"/>
      <c r="W61" s="129"/>
      <c r="X61" s="127"/>
      <c r="Y61" s="129">
        <v>309</v>
      </c>
      <c r="Z61" s="1227" t="s">
        <v>322</v>
      </c>
      <c r="AA61" s="129">
        <v>311</v>
      </c>
      <c r="AB61" s="1227" t="s">
        <v>322</v>
      </c>
      <c r="AC61" s="129"/>
      <c r="AD61" s="127"/>
      <c r="AE61" s="129">
        <v>317</v>
      </c>
      <c r="AF61" s="1227" t="s">
        <v>322</v>
      </c>
      <c r="AG61" s="129"/>
      <c r="AH61" s="127"/>
      <c r="AI61" s="129"/>
      <c r="AJ61" s="127"/>
      <c r="AK61" s="129"/>
      <c r="AL61" s="127"/>
      <c r="AM61" s="129"/>
      <c r="AN61" s="127"/>
      <c r="AO61" s="129"/>
      <c r="AP61" s="127"/>
      <c r="AQ61" s="129"/>
      <c r="AR61" s="127"/>
      <c r="AS61" s="5">
        <f t="shared" si="12"/>
        <v>10</v>
      </c>
      <c r="AT61" s="25">
        <f t="shared" si="13"/>
        <v>319</v>
      </c>
      <c r="AU61" s="20">
        <f>COUNTIF(C61:AP61,"(1)")</f>
        <v>5</v>
      </c>
      <c r="AV61" s="18">
        <f t="shared" si="14"/>
        <v>2</v>
      </c>
      <c r="AW61" s="18">
        <f t="shared" si="15"/>
        <v>0</v>
      </c>
      <c r="AX61" s="14">
        <f>SUM(AU61:AW61)</f>
        <v>7</v>
      </c>
      <c r="AY61" s="108">
        <v>95</v>
      </c>
      <c r="AZ61" s="106">
        <v>95</v>
      </c>
      <c r="BA61" s="106">
        <v>95</v>
      </c>
      <c r="BB61" s="106">
        <v>95</v>
      </c>
      <c r="BC61" s="101" t="s">
        <v>20</v>
      </c>
      <c r="BD61" s="106">
        <v>12</v>
      </c>
      <c r="BE61" s="205"/>
    </row>
    <row r="62" spans="1:57" x14ac:dyDescent="0.2">
      <c r="A62" s="623"/>
      <c r="B62" s="205"/>
      <c r="C62" s="631"/>
      <c r="D62" s="631"/>
      <c r="E62" s="631"/>
      <c r="F62" s="631"/>
      <c r="G62" s="1150"/>
      <c r="H62" s="631"/>
      <c r="I62" s="1153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6"/>
      <c r="AO62" s="616"/>
      <c r="AP62" s="616"/>
      <c r="AQ62" s="616"/>
      <c r="AR62" s="616"/>
      <c r="AS62" s="5">
        <f t="shared" si="12"/>
        <v>0</v>
      </c>
      <c r="AT62" s="25" t="str">
        <f t="shared" si="13"/>
        <v xml:space="preserve"> </v>
      </c>
      <c r="AU62" s="19"/>
      <c r="AV62" s="204">
        <f t="shared" si="14"/>
        <v>0</v>
      </c>
      <c r="AW62" s="204">
        <f t="shared" si="15"/>
        <v>0</v>
      </c>
      <c r="AX62" s="19"/>
      <c r="AY62" s="19"/>
      <c r="AZ62" s="19"/>
      <c r="BA62" s="19"/>
      <c r="BB62" s="19"/>
      <c r="BC62" s="19"/>
      <c r="BD62" s="19"/>
      <c r="BE62" s="205"/>
    </row>
    <row r="63" spans="1:57" x14ac:dyDescent="0.2">
      <c r="A63" s="623"/>
      <c r="B63" s="102" t="s">
        <v>135</v>
      </c>
      <c r="C63" s="630"/>
      <c r="D63" s="630"/>
      <c r="E63" s="630"/>
      <c r="F63" s="630"/>
      <c r="G63" s="447"/>
      <c r="H63" s="630"/>
      <c r="I63" s="1153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6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6"/>
      <c r="AO63" s="616"/>
      <c r="AP63" s="616"/>
      <c r="AQ63" s="616"/>
      <c r="AR63" s="616"/>
      <c r="AS63" s="5">
        <f t="shared" si="12"/>
        <v>0</v>
      </c>
      <c r="AT63" s="25" t="str">
        <f t="shared" si="13"/>
        <v xml:space="preserve"> </v>
      </c>
      <c r="AU63" s="19"/>
      <c r="AV63" s="17">
        <f t="shared" si="14"/>
        <v>0</v>
      </c>
      <c r="AW63" s="17">
        <f t="shared" si="15"/>
        <v>0</v>
      </c>
      <c r="AX63" s="19"/>
      <c r="AY63" s="19"/>
      <c r="AZ63" s="19"/>
      <c r="BA63" s="19"/>
      <c r="BB63" s="19"/>
      <c r="BC63" s="19"/>
      <c r="BD63" s="19"/>
      <c r="BE63" s="205"/>
    </row>
    <row r="64" spans="1:57" x14ac:dyDescent="0.2">
      <c r="A64" s="764"/>
      <c r="B64" s="656" t="s">
        <v>26</v>
      </c>
      <c r="C64" s="636"/>
      <c r="D64" s="806"/>
      <c r="E64" s="806"/>
      <c r="F64" s="806"/>
      <c r="G64" s="1146"/>
      <c r="H64" s="637"/>
      <c r="I64" s="1162"/>
      <c r="J64" s="238"/>
      <c r="K64" s="130"/>
      <c r="L64" s="131"/>
      <c r="M64" s="238"/>
      <c r="N64" s="238"/>
      <c r="O64" s="130"/>
      <c r="P64" s="131"/>
      <c r="Q64" s="238"/>
      <c r="R64" s="238"/>
      <c r="S64" s="130"/>
      <c r="T64" s="131"/>
      <c r="U64" s="238"/>
      <c r="V64" s="238"/>
      <c r="W64" s="238"/>
      <c r="X64" s="238"/>
      <c r="Y64" s="238"/>
      <c r="Z64" s="238"/>
      <c r="AA64" s="238"/>
      <c r="AB64" s="238"/>
      <c r="AC64" s="130"/>
      <c r="AD64" s="131"/>
      <c r="AE64" s="238"/>
      <c r="AF64" s="238"/>
      <c r="AG64" s="130"/>
      <c r="AH64" s="131"/>
      <c r="AI64" s="130"/>
      <c r="AJ64" s="131"/>
      <c r="AK64" s="130"/>
      <c r="AL64" s="131"/>
      <c r="AM64" s="238"/>
      <c r="AN64" s="238"/>
      <c r="AO64" s="130"/>
      <c r="AP64" s="131"/>
      <c r="AQ64" s="238"/>
      <c r="AR64" s="131"/>
      <c r="AS64" s="5">
        <f t="shared" si="12"/>
        <v>0</v>
      </c>
      <c r="AT64" s="25" t="str">
        <f t="shared" si="13"/>
        <v xml:space="preserve"> </v>
      </c>
      <c r="AU64" s="30">
        <f>COUNTIF(C64:AP64,"(1)")</f>
        <v>0</v>
      </c>
      <c r="AV64" s="18">
        <f t="shared" si="14"/>
        <v>0</v>
      </c>
      <c r="AW64" s="18">
        <f t="shared" si="15"/>
        <v>0</v>
      </c>
      <c r="AX64" s="35">
        <f>SUM(AU64:AW64)</f>
        <v>0</v>
      </c>
      <c r="AY64" s="627" t="s">
        <v>53</v>
      </c>
      <c r="AZ64" s="628" t="s">
        <v>53</v>
      </c>
      <c r="BA64" s="628" t="s">
        <v>53</v>
      </c>
      <c r="BB64" s="30" t="e">
        <f>IF((LARGE(C64:AP64,1))&gt;=300,"17"," ")</f>
        <v>#NUM!</v>
      </c>
      <c r="BC64" s="31" t="e">
        <f>IF((LARGE(C64:AP64,1))&gt;=340,"17"," ")</f>
        <v>#NUM!</v>
      </c>
      <c r="BD64" s="31" t="e">
        <f>IF((LARGE(C64:AP64,1))&gt;=380,"17"," ")</f>
        <v>#NUM!</v>
      </c>
      <c r="BE64" s="205"/>
    </row>
    <row r="65" spans="1:57" x14ac:dyDescent="0.2">
      <c r="A65" s="615"/>
      <c r="B65" s="118"/>
      <c r="C65" s="634"/>
      <c r="D65" s="805"/>
      <c r="E65" s="805"/>
      <c r="F65" s="805"/>
      <c r="G65" s="1145"/>
      <c r="H65" s="635"/>
      <c r="I65" s="1163"/>
      <c r="J65" s="227"/>
      <c r="K65" s="230"/>
      <c r="L65" s="225"/>
      <c r="M65" s="227"/>
      <c r="N65" s="227"/>
      <c r="O65" s="230"/>
      <c r="P65" s="225"/>
      <c r="Q65" s="227"/>
      <c r="R65" s="227"/>
      <c r="S65" s="230"/>
      <c r="T65" s="225"/>
      <c r="U65" s="227"/>
      <c r="V65" s="227"/>
      <c r="W65" s="227"/>
      <c r="X65" s="227"/>
      <c r="Y65" s="227"/>
      <c r="Z65" s="227"/>
      <c r="AA65" s="227"/>
      <c r="AB65" s="227"/>
      <c r="AC65" s="230"/>
      <c r="AD65" s="225"/>
      <c r="AE65" s="227"/>
      <c r="AF65" s="227"/>
      <c r="AG65" s="230"/>
      <c r="AH65" s="225"/>
      <c r="AI65" s="230"/>
      <c r="AJ65" s="225"/>
      <c r="AK65" s="230"/>
      <c r="AL65" s="225"/>
      <c r="AM65" s="227"/>
      <c r="AN65" s="227"/>
      <c r="AO65" s="230"/>
      <c r="AP65" s="225"/>
      <c r="AQ65" s="227"/>
      <c r="AR65" s="225"/>
      <c r="AS65" s="5"/>
      <c r="AT65" s="25"/>
      <c r="AU65" s="30"/>
      <c r="AV65" s="18"/>
      <c r="AW65" s="18"/>
      <c r="AX65" s="35"/>
      <c r="AY65" s="30"/>
      <c r="AZ65" s="30"/>
      <c r="BA65" s="30"/>
      <c r="BB65" s="30"/>
      <c r="BC65" s="31"/>
      <c r="BD65" s="31"/>
      <c r="BE65" s="205"/>
    </row>
    <row r="66" spans="1:57" x14ac:dyDescent="0.2">
      <c r="A66" s="655"/>
      <c r="B66" s="656"/>
      <c r="C66" s="631"/>
      <c r="D66" s="631"/>
      <c r="E66" s="631"/>
      <c r="F66" s="631"/>
      <c r="G66" s="1150"/>
      <c r="H66" s="631"/>
      <c r="I66" s="1164"/>
      <c r="J66" s="905"/>
      <c r="K66" s="905"/>
      <c r="L66" s="905"/>
      <c r="M66" s="905"/>
      <c r="N66" s="905"/>
      <c r="O66" s="905"/>
      <c r="P66" s="905"/>
      <c r="Q66" s="905"/>
      <c r="R66" s="905"/>
      <c r="S66" s="905"/>
      <c r="T66" s="905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5"/>
      <c r="AN66" s="905"/>
      <c r="AO66" s="905"/>
      <c r="AP66" s="905"/>
      <c r="AQ66" s="905"/>
      <c r="AR66" s="679"/>
      <c r="AS66" s="5"/>
      <c r="AT66" s="25"/>
      <c r="AU66" s="204"/>
      <c r="AV66" s="204"/>
      <c r="AW66" s="204"/>
      <c r="AX66" s="468"/>
      <c r="AY66" s="657"/>
      <c r="AZ66" s="657"/>
      <c r="BA66" s="657"/>
      <c r="BB66" s="204"/>
      <c r="BC66" s="204"/>
      <c r="BD66" s="204"/>
      <c r="BE66" s="205"/>
    </row>
    <row r="67" spans="1:57" x14ac:dyDescent="0.2">
      <c r="A67" s="615"/>
      <c r="B67" s="66" t="s">
        <v>209</v>
      </c>
      <c r="C67" s="630"/>
      <c r="D67" s="630"/>
      <c r="E67" s="630"/>
      <c r="F67" s="630"/>
      <c r="G67" s="447"/>
      <c r="H67" s="630"/>
      <c r="I67" s="1156"/>
      <c r="J67" s="1063"/>
      <c r="K67" s="1063"/>
      <c r="L67" s="1063"/>
      <c r="M67" s="1063"/>
      <c r="N67" s="1063"/>
      <c r="O67" s="1063"/>
      <c r="P67" s="1063"/>
      <c r="Q67" s="1063"/>
      <c r="R67" s="1063"/>
      <c r="S67" s="1063"/>
      <c r="T67" s="1063"/>
      <c r="U67" s="1063"/>
      <c r="V67" s="1063"/>
      <c r="W67" s="1063"/>
      <c r="X67" s="1063"/>
      <c r="Y67" s="1063"/>
      <c r="Z67" s="1063"/>
      <c r="AA67" s="1063"/>
      <c r="AB67" s="1063"/>
      <c r="AC67" s="1063"/>
      <c r="AD67" s="1063"/>
      <c r="AE67" s="1063"/>
      <c r="AF67" s="1063"/>
      <c r="AG67" s="1063"/>
      <c r="AH67" s="1063"/>
      <c r="AI67" s="1063"/>
      <c r="AJ67" s="1063"/>
      <c r="AK67" s="1063"/>
      <c r="AL67" s="1063"/>
      <c r="AM67" s="1063"/>
      <c r="AN67" s="1063"/>
      <c r="AO67" s="1063"/>
      <c r="AP67" s="1063"/>
      <c r="AQ67" s="1063"/>
      <c r="AR67" s="680"/>
      <c r="AS67" s="5">
        <f t="shared" ref="AS67:AS71" si="16">COUNT(C67:AP67)</f>
        <v>0</v>
      </c>
      <c r="AT67" s="25" t="str">
        <f>IF(AS67&lt;3," ",(LARGE(C67:AP67,1)+LARGE(C67:AP67,2)+LARGE(C67:AP67,3))/3)</f>
        <v xml:space="preserve"> </v>
      </c>
      <c r="AU67" s="19"/>
      <c r="AV67" s="19">
        <f>COUNTIF(C67:AP67,"(2)")</f>
        <v>0</v>
      </c>
      <c r="AW67" s="19">
        <f>COUNTIF(C67:AP67,"(3)")</f>
        <v>0</v>
      </c>
      <c r="AX67" s="94"/>
      <c r="AY67" s="1218">
        <v>220</v>
      </c>
      <c r="AZ67" s="1218">
        <v>260</v>
      </c>
      <c r="BA67" s="1218">
        <v>280</v>
      </c>
      <c r="BB67" s="1218">
        <v>320</v>
      </c>
      <c r="BC67" s="1218">
        <v>360</v>
      </c>
      <c r="BD67" s="1218">
        <v>400</v>
      </c>
      <c r="BE67" s="205"/>
    </row>
    <row r="68" spans="1:57" x14ac:dyDescent="0.2">
      <c r="A68" s="658"/>
      <c r="B68" s="631" t="s">
        <v>27</v>
      </c>
      <c r="C68" s="636"/>
      <c r="D68" s="642"/>
      <c r="E68" s="1240"/>
      <c r="F68" s="1240"/>
      <c r="G68" s="1146"/>
      <c r="H68" s="642"/>
      <c r="I68" s="1142"/>
      <c r="J68" s="131"/>
      <c r="K68" s="130"/>
      <c r="L68" s="131"/>
      <c r="M68" s="130"/>
      <c r="N68" s="131"/>
      <c r="O68" s="130"/>
      <c r="P68" s="131"/>
      <c r="Q68" s="130"/>
      <c r="R68" s="131"/>
      <c r="S68" s="130"/>
      <c r="T68" s="131"/>
      <c r="U68" s="130"/>
      <c r="V68" s="131"/>
      <c r="W68" s="130"/>
      <c r="X68" s="131"/>
      <c r="Y68" s="130"/>
      <c r="Z68" s="131"/>
      <c r="AA68" s="130"/>
      <c r="AB68" s="131"/>
      <c r="AC68" s="130"/>
      <c r="AD68" s="131"/>
      <c r="AE68" s="130"/>
      <c r="AF68" s="131"/>
      <c r="AG68" s="130"/>
      <c r="AH68" s="131"/>
      <c r="AI68" s="130"/>
      <c r="AJ68" s="131"/>
      <c r="AK68" s="130"/>
      <c r="AL68" s="131"/>
      <c r="AM68" s="130"/>
      <c r="AN68" s="131"/>
      <c r="AO68" s="130"/>
      <c r="AP68" s="131"/>
      <c r="AQ68" s="130"/>
      <c r="AR68" s="131"/>
      <c r="AS68" s="5">
        <f t="shared" si="16"/>
        <v>0</v>
      </c>
      <c r="AT68" s="25" t="str">
        <f>IF(AS68&lt;3," ",(LARGE(C68:AP68,1)+LARGE(C68:AP68,2)+LARGE(C68:AP68,3))/3)</f>
        <v xml:space="preserve"> </v>
      </c>
      <c r="AU68" s="30">
        <f>COUNTIF(C68:AP68,"(1)")</f>
        <v>0</v>
      </c>
      <c r="AV68" s="31">
        <f>COUNTIF(C68:AP68,"(2)")</f>
        <v>0</v>
      </c>
      <c r="AW68" s="31">
        <f>COUNTIF(C68:AP68,"(3)")</f>
        <v>0</v>
      </c>
      <c r="AX68" s="121">
        <f>SUM(AU68:AW68)</f>
        <v>0</v>
      </c>
      <c r="AY68" s="116">
        <v>13</v>
      </c>
      <c r="AZ68" s="116">
        <v>13</v>
      </c>
      <c r="BA68" s="116">
        <v>13</v>
      </c>
      <c r="BB68" s="31" t="e">
        <f>IF((LARGE(C68:AP68,1))&gt;=320,"17"," ")</f>
        <v>#NUM!</v>
      </c>
      <c r="BC68" s="31" t="e">
        <f>IF((LARGE(C68:AP68,1))&gt;=360,"17"," ")</f>
        <v>#NUM!</v>
      </c>
      <c r="BD68" s="31" t="e">
        <f>IF((LARGE(C68:AP68,1))&gt;=400,"17"," ")</f>
        <v>#NUM!</v>
      </c>
      <c r="BE68" s="205"/>
    </row>
    <row r="69" spans="1:57" x14ac:dyDescent="0.2">
      <c r="A69" s="658"/>
      <c r="B69" s="631"/>
      <c r="C69" s="640"/>
      <c r="D69" s="641"/>
      <c r="E69" s="631"/>
      <c r="F69" s="631"/>
      <c r="G69" s="1149"/>
      <c r="H69" s="641"/>
      <c r="I69" s="1137"/>
      <c r="J69" s="219"/>
      <c r="K69" s="1064"/>
      <c r="L69" s="219"/>
      <c r="M69" s="1064"/>
      <c r="N69" s="219"/>
      <c r="O69" s="1064"/>
      <c r="P69" s="219"/>
      <c r="Q69" s="1064"/>
      <c r="R69" s="219"/>
      <c r="S69" s="1064"/>
      <c r="T69" s="219"/>
      <c r="U69" s="1064"/>
      <c r="V69" s="219"/>
      <c r="W69" s="1064"/>
      <c r="X69" s="219"/>
      <c r="Y69" s="1064"/>
      <c r="Z69" s="219"/>
      <c r="AA69" s="1064"/>
      <c r="AB69" s="219"/>
      <c r="AC69" s="1064"/>
      <c r="AD69" s="219"/>
      <c r="AE69" s="1064"/>
      <c r="AF69" s="219"/>
      <c r="AG69" s="1064"/>
      <c r="AH69" s="219"/>
      <c r="AI69" s="1064"/>
      <c r="AJ69" s="219"/>
      <c r="AK69" s="1064"/>
      <c r="AL69" s="219"/>
      <c r="AM69" s="1064"/>
      <c r="AN69" s="219"/>
      <c r="AO69" s="1064"/>
      <c r="AP69" s="219"/>
      <c r="AQ69" s="1064"/>
      <c r="AR69" s="219"/>
      <c r="AS69" s="5">
        <f t="shared" si="16"/>
        <v>0</v>
      </c>
      <c r="AT69" s="25" t="str">
        <f>IF(AS69&lt;3," ",(LARGE(C69:AP69,1)+LARGE(C69:AP69,2)+LARGE(C69:AP69,3))/3)</f>
        <v xml:space="preserve"> </v>
      </c>
      <c r="AU69" s="20">
        <f>COUNTIF(C69:AP69,"(1)")</f>
        <v>0</v>
      </c>
      <c r="AV69" s="18">
        <f>COUNTIF(C69:AP69,"(2)")</f>
        <v>0</v>
      </c>
      <c r="AW69" s="18">
        <f>COUNTIF(C69:AP69,"(3)")</f>
        <v>0</v>
      </c>
      <c r="AX69" s="14">
        <f>SUM(AU69:AW69)</f>
        <v>0</v>
      </c>
      <c r="AY69" s="30" t="e">
        <f>IF((LARGE(B69:AP69,1))&gt;=220,"17"," ")</f>
        <v>#NUM!</v>
      </c>
      <c r="AZ69" s="30" t="e">
        <f>IF((LARGE(C69:AP69,1))&gt;=260,"17"," ")</f>
        <v>#NUM!</v>
      </c>
      <c r="BA69" s="30" t="e">
        <f>IF((LARGE(C69:AP69,1))&gt;=280,"17"," ")</f>
        <v>#NUM!</v>
      </c>
      <c r="BB69" s="31" t="e">
        <f>IF((LARGE(C69:AP69,1))&gt;=320,"17"," ")</f>
        <v>#NUM!</v>
      </c>
      <c r="BC69" s="31" t="e">
        <f>IF((LARGE(C69:AP69,1))&gt;=360,"17"," ")</f>
        <v>#NUM!</v>
      </c>
      <c r="BD69" s="18" t="e">
        <f>IF((LARGE(C69:AP69,1))&gt;=400,"17"," ")</f>
        <v>#NUM!</v>
      </c>
      <c r="BE69" s="205"/>
    </row>
    <row r="70" spans="1:57" x14ac:dyDescent="0.2">
      <c r="A70" s="658"/>
      <c r="B70" s="631"/>
      <c r="C70" s="640"/>
      <c r="D70" s="641"/>
      <c r="E70" s="631"/>
      <c r="F70" s="631"/>
      <c r="G70" s="1149"/>
      <c r="H70" s="641"/>
      <c r="I70" s="1136"/>
      <c r="J70" s="1065"/>
      <c r="K70" s="1057"/>
      <c r="L70" s="1065"/>
      <c r="M70" s="1057"/>
      <c r="N70" s="1065"/>
      <c r="O70" s="1057"/>
      <c r="P70" s="1065"/>
      <c r="Q70" s="1057"/>
      <c r="R70" s="1065"/>
      <c r="S70" s="1057"/>
      <c r="T70" s="1065"/>
      <c r="U70" s="1057"/>
      <c r="V70" s="1065"/>
      <c r="W70" s="1057"/>
      <c r="X70" s="219"/>
      <c r="Y70" s="1057"/>
      <c r="Z70" s="219"/>
      <c r="AA70" s="1057"/>
      <c r="AB70" s="219"/>
      <c r="AC70" s="1057"/>
      <c r="AD70" s="1065"/>
      <c r="AE70" s="1057"/>
      <c r="AF70" s="1065"/>
      <c r="AG70" s="1057"/>
      <c r="AH70" s="1065"/>
      <c r="AI70" s="1057"/>
      <c r="AJ70" s="1065"/>
      <c r="AK70" s="1057"/>
      <c r="AL70" s="1065"/>
      <c r="AM70" s="1057"/>
      <c r="AN70" s="1065"/>
      <c r="AO70" s="1057"/>
      <c r="AP70" s="1065"/>
      <c r="AQ70" s="1057"/>
      <c r="AR70" s="674"/>
      <c r="AS70" s="5">
        <f t="shared" si="16"/>
        <v>0</v>
      </c>
      <c r="AT70" s="25" t="str">
        <f>IF(AS70&lt;3," ",(LARGE(C70:AP70,1)+LARGE(C70:AP70,2)+LARGE(C70:AP70,3))/3)</f>
        <v xml:space="preserve"> </v>
      </c>
      <c r="AU70" s="20">
        <f>COUNTIF(C70:AP70,"(1)")</f>
        <v>0</v>
      </c>
      <c r="AV70" s="18">
        <f>COUNTIF(C70:AP70,"(2)")</f>
        <v>0</v>
      </c>
      <c r="AW70" s="18">
        <f>COUNTIF(C70:AP70,"(3)")</f>
        <v>0</v>
      </c>
      <c r="AX70" s="14">
        <f>SUM(AU70:AW70)</f>
        <v>0</v>
      </c>
      <c r="AY70" s="30" t="e">
        <f>IF((LARGE(B70:AP70,1))&gt;=220,"17"," ")</f>
        <v>#NUM!</v>
      </c>
      <c r="AZ70" s="30" t="e">
        <f>IF((LARGE(C70:AP70,1))&gt;=260,"17"," ")</f>
        <v>#NUM!</v>
      </c>
      <c r="BA70" s="30" t="e">
        <f>IF((LARGE(C70:AP70,1))&gt;=280,"17"," ")</f>
        <v>#NUM!</v>
      </c>
      <c r="BB70" s="31" t="e">
        <f>IF((LARGE(C70:AP70,1))&gt;=320,"17"," ")</f>
        <v>#NUM!</v>
      </c>
      <c r="BC70" s="31" t="e">
        <f>IF((LARGE(C70:AP70,1))&gt;=360,"17"," ")</f>
        <v>#NUM!</v>
      </c>
      <c r="BD70" s="18" t="e">
        <f>IF((LARGE(C70:AP70,1))&gt;=400,"17"," ")</f>
        <v>#NUM!</v>
      </c>
      <c r="BE70" s="205"/>
    </row>
    <row r="71" spans="1:57" x14ac:dyDescent="0.2">
      <c r="A71" s="659"/>
      <c r="B71" s="635"/>
      <c r="C71" s="634"/>
      <c r="D71" s="635"/>
      <c r="E71" s="805"/>
      <c r="F71" s="805"/>
      <c r="G71" s="1145"/>
      <c r="H71" s="635"/>
      <c r="I71" s="1157"/>
      <c r="J71" s="899"/>
      <c r="K71" s="1059"/>
      <c r="L71" s="899"/>
      <c r="M71" s="1059"/>
      <c r="N71" s="899"/>
      <c r="O71" s="1059"/>
      <c r="P71" s="899"/>
      <c r="Q71" s="1059"/>
      <c r="R71" s="899"/>
      <c r="S71" s="1059"/>
      <c r="T71" s="899"/>
      <c r="U71" s="1059"/>
      <c r="V71" s="899"/>
      <c r="W71" s="1059"/>
      <c r="X71" s="899"/>
      <c r="Y71" s="1059"/>
      <c r="Z71" s="899"/>
      <c r="AA71" s="1059"/>
      <c r="AB71" s="899"/>
      <c r="AC71" s="1059"/>
      <c r="AD71" s="899"/>
      <c r="AE71" s="1059"/>
      <c r="AF71" s="899"/>
      <c r="AG71" s="1059"/>
      <c r="AH71" s="899"/>
      <c r="AI71" s="1059"/>
      <c r="AJ71" s="899"/>
      <c r="AK71" s="1059"/>
      <c r="AL71" s="899"/>
      <c r="AM71" s="1059"/>
      <c r="AN71" s="899"/>
      <c r="AO71" s="1059"/>
      <c r="AP71" s="899"/>
      <c r="AQ71" s="1059"/>
      <c r="AR71" s="681"/>
      <c r="AS71" s="5">
        <f t="shared" si="16"/>
        <v>0</v>
      </c>
      <c r="AT71" s="25" t="str">
        <f>IF(AS71&lt;3," ",(LARGE(C71:AP71,1)+LARGE(C71:AP71,2)+LARGE(C71:AP71,3))/3)</f>
        <v xml:space="preserve"> </v>
      </c>
      <c r="AU71" s="20">
        <f>COUNTIF(C71:AP71,"(1)")</f>
        <v>0</v>
      </c>
      <c r="AV71" s="18">
        <f>COUNTIF(C71:AP71,"(2)")</f>
        <v>0</v>
      </c>
      <c r="AW71" s="18">
        <f>COUNTIF(C71:AP71,"(3)")</f>
        <v>0</v>
      </c>
      <c r="AX71" s="14">
        <f>SUM(AU71:AW71)</f>
        <v>0</v>
      </c>
      <c r="AY71" s="30" t="e">
        <f>IF((LARGE(B71:AP71,1))&gt;=220,"17"," ")</f>
        <v>#NUM!</v>
      </c>
      <c r="AZ71" s="30" t="e">
        <f>IF((LARGE(C71:AP71,1))&gt;=260,"17"," ")</f>
        <v>#NUM!</v>
      </c>
      <c r="BA71" s="30" t="e">
        <f>IF((LARGE(C71:AP71,1))&gt;=280,"17"," ")</f>
        <v>#NUM!</v>
      </c>
      <c r="BB71" s="31" t="e">
        <f>IF((LARGE(C71:AP71,1))&gt;=320,"17"," ")</f>
        <v>#NUM!</v>
      </c>
      <c r="BC71" s="31" t="e">
        <f>IF((LARGE(C71:AP71,1))&gt;=360,"17"," ")</f>
        <v>#NUM!</v>
      </c>
      <c r="BD71" s="18" t="e">
        <f>IF((LARGE(C71:AP71,1))&gt;=400,"17"," ")</f>
        <v>#NUM!</v>
      </c>
      <c r="BE71" s="205"/>
    </row>
    <row r="72" spans="1:57" x14ac:dyDescent="0.2">
      <c r="AS72" s="5"/>
    </row>
    <row r="73" spans="1:57" x14ac:dyDescent="0.2">
      <c r="AS73" s="5"/>
    </row>
    <row r="74" spans="1:57" s="241" customFormat="1" ht="12.75" x14ac:dyDescent="0.2">
      <c r="A74" s="660"/>
      <c r="B74" s="112" t="s">
        <v>34</v>
      </c>
      <c r="C74" s="661"/>
      <c r="D74" s="661"/>
      <c r="E74" s="661"/>
      <c r="F74" s="661"/>
      <c r="G74" s="1151"/>
      <c r="H74" s="661"/>
      <c r="I74" s="1165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1496">
        <f>COUNT(A8:A72)</f>
        <v>11</v>
      </c>
      <c r="V74" s="1497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 t="s">
        <v>318</v>
      </c>
      <c r="AH74" s="363"/>
      <c r="AI74" s="363" t="s">
        <v>318</v>
      </c>
      <c r="AJ74" s="363"/>
      <c r="AK74" s="363" t="s">
        <v>318</v>
      </c>
      <c r="AL74" s="363"/>
      <c r="AM74" s="363"/>
      <c r="AN74" s="363"/>
      <c r="AO74" s="363"/>
      <c r="AP74" s="363"/>
      <c r="AQ74" s="363"/>
      <c r="AR74" s="363"/>
      <c r="AS74" s="668">
        <f>SUM(AS8:AS73)</f>
        <v>45</v>
      </c>
      <c r="AT74" s="112"/>
      <c r="AU74" s="662">
        <f>SUM(L15:L70)</f>
        <v>0</v>
      </c>
      <c r="AV74" s="663"/>
      <c r="AW74" s="664">
        <f>SUM(AU8:AU72)</f>
        <v>14</v>
      </c>
      <c r="AX74" s="665">
        <f>SUM(AV8:AV72)</f>
        <v>11</v>
      </c>
      <c r="AY74" s="666">
        <f>SUM(AW8:AW72)</f>
        <v>4</v>
      </c>
      <c r="AZ74" s="667">
        <f>SUM(AX8:AX72)</f>
        <v>29</v>
      </c>
      <c r="BA74" s="240">
        <f ca="1">TODAY()</f>
        <v>43010</v>
      </c>
      <c r="BB74" s="240"/>
      <c r="BC74" s="240"/>
      <c r="BD74" s="240"/>
      <c r="BE74" s="240"/>
    </row>
    <row r="75" spans="1:57" x14ac:dyDescent="0.2">
      <c r="AS75" s="5"/>
    </row>
    <row r="76" spans="1:57" x14ac:dyDescent="0.2">
      <c r="AS76" s="205"/>
    </row>
    <row r="77" spans="1:57" x14ac:dyDescent="0.2">
      <c r="AS77" s="205"/>
    </row>
    <row r="78" spans="1:57" x14ac:dyDescent="0.2">
      <c r="AS78" s="205"/>
    </row>
    <row r="79" spans="1:57" x14ac:dyDescent="0.2">
      <c r="AS79" s="205"/>
    </row>
    <row r="80" spans="1:57" x14ac:dyDescent="0.2">
      <c r="AS80" s="205"/>
    </row>
    <row r="81" spans="1:45" x14ac:dyDescent="0.2">
      <c r="AS81" s="205"/>
    </row>
    <row r="82" spans="1:45" x14ac:dyDescent="0.2">
      <c r="AS82" s="205"/>
    </row>
    <row r="83" spans="1:45" x14ac:dyDescent="0.2">
      <c r="A83" s="134"/>
      <c r="I83" s="685"/>
      <c r="J83" s="522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522"/>
      <c r="AR83" s="522"/>
      <c r="AS83" s="205"/>
    </row>
    <row r="84" spans="1:45" x14ac:dyDescent="0.2">
      <c r="A84" s="134"/>
      <c r="I84" s="685"/>
      <c r="J84" s="522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522"/>
      <c r="AR84" s="522"/>
      <c r="AS84" s="205"/>
    </row>
    <row r="85" spans="1:45" x14ac:dyDescent="0.2">
      <c r="A85" s="134"/>
      <c r="I85" s="685"/>
      <c r="J85" s="522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522"/>
      <c r="AR85" s="522"/>
      <c r="AS85" s="205"/>
    </row>
    <row r="86" spans="1:45" x14ac:dyDescent="0.2">
      <c r="A86" s="134"/>
      <c r="I86" s="685"/>
      <c r="J86" s="522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522"/>
      <c r="AR86" s="522"/>
      <c r="AS86" s="205"/>
    </row>
    <row r="87" spans="1:45" x14ac:dyDescent="0.2">
      <c r="A87" s="134"/>
      <c r="I87" s="685"/>
      <c r="J87" s="522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522"/>
      <c r="AR87" s="522"/>
      <c r="AS87" s="205"/>
    </row>
    <row r="88" spans="1:45" x14ac:dyDescent="0.2">
      <c r="AS88" s="205"/>
    </row>
    <row r="89" spans="1:45" x14ac:dyDescent="0.2">
      <c r="AS89" s="205"/>
    </row>
    <row r="90" spans="1:45" x14ac:dyDescent="0.2">
      <c r="AS90" s="205"/>
    </row>
    <row r="91" spans="1:45" x14ac:dyDescent="0.2">
      <c r="AS91" s="205"/>
    </row>
    <row r="92" spans="1:45" x14ac:dyDescent="0.2">
      <c r="AS92" s="205"/>
    </row>
    <row r="93" spans="1:45" x14ac:dyDescent="0.2">
      <c r="AS93" s="205"/>
    </row>
    <row r="94" spans="1:45" x14ac:dyDescent="0.2">
      <c r="AS94" s="205"/>
    </row>
    <row r="95" spans="1:45" x14ac:dyDescent="0.2">
      <c r="AS95" s="205"/>
    </row>
    <row r="96" spans="1:45" x14ac:dyDescent="0.2">
      <c r="AS96" s="205"/>
    </row>
    <row r="97" spans="45:45" x14ac:dyDescent="0.2">
      <c r="AS97" s="205"/>
    </row>
    <row r="98" spans="45:45" x14ac:dyDescent="0.2">
      <c r="AS98" s="205"/>
    </row>
    <row r="99" spans="45:45" x14ac:dyDescent="0.2">
      <c r="AS99" s="205"/>
    </row>
    <row r="100" spans="45:45" x14ac:dyDescent="0.2">
      <c r="AS100" s="205"/>
    </row>
    <row r="101" spans="45:45" x14ac:dyDescent="0.2">
      <c r="AS101" s="205"/>
    </row>
    <row r="102" spans="45:45" x14ac:dyDescent="0.2">
      <c r="AS102" s="205"/>
    </row>
    <row r="103" spans="45:45" x14ac:dyDescent="0.2">
      <c r="AS103" s="205"/>
    </row>
    <row r="104" spans="45:45" x14ac:dyDescent="0.2">
      <c r="AS104" s="205"/>
    </row>
    <row r="105" spans="45:45" x14ac:dyDescent="0.2">
      <c r="AS105" s="205"/>
    </row>
    <row r="106" spans="45:45" x14ac:dyDescent="0.2">
      <c r="AS106" s="205"/>
    </row>
    <row r="107" spans="45:45" x14ac:dyDescent="0.2">
      <c r="AS107" s="205"/>
    </row>
    <row r="108" spans="45:45" x14ac:dyDescent="0.2">
      <c r="AS108" s="205"/>
    </row>
    <row r="109" spans="45:45" x14ac:dyDescent="0.2">
      <c r="AS109" s="205"/>
    </row>
    <row r="110" spans="45:45" x14ac:dyDescent="0.2">
      <c r="AS110" s="205"/>
    </row>
    <row r="111" spans="45:45" x14ac:dyDescent="0.2">
      <c r="AS111" s="205"/>
    </row>
    <row r="112" spans="45:45" x14ac:dyDescent="0.2">
      <c r="AS112" s="205"/>
    </row>
    <row r="113" spans="45:45" x14ac:dyDescent="0.2">
      <c r="AS113" s="205"/>
    </row>
    <row r="114" spans="45:45" x14ac:dyDescent="0.2">
      <c r="AS114" s="205"/>
    </row>
    <row r="115" spans="45:45" x14ac:dyDescent="0.2">
      <c r="AS115" s="205"/>
    </row>
    <row r="116" spans="45:45" x14ac:dyDescent="0.2">
      <c r="AS116" s="205"/>
    </row>
    <row r="117" spans="45:45" x14ac:dyDescent="0.2">
      <c r="AS117" s="205"/>
    </row>
    <row r="118" spans="45:45" x14ac:dyDescent="0.2">
      <c r="AS118" s="205"/>
    </row>
    <row r="119" spans="45:45" x14ac:dyDescent="0.2">
      <c r="AS119" s="205"/>
    </row>
    <row r="120" spans="45:45" x14ac:dyDescent="0.2">
      <c r="AS120" s="205"/>
    </row>
    <row r="121" spans="45:45" x14ac:dyDescent="0.2">
      <c r="AS121" s="205"/>
    </row>
    <row r="122" spans="45:45" x14ac:dyDescent="0.2">
      <c r="AS122" s="205"/>
    </row>
    <row r="123" spans="45:45" x14ac:dyDescent="0.2">
      <c r="AS123" s="205"/>
    </row>
    <row r="124" spans="45:45" x14ac:dyDescent="0.2">
      <c r="AS124" s="205"/>
    </row>
    <row r="125" spans="45:45" x14ac:dyDescent="0.2">
      <c r="AS125" s="205"/>
    </row>
    <row r="126" spans="45:45" x14ac:dyDescent="0.2">
      <c r="AS126" s="205"/>
    </row>
    <row r="127" spans="45:45" x14ac:dyDescent="0.2">
      <c r="AS127" s="205"/>
    </row>
    <row r="128" spans="45:45" x14ac:dyDescent="0.2">
      <c r="AS128" s="205"/>
    </row>
    <row r="129" spans="45:45" x14ac:dyDescent="0.2">
      <c r="AS129" s="205"/>
    </row>
    <row r="130" spans="45:45" x14ac:dyDescent="0.2">
      <c r="AS130" s="205"/>
    </row>
    <row r="131" spans="45:45" x14ac:dyDescent="0.2">
      <c r="AS131" s="205"/>
    </row>
    <row r="132" spans="45:45" x14ac:dyDescent="0.2">
      <c r="AS132" s="205"/>
    </row>
    <row r="133" spans="45:45" x14ac:dyDescent="0.2">
      <c r="AS133" s="205"/>
    </row>
    <row r="134" spans="45:45" x14ac:dyDescent="0.2">
      <c r="AS134" s="205"/>
    </row>
    <row r="135" spans="45:45" x14ac:dyDescent="0.2">
      <c r="AS135" s="205"/>
    </row>
    <row r="136" spans="45:45" x14ac:dyDescent="0.2">
      <c r="AS136" s="205"/>
    </row>
    <row r="137" spans="45:45" x14ac:dyDescent="0.2">
      <c r="AS137" s="205"/>
    </row>
    <row r="138" spans="45:45" x14ac:dyDescent="0.2">
      <c r="AS138" s="205"/>
    </row>
    <row r="139" spans="45:45" x14ac:dyDescent="0.2">
      <c r="AS139" s="205"/>
    </row>
    <row r="140" spans="45:45" x14ac:dyDescent="0.2">
      <c r="AS140" s="205"/>
    </row>
    <row r="141" spans="45:45" x14ac:dyDescent="0.2">
      <c r="AS141" s="205"/>
    </row>
    <row r="142" spans="45:45" x14ac:dyDescent="0.2">
      <c r="AS142" s="205"/>
    </row>
    <row r="143" spans="45:45" x14ac:dyDescent="0.2">
      <c r="AS143" s="205"/>
    </row>
    <row r="144" spans="45:45" x14ac:dyDescent="0.2">
      <c r="AS144" s="205"/>
    </row>
    <row r="145" spans="45:45" x14ac:dyDescent="0.2">
      <c r="AS145" s="205"/>
    </row>
    <row r="146" spans="45:45" x14ac:dyDescent="0.2">
      <c r="AS146" s="205"/>
    </row>
    <row r="147" spans="45:45" x14ac:dyDescent="0.2">
      <c r="AS147" s="205"/>
    </row>
    <row r="148" spans="45:45" x14ac:dyDescent="0.2">
      <c r="AS148" s="205"/>
    </row>
    <row r="149" spans="45:45" x14ac:dyDescent="0.2">
      <c r="AS149" s="205"/>
    </row>
    <row r="150" spans="45:45" x14ac:dyDescent="0.2">
      <c r="AS150" s="205"/>
    </row>
    <row r="151" spans="45:45" x14ac:dyDescent="0.2">
      <c r="AS151" s="205"/>
    </row>
    <row r="152" spans="45:45" x14ac:dyDescent="0.2">
      <c r="AS152" s="205"/>
    </row>
    <row r="153" spans="45:45" x14ac:dyDescent="0.2">
      <c r="AS153" s="205"/>
    </row>
    <row r="154" spans="45:45" x14ac:dyDescent="0.2">
      <c r="AS154" s="205"/>
    </row>
    <row r="155" spans="45:45" x14ac:dyDescent="0.2">
      <c r="AS155" s="205"/>
    </row>
    <row r="156" spans="45:45" x14ac:dyDescent="0.2">
      <c r="AS156" s="205"/>
    </row>
    <row r="157" spans="45:45" x14ac:dyDescent="0.2">
      <c r="AS157" s="205"/>
    </row>
    <row r="158" spans="45:45" x14ac:dyDescent="0.2">
      <c r="AS158" s="205"/>
    </row>
    <row r="159" spans="45:45" x14ac:dyDescent="0.2">
      <c r="AS159" s="205"/>
    </row>
    <row r="160" spans="45:45" x14ac:dyDescent="0.2">
      <c r="AS160" s="205"/>
    </row>
    <row r="161" spans="45:45" x14ac:dyDescent="0.2">
      <c r="AS161" s="205"/>
    </row>
    <row r="162" spans="45:45" x14ac:dyDescent="0.2">
      <c r="AS162" s="205"/>
    </row>
    <row r="163" spans="45:45" x14ac:dyDescent="0.2">
      <c r="AS163" s="205"/>
    </row>
    <row r="164" spans="45:45" x14ac:dyDescent="0.2">
      <c r="AS164" s="205"/>
    </row>
    <row r="165" spans="45:45" x14ac:dyDescent="0.2">
      <c r="AS165" s="205"/>
    </row>
    <row r="166" spans="45:45" x14ac:dyDescent="0.2">
      <c r="AS166" s="205"/>
    </row>
    <row r="167" spans="45:45" x14ac:dyDescent="0.2">
      <c r="AS167" s="205"/>
    </row>
    <row r="168" spans="45:45" x14ac:dyDescent="0.2">
      <c r="AS168" s="205"/>
    </row>
    <row r="169" spans="45:45" x14ac:dyDescent="0.2">
      <c r="AS169" s="205"/>
    </row>
    <row r="170" spans="45:45" x14ac:dyDescent="0.2">
      <c r="AS170" s="205"/>
    </row>
    <row r="171" spans="45:45" x14ac:dyDescent="0.2">
      <c r="AS171" s="205"/>
    </row>
    <row r="172" spans="45:45" x14ac:dyDescent="0.2">
      <c r="AS172" s="205"/>
    </row>
    <row r="173" spans="45:45" x14ac:dyDescent="0.2">
      <c r="AS173" s="205"/>
    </row>
    <row r="174" spans="45:45" x14ac:dyDescent="0.2">
      <c r="AS174" s="205"/>
    </row>
    <row r="175" spans="45:45" x14ac:dyDescent="0.2">
      <c r="AS175" s="205"/>
    </row>
    <row r="176" spans="45:45" x14ac:dyDescent="0.2">
      <c r="AS176" s="205"/>
    </row>
    <row r="177" spans="45:45" x14ac:dyDescent="0.2">
      <c r="AS177" s="205"/>
    </row>
    <row r="178" spans="45:45" x14ac:dyDescent="0.2">
      <c r="AS178" s="205"/>
    </row>
    <row r="179" spans="45:45" x14ac:dyDescent="0.2">
      <c r="AS179" s="205"/>
    </row>
    <row r="180" spans="45:45" x14ac:dyDescent="0.2">
      <c r="AS180" s="205"/>
    </row>
    <row r="181" spans="45:45" x14ac:dyDescent="0.2">
      <c r="AS181" s="205"/>
    </row>
    <row r="182" spans="45:45" x14ac:dyDescent="0.2">
      <c r="AS182" s="205"/>
    </row>
    <row r="183" spans="45:45" x14ac:dyDescent="0.2">
      <c r="AS183" s="205"/>
    </row>
    <row r="184" spans="45:45" x14ac:dyDescent="0.2">
      <c r="AS184" s="205"/>
    </row>
    <row r="185" spans="45:45" x14ac:dyDescent="0.2">
      <c r="AS185" s="205"/>
    </row>
    <row r="186" spans="45:45" x14ac:dyDescent="0.2">
      <c r="AS186" s="205"/>
    </row>
    <row r="187" spans="45:45" x14ac:dyDescent="0.2">
      <c r="AS187" s="205"/>
    </row>
    <row r="188" spans="45:45" x14ac:dyDescent="0.2">
      <c r="AS188" s="205"/>
    </row>
    <row r="189" spans="45:45" x14ac:dyDescent="0.2">
      <c r="AS189" s="205"/>
    </row>
    <row r="190" spans="45:45" x14ac:dyDescent="0.2">
      <c r="AS190" s="205"/>
    </row>
    <row r="191" spans="45:45" x14ac:dyDescent="0.2">
      <c r="AS191" s="205"/>
    </row>
    <row r="192" spans="45:45" x14ac:dyDescent="0.2">
      <c r="AS192" s="205"/>
    </row>
    <row r="193" spans="45:45" x14ac:dyDescent="0.2">
      <c r="AS193" s="205"/>
    </row>
    <row r="194" spans="45:45" x14ac:dyDescent="0.2">
      <c r="AS194" s="205"/>
    </row>
    <row r="195" spans="45:45" x14ac:dyDescent="0.2">
      <c r="AS195" s="205"/>
    </row>
    <row r="196" spans="45:45" x14ac:dyDescent="0.2">
      <c r="AS196" s="205"/>
    </row>
    <row r="197" spans="45:45" x14ac:dyDescent="0.2">
      <c r="AS197" s="205"/>
    </row>
    <row r="198" spans="45:45" x14ac:dyDescent="0.2">
      <c r="AS198" s="205"/>
    </row>
    <row r="199" spans="45:45" x14ac:dyDescent="0.2">
      <c r="AS199" s="205"/>
    </row>
    <row r="200" spans="45:45" x14ac:dyDescent="0.2">
      <c r="AS200" s="205"/>
    </row>
    <row r="201" spans="45:45" x14ac:dyDescent="0.2">
      <c r="AS201" s="205"/>
    </row>
    <row r="202" spans="45:45" x14ac:dyDescent="0.2">
      <c r="AS202" s="205"/>
    </row>
    <row r="203" spans="45:45" x14ac:dyDescent="0.2">
      <c r="AS203" s="205"/>
    </row>
    <row r="204" spans="45:45" x14ac:dyDescent="0.2">
      <c r="AS204" s="205"/>
    </row>
    <row r="205" spans="45:45" x14ac:dyDescent="0.2">
      <c r="AS205" s="205"/>
    </row>
    <row r="206" spans="45:45" x14ac:dyDescent="0.2">
      <c r="AS206" s="205"/>
    </row>
    <row r="207" spans="45:45" x14ac:dyDescent="0.2">
      <c r="AS207" s="205"/>
    </row>
    <row r="208" spans="45:45" x14ac:dyDescent="0.2">
      <c r="AS208" s="205"/>
    </row>
    <row r="209" spans="45:45" x14ac:dyDescent="0.2">
      <c r="AS209" s="205"/>
    </row>
    <row r="210" spans="45:45" x14ac:dyDescent="0.2">
      <c r="AS210" s="205"/>
    </row>
    <row r="211" spans="45:45" x14ac:dyDescent="0.2">
      <c r="AS211" s="205"/>
    </row>
    <row r="212" spans="45:45" x14ac:dyDescent="0.2">
      <c r="AS212" s="205"/>
    </row>
    <row r="213" spans="45:45" x14ac:dyDescent="0.2">
      <c r="AS213" s="205"/>
    </row>
    <row r="214" spans="45:45" x14ac:dyDescent="0.2">
      <c r="AS214" s="205"/>
    </row>
    <row r="215" spans="45:45" x14ac:dyDescent="0.2">
      <c r="AS215" s="205"/>
    </row>
    <row r="216" spans="45:45" x14ac:dyDescent="0.2">
      <c r="AS216" s="205"/>
    </row>
    <row r="217" spans="45:45" x14ac:dyDescent="0.2">
      <c r="AS217" s="205"/>
    </row>
    <row r="218" spans="45:45" x14ac:dyDescent="0.2">
      <c r="AS218" s="205"/>
    </row>
    <row r="219" spans="45:45" x14ac:dyDescent="0.2">
      <c r="AS219" s="205"/>
    </row>
    <row r="220" spans="45:45" x14ac:dyDescent="0.2">
      <c r="AS220" s="205"/>
    </row>
    <row r="221" spans="45:45" x14ac:dyDescent="0.2">
      <c r="AS221" s="205"/>
    </row>
    <row r="222" spans="45:45" x14ac:dyDescent="0.2">
      <c r="AS222" s="205"/>
    </row>
    <row r="223" spans="45:45" x14ac:dyDescent="0.2">
      <c r="AS223" s="205"/>
    </row>
    <row r="224" spans="45:45" x14ac:dyDescent="0.2">
      <c r="AS224" s="205"/>
    </row>
    <row r="225" spans="45:45" x14ac:dyDescent="0.2">
      <c r="AS225" s="205"/>
    </row>
    <row r="226" spans="45:45" x14ac:dyDescent="0.2">
      <c r="AS226" s="205"/>
    </row>
    <row r="227" spans="45:45" x14ac:dyDescent="0.2">
      <c r="AS227" s="205"/>
    </row>
    <row r="228" spans="45:45" x14ac:dyDescent="0.2">
      <c r="AS228" s="205"/>
    </row>
    <row r="229" spans="45:45" x14ac:dyDescent="0.2">
      <c r="AS229" s="205"/>
    </row>
  </sheetData>
  <mergeCells count="104">
    <mergeCell ref="AI5:AJ5"/>
    <mergeCell ref="O5:P5"/>
    <mergeCell ref="Q5:R5"/>
    <mergeCell ref="S5:T5"/>
    <mergeCell ref="AA4:AB4"/>
    <mergeCell ref="W4:X4"/>
    <mergeCell ref="Y5:Z5"/>
    <mergeCell ref="Y4:Z4"/>
    <mergeCell ref="AA5:AB5"/>
    <mergeCell ref="S4:T4"/>
    <mergeCell ref="AE5:AF5"/>
    <mergeCell ref="AC5:AD5"/>
    <mergeCell ref="AC4:AD4"/>
    <mergeCell ref="AE4:AF4"/>
    <mergeCell ref="U5:X5"/>
    <mergeCell ref="AI1:AJ1"/>
    <mergeCell ref="AI2:AJ2"/>
    <mergeCell ref="AI3:AJ3"/>
    <mergeCell ref="AG2:AH2"/>
    <mergeCell ref="Y1:Z1"/>
    <mergeCell ref="AG1:AH1"/>
    <mergeCell ref="AC1:AD1"/>
    <mergeCell ref="AA1:AB1"/>
    <mergeCell ref="Y2:Z2"/>
    <mergeCell ref="AE1:AF1"/>
    <mergeCell ref="AE2:AF2"/>
    <mergeCell ref="AE3:AF3"/>
    <mergeCell ref="AC2:AD2"/>
    <mergeCell ref="W1:X1"/>
    <mergeCell ref="W3:X3"/>
    <mergeCell ref="W2:X2"/>
    <mergeCell ref="Y3:Z3"/>
    <mergeCell ref="AA3:AB3"/>
    <mergeCell ref="AC3:AD3"/>
    <mergeCell ref="AA2:AB2"/>
    <mergeCell ref="G1:H1"/>
    <mergeCell ref="G2:H2"/>
    <mergeCell ref="G3:H3"/>
    <mergeCell ref="G4:H4"/>
    <mergeCell ref="I3:J3"/>
    <mergeCell ref="I1:J1"/>
    <mergeCell ref="K1:L1"/>
    <mergeCell ref="I2:J2"/>
    <mergeCell ref="C5:D5"/>
    <mergeCell ref="I5:J5"/>
    <mergeCell ref="K5:L5"/>
    <mergeCell ref="G5:H5"/>
    <mergeCell ref="K2:L2"/>
    <mergeCell ref="K3:L3"/>
    <mergeCell ref="C4:D4"/>
    <mergeCell ref="I4:J4"/>
    <mergeCell ref="C1:D1"/>
    <mergeCell ref="C2:D2"/>
    <mergeCell ref="C3:D3"/>
    <mergeCell ref="K4:L4"/>
    <mergeCell ref="E1:F1"/>
    <mergeCell ref="E2:F2"/>
    <mergeCell ref="E3:F3"/>
    <mergeCell ref="E4:F4"/>
    <mergeCell ref="U74:V74"/>
    <mergeCell ref="M1:N1"/>
    <mergeCell ref="M2:N2"/>
    <mergeCell ref="M3:N3"/>
    <mergeCell ref="M4:N4"/>
    <mergeCell ref="O4:P4"/>
    <mergeCell ref="Q4:R4"/>
    <mergeCell ref="U4:V4"/>
    <mergeCell ref="U1:V1"/>
    <mergeCell ref="O3:P3"/>
    <mergeCell ref="S3:T3"/>
    <mergeCell ref="Q2:R2"/>
    <mergeCell ref="Q1:R1"/>
    <mergeCell ref="Q3:R3"/>
    <mergeCell ref="O1:P1"/>
    <mergeCell ref="M5:N5"/>
    <mergeCell ref="S2:T2"/>
    <mergeCell ref="O2:P2"/>
    <mergeCell ref="S1:T1"/>
    <mergeCell ref="U3:V3"/>
    <mergeCell ref="U2:V2"/>
    <mergeCell ref="AQ1:AR1"/>
    <mergeCell ref="AQ2:AR2"/>
    <mergeCell ref="AQ3:AR3"/>
    <mergeCell ref="AQ4:AR4"/>
    <mergeCell ref="AQ5:AR5"/>
    <mergeCell ref="AO1:AP1"/>
    <mergeCell ref="AO5:AP5"/>
    <mergeCell ref="AO2:AP2"/>
    <mergeCell ref="AG4:AH4"/>
    <mergeCell ref="AO3:AP3"/>
    <mergeCell ref="AG5:AH5"/>
    <mergeCell ref="AG3:AH3"/>
    <mergeCell ref="AO4:AP4"/>
    <mergeCell ref="AM1:AN1"/>
    <mergeCell ref="AM2:AN2"/>
    <mergeCell ref="AM3:AN3"/>
    <mergeCell ref="AM4:AN4"/>
    <mergeCell ref="AM5:AN5"/>
    <mergeCell ref="AK5:AL5"/>
    <mergeCell ref="AK4:AL4"/>
    <mergeCell ref="AI4:AJ4"/>
    <mergeCell ref="AK1:AL1"/>
    <mergeCell ref="AK2:AL2"/>
    <mergeCell ref="AK3:AL3"/>
  </mergeCells>
  <phoneticPr fontId="0" type="noConversion"/>
  <conditionalFormatting sqref="AY7:BC7">
    <cfRule type="cellIs" dxfId="50" priority="46" stopIfTrue="1" operator="equal">
      <formula>"""03"""</formula>
    </cfRule>
  </conditionalFormatting>
  <conditionalFormatting sqref="AY37:BD37 AY33:BD33 BA10:BB11 AY10:AZ12 AY14:BB15 BC8:BD18 AY31 AY26:BD27 AY29:BA29 AY25 BD25 BD39:BD41 BB53:BD57 AY56:BA57 AY67:BE67 BD68:BD71 AY68:AY71 AY53:BA54 BC29:BC30 BD30:BD32 AY59:BD63 AY22:BD23">
    <cfRule type="cellIs" dxfId="49" priority="47" stopIfTrue="1" operator="equal">
      <formula>"03"</formula>
    </cfRule>
  </conditionalFormatting>
  <conditionalFormatting sqref="AY58:BD58 AY38:AY39 BC34:BD34 BA29 BA12:BB13 AY8:BB9 AY25:BC25 AY13:AZ13 AY17:BB18 BC38:BD38 BC43:BD45 BC39 AY31:BC32 BB55:BC56 AY56:BA56 BC68:BD68 BC71:BD71 BD70 AY68:BC71 BC36:BD36 BC29:BC30 BB64:BD66 AY24:BD24 AY41:BD41">
    <cfRule type="cellIs" dxfId="48" priority="48" stopIfTrue="1" operator="equal">
      <formula>"04"</formula>
    </cfRule>
  </conditionalFormatting>
  <conditionalFormatting sqref="AY64:BA64 AY43:BB45 AZ38:BB39 AY36:BB36 AY31:AZ31 AY71:BB71 AZ68:BB71 AY66:BA66 AZ41:BB41">
    <cfRule type="cellIs" dxfId="47" priority="49" stopIfTrue="1" operator="equal">
      <formula>"04"</formula>
    </cfRule>
  </conditionalFormatting>
  <conditionalFormatting sqref="AZ28">
    <cfRule type="cellIs" dxfId="46" priority="36" stopIfTrue="1" operator="equal">
      <formula>"04"</formula>
    </cfRule>
  </conditionalFormatting>
  <conditionalFormatting sqref="AY28">
    <cfRule type="cellIs" dxfId="45" priority="35" stopIfTrue="1" operator="equal">
      <formula>"04"</formula>
    </cfRule>
  </conditionalFormatting>
  <conditionalFormatting sqref="BA28">
    <cfRule type="cellIs" dxfId="44" priority="34" stopIfTrue="1" operator="equal">
      <formula>"04"</formula>
    </cfRule>
  </conditionalFormatting>
  <conditionalFormatting sqref="BB28:BB30">
    <cfRule type="cellIs" dxfId="43" priority="33" stopIfTrue="1" operator="equal">
      <formula>"04"</formula>
    </cfRule>
  </conditionalFormatting>
  <conditionalFormatting sqref="BC28">
    <cfRule type="cellIs" dxfId="42" priority="32" stopIfTrue="1" operator="equal">
      <formula>"04"</formula>
    </cfRule>
  </conditionalFormatting>
  <conditionalFormatting sqref="BD28">
    <cfRule type="cellIs" dxfId="41" priority="31" stopIfTrue="1" operator="equal">
      <formula>"04"</formula>
    </cfRule>
  </conditionalFormatting>
  <conditionalFormatting sqref="AY46 BC46:BD46">
    <cfRule type="cellIs" dxfId="40" priority="29" stopIfTrue="1" operator="equal">
      <formula>"04"</formula>
    </cfRule>
  </conditionalFormatting>
  <conditionalFormatting sqref="AZ46:BB46">
    <cfRule type="cellIs" dxfId="39" priority="30" stopIfTrue="1" operator="equal">
      <formula>"04"</formula>
    </cfRule>
  </conditionalFormatting>
  <conditionalFormatting sqref="AY47:AZ50">
    <cfRule type="cellIs" dxfId="38" priority="27" stopIfTrue="1" operator="equal">
      <formula>"04"</formula>
    </cfRule>
  </conditionalFormatting>
  <conditionalFormatting sqref="BA47:BD50">
    <cfRule type="cellIs" dxfId="37" priority="26" stopIfTrue="1" operator="equal">
      <formula>"04"</formula>
    </cfRule>
  </conditionalFormatting>
  <conditionalFormatting sqref="AY35:BD35">
    <cfRule type="cellIs" dxfId="36" priority="25" stopIfTrue="1" operator="equal">
      <formula>"04"</formula>
    </cfRule>
  </conditionalFormatting>
  <conditionalFormatting sqref="BA30">
    <cfRule type="cellIs" dxfId="35" priority="22" stopIfTrue="1" operator="equal">
      <formula>"04"</formula>
    </cfRule>
  </conditionalFormatting>
  <conditionalFormatting sqref="AY30">
    <cfRule type="cellIs" dxfId="34" priority="24" stopIfTrue="1" operator="equal">
      <formula>"04"</formula>
    </cfRule>
  </conditionalFormatting>
  <conditionalFormatting sqref="AZ30">
    <cfRule type="cellIs" dxfId="33" priority="23" stopIfTrue="1" operator="equal">
      <formula>"04"</formula>
    </cfRule>
  </conditionalFormatting>
  <conditionalFormatting sqref="BD42 AY42">
    <cfRule type="cellIs" dxfId="32" priority="19" stopIfTrue="1" operator="equal">
      <formula>"03"</formula>
    </cfRule>
  </conditionalFormatting>
  <conditionalFormatting sqref="AY42:BD42">
    <cfRule type="cellIs" dxfId="31" priority="20" stopIfTrue="1" operator="equal">
      <formula>"04"</formula>
    </cfRule>
  </conditionalFormatting>
  <conditionalFormatting sqref="AY42:BB42">
    <cfRule type="cellIs" dxfId="30" priority="21" stopIfTrue="1" operator="equal">
      <formula>"04"</formula>
    </cfRule>
  </conditionalFormatting>
  <conditionalFormatting sqref="AY51:BA51 BB51:BD52">
    <cfRule type="cellIs" dxfId="29" priority="17" stopIfTrue="1" operator="equal">
      <formula>"03"</formula>
    </cfRule>
  </conditionalFormatting>
  <conditionalFormatting sqref="BB52:BC52">
    <cfRule type="cellIs" dxfId="28" priority="18" stopIfTrue="1" operator="equal">
      <formula>"04"</formula>
    </cfRule>
  </conditionalFormatting>
  <conditionalFormatting sqref="AY65:BA65">
    <cfRule type="cellIs" dxfId="27" priority="16" stopIfTrue="1" operator="equal">
      <formula>"04"</formula>
    </cfRule>
  </conditionalFormatting>
  <conditionalFormatting sqref="AY24">
    <cfRule type="cellIs" dxfId="26" priority="15" stopIfTrue="1" operator="equal">
      <formula>"03"</formula>
    </cfRule>
  </conditionalFormatting>
  <conditionalFormatting sqref="AY34">
    <cfRule type="cellIs" dxfId="25" priority="14" stopIfTrue="1" operator="equal">
      <formula>"04"</formula>
    </cfRule>
  </conditionalFormatting>
  <conditionalFormatting sqref="AZ34">
    <cfRule type="cellIs" dxfId="24" priority="13" stopIfTrue="1" operator="equal">
      <formula>"04"</formula>
    </cfRule>
  </conditionalFormatting>
  <conditionalFormatting sqref="BA34">
    <cfRule type="cellIs" dxfId="23" priority="12" stopIfTrue="1" operator="equal">
      <formula>"04"</formula>
    </cfRule>
  </conditionalFormatting>
  <conditionalFormatting sqref="BB34">
    <cfRule type="cellIs" dxfId="22" priority="11" stopIfTrue="1" operator="equal">
      <formula>"04"</formula>
    </cfRule>
  </conditionalFormatting>
  <conditionalFormatting sqref="BC40">
    <cfRule type="cellIs" dxfId="21" priority="10" stopIfTrue="1" operator="equal">
      <formula>"04"</formula>
    </cfRule>
  </conditionalFormatting>
  <conditionalFormatting sqref="AY40">
    <cfRule type="cellIs" dxfId="20" priority="9" stopIfTrue="1" operator="equal">
      <formula>"04"</formula>
    </cfRule>
  </conditionalFormatting>
  <conditionalFormatting sqref="AZ40">
    <cfRule type="cellIs" dxfId="19" priority="8" stopIfTrue="1" operator="equal">
      <formula>"04"</formula>
    </cfRule>
  </conditionalFormatting>
  <conditionalFormatting sqref="BA40">
    <cfRule type="cellIs" dxfId="18" priority="7" stopIfTrue="1" operator="equal">
      <formula>"04"</formula>
    </cfRule>
  </conditionalFormatting>
  <conditionalFormatting sqref="BB40">
    <cfRule type="cellIs" dxfId="17" priority="6" stopIfTrue="1" operator="equal">
      <formula>"04"</formula>
    </cfRule>
  </conditionalFormatting>
  <conditionalFormatting sqref="AY16:AZ16">
    <cfRule type="cellIs" dxfId="16" priority="4" stopIfTrue="1" operator="equal">
      <formula>"04"</formula>
    </cfRule>
  </conditionalFormatting>
  <conditionalFormatting sqref="BA16:BB16">
    <cfRule type="cellIs" dxfId="15" priority="5" stopIfTrue="1" operator="equal">
      <formula>"04"</formula>
    </cfRule>
  </conditionalFormatting>
  <conditionalFormatting sqref="AY21 BD21 AY19:BD19">
    <cfRule type="cellIs" dxfId="14" priority="2" stopIfTrue="1" operator="equal">
      <formula>"03"</formula>
    </cfRule>
  </conditionalFormatting>
  <conditionalFormatting sqref="AY21:BC21 AY20:BD20">
    <cfRule type="cellIs" dxfId="13" priority="3" stopIfTrue="1" operator="equal">
      <formula>"04"</formula>
    </cfRule>
  </conditionalFormatting>
  <conditionalFormatting sqref="AY20">
    <cfRule type="cellIs" dxfId="12" priority="1" stopIfTrue="1" operator="equal">
      <formula>"03"</formula>
    </cfRule>
  </conditionalFormatting>
  <printOptions horizontalCentered="1"/>
  <pageMargins left="3.937007874015748E-2" right="3.937007874015748E-2" top="0.74803149606299213" bottom="0.74803149606299213" header="0.11811023622047245" footer="0.11811023622047245"/>
  <pageSetup paperSize="9" scale="52" orientation="landscape" r:id="rId1"/>
  <headerFooter alignWithMargins="0"/>
  <ignoredErrors>
    <ignoredError sqref="AY38:BD38 AY43:BC43 AY55:BA55 AY58:AZ58 BC61 AY64:BA64 AY12:BA12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36"/>
  <sheetViews>
    <sheetView zoomScale="75" zoomScaleNormal="75" workbookViewId="0">
      <pane ySplit="7" topLeftCell="A8" activePane="bottomLeft" state="frozen"/>
      <selection pane="bottomLeft" activeCell="S28" sqref="S28"/>
    </sheetView>
  </sheetViews>
  <sheetFormatPr baseColWidth="10" defaultColWidth="11.42578125" defaultRowHeight="11.25" x14ac:dyDescent="0.2"/>
  <cols>
    <col min="1" max="1" width="2" style="44" customWidth="1"/>
    <col min="2" max="2" width="2.85546875" style="134" customWidth="1"/>
    <col min="3" max="3" width="26.140625" style="44" customWidth="1"/>
    <col min="4" max="5" width="3.5703125" style="215" customWidth="1"/>
    <col min="6" max="6" width="4.85546875" style="215" customWidth="1"/>
    <col min="7" max="7" width="3.85546875" style="215" customWidth="1"/>
    <col min="8" max="8" width="3.7109375" style="215" customWidth="1"/>
    <col min="9" max="9" width="3.5703125" style="215" customWidth="1"/>
    <col min="10" max="10" width="5" style="215" customWidth="1"/>
    <col min="11" max="11" width="3.85546875" style="215" customWidth="1"/>
    <col min="12" max="12" width="3.7109375" style="215" customWidth="1"/>
    <col min="13" max="13" width="3.5703125" style="215" customWidth="1"/>
    <col min="14" max="14" width="5" style="215" customWidth="1"/>
    <col min="15" max="15" width="3.85546875" style="215" customWidth="1"/>
    <col min="16" max="17" width="3.140625" style="215" customWidth="1"/>
    <col min="18" max="18" width="4.7109375" style="215" customWidth="1"/>
    <col min="19" max="19" width="3.140625" style="215" customWidth="1"/>
    <col min="20" max="20" width="3" style="215" customWidth="1"/>
    <col min="21" max="21" width="1.7109375" style="215" customWidth="1"/>
    <col min="22" max="22" width="3.5703125" style="215" customWidth="1"/>
    <col min="23" max="23" width="3" style="215" customWidth="1"/>
    <col min="24" max="25" width="3.42578125" style="215" customWidth="1"/>
    <col min="26" max="26" width="4.140625" style="215" customWidth="1"/>
    <col min="27" max="27" width="3" style="215" customWidth="1"/>
    <col min="28" max="29" width="3.42578125" style="215" customWidth="1"/>
    <col min="30" max="30" width="3.140625" style="215" customWidth="1"/>
    <col min="31" max="31" width="3" style="215" customWidth="1"/>
    <col min="32" max="32" width="1" style="44" customWidth="1"/>
    <col min="33" max="33" width="2.7109375" style="44" customWidth="1"/>
    <col min="34" max="34" width="3.28515625" style="44" customWidth="1"/>
    <col min="35" max="35" width="2.85546875" style="44" customWidth="1"/>
    <col min="36" max="36" width="4.140625" style="44" customWidth="1"/>
    <col min="37" max="37" width="4.85546875" style="490" customWidth="1"/>
    <col min="38" max="40" width="5.140625" style="490" customWidth="1"/>
    <col min="41" max="41" width="4" style="134" customWidth="1"/>
    <col min="42" max="16384" width="11.42578125" style="44"/>
  </cols>
  <sheetData>
    <row r="1" spans="1:69" s="180" customFormat="1" x14ac:dyDescent="0.2">
      <c r="A1" s="178"/>
      <c r="B1" s="178"/>
      <c r="C1" s="17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178"/>
      <c r="AG1" s="178"/>
      <c r="AH1" s="178"/>
      <c r="AI1" s="178"/>
      <c r="AJ1" s="178"/>
      <c r="AK1" s="179"/>
      <c r="AL1" s="179"/>
      <c r="AM1" s="179"/>
      <c r="AN1" s="179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s="180" customFormat="1" ht="12.75" x14ac:dyDescent="0.2">
      <c r="A2" s="178"/>
      <c r="B2" s="345"/>
      <c r="C2" s="181"/>
      <c r="D2" s="1600" t="s">
        <v>374</v>
      </c>
      <c r="E2" s="1601"/>
      <c r="F2" s="1601"/>
      <c r="G2" s="1602"/>
      <c r="H2" s="1600" t="s">
        <v>374</v>
      </c>
      <c r="I2" s="1601"/>
      <c r="J2" s="1601"/>
      <c r="K2" s="1602"/>
      <c r="L2" s="1600" t="s">
        <v>448</v>
      </c>
      <c r="M2" s="1601"/>
      <c r="N2" s="1601"/>
      <c r="O2" s="1602"/>
      <c r="P2" s="1704" t="s">
        <v>483</v>
      </c>
      <c r="Q2" s="1705"/>
      <c r="R2" s="1705"/>
      <c r="S2" s="1706"/>
      <c r="T2" s="1610"/>
      <c r="U2" s="1601"/>
      <c r="V2" s="1601"/>
      <c r="W2" s="1602"/>
      <c r="X2" s="1610"/>
      <c r="Y2" s="1601"/>
      <c r="Z2" s="1621"/>
      <c r="AA2" s="1622"/>
      <c r="AB2" s="1610"/>
      <c r="AC2" s="1601"/>
      <c r="AD2" s="1601"/>
      <c r="AE2" s="1602"/>
      <c r="AF2" s="182"/>
      <c r="AG2" s="182"/>
      <c r="AH2" s="182"/>
      <c r="AI2" s="182"/>
      <c r="AJ2" s="182"/>
      <c r="AK2" s="198"/>
      <c r="AL2" s="198"/>
      <c r="AM2" s="198"/>
      <c r="AN2" s="198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</row>
    <row r="3" spans="1:69" s="180" customFormat="1" ht="13.5" thickBot="1" x14ac:dyDescent="0.25">
      <c r="A3" s="178"/>
      <c r="B3" s="346"/>
      <c r="C3" s="181"/>
      <c r="D3" s="1603"/>
      <c r="E3" s="1597"/>
      <c r="F3" s="1597"/>
      <c r="G3" s="1598"/>
      <c r="H3" s="1595"/>
      <c r="I3" s="1597"/>
      <c r="J3" s="1597"/>
      <c r="K3" s="1598"/>
      <c r="L3" s="1595"/>
      <c r="M3" s="1597"/>
      <c r="N3" s="1597"/>
      <c r="O3" s="1598"/>
      <c r="P3" s="1603"/>
      <c r="Q3" s="1597"/>
      <c r="R3" s="1597"/>
      <c r="S3" s="1598"/>
      <c r="T3" s="1604"/>
      <c r="U3" s="1597"/>
      <c r="V3" s="1605"/>
      <c r="W3" s="1598"/>
      <c r="X3" s="1604"/>
      <c r="Y3" s="1597"/>
      <c r="Z3" s="1605"/>
      <c r="AA3" s="1598"/>
      <c r="AB3" s="1604"/>
      <c r="AC3" s="1597"/>
      <c r="AD3" s="1597"/>
      <c r="AE3" s="1598"/>
      <c r="AF3" s="182"/>
      <c r="AG3" s="182"/>
      <c r="AH3" s="182"/>
      <c r="AI3" s="182"/>
      <c r="AJ3" s="182"/>
      <c r="AK3" s="198"/>
      <c r="AL3" s="198"/>
      <c r="AM3" s="198"/>
      <c r="AN3" s="198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</row>
    <row r="4" spans="1:69" s="180" customFormat="1" ht="12.75" x14ac:dyDescent="0.2">
      <c r="A4" s="178"/>
      <c r="B4" s="347"/>
      <c r="C4" s="181"/>
      <c r="D4" s="1595" t="s">
        <v>433</v>
      </c>
      <c r="E4" s="1596"/>
      <c r="F4" s="1597"/>
      <c r="G4" s="1598"/>
      <c r="H4" s="1595" t="s">
        <v>435</v>
      </c>
      <c r="I4" s="1596"/>
      <c r="J4" s="1597"/>
      <c r="K4" s="1598"/>
      <c r="L4" s="1595" t="s">
        <v>451</v>
      </c>
      <c r="M4" s="1596"/>
      <c r="N4" s="1597"/>
      <c r="O4" s="1598"/>
      <c r="P4" s="1707" t="s">
        <v>484</v>
      </c>
      <c r="Q4" s="1708"/>
      <c r="R4" s="1709"/>
      <c r="S4" s="1710"/>
      <c r="T4" s="1604"/>
      <c r="U4" s="1597"/>
      <c r="V4" s="1605"/>
      <c r="W4" s="1598"/>
      <c r="X4" s="1604"/>
      <c r="Y4" s="1597"/>
      <c r="Z4" s="1605"/>
      <c r="AA4" s="1598"/>
      <c r="AB4" s="1604"/>
      <c r="AC4" s="1597"/>
      <c r="AD4" s="1597"/>
      <c r="AE4" s="1598"/>
      <c r="AF4" s="178"/>
      <c r="AG4" s="183" t="s">
        <v>2</v>
      </c>
      <c r="AH4" s="184"/>
      <c r="AI4" s="184"/>
      <c r="AJ4" s="185"/>
      <c r="AK4" s="864"/>
      <c r="AL4" s="864"/>
      <c r="AM4" s="864"/>
      <c r="AN4" s="864"/>
      <c r="AO4" s="186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</row>
    <row r="5" spans="1:69" s="180" customFormat="1" ht="12.75" x14ac:dyDescent="0.2">
      <c r="A5" s="178"/>
      <c r="B5" s="347"/>
      <c r="C5" s="187"/>
      <c r="D5" s="1599">
        <v>2017</v>
      </c>
      <c r="E5" s="1597"/>
      <c r="F5" s="1597"/>
      <c r="G5" s="1598"/>
      <c r="H5" s="1599">
        <v>2017</v>
      </c>
      <c r="I5" s="1597"/>
      <c r="J5" s="1597"/>
      <c r="K5" s="1598"/>
      <c r="L5" s="1599">
        <v>2017</v>
      </c>
      <c r="M5" s="1597"/>
      <c r="N5" s="1597"/>
      <c r="O5" s="1598"/>
      <c r="P5" s="1599">
        <v>2017</v>
      </c>
      <c r="Q5" s="1597"/>
      <c r="R5" s="1597"/>
      <c r="S5" s="1598"/>
      <c r="T5" s="1604"/>
      <c r="U5" s="1597"/>
      <c r="V5" s="1605"/>
      <c r="W5" s="1598"/>
      <c r="X5" s="1604"/>
      <c r="Y5" s="1597"/>
      <c r="Z5" s="1605"/>
      <c r="AA5" s="1598"/>
      <c r="AB5" s="1604"/>
      <c r="AC5" s="1597"/>
      <c r="AD5" s="1597"/>
      <c r="AE5" s="1598"/>
      <c r="AF5" s="178"/>
      <c r="AG5" s="188" t="s">
        <v>5</v>
      </c>
      <c r="AH5" s="189" t="s">
        <v>6</v>
      </c>
      <c r="AI5" s="190" t="s">
        <v>7</v>
      </c>
      <c r="AJ5" s="191" t="s">
        <v>8</v>
      </c>
      <c r="AK5" s="863" t="s">
        <v>3</v>
      </c>
      <c r="AL5" s="199"/>
      <c r="AM5" s="199"/>
      <c r="AN5" s="199"/>
      <c r="AO5" s="193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</row>
    <row r="6" spans="1:69" s="180" customFormat="1" ht="13.5" thickBot="1" x14ac:dyDescent="0.25">
      <c r="A6" s="178"/>
      <c r="B6" s="346"/>
      <c r="C6" s="187"/>
      <c r="D6" s="1591" t="s">
        <v>391</v>
      </c>
      <c r="E6" s="1592"/>
      <c r="F6" s="1593"/>
      <c r="G6" s="1594"/>
      <c r="H6" s="1591" t="s">
        <v>438</v>
      </c>
      <c r="I6" s="1592"/>
      <c r="J6" s="1593"/>
      <c r="K6" s="1594"/>
      <c r="L6" s="1591" t="s">
        <v>449</v>
      </c>
      <c r="M6" s="1592"/>
      <c r="N6" s="1593"/>
      <c r="O6" s="1594"/>
      <c r="P6" s="1711" t="s">
        <v>485</v>
      </c>
      <c r="Q6" s="1712"/>
      <c r="R6" s="1713"/>
      <c r="S6" s="1714"/>
      <c r="T6" s="1618"/>
      <c r="U6" s="1619"/>
      <c r="V6" s="1619"/>
      <c r="W6" s="1620"/>
      <c r="X6" s="1614"/>
      <c r="Y6" s="1615"/>
      <c r="Z6" s="1616"/>
      <c r="AA6" s="1617"/>
      <c r="AB6" s="1607"/>
      <c r="AC6" s="1608"/>
      <c r="AD6" s="1608"/>
      <c r="AE6" s="1609"/>
      <c r="AF6" s="178"/>
      <c r="AG6" s="194"/>
      <c r="AH6" s="195"/>
      <c r="AI6" s="195"/>
      <c r="AJ6" s="191"/>
      <c r="AK6" s="865"/>
      <c r="AL6" s="865"/>
      <c r="AM6" s="865"/>
      <c r="AN6" s="865"/>
      <c r="AO6" s="196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</row>
    <row r="7" spans="1:69" s="180" customFormat="1" ht="12.75" x14ac:dyDescent="0.2">
      <c r="A7" s="178"/>
      <c r="B7" s="192"/>
      <c r="C7" s="197"/>
      <c r="D7" s="866"/>
      <c r="E7" s="866"/>
      <c r="F7" s="866"/>
      <c r="G7" s="867"/>
      <c r="H7" s="866"/>
      <c r="I7" s="866"/>
      <c r="J7" s="866"/>
      <c r="K7" s="867"/>
      <c r="L7" s="866"/>
      <c r="M7" s="866"/>
      <c r="N7" s="866"/>
      <c r="O7" s="902"/>
      <c r="P7" s="867"/>
      <c r="Q7" s="867"/>
      <c r="R7" s="867"/>
      <c r="S7" s="867"/>
      <c r="T7" s="868"/>
      <c r="U7" s="868"/>
      <c r="V7" s="868"/>
      <c r="W7" s="867"/>
      <c r="X7" s="866"/>
      <c r="Y7" s="866"/>
      <c r="Z7" s="866"/>
      <c r="AA7" s="867"/>
      <c r="AB7" s="866"/>
      <c r="AC7" s="866"/>
      <c r="AD7" s="866"/>
      <c r="AE7" s="867"/>
      <c r="AF7" s="178"/>
      <c r="AG7" s="199"/>
      <c r="AH7" s="199"/>
      <c r="AI7" s="199"/>
      <c r="AJ7" s="200"/>
      <c r="AK7" s="199"/>
      <c r="AL7" s="199"/>
      <c r="AM7" s="199"/>
      <c r="AN7" s="199"/>
      <c r="AO7" s="201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</row>
    <row r="8" spans="1:69" s="1307" customFormat="1" ht="13.5" x14ac:dyDescent="0.2">
      <c r="A8" s="1299"/>
      <c r="B8" s="1300"/>
      <c r="C8" s="1301" t="s">
        <v>9</v>
      </c>
      <c r="D8" s="866"/>
      <c r="E8" s="866"/>
      <c r="F8" s="866"/>
      <c r="G8" s="1295"/>
      <c r="H8" s="866"/>
      <c r="I8" s="866"/>
      <c r="J8" s="866"/>
      <c r="K8" s="1295"/>
      <c r="L8" s="866"/>
      <c r="M8" s="866"/>
      <c r="N8" s="866"/>
      <c r="O8" s="1295"/>
      <c r="P8" s="1295"/>
      <c r="Q8" s="1295"/>
      <c r="R8" s="1295"/>
      <c r="S8" s="1295"/>
      <c r="T8" s="868"/>
      <c r="U8" s="868"/>
      <c r="V8" s="868"/>
      <c r="W8" s="1295"/>
      <c r="X8" s="866"/>
      <c r="Y8" s="866"/>
      <c r="Z8" s="866"/>
      <c r="AA8" s="1295"/>
      <c r="AB8" s="866"/>
      <c r="AC8" s="866"/>
      <c r="AD8" s="866"/>
      <c r="AE8" s="1295"/>
      <c r="AF8" s="1299"/>
      <c r="AG8" s="1302"/>
      <c r="AH8" s="1302"/>
      <c r="AI8" s="1302"/>
      <c r="AJ8" s="1303"/>
      <c r="AK8" s="1304">
        <v>32</v>
      </c>
      <c r="AL8" s="1304">
        <v>35</v>
      </c>
      <c r="AM8" s="1304">
        <v>38</v>
      </c>
      <c r="AN8" s="1304">
        <v>40</v>
      </c>
      <c r="AO8" s="1305"/>
      <c r="AP8" s="1306"/>
      <c r="AQ8" s="1306"/>
      <c r="AR8" s="1306"/>
      <c r="AS8" s="1306"/>
      <c r="AT8" s="1306"/>
      <c r="AU8" s="1306"/>
      <c r="AV8" s="1306"/>
      <c r="AW8" s="1306"/>
      <c r="AX8" s="1306"/>
      <c r="AY8" s="1306"/>
      <c r="AZ8" s="1306"/>
      <c r="BA8" s="1306"/>
      <c r="BB8" s="1306"/>
      <c r="BC8" s="1306"/>
      <c r="BD8" s="1306"/>
      <c r="BE8" s="1306"/>
      <c r="BF8" s="1306"/>
      <c r="BG8" s="1306"/>
      <c r="BH8" s="1306"/>
      <c r="BI8" s="1306"/>
      <c r="BJ8" s="1306"/>
      <c r="BK8" s="1306"/>
      <c r="BL8" s="1306"/>
      <c r="BM8" s="1306"/>
      <c r="BN8" s="1306"/>
      <c r="BO8" s="1306"/>
      <c r="BP8" s="1306"/>
      <c r="BQ8" s="1306"/>
    </row>
    <row r="9" spans="1:69" s="1307" customFormat="1" ht="12.75" x14ac:dyDescent="0.2">
      <c r="A9" s="1299"/>
      <c r="B9" s="1308"/>
      <c r="C9" s="1309" t="s">
        <v>229</v>
      </c>
      <c r="D9" s="869"/>
      <c r="E9" s="869"/>
      <c r="F9" s="869"/>
      <c r="G9" s="870"/>
      <c r="H9" s="871"/>
      <c r="I9" s="869"/>
      <c r="J9" s="869"/>
      <c r="K9" s="872"/>
      <c r="L9" s="871"/>
      <c r="M9" s="869"/>
      <c r="N9" s="869"/>
      <c r="O9" s="872"/>
      <c r="P9" s="873"/>
      <c r="Q9" s="874"/>
      <c r="R9" s="874"/>
      <c r="S9" s="875"/>
      <c r="T9" s="869"/>
      <c r="U9" s="869"/>
      <c r="V9" s="869"/>
      <c r="W9" s="870"/>
      <c r="X9" s="871"/>
      <c r="Y9" s="869"/>
      <c r="Z9" s="869"/>
      <c r="AA9" s="875"/>
      <c r="AB9" s="871"/>
      <c r="AC9" s="869"/>
      <c r="AD9" s="869"/>
      <c r="AE9" s="875"/>
      <c r="AF9" s="1299"/>
      <c r="AG9" s="1310">
        <f>COUNTIF(D9:AE9,"(1)")</f>
        <v>0</v>
      </c>
      <c r="AH9" s="1310">
        <f>COUNTIF(D9:AF9,"(2)")</f>
        <v>0</v>
      </c>
      <c r="AI9" s="1310">
        <f>COUNTIF(D9:AG9,"(3)")</f>
        <v>0</v>
      </c>
      <c r="AJ9" s="1311">
        <f>SUM(AG9:AI9)</f>
        <v>0</v>
      </c>
      <c r="AK9" s="1312">
        <v>12</v>
      </c>
      <c r="AL9" s="1312">
        <v>12</v>
      </c>
      <c r="AM9" s="1312">
        <v>12</v>
      </c>
      <c r="AN9" s="1312">
        <v>12</v>
      </c>
      <c r="AO9" s="1305"/>
      <c r="AP9" s="1306"/>
      <c r="AQ9" s="1306"/>
      <c r="AR9" s="1306"/>
      <c r="AS9" s="1306"/>
      <c r="AT9" s="1306"/>
      <c r="AU9" s="1306"/>
      <c r="AV9" s="1306"/>
      <c r="AW9" s="1306"/>
      <c r="AX9" s="1306"/>
      <c r="AY9" s="1306"/>
      <c r="AZ9" s="1306"/>
      <c r="BA9" s="1306"/>
      <c r="BB9" s="1306"/>
      <c r="BC9" s="1306"/>
      <c r="BD9" s="1306"/>
      <c r="BE9" s="1306"/>
      <c r="BF9" s="1306"/>
      <c r="BG9" s="1306"/>
      <c r="BH9" s="1306"/>
      <c r="BI9" s="1306"/>
      <c r="BJ9" s="1306"/>
      <c r="BK9" s="1306"/>
      <c r="BL9" s="1306"/>
      <c r="BM9" s="1306"/>
      <c r="BN9" s="1306"/>
      <c r="BO9" s="1306"/>
      <c r="BP9" s="1306"/>
      <c r="BQ9" s="1306"/>
    </row>
    <row r="10" spans="1:69" s="1307" customFormat="1" ht="12.75" x14ac:dyDescent="0.2">
      <c r="A10" s="1299"/>
      <c r="B10" s="1300"/>
      <c r="C10" s="1313"/>
      <c r="D10" s="866"/>
      <c r="E10" s="866"/>
      <c r="F10" s="866"/>
      <c r="G10" s="1295"/>
      <c r="H10" s="866"/>
      <c r="I10" s="866"/>
      <c r="J10" s="866"/>
      <c r="K10" s="1295"/>
      <c r="L10" s="866"/>
      <c r="M10" s="866"/>
      <c r="N10" s="866"/>
      <c r="O10" s="1295"/>
      <c r="P10" s="1295"/>
      <c r="Q10" s="1295"/>
      <c r="R10" s="1295"/>
      <c r="S10" s="1295"/>
      <c r="T10" s="868"/>
      <c r="U10" s="868"/>
      <c r="V10" s="868"/>
      <c r="W10" s="1295"/>
      <c r="X10" s="866"/>
      <c r="Y10" s="866"/>
      <c r="Z10" s="866"/>
      <c r="AA10" s="1295"/>
      <c r="AB10" s="866"/>
      <c r="AC10" s="866"/>
      <c r="AD10" s="866"/>
      <c r="AE10" s="1295"/>
      <c r="AF10" s="1299"/>
      <c r="AG10" s="1302"/>
      <c r="AH10" s="1302"/>
      <c r="AI10" s="1302"/>
      <c r="AJ10" s="1303"/>
      <c r="AK10" s="1302"/>
      <c r="AL10" s="1302"/>
      <c r="AM10" s="1302"/>
      <c r="AN10" s="1302"/>
      <c r="AO10" s="1305"/>
      <c r="AP10" s="1306"/>
      <c r="AQ10" s="1306"/>
      <c r="AR10" s="1306"/>
      <c r="AS10" s="1306"/>
      <c r="AT10" s="1306"/>
      <c r="AU10" s="1306"/>
      <c r="AV10" s="1306"/>
      <c r="AW10" s="1306"/>
      <c r="AX10" s="1306"/>
      <c r="AY10" s="1306"/>
      <c r="AZ10" s="1306"/>
      <c r="BA10" s="1306"/>
      <c r="BB10" s="1306"/>
      <c r="BC10" s="1306"/>
      <c r="BD10" s="1306"/>
      <c r="BE10" s="1306"/>
      <c r="BF10" s="1306"/>
      <c r="BG10" s="1306"/>
      <c r="BH10" s="1306"/>
      <c r="BI10" s="1306"/>
      <c r="BJ10" s="1306"/>
      <c r="BK10" s="1306"/>
      <c r="BL10" s="1306"/>
      <c r="BM10" s="1306"/>
      <c r="BN10" s="1306"/>
      <c r="BO10" s="1306"/>
      <c r="BP10" s="1306"/>
      <c r="BQ10" s="1306"/>
    </row>
    <row r="11" spans="1:69" s="1307" customFormat="1" ht="13.5" x14ac:dyDescent="0.2">
      <c r="A11" s="1299"/>
      <c r="B11" s="1300"/>
      <c r="C11" s="1301" t="s">
        <v>329</v>
      </c>
      <c r="D11" s="866"/>
      <c r="E11" s="866"/>
      <c r="F11" s="866"/>
      <c r="G11" s="1295"/>
      <c r="H11" s="866"/>
      <c r="I11" s="866"/>
      <c r="J11" s="866"/>
      <c r="K11" s="1295"/>
      <c r="L11" s="866"/>
      <c r="M11" s="866"/>
      <c r="N11" s="866"/>
      <c r="O11" s="1295"/>
      <c r="P11" s="1295"/>
      <c r="Q11" s="1295"/>
      <c r="R11" s="1295"/>
      <c r="S11" s="1295"/>
      <c r="T11" s="868"/>
      <c r="U11" s="868"/>
      <c r="V11" s="868"/>
      <c r="W11" s="1295"/>
      <c r="X11" s="866"/>
      <c r="Y11" s="866"/>
      <c r="Z11" s="866"/>
      <c r="AA11" s="1295"/>
      <c r="AB11" s="866"/>
      <c r="AC11" s="866"/>
      <c r="AD11" s="866"/>
      <c r="AE11" s="1295"/>
      <c r="AF11" s="1299"/>
      <c r="AG11" s="1302"/>
      <c r="AH11" s="1302"/>
      <c r="AI11" s="1302"/>
      <c r="AJ11" s="1303"/>
      <c r="AK11" s="1304">
        <v>32</v>
      </c>
      <c r="AL11" s="1304">
        <v>35</v>
      </c>
      <c r="AM11" s="1304">
        <v>38</v>
      </c>
      <c r="AN11" s="1304">
        <v>40</v>
      </c>
      <c r="AO11" s="1305"/>
      <c r="AP11" s="1306"/>
      <c r="AQ11" s="1306"/>
      <c r="AR11" s="1306"/>
      <c r="AS11" s="1306"/>
      <c r="AT11" s="1306"/>
      <c r="AU11" s="1306"/>
      <c r="AV11" s="1306"/>
      <c r="AW11" s="1306"/>
      <c r="AX11" s="1306"/>
      <c r="AY11" s="1306"/>
      <c r="AZ11" s="1306"/>
      <c r="BA11" s="1306"/>
      <c r="BB11" s="1306"/>
      <c r="BC11" s="1306"/>
      <c r="BD11" s="1306"/>
      <c r="BE11" s="1306"/>
      <c r="BF11" s="1306"/>
      <c r="BG11" s="1306"/>
      <c r="BH11" s="1306"/>
      <c r="BI11" s="1306"/>
      <c r="BJ11" s="1306"/>
      <c r="BK11" s="1306"/>
      <c r="BL11" s="1306"/>
      <c r="BM11" s="1306"/>
      <c r="BN11" s="1306"/>
      <c r="BO11" s="1306"/>
      <c r="BP11" s="1306"/>
      <c r="BQ11" s="1306"/>
    </row>
    <row r="12" spans="1:69" s="1307" customFormat="1" ht="12.75" x14ac:dyDescent="0.2">
      <c r="A12" s="1299"/>
      <c r="B12" s="1308">
        <v>1</v>
      </c>
      <c r="C12" s="1309" t="s">
        <v>307</v>
      </c>
      <c r="D12" s="869">
        <v>33</v>
      </c>
      <c r="E12" s="869">
        <v>6</v>
      </c>
      <c r="F12" s="869">
        <v>63</v>
      </c>
      <c r="G12" s="1415" t="s">
        <v>323</v>
      </c>
      <c r="H12" s="871">
        <v>27</v>
      </c>
      <c r="I12" s="869">
        <v>5</v>
      </c>
      <c r="J12" s="869">
        <v>49</v>
      </c>
      <c r="K12" s="1421" t="s">
        <v>323</v>
      </c>
      <c r="L12" s="871"/>
      <c r="M12" s="869"/>
      <c r="N12" s="869"/>
      <c r="O12" s="872"/>
      <c r="P12" s="873"/>
      <c r="Q12" s="874"/>
      <c r="R12" s="874"/>
      <c r="S12" s="875"/>
      <c r="T12" s="869"/>
      <c r="U12" s="869"/>
      <c r="V12" s="869"/>
      <c r="W12" s="874"/>
      <c r="X12" s="871"/>
      <c r="Y12" s="869"/>
      <c r="Z12" s="869"/>
      <c r="AA12" s="875"/>
      <c r="AB12" s="871"/>
      <c r="AC12" s="869"/>
      <c r="AD12" s="869"/>
      <c r="AE12" s="875"/>
      <c r="AF12" s="1299"/>
      <c r="AG12" s="1310">
        <f>COUNTIF(D12:AE12,"(1)")</f>
        <v>0</v>
      </c>
      <c r="AH12" s="1310">
        <f>COUNTIF(D12:AF12,"(2)")</f>
        <v>2</v>
      </c>
      <c r="AI12" s="1310">
        <f>COUNTIF(D12:AG12,"(3)")</f>
        <v>0</v>
      </c>
      <c r="AJ12" s="1311">
        <f>SUM(AG12:AI12)</f>
        <v>2</v>
      </c>
      <c r="AK12" s="1312">
        <v>16</v>
      </c>
      <c r="AL12" s="1312">
        <v>16</v>
      </c>
      <c r="AM12" s="1312">
        <v>16</v>
      </c>
      <c r="AN12" s="1312">
        <v>16</v>
      </c>
      <c r="AO12" s="1305"/>
      <c r="AP12" s="1306"/>
      <c r="AQ12" s="1306"/>
      <c r="AR12" s="1306"/>
      <c r="AS12" s="1306"/>
      <c r="AT12" s="1306"/>
      <c r="AU12" s="1306"/>
      <c r="AV12" s="1306"/>
      <c r="AW12" s="1306"/>
      <c r="AX12" s="1306"/>
      <c r="AY12" s="1306"/>
      <c r="AZ12" s="1306"/>
      <c r="BA12" s="1306"/>
      <c r="BB12" s="1306"/>
      <c r="BC12" s="1306"/>
      <c r="BD12" s="1306"/>
      <c r="BE12" s="1306"/>
      <c r="BF12" s="1306"/>
      <c r="BG12" s="1306"/>
      <c r="BH12" s="1306"/>
      <c r="BI12" s="1306"/>
      <c r="BJ12" s="1306"/>
      <c r="BK12" s="1306"/>
      <c r="BL12" s="1306"/>
      <c r="BM12" s="1306"/>
      <c r="BN12" s="1306"/>
      <c r="BO12" s="1306"/>
      <c r="BP12" s="1306"/>
      <c r="BQ12" s="1306"/>
    </row>
    <row r="13" spans="1:69" s="1307" customFormat="1" ht="12.75" x14ac:dyDescent="0.2">
      <c r="A13" s="1299"/>
      <c r="B13" s="1300"/>
      <c r="C13" s="1313"/>
      <c r="D13" s="866"/>
      <c r="E13" s="866"/>
      <c r="F13" s="866"/>
      <c r="G13" s="1291"/>
      <c r="H13" s="866"/>
      <c r="I13" s="866"/>
      <c r="J13" s="866"/>
      <c r="K13" s="1291"/>
      <c r="L13" s="866"/>
      <c r="M13" s="866"/>
      <c r="N13" s="866"/>
      <c r="O13" s="1291"/>
      <c r="P13" s="1291"/>
      <c r="Q13" s="1291"/>
      <c r="R13" s="1291"/>
      <c r="S13" s="1291"/>
      <c r="T13" s="866"/>
      <c r="U13" s="866"/>
      <c r="V13" s="866"/>
      <c r="W13" s="1291"/>
      <c r="X13" s="866"/>
      <c r="Y13" s="866"/>
      <c r="Z13" s="866"/>
      <c r="AA13" s="1291"/>
      <c r="AB13" s="866"/>
      <c r="AC13" s="866"/>
      <c r="AD13" s="866"/>
      <c r="AE13" s="1291"/>
      <c r="AF13" s="1299"/>
      <c r="AG13" s="1302"/>
      <c r="AH13" s="1302"/>
      <c r="AI13" s="1302"/>
      <c r="AJ13" s="1314"/>
      <c r="AK13" s="1302"/>
      <c r="AL13" s="1302"/>
      <c r="AM13" s="1302"/>
      <c r="AN13" s="1302"/>
      <c r="AO13" s="1305"/>
      <c r="AP13" s="1306"/>
      <c r="AQ13" s="1306"/>
      <c r="AR13" s="1306"/>
      <c r="AS13" s="1306"/>
      <c r="AT13" s="1306"/>
      <c r="AU13" s="1306"/>
      <c r="AV13" s="1306"/>
      <c r="AW13" s="1306"/>
      <c r="AX13" s="1306"/>
      <c r="AY13" s="1306"/>
      <c r="AZ13" s="1306"/>
      <c r="BA13" s="1306"/>
      <c r="BB13" s="1306"/>
      <c r="BC13" s="1306"/>
      <c r="BD13" s="1306"/>
      <c r="BE13" s="1306"/>
      <c r="BF13" s="1306"/>
      <c r="BG13" s="1306"/>
      <c r="BH13" s="1306"/>
      <c r="BI13" s="1306"/>
      <c r="BJ13" s="1306"/>
      <c r="BK13" s="1306"/>
      <c r="BL13" s="1306"/>
      <c r="BM13" s="1306"/>
      <c r="BN13" s="1306"/>
      <c r="BO13" s="1306"/>
      <c r="BP13" s="1306"/>
      <c r="BQ13" s="1306"/>
    </row>
    <row r="14" spans="1:69" s="1307" customFormat="1" ht="13.5" x14ac:dyDescent="0.2">
      <c r="A14" s="1299"/>
      <c r="B14" s="1306"/>
      <c r="C14" s="1315" t="s">
        <v>327</v>
      </c>
      <c r="D14" s="866"/>
      <c r="E14" s="866"/>
      <c r="F14" s="866"/>
      <c r="G14" s="1291"/>
      <c r="H14" s="866"/>
      <c r="I14" s="866"/>
      <c r="J14" s="866"/>
      <c r="K14" s="1291"/>
      <c r="L14" s="866"/>
      <c r="M14" s="866"/>
      <c r="N14" s="866"/>
      <c r="O14" s="1291"/>
      <c r="P14" s="1291"/>
      <c r="Q14" s="1291"/>
      <c r="R14" s="1291"/>
      <c r="S14" s="1291"/>
      <c r="T14" s="1291"/>
      <c r="U14" s="1291"/>
      <c r="V14" s="1291"/>
      <c r="W14" s="1291"/>
      <c r="X14" s="866"/>
      <c r="Y14" s="866"/>
      <c r="Z14" s="866"/>
      <c r="AA14" s="1291"/>
      <c r="AB14" s="866"/>
      <c r="AC14" s="866"/>
      <c r="AD14" s="866"/>
      <c r="AE14" s="1291"/>
      <c r="AF14" s="1299"/>
      <c r="AG14" s="1316"/>
      <c r="AH14" s="1316"/>
      <c r="AI14" s="1316"/>
      <c r="AJ14" s="1317"/>
      <c r="AK14" s="1318">
        <v>32</v>
      </c>
      <c r="AL14" s="1318">
        <v>35</v>
      </c>
      <c r="AM14" s="1318">
        <v>38</v>
      </c>
      <c r="AN14" s="1318">
        <v>40</v>
      </c>
      <c r="AO14" s="1319"/>
      <c r="AP14" s="1306"/>
      <c r="AQ14" s="1306"/>
      <c r="AR14" s="1306"/>
      <c r="AS14" s="1306"/>
      <c r="AT14" s="1306"/>
      <c r="AU14" s="1306"/>
      <c r="AV14" s="1306"/>
      <c r="AW14" s="1306"/>
      <c r="AX14" s="1306"/>
      <c r="AY14" s="1306"/>
      <c r="AZ14" s="1306"/>
      <c r="BA14" s="1306"/>
      <c r="BB14" s="1306"/>
      <c r="BC14" s="1306"/>
      <c r="BD14" s="1306"/>
      <c r="BE14" s="1306"/>
      <c r="BF14" s="1306"/>
      <c r="BG14" s="1306"/>
      <c r="BH14" s="1306"/>
      <c r="BI14" s="1306"/>
      <c r="BJ14" s="1306"/>
      <c r="BK14" s="1306"/>
      <c r="BL14" s="1306"/>
      <c r="BM14" s="1306"/>
      <c r="BN14" s="1306"/>
      <c r="BO14" s="1306"/>
      <c r="BP14" s="1306"/>
      <c r="BQ14" s="1306"/>
    </row>
    <row r="15" spans="1:69" s="1307" customFormat="1" ht="12.75" x14ac:dyDescent="0.2">
      <c r="A15" s="1299"/>
      <c r="B15" s="1320">
        <v>1</v>
      </c>
      <c r="C15" s="1321" t="s">
        <v>328</v>
      </c>
      <c r="D15" s="876">
        <v>32</v>
      </c>
      <c r="E15" s="877">
        <v>3</v>
      </c>
      <c r="F15" s="877">
        <v>57</v>
      </c>
      <c r="G15" s="1416" t="s">
        <v>322</v>
      </c>
      <c r="H15" s="876"/>
      <c r="I15" s="877"/>
      <c r="J15" s="877"/>
      <c r="K15" s="878"/>
      <c r="L15" s="876"/>
      <c r="M15" s="877"/>
      <c r="N15" s="877"/>
      <c r="O15" s="878"/>
      <c r="P15" s="1293"/>
      <c r="Q15" s="1294"/>
      <c r="R15" s="1294"/>
      <c r="S15" s="879"/>
      <c r="T15" s="1293"/>
      <c r="U15" s="1294"/>
      <c r="V15" s="1294"/>
      <c r="W15" s="879"/>
      <c r="X15" s="876"/>
      <c r="Y15" s="877"/>
      <c r="Z15" s="877"/>
      <c r="AA15" s="879"/>
      <c r="AB15" s="876"/>
      <c r="AC15" s="877"/>
      <c r="AD15" s="877"/>
      <c r="AE15" s="879"/>
      <c r="AF15" s="1299"/>
      <c r="AG15" s="1310">
        <f>COUNTIF(D15:AE15,"(1)")</f>
        <v>1</v>
      </c>
      <c r="AH15" s="1310">
        <f>COUNTIF(D15:AF15,"(2)")</f>
        <v>0</v>
      </c>
      <c r="AI15" s="1310">
        <f>COUNTIF(D15:AG15,"(3)")</f>
        <v>0</v>
      </c>
      <c r="AJ15" s="1311">
        <f>SUM(AG15:AI15)</f>
        <v>1</v>
      </c>
      <c r="AK15" s="1322">
        <v>17</v>
      </c>
      <c r="AL15" s="1322"/>
      <c r="AM15" s="1322"/>
      <c r="AN15" s="1310"/>
      <c r="AO15" s="1319"/>
      <c r="AP15" s="1306"/>
      <c r="AQ15" s="1306"/>
      <c r="AR15" s="1306"/>
      <c r="AS15" s="1306"/>
      <c r="AT15" s="1306"/>
      <c r="AU15" s="1306"/>
      <c r="AV15" s="1306"/>
      <c r="AW15" s="1306"/>
      <c r="AX15" s="1306"/>
      <c r="AY15" s="1306"/>
      <c r="AZ15" s="1306"/>
      <c r="BA15" s="1306"/>
      <c r="BB15" s="1306"/>
      <c r="BC15" s="1306"/>
      <c r="BD15" s="1306"/>
      <c r="BE15" s="1306"/>
      <c r="BF15" s="1306"/>
      <c r="BG15" s="1306"/>
      <c r="BH15" s="1306"/>
      <c r="BI15" s="1306"/>
      <c r="BJ15" s="1306"/>
      <c r="BK15" s="1306"/>
      <c r="BL15" s="1306"/>
      <c r="BM15" s="1306"/>
      <c r="BN15" s="1306"/>
      <c r="BO15" s="1306"/>
      <c r="BP15" s="1306"/>
      <c r="BQ15" s="1306"/>
    </row>
    <row r="16" spans="1:69" s="1307" customFormat="1" ht="12.75" x14ac:dyDescent="0.2">
      <c r="A16" s="1299"/>
      <c r="B16" s="1323"/>
      <c r="C16" s="1324"/>
      <c r="D16" s="1296"/>
      <c r="E16" s="1296"/>
      <c r="F16" s="1296"/>
      <c r="G16" s="880"/>
      <c r="H16" s="1296"/>
      <c r="I16" s="1296"/>
      <c r="J16" s="1296"/>
      <c r="K16" s="880"/>
      <c r="L16" s="1296"/>
      <c r="M16" s="1296"/>
      <c r="N16" s="1296"/>
      <c r="O16" s="880"/>
      <c r="P16" s="881"/>
      <c r="Q16" s="881"/>
      <c r="R16" s="881"/>
      <c r="S16" s="881"/>
      <c r="T16" s="882"/>
      <c r="U16" s="883"/>
      <c r="V16" s="883"/>
      <c r="W16" s="884"/>
      <c r="X16" s="885"/>
      <c r="Y16" s="1296"/>
      <c r="Z16" s="1296"/>
      <c r="AA16" s="886"/>
      <c r="AB16" s="1296"/>
      <c r="AC16" s="1296"/>
      <c r="AD16" s="1296"/>
      <c r="AE16" s="886"/>
      <c r="AF16" s="1299"/>
      <c r="AG16" s="1310">
        <f>COUNTIF(D16:AE16,"(1)")</f>
        <v>0</v>
      </c>
      <c r="AH16" s="1310">
        <f>COUNTIF(D16:AF16,"(2)")</f>
        <v>0</v>
      </c>
      <c r="AI16" s="1310">
        <f>COUNTIF(D16:AG16,"(3)")</f>
        <v>0</v>
      </c>
      <c r="AJ16" s="1311">
        <f>SUM(AG16:AI16)</f>
        <v>0</v>
      </c>
      <c r="AK16" s="1325"/>
      <c r="AL16" s="1325"/>
      <c r="AM16" s="1326"/>
      <c r="AN16" s="1326"/>
      <c r="AO16" s="1319"/>
      <c r="AP16" s="1306"/>
      <c r="AQ16" s="1306"/>
      <c r="AR16" s="1306"/>
      <c r="AS16" s="1306"/>
      <c r="AT16" s="1306"/>
      <c r="AU16" s="1306"/>
      <c r="AV16" s="1306"/>
      <c r="AW16" s="1306"/>
      <c r="AX16" s="1306"/>
      <c r="AY16" s="1306"/>
      <c r="AZ16" s="1306"/>
      <c r="BA16" s="1306"/>
      <c r="BB16" s="1306"/>
      <c r="BC16" s="1306"/>
      <c r="BD16" s="1306"/>
      <c r="BE16" s="1306"/>
      <c r="BF16" s="1306"/>
      <c r="BG16" s="1306"/>
      <c r="BH16" s="1306"/>
      <c r="BI16" s="1306"/>
      <c r="BJ16" s="1306"/>
      <c r="BK16" s="1306"/>
      <c r="BL16" s="1306"/>
      <c r="BM16" s="1306"/>
      <c r="BN16" s="1306"/>
      <c r="BO16" s="1306"/>
      <c r="BP16" s="1306"/>
      <c r="BQ16" s="1306"/>
    </row>
    <row r="17" spans="1:69" s="1307" customFormat="1" ht="12.75" x14ac:dyDescent="0.2">
      <c r="A17" s="1299"/>
      <c r="B17" s="1327"/>
      <c r="C17" s="1328"/>
      <c r="D17" s="877"/>
      <c r="E17" s="877"/>
      <c r="F17" s="877"/>
      <c r="G17" s="1294"/>
      <c r="H17" s="877"/>
      <c r="I17" s="877"/>
      <c r="J17" s="877"/>
      <c r="K17" s="1294"/>
      <c r="L17" s="877"/>
      <c r="M17" s="877"/>
      <c r="N17" s="877"/>
      <c r="O17" s="1294"/>
      <c r="P17" s="1294"/>
      <c r="Q17" s="1294"/>
      <c r="R17" s="1294"/>
      <c r="S17" s="1294"/>
      <c r="T17" s="1294"/>
      <c r="U17" s="1294"/>
      <c r="V17" s="1294"/>
      <c r="W17" s="1294"/>
      <c r="X17" s="877"/>
      <c r="Y17" s="877"/>
      <c r="Z17" s="877"/>
      <c r="AA17" s="1294"/>
      <c r="AB17" s="877"/>
      <c r="AC17" s="877"/>
      <c r="AD17" s="877"/>
      <c r="AE17" s="1294"/>
      <c r="AF17" s="1299"/>
      <c r="AG17" s="1302"/>
      <c r="AH17" s="1302"/>
      <c r="AI17" s="1302"/>
      <c r="AJ17" s="1314"/>
      <c r="AK17" s="1302"/>
      <c r="AL17" s="1302"/>
      <c r="AM17" s="1302"/>
      <c r="AN17" s="1302"/>
      <c r="AO17" s="1302"/>
      <c r="AP17" s="1306"/>
      <c r="AQ17" s="1306"/>
      <c r="AR17" s="1306"/>
      <c r="AS17" s="1306"/>
      <c r="AT17" s="1306"/>
      <c r="AU17" s="1306"/>
      <c r="AV17" s="1306"/>
      <c r="AW17" s="1306"/>
      <c r="AX17" s="1306"/>
      <c r="AY17" s="1306"/>
      <c r="AZ17" s="1306"/>
      <c r="BA17" s="1306"/>
      <c r="BB17" s="1306"/>
      <c r="BC17" s="1306"/>
      <c r="BD17" s="1306"/>
      <c r="BE17" s="1306"/>
      <c r="BF17" s="1306"/>
      <c r="BG17" s="1306"/>
      <c r="BH17" s="1306"/>
      <c r="BI17" s="1306"/>
      <c r="BJ17" s="1306"/>
      <c r="BK17" s="1306"/>
      <c r="BL17" s="1306"/>
      <c r="BM17" s="1306"/>
      <c r="BN17" s="1306"/>
      <c r="BO17" s="1306"/>
      <c r="BP17" s="1306"/>
      <c r="BQ17" s="1306"/>
    </row>
    <row r="18" spans="1:69" s="1307" customFormat="1" ht="13.5" x14ac:dyDescent="0.2">
      <c r="A18" s="1299"/>
      <c r="B18" s="1329"/>
      <c r="C18" s="1330" t="s">
        <v>440</v>
      </c>
      <c r="D18" s="1296"/>
      <c r="E18" s="1296"/>
      <c r="F18" s="1296"/>
      <c r="G18" s="883"/>
      <c r="H18" s="1296"/>
      <c r="I18" s="1296"/>
      <c r="J18" s="1296"/>
      <c r="K18" s="883"/>
      <c r="L18" s="1296"/>
      <c r="M18" s="1296"/>
      <c r="N18" s="1296"/>
      <c r="O18" s="883"/>
      <c r="P18" s="883"/>
      <c r="Q18" s="883"/>
      <c r="R18" s="883"/>
      <c r="S18" s="883"/>
      <c r="T18" s="883"/>
      <c r="U18" s="883"/>
      <c r="V18" s="883"/>
      <c r="W18" s="883"/>
      <c r="X18" s="1296"/>
      <c r="Y18" s="1296"/>
      <c r="Z18" s="1296"/>
      <c r="AA18" s="883"/>
      <c r="AB18" s="1296"/>
      <c r="AC18" s="1296"/>
      <c r="AD18" s="1296"/>
      <c r="AE18" s="883"/>
      <c r="AF18" s="1299"/>
      <c r="AG18" s="1302"/>
      <c r="AH18" s="1302"/>
      <c r="AI18" s="1302"/>
      <c r="AJ18" s="1314"/>
      <c r="AK18" s="1318">
        <v>32</v>
      </c>
      <c r="AL18" s="1318">
        <v>35</v>
      </c>
      <c r="AM18" s="1318">
        <v>38</v>
      </c>
      <c r="AN18" s="1318">
        <v>40</v>
      </c>
      <c r="AO18" s="1319"/>
      <c r="AP18" s="1306"/>
      <c r="AQ18" s="1306"/>
      <c r="AR18" s="1306"/>
      <c r="AS18" s="1306"/>
      <c r="AT18" s="1306"/>
      <c r="AU18" s="1306"/>
      <c r="AV18" s="1306"/>
      <c r="AW18" s="1306"/>
      <c r="AX18" s="1306"/>
      <c r="AY18" s="1306"/>
      <c r="AZ18" s="1306"/>
      <c r="BA18" s="1306"/>
      <c r="BB18" s="1306"/>
      <c r="BC18" s="1306"/>
      <c r="BD18" s="1306"/>
      <c r="BE18" s="1306"/>
      <c r="BF18" s="1306"/>
      <c r="BG18" s="1306"/>
      <c r="BH18" s="1306"/>
      <c r="BI18" s="1306"/>
      <c r="BJ18" s="1306"/>
      <c r="BK18" s="1306"/>
      <c r="BL18" s="1306"/>
      <c r="BM18" s="1306"/>
      <c r="BN18" s="1306"/>
      <c r="BO18" s="1306"/>
      <c r="BP18" s="1306"/>
      <c r="BQ18" s="1306"/>
    </row>
    <row r="19" spans="1:69" s="1307" customFormat="1" ht="12.75" x14ac:dyDescent="0.2">
      <c r="A19" s="1299"/>
      <c r="B19" s="1320">
        <v>1</v>
      </c>
      <c r="C19" s="1331" t="s">
        <v>339</v>
      </c>
      <c r="D19" s="1294"/>
      <c r="E19" s="1294"/>
      <c r="F19" s="1294"/>
      <c r="G19" s="878"/>
      <c r="H19" s="1294"/>
      <c r="I19" s="1294"/>
      <c r="J19" s="1294"/>
      <c r="K19" s="878"/>
      <c r="L19" s="1294">
        <v>39</v>
      </c>
      <c r="M19" s="1294">
        <v>7</v>
      </c>
      <c r="N19" s="1294">
        <v>49</v>
      </c>
      <c r="O19" s="878"/>
      <c r="P19" s="887">
        <v>35</v>
      </c>
      <c r="Q19" s="888">
        <v>10</v>
      </c>
      <c r="R19" s="888">
        <v>74</v>
      </c>
      <c r="S19" s="1715" t="s">
        <v>323</v>
      </c>
      <c r="T19" s="1294"/>
      <c r="U19" s="1294"/>
      <c r="V19" s="1294"/>
      <c r="W19" s="888"/>
      <c r="X19" s="1293"/>
      <c r="Y19" s="1294"/>
      <c r="Z19" s="1294"/>
      <c r="AA19" s="879"/>
      <c r="AB19" s="1294"/>
      <c r="AC19" s="1294"/>
      <c r="AD19" s="1294"/>
      <c r="AE19" s="879"/>
      <c r="AF19" s="1299"/>
      <c r="AG19" s="1310">
        <f>COUNTIF(D19:AE19,"(1)")</f>
        <v>0</v>
      </c>
      <c r="AH19" s="1310">
        <f>COUNTIF(D19:AF19,"(2)")</f>
        <v>1</v>
      </c>
      <c r="AI19" s="1310">
        <f>COUNTIF(D19:AG19,"(3)")</f>
        <v>0</v>
      </c>
      <c r="AJ19" s="1332">
        <f>SUM(AG19:AI19)</f>
        <v>1</v>
      </c>
      <c r="AK19" s="1332">
        <v>16</v>
      </c>
      <c r="AL19" s="1332">
        <v>16</v>
      </c>
      <c r="AM19" s="1332">
        <v>16</v>
      </c>
      <c r="AN19" s="1326"/>
      <c r="AO19" s="1319"/>
      <c r="AP19" s="1306"/>
      <c r="AQ19" s="1306"/>
      <c r="AR19" s="1306"/>
      <c r="AS19" s="1306"/>
      <c r="AT19" s="1306"/>
      <c r="AU19" s="1306"/>
      <c r="AV19" s="1306"/>
      <c r="AW19" s="1306"/>
      <c r="AX19" s="1306"/>
      <c r="AY19" s="1306"/>
      <c r="AZ19" s="1306"/>
      <c r="BA19" s="1306"/>
      <c r="BB19" s="1306"/>
      <c r="BC19" s="1306"/>
      <c r="BD19" s="1306"/>
      <c r="BE19" s="1306"/>
      <c r="BF19" s="1306"/>
      <c r="BG19" s="1306"/>
      <c r="BH19" s="1306"/>
      <c r="BI19" s="1306"/>
      <c r="BJ19" s="1306"/>
      <c r="BK19" s="1306"/>
      <c r="BL19" s="1306"/>
      <c r="BM19" s="1306"/>
      <c r="BN19" s="1306"/>
      <c r="BO19" s="1306"/>
      <c r="BP19" s="1306"/>
      <c r="BQ19" s="1306"/>
    </row>
    <row r="20" spans="1:69" s="1307" customFormat="1" ht="12.75" x14ac:dyDescent="0.2">
      <c r="A20" s="1299"/>
      <c r="B20" s="1333"/>
      <c r="C20" s="1324"/>
      <c r="D20" s="882"/>
      <c r="E20" s="883"/>
      <c r="F20" s="883"/>
      <c r="G20" s="880"/>
      <c r="H20" s="882"/>
      <c r="I20" s="883"/>
      <c r="J20" s="883"/>
      <c r="K20" s="880"/>
      <c r="L20" s="882"/>
      <c r="M20" s="883"/>
      <c r="N20" s="883"/>
      <c r="O20" s="880"/>
      <c r="P20" s="889"/>
      <c r="Q20" s="881"/>
      <c r="R20" s="881"/>
      <c r="S20" s="880"/>
      <c r="T20" s="882"/>
      <c r="U20" s="883"/>
      <c r="V20" s="883"/>
      <c r="W20" s="880"/>
      <c r="X20" s="882"/>
      <c r="Y20" s="883"/>
      <c r="Z20" s="883"/>
      <c r="AA20" s="880"/>
      <c r="AB20" s="882"/>
      <c r="AC20" s="883"/>
      <c r="AD20" s="883"/>
      <c r="AE20" s="884"/>
      <c r="AF20" s="1299"/>
      <c r="AG20" s="1310">
        <f>COUNTIF(D20:AE20,"(1)")</f>
        <v>0</v>
      </c>
      <c r="AH20" s="1310">
        <f>COUNTIF(D20:AF20,"(2)")</f>
        <v>0</v>
      </c>
      <c r="AI20" s="1310">
        <f>COUNTIF(D20:AG20,"(3)")</f>
        <v>0</v>
      </c>
      <c r="AJ20" s="1332">
        <f>SUM(AG20:AI20)</f>
        <v>0</v>
      </c>
      <c r="AK20" s="1334"/>
      <c r="AL20" s="1334"/>
      <c r="AM20" s="1335"/>
      <c r="AN20" s="1310"/>
      <c r="AO20" s="1319"/>
      <c r="AP20" s="1306"/>
      <c r="AQ20" s="1306"/>
      <c r="AR20" s="1306"/>
      <c r="AS20" s="1306"/>
      <c r="AT20" s="1306"/>
      <c r="AU20" s="1306"/>
      <c r="AV20" s="1306"/>
      <c r="AW20" s="1306"/>
      <c r="AX20" s="1306"/>
      <c r="AY20" s="1306"/>
      <c r="AZ20" s="1306"/>
      <c r="BA20" s="1306"/>
      <c r="BB20" s="1306"/>
      <c r="BC20" s="1306"/>
      <c r="BD20" s="1306"/>
      <c r="BE20" s="1306"/>
      <c r="BF20" s="1306"/>
      <c r="BG20" s="1306"/>
      <c r="BH20" s="1306"/>
      <c r="BI20" s="1306"/>
      <c r="BJ20" s="1306"/>
      <c r="BK20" s="1306"/>
      <c r="BL20" s="1306"/>
      <c r="BM20" s="1306"/>
      <c r="BN20" s="1306"/>
      <c r="BO20" s="1306"/>
      <c r="BP20" s="1306"/>
      <c r="BQ20" s="1306"/>
    </row>
    <row r="21" spans="1:69" s="1307" customFormat="1" ht="12.75" x14ac:dyDescent="0.2">
      <c r="A21" s="1299"/>
      <c r="B21" s="1336"/>
      <c r="C21" s="1306"/>
      <c r="D21" s="1291"/>
      <c r="E21" s="1291"/>
      <c r="F21" s="1291"/>
      <c r="G21" s="1291"/>
      <c r="H21" s="1291"/>
      <c r="I21" s="1291"/>
      <c r="J21" s="1291"/>
      <c r="K21" s="1291"/>
      <c r="L21" s="1291"/>
      <c r="M21" s="1291"/>
      <c r="N21" s="1291"/>
      <c r="O21" s="1291"/>
      <c r="P21" s="1291"/>
      <c r="Q21" s="1291"/>
      <c r="R21" s="1291"/>
      <c r="S21" s="1291"/>
      <c r="T21" s="1291"/>
      <c r="U21" s="1291"/>
      <c r="V21" s="1291"/>
      <c r="W21" s="890"/>
      <c r="X21" s="1291"/>
      <c r="Y21" s="1291"/>
      <c r="Z21" s="1291"/>
      <c r="AA21" s="1291"/>
      <c r="AB21" s="1291"/>
      <c r="AC21" s="1291"/>
      <c r="AD21" s="1291"/>
      <c r="AE21" s="1291"/>
      <c r="AF21" s="1299"/>
      <c r="AG21" s="1302"/>
      <c r="AH21" s="1302"/>
      <c r="AI21" s="1302"/>
      <c r="AJ21" s="1314"/>
      <c r="AK21" s="1337"/>
      <c r="AL21" s="1337"/>
      <c r="AM21" s="1302"/>
      <c r="AN21" s="1302"/>
      <c r="AO21" s="1319"/>
      <c r="AP21" s="1306"/>
      <c r="AQ21" s="1306"/>
      <c r="AR21" s="1306"/>
      <c r="AS21" s="1306"/>
      <c r="AT21" s="1306"/>
      <c r="AU21" s="1306"/>
      <c r="AV21" s="1306"/>
      <c r="AW21" s="1306"/>
      <c r="AX21" s="1306"/>
      <c r="AY21" s="1306"/>
      <c r="AZ21" s="1306"/>
      <c r="BA21" s="1306"/>
      <c r="BB21" s="1306"/>
      <c r="BC21" s="1306"/>
      <c r="BD21" s="1306"/>
      <c r="BE21" s="1306"/>
      <c r="BF21" s="1306"/>
      <c r="BG21" s="1306"/>
      <c r="BH21" s="1306"/>
      <c r="BI21" s="1306"/>
      <c r="BJ21" s="1306"/>
      <c r="BK21" s="1306"/>
      <c r="BL21" s="1306"/>
      <c r="BM21" s="1306"/>
      <c r="BN21" s="1306"/>
      <c r="BO21" s="1306"/>
      <c r="BP21" s="1306"/>
      <c r="BQ21" s="1306"/>
    </row>
    <row r="22" spans="1:69" s="1307" customFormat="1" ht="13.5" x14ac:dyDescent="0.2">
      <c r="A22" s="1299"/>
      <c r="B22" s="1329"/>
      <c r="C22" s="1330" t="s">
        <v>124</v>
      </c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1"/>
      <c r="X22" s="883"/>
      <c r="Y22" s="883"/>
      <c r="Z22" s="883"/>
      <c r="AA22" s="883"/>
      <c r="AB22" s="883"/>
      <c r="AC22" s="883"/>
      <c r="AD22" s="883"/>
      <c r="AE22" s="883"/>
      <c r="AF22" s="1338"/>
      <c r="AG22" s="1302"/>
      <c r="AH22" s="1302"/>
      <c r="AI22" s="1302"/>
      <c r="AJ22" s="1314"/>
      <c r="AK22" s="1339"/>
      <c r="AL22" s="1339"/>
      <c r="AM22" s="1316"/>
      <c r="AN22" s="1316"/>
      <c r="AO22" s="1319"/>
      <c r="AP22" s="1306"/>
      <c r="AQ22" s="1306"/>
      <c r="AR22" s="1306"/>
      <c r="AS22" s="1306"/>
      <c r="AT22" s="1306"/>
      <c r="AU22" s="1306"/>
      <c r="AV22" s="1306"/>
      <c r="AW22" s="1306"/>
      <c r="AX22" s="1306"/>
      <c r="AY22" s="1306"/>
      <c r="AZ22" s="1306"/>
      <c r="BA22" s="1306"/>
      <c r="BB22" s="1306"/>
      <c r="BC22" s="1306"/>
      <c r="BD22" s="1306"/>
      <c r="BE22" s="1306"/>
      <c r="BF22" s="1306"/>
      <c r="BG22" s="1306"/>
      <c r="BH22" s="1306"/>
      <c r="BI22" s="1306"/>
      <c r="BJ22" s="1306"/>
      <c r="BK22" s="1306"/>
      <c r="BL22" s="1306"/>
      <c r="BM22" s="1306"/>
      <c r="BN22" s="1306"/>
      <c r="BO22" s="1306"/>
      <c r="BP22" s="1306"/>
      <c r="BQ22" s="1306"/>
    </row>
    <row r="23" spans="1:69" s="1307" customFormat="1" ht="12.75" x14ac:dyDescent="0.2">
      <c r="A23" s="1299"/>
      <c r="B23" s="1320"/>
      <c r="C23" s="1331" t="s">
        <v>226</v>
      </c>
      <c r="D23" s="1294"/>
      <c r="E23" s="1294"/>
      <c r="F23" s="1294"/>
      <c r="G23" s="878"/>
      <c r="H23" s="1294"/>
      <c r="I23" s="1294"/>
      <c r="J23" s="1294"/>
      <c r="K23" s="878"/>
      <c r="L23" s="1294"/>
      <c r="M23" s="1294"/>
      <c r="N23" s="1294"/>
      <c r="O23" s="878"/>
      <c r="P23" s="887"/>
      <c r="Q23" s="888"/>
      <c r="R23" s="888"/>
      <c r="S23" s="878"/>
      <c r="T23" s="1294"/>
      <c r="U23" s="1294"/>
      <c r="V23" s="1294"/>
      <c r="W23" s="888"/>
      <c r="X23" s="1293"/>
      <c r="Y23" s="1294"/>
      <c r="Z23" s="1294"/>
      <c r="AA23" s="878"/>
      <c r="AB23" s="1294"/>
      <c r="AC23" s="1294"/>
      <c r="AD23" s="1294"/>
      <c r="AE23" s="879"/>
      <c r="AF23" s="1299"/>
      <c r="AG23" s="1310">
        <f>COUNTIF(D23:AE23,"(1)")</f>
        <v>0</v>
      </c>
      <c r="AH23" s="1310">
        <f>COUNTIF(D23:AF23,"(2)")</f>
        <v>0</v>
      </c>
      <c r="AI23" s="1310">
        <f>COUNTIF(D23:AG23,"(3)")</f>
        <v>0</v>
      </c>
      <c r="AJ23" s="1332">
        <f>SUM(AG23:AI23)</f>
        <v>0</v>
      </c>
      <c r="AK23" s="1340">
        <v>12</v>
      </c>
      <c r="AL23" s="1341">
        <v>12</v>
      </c>
      <c r="AM23" s="1341">
        <v>12</v>
      </c>
      <c r="AN23" s="1341">
        <v>12</v>
      </c>
      <c r="AO23" s="1319"/>
      <c r="AP23" s="1306"/>
      <c r="AQ23" s="1306"/>
      <c r="AR23" s="1306"/>
      <c r="AS23" s="1306"/>
      <c r="AT23" s="1306"/>
      <c r="AU23" s="1306"/>
      <c r="AV23" s="1306"/>
      <c r="AW23" s="1306"/>
      <c r="AX23" s="1306"/>
      <c r="AY23" s="1306"/>
      <c r="AZ23" s="1306"/>
      <c r="BA23" s="1306"/>
      <c r="BB23" s="1306"/>
      <c r="BC23" s="1306"/>
      <c r="BD23" s="1306"/>
      <c r="BE23" s="1306"/>
      <c r="BF23" s="1306"/>
      <c r="BG23" s="1306"/>
      <c r="BH23" s="1306"/>
      <c r="BI23" s="1306"/>
      <c r="BJ23" s="1306"/>
      <c r="BK23" s="1306"/>
      <c r="BL23" s="1306"/>
      <c r="BM23" s="1306"/>
      <c r="BN23" s="1306"/>
      <c r="BO23" s="1306"/>
      <c r="BP23" s="1306"/>
      <c r="BQ23" s="1306"/>
    </row>
    <row r="24" spans="1:69" s="1307" customFormat="1" ht="12.75" x14ac:dyDescent="0.2">
      <c r="A24" s="1299"/>
      <c r="B24" s="1333"/>
      <c r="C24" s="1324"/>
      <c r="D24" s="883"/>
      <c r="E24" s="883"/>
      <c r="F24" s="883"/>
      <c r="G24" s="884"/>
      <c r="H24" s="883"/>
      <c r="I24" s="883"/>
      <c r="J24" s="883"/>
      <c r="K24" s="884"/>
      <c r="L24" s="883"/>
      <c r="M24" s="883"/>
      <c r="N24" s="883"/>
      <c r="O24" s="884"/>
      <c r="P24" s="882"/>
      <c r="Q24" s="883"/>
      <c r="R24" s="883"/>
      <c r="S24" s="884"/>
      <c r="T24" s="883"/>
      <c r="U24" s="883"/>
      <c r="V24" s="883"/>
      <c r="W24" s="880"/>
      <c r="X24" s="883"/>
      <c r="Y24" s="883"/>
      <c r="Z24" s="883"/>
      <c r="AA24" s="884"/>
      <c r="AB24" s="883"/>
      <c r="AC24" s="883"/>
      <c r="AD24" s="883"/>
      <c r="AE24" s="884"/>
      <c r="AF24" s="1342"/>
      <c r="AG24" s="1310">
        <f>COUNTIF(D24:AE24,"(1)")</f>
        <v>0</v>
      </c>
      <c r="AH24" s="1310">
        <f>COUNTIF(D24:AF24,"(2)")</f>
        <v>0</v>
      </c>
      <c r="AI24" s="1310">
        <f>COUNTIF(D24:AG24,"(3)")</f>
        <v>0</v>
      </c>
      <c r="AJ24" s="1332">
        <f>SUM(AG24:AI24)</f>
        <v>0</v>
      </c>
      <c r="AK24" s="1343"/>
      <c r="AL24" s="1343"/>
      <c r="AM24" s="1326"/>
      <c r="AN24" s="1326"/>
      <c r="AO24" s="1319"/>
      <c r="AP24" s="1306"/>
      <c r="AQ24" s="1306"/>
      <c r="AR24" s="1306"/>
      <c r="AS24" s="1306"/>
      <c r="AT24" s="1306"/>
      <c r="AU24" s="1306"/>
      <c r="AV24" s="1306"/>
      <c r="AW24" s="1306"/>
      <c r="AX24" s="1306"/>
      <c r="AY24" s="1306"/>
      <c r="AZ24" s="1306"/>
      <c r="BA24" s="1306"/>
      <c r="BB24" s="1306"/>
      <c r="BC24" s="1306"/>
      <c r="BD24" s="1306"/>
      <c r="BE24" s="1306"/>
      <c r="BF24" s="1306"/>
      <c r="BG24" s="1306"/>
      <c r="BH24" s="1306"/>
      <c r="BI24" s="1306"/>
      <c r="BJ24" s="1306"/>
      <c r="BK24" s="1306"/>
      <c r="BL24" s="1306"/>
      <c r="BM24" s="1306"/>
      <c r="BN24" s="1306"/>
      <c r="BO24" s="1306"/>
      <c r="BP24" s="1306"/>
      <c r="BQ24" s="1306"/>
    </row>
    <row r="25" spans="1:69" s="1307" customFormat="1" ht="12.75" x14ac:dyDescent="0.2">
      <c r="A25" s="1299"/>
      <c r="B25" s="1336"/>
      <c r="C25" s="1306"/>
      <c r="D25" s="1291"/>
      <c r="E25" s="1291"/>
      <c r="F25" s="1291"/>
      <c r="G25" s="1291"/>
      <c r="H25" s="1291"/>
      <c r="I25" s="1291"/>
      <c r="J25" s="1291"/>
      <c r="K25" s="1291"/>
      <c r="L25" s="1291"/>
      <c r="M25" s="1291"/>
      <c r="N25" s="1291"/>
      <c r="O25" s="1291"/>
      <c r="P25" s="1291"/>
      <c r="Q25" s="1291"/>
      <c r="R25" s="1291"/>
      <c r="S25" s="1291"/>
      <c r="T25" s="1291"/>
      <c r="U25" s="1291"/>
      <c r="V25" s="1291"/>
      <c r="W25" s="890"/>
      <c r="X25" s="1291"/>
      <c r="Y25" s="1291"/>
      <c r="Z25" s="1291"/>
      <c r="AA25" s="1291"/>
      <c r="AB25" s="1291"/>
      <c r="AC25" s="1291"/>
      <c r="AD25" s="1291"/>
      <c r="AE25" s="1291"/>
      <c r="AF25" s="1306"/>
      <c r="AG25" s="1302"/>
      <c r="AH25" s="1302"/>
      <c r="AI25" s="1302"/>
      <c r="AJ25" s="1314"/>
      <c r="AK25" s="1337"/>
      <c r="AL25" s="1337"/>
      <c r="AM25" s="1302"/>
      <c r="AN25" s="1302"/>
      <c r="AO25" s="1319"/>
      <c r="AP25" s="1306"/>
      <c r="AQ25" s="1306"/>
      <c r="AR25" s="1306"/>
      <c r="AS25" s="1306"/>
      <c r="AT25" s="1306"/>
      <c r="AU25" s="1306"/>
      <c r="AV25" s="1306"/>
      <c r="AW25" s="1306"/>
      <c r="AX25" s="1306"/>
      <c r="AY25" s="1306"/>
      <c r="AZ25" s="1306"/>
      <c r="BA25" s="1306"/>
      <c r="BB25" s="1306"/>
      <c r="BC25" s="1306"/>
      <c r="BD25" s="1306"/>
      <c r="BE25" s="1306"/>
      <c r="BF25" s="1306"/>
      <c r="BG25" s="1306"/>
      <c r="BH25" s="1306"/>
      <c r="BI25" s="1306"/>
      <c r="BJ25" s="1306"/>
      <c r="BK25" s="1306"/>
      <c r="BL25" s="1306"/>
      <c r="BM25" s="1306"/>
      <c r="BN25" s="1306"/>
      <c r="BO25" s="1306"/>
      <c r="BP25" s="1306"/>
      <c r="BQ25" s="1306"/>
    </row>
    <row r="26" spans="1:69" s="1307" customFormat="1" ht="13.5" x14ac:dyDescent="0.2">
      <c r="A26" s="1299"/>
      <c r="B26" s="1336"/>
      <c r="C26" s="1330" t="s">
        <v>161</v>
      </c>
      <c r="D26" s="1291"/>
      <c r="E26" s="1291"/>
      <c r="F26" s="1291"/>
      <c r="G26" s="1291"/>
      <c r="H26" s="1291"/>
      <c r="I26" s="1291"/>
      <c r="J26" s="1291"/>
      <c r="K26" s="1291"/>
      <c r="L26" s="1291"/>
      <c r="M26" s="1291"/>
      <c r="N26" s="1291"/>
      <c r="O26" s="1291"/>
      <c r="P26" s="1291"/>
      <c r="Q26" s="1291"/>
      <c r="R26" s="1291"/>
      <c r="S26" s="1291"/>
      <c r="T26" s="1291"/>
      <c r="U26" s="1291"/>
      <c r="V26" s="1291"/>
      <c r="W26" s="890"/>
      <c r="X26" s="1291"/>
      <c r="Y26" s="1291"/>
      <c r="Z26" s="1291"/>
      <c r="AA26" s="1291"/>
      <c r="AB26" s="1291"/>
      <c r="AC26" s="1291"/>
      <c r="AD26" s="1291"/>
      <c r="AE26" s="1291"/>
      <c r="AF26" s="1306"/>
      <c r="AG26" s="1302"/>
      <c r="AH26" s="1302"/>
      <c r="AI26" s="1302"/>
      <c r="AJ26" s="1314"/>
      <c r="AK26" s="1337"/>
      <c r="AL26" s="1337"/>
      <c r="AM26" s="1302"/>
      <c r="AN26" s="1302"/>
      <c r="AO26" s="1319"/>
      <c r="AP26" s="1306"/>
      <c r="AQ26" s="1306"/>
      <c r="AR26" s="1306"/>
      <c r="AS26" s="1306"/>
      <c r="AT26" s="1306"/>
      <c r="AU26" s="1306"/>
      <c r="AV26" s="1306"/>
      <c r="AW26" s="1306"/>
      <c r="AX26" s="1306"/>
      <c r="AY26" s="1306"/>
      <c r="AZ26" s="1306"/>
      <c r="BA26" s="1306"/>
      <c r="BB26" s="1306"/>
      <c r="BC26" s="1306"/>
      <c r="BD26" s="1306"/>
      <c r="BE26" s="1306"/>
      <c r="BF26" s="1306"/>
      <c r="BG26" s="1306"/>
      <c r="BH26" s="1306"/>
      <c r="BI26" s="1306"/>
      <c r="BJ26" s="1306"/>
      <c r="BK26" s="1306"/>
      <c r="BL26" s="1306"/>
      <c r="BM26" s="1306"/>
      <c r="BN26" s="1306"/>
      <c r="BO26" s="1306"/>
      <c r="BP26" s="1306"/>
      <c r="BQ26" s="1306"/>
    </row>
    <row r="27" spans="1:69" s="1307" customFormat="1" ht="12.75" x14ac:dyDescent="0.2">
      <c r="A27" s="1299"/>
      <c r="B27" s="1320">
        <v>1</v>
      </c>
      <c r="C27" s="1331" t="s">
        <v>22</v>
      </c>
      <c r="D27" s="1294">
        <v>40</v>
      </c>
      <c r="E27" s="1294">
        <v>28</v>
      </c>
      <c r="F27" s="1294">
        <v>115</v>
      </c>
      <c r="G27" s="878" t="s">
        <v>348</v>
      </c>
      <c r="H27" s="1294">
        <v>40</v>
      </c>
      <c r="I27" s="1294">
        <v>37</v>
      </c>
      <c r="J27" s="1294">
        <v>133</v>
      </c>
      <c r="K27" s="1416" t="s">
        <v>322</v>
      </c>
      <c r="L27" s="1294">
        <v>40</v>
      </c>
      <c r="M27" s="1294">
        <v>31</v>
      </c>
      <c r="N27" s="1294">
        <v>85</v>
      </c>
      <c r="O27" s="878"/>
      <c r="P27" s="887">
        <v>40</v>
      </c>
      <c r="Q27" s="888">
        <v>34</v>
      </c>
      <c r="R27" s="888">
        <v>123</v>
      </c>
      <c r="S27" s="878" t="s">
        <v>350</v>
      </c>
      <c r="T27" s="1294"/>
      <c r="U27" s="1294"/>
      <c r="V27" s="1294"/>
      <c r="W27" s="888"/>
      <c r="X27" s="1293"/>
      <c r="Y27" s="1294"/>
      <c r="Z27" s="1294"/>
      <c r="AA27" s="878"/>
      <c r="AB27" s="1294"/>
      <c r="AC27" s="1294"/>
      <c r="AD27" s="1294"/>
      <c r="AE27" s="879"/>
      <c r="AF27" s="1342"/>
      <c r="AG27" s="1310">
        <f>COUNTIF(D27:AE27,"(1)")</f>
        <v>1</v>
      </c>
      <c r="AH27" s="1310">
        <f>COUNTIF(D27:AF27,"(2)")</f>
        <v>0</v>
      </c>
      <c r="AI27" s="1310">
        <f>COUNTIF(D27:AG27,"(3)")</f>
        <v>0</v>
      </c>
      <c r="AJ27" s="1332">
        <f>SUM(AG27:AI27)</f>
        <v>1</v>
      </c>
      <c r="AK27" s="1343" t="s">
        <v>53</v>
      </c>
      <c r="AL27" s="1343" t="s">
        <v>53</v>
      </c>
      <c r="AM27" s="1343" t="s">
        <v>53</v>
      </c>
      <c r="AN27" s="1344" t="s">
        <v>136</v>
      </c>
      <c r="AO27" s="1319"/>
      <c r="AP27" s="1306"/>
      <c r="AQ27" s="1306"/>
      <c r="AR27" s="1306"/>
      <c r="AS27" s="1306"/>
      <c r="AT27" s="1306"/>
      <c r="AU27" s="1306"/>
      <c r="AV27" s="1306"/>
      <c r="AW27" s="1306"/>
      <c r="AX27" s="1306"/>
      <c r="AY27" s="1306"/>
      <c r="AZ27" s="1306"/>
      <c r="BA27" s="1306"/>
      <c r="BB27" s="1306"/>
      <c r="BC27" s="1306"/>
      <c r="BD27" s="1306"/>
      <c r="BE27" s="1306"/>
      <c r="BF27" s="1306"/>
      <c r="BG27" s="1306"/>
      <c r="BH27" s="1306"/>
      <c r="BI27" s="1306"/>
      <c r="BJ27" s="1306"/>
      <c r="BK27" s="1306"/>
      <c r="BL27" s="1306"/>
      <c r="BM27" s="1306"/>
      <c r="BN27" s="1306"/>
      <c r="BO27" s="1306"/>
      <c r="BP27" s="1306"/>
      <c r="BQ27" s="1306"/>
    </row>
    <row r="28" spans="1:69" s="1307" customFormat="1" ht="12.75" x14ac:dyDescent="0.2">
      <c r="A28" s="1299"/>
      <c r="B28" s="1345">
        <v>2</v>
      </c>
      <c r="C28" s="300" t="s">
        <v>310</v>
      </c>
      <c r="D28" s="1291">
        <v>40</v>
      </c>
      <c r="E28" s="1291">
        <v>18</v>
      </c>
      <c r="F28" s="1291">
        <v>101</v>
      </c>
      <c r="G28" s="891" t="s">
        <v>350</v>
      </c>
      <c r="H28" s="1291"/>
      <c r="I28" s="1291"/>
      <c r="J28" s="1291"/>
      <c r="K28" s="891"/>
      <c r="L28" s="1291">
        <v>36</v>
      </c>
      <c r="M28" s="1291">
        <v>19</v>
      </c>
      <c r="N28" s="1291">
        <v>60</v>
      </c>
      <c r="O28" s="891"/>
      <c r="P28" s="892"/>
      <c r="Q28" s="890"/>
      <c r="R28" s="890"/>
      <c r="S28" s="891"/>
      <c r="T28" s="1291"/>
      <c r="U28" s="1291"/>
      <c r="V28" s="1291"/>
      <c r="W28" s="1291"/>
      <c r="X28" s="1292"/>
      <c r="Y28" s="1291"/>
      <c r="Z28" s="1291"/>
      <c r="AA28" s="891"/>
      <c r="AB28" s="1291"/>
      <c r="AC28" s="1291"/>
      <c r="AD28" s="1291"/>
      <c r="AE28" s="893"/>
      <c r="AF28" s="1306"/>
      <c r="AG28" s="1310">
        <f>COUNTIF(D28:AE28,"(1)")</f>
        <v>0</v>
      </c>
      <c r="AH28" s="1310">
        <f>COUNTIF(D28:AF28,"(2)")</f>
        <v>0</v>
      </c>
      <c r="AI28" s="1310">
        <f>COUNTIF(D28:AG28,"(3)")</f>
        <v>0</v>
      </c>
      <c r="AJ28" s="1332">
        <f>SUM(AG28:AI28)</f>
        <v>0</v>
      </c>
      <c r="AK28" s="1346">
        <v>15</v>
      </c>
      <c r="AL28" s="1346">
        <v>15</v>
      </c>
      <c r="AM28" s="1346">
        <v>15</v>
      </c>
      <c r="AN28" s="1347"/>
      <c r="AO28" s="1319"/>
      <c r="AP28" s="1306"/>
      <c r="AQ28" s="1306"/>
      <c r="AR28" s="1306"/>
      <c r="AS28" s="1306"/>
      <c r="AT28" s="1306"/>
      <c r="AU28" s="1306"/>
      <c r="AV28" s="1306"/>
      <c r="AW28" s="1306"/>
      <c r="AX28" s="1306"/>
      <c r="AY28" s="1306"/>
      <c r="AZ28" s="1306"/>
      <c r="BA28" s="1306"/>
      <c r="BB28" s="1306"/>
      <c r="BC28" s="1306"/>
      <c r="BD28" s="1306"/>
      <c r="BE28" s="1306"/>
      <c r="BF28" s="1306"/>
      <c r="BG28" s="1306"/>
      <c r="BH28" s="1306"/>
      <c r="BI28" s="1306"/>
      <c r="BJ28" s="1306"/>
      <c r="BK28" s="1306"/>
      <c r="BL28" s="1306"/>
      <c r="BM28" s="1306"/>
      <c r="BN28" s="1306"/>
      <c r="BO28" s="1306"/>
      <c r="BP28" s="1306"/>
      <c r="BQ28" s="1306"/>
    </row>
    <row r="29" spans="1:69" s="1307" customFormat="1" ht="12.75" x14ac:dyDescent="0.2">
      <c r="A29" s="1299"/>
      <c r="B29" s="1345"/>
      <c r="C29" s="1348" t="s">
        <v>242</v>
      </c>
      <c r="D29" s="1291"/>
      <c r="E29" s="1291"/>
      <c r="F29" s="1291"/>
      <c r="G29" s="891"/>
      <c r="H29" s="1291"/>
      <c r="I29" s="1291"/>
      <c r="J29" s="1291"/>
      <c r="K29" s="891"/>
      <c r="L29" s="1291"/>
      <c r="M29" s="1291"/>
      <c r="N29" s="1291"/>
      <c r="O29" s="891"/>
      <c r="P29" s="892"/>
      <c r="Q29" s="890"/>
      <c r="R29" s="890"/>
      <c r="S29" s="891"/>
      <c r="T29" s="1291"/>
      <c r="U29" s="1291"/>
      <c r="V29" s="1291"/>
      <c r="W29" s="1291"/>
      <c r="X29" s="1292"/>
      <c r="Y29" s="1291"/>
      <c r="Z29" s="1291"/>
      <c r="AA29" s="891"/>
      <c r="AB29" s="1291"/>
      <c r="AC29" s="1291"/>
      <c r="AD29" s="1291"/>
      <c r="AE29" s="893"/>
      <c r="AF29" s="1306"/>
      <c r="AG29" s="1310">
        <f>COUNTIF(D29:AE29,"(1)")</f>
        <v>0</v>
      </c>
      <c r="AH29" s="1310">
        <f>COUNTIF(D29:AF29,"(2)")</f>
        <v>0</v>
      </c>
      <c r="AI29" s="1310">
        <f>COUNTIF(D29:AG29,"(3)")</f>
        <v>0</v>
      </c>
      <c r="AJ29" s="1332">
        <f>SUM(AG29:AI29)</f>
        <v>0</v>
      </c>
      <c r="AK29" s="1346">
        <v>12</v>
      </c>
      <c r="AL29" s="1346">
        <v>12</v>
      </c>
      <c r="AM29" s="1346">
        <v>12</v>
      </c>
      <c r="AN29" s="1347">
        <v>12</v>
      </c>
      <c r="AO29" s="1319"/>
      <c r="AP29" s="1306"/>
      <c r="AQ29" s="1306"/>
      <c r="AR29" s="1306"/>
      <c r="AS29" s="1306"/>
      <c r="AT29" s="1306"/>
      <c r="AU29" s="1306"/>
      <c r="AV29" s="1306"/>
      <c r="AW29" s="1306"/>
      <c r="AX29" s="1306"/>
      <c r="AY29" s="1306"/>
      <c r="AZ29" s="1306"/>
      <c r="BA29" s="1306"/>
      <c r="BB29" s="1306"/>
      <c r="BC29" s="1306"/>
      <c r="BD29" s="1306"/>
      <c r="BE29" s="1306"/>
      <c r="BF29" s="1306"/>
      <c r="BG29" s="1306"/>
      <c r="BH29" s="1306"/>
      <c r="BI29" s="1306"/>
      <c r="BJ29" s="1306"/>
      <c r="BK29" s="1306"/>
      <c r="BL29" s="1306"/>
      <c r="BM29" s="1306"/>
      <c r="BN29" s="1306"/>
      <c r="BO29" s="1306"/>
      <c r="BP29" s="1306"/>
      <c r="BQ29" s="1306"/>
    </row>
    <row r="30" spans="1:69" s="1307" customFormat="1" ht="12.75" x14ac:dyDescent="0.2">
      <c r="A30" s="1299"/>
      <c r="B30" s="1345"/>
      <c r="C30" s="300"/>
      <c r="D30" s="1291"/>
      <c r="E30" s="1291"/>
      <c r="F30" s="1291"/>
      <c r="G30" s="891"/>
      <c r="H30" s="1291"/>
      <c r="I30" s="1291"/>
      <c r="J30" s="1291"/>
      <c r="K30" s="891"/>
      <c r="L30" s="1291"/>
      <c r="M30" s="1291"/>
      <c r="N30" s="1291"/>
      <c r="O30" s="891"/>
      <c r="P30" s="892"/>
      <c r="Q30" s="890"/>
      <c r="R30" s="890"/>
      <c r="S30" s="891"/>
      <c r="T30" s="1291"/>
      <c r="U30" s="1291"/>
      <c r="V30" s="1291"/>
      <c r="W30" s="1291"/>
      <c r="X30" s="1292"/>
      <c r="Y30" s="1291"/>
      <c r="Z30" s="1291"/>
      <c r="AA30" s="891"/>
      <c r="AB30" s="1291"/>
      <c r="AC30" s="1291"/>
      <c r="AD30" s="1291"/>
      <c r="AE30" s="893"/>
      <c r="AF30" s="1306"/>
      <c r="AG30" s="1310"/>
      <c r="AH30" s="1310"/>
      <c r="AI30" s="1310"/>
      <c r="AJ30" s="1332"/>
      <c r="AK30" s="1346"/>
      <c r="AL30" s="1346"/>
      <c r="AM30" s="1346"/>
      <c r="AN30" s="1347"/>
      <c r="AO30" s="1319"/>
      <c r="AP30" s="1306"/>
      <c r="AQ30" s="1306"/>
      <c r="AR30" s="1306"/>
      <c r="AS30" s="1306"/>
      <c r="AT30" s="1306"/>
      <c r="AU30" s="1306"/>
      <c r="AV30" s="1306"/>
      <c r="AW30" s="1306"/>
      <c r="AX30" s="1306"/>
      <c r="AY30" s="1306"/>
      <c r="AZ30" s="1306"/>
      <c r="BA30" s="1306"/>
      <c r="BB30" s="1306"/>
      <c r="BC30" s="1306"/>
      <c r="BD30" s="1306"/>
      <c r="BE30" s="1306"/>
      <c r="BF30" s="1306"/>
      <c r="BG30" s="1306"/>
      <c r="BH30" s="1306"/>
      <c r="BI30" s="1306"/>
      <c r="BJ30" s="1306"/>
      <c r="BK30" s="1306"/>
      <c r="BL30" s="1306"/>
      <c r="BM30" s="1306"/>
      <c r="BN30" s="1306"/>
      <c r="BO30" s="1306"/>
      <c r="BP30" s="1306"/>
      <c r="BQ30" s="1306"/>
    </row>
    <row r="31" spans="1:69" s="1307" customFormat="1" ht="12.75" x14ac:dyDescent="0.2">
      <c r="A31" s="1299"/>
      <c r="B31" s="1345">
        <v>3</v>
      </c>
      <c r="C31" s="300" t="s">
        <v>305</v>
      </c>
      <c r="D31" s="1291">
        <v>40</v>
      </c>
      <c r="E31" s="1291">
        <v>20</v>
      </c>
      <c r="F31" s="1291">
        <v>105</v>
      </c>
      <c r="G31" s="891" t="s">
        <v>356</v>
      </c>
      <c r="H31" s="1291"/>
      <c r="I31" s="1291"/>
      <c r="J31" s="1291"/>
      <c r="K31" s="891"/>
      <c r="L31" s="1291"/>
      <c r="M31" s="1291"/>
      <c r="N31" s="1291"/>
      <c r="O31" s="891"/>
      <c r="P31" s="892"/>
      <c r="Q31" s="890"/>
      <c r="R31" s="890"/>
      <c r="S31" s="891"/>
      <c r="T31" s="1291"/>
      <c r="U31" s="1291"/>
      <c r="V31" s="1291"/>
      <c r="W31" s="1291"/>
      <c r="X31" s="1292"/>
      <c r="Y31" s="1291"/>
      <c r="Z31" s="1291"/>
      <c r="AA31" s="891"/>
      <c r="AB31" s="1291"/>
      <c r="AC31" s="1291"/>
      <c r="AD31" s="1291"/>
      <c r="AE31" s="893"/>
      <c r="AF31" s="1306"/>
      <c r="AG31" s="1310">
        <f>COUNTIF(D31:AE31,"(1)")</f>
        <v>0</v>
      </c>
      <c r="AH31" s="1310">
        <f>COUNTIF(D31:AF31,"(2)")</f>
        <v>0</v>
      </c>
      <c r="AI31" s="1310">
        <f>COUNTIF(D31:AG31,"(3)")</f>
        <v>0</v>
      </c>
      <c r="AJ31" s="1332">
        <f>SUM(AG31:AI31)</f>
        <v>0</v>
      </c>
      <c r="AK31" s="1346">
        <v>15</v>
      </c>
      <c r="AL31" s="1346">
        <v>15</v>
      </c>
      <c r="AM31" s="1346">
        <v>15</v>
      </c>
      <c r="AN31" s="1347">
        <v>15</v>
      </c>
      <c r="AO31" s="1319"/>
      <c r="AP31" s="1306"/>
      <c r="AQ31" s="1306"/>
      <c r="AR31" s="1306"/>
      <c r="AS31" s="1306"/>
      <c r="AT31" s="1306"/>
      <c r="AU31" s="1306"/>
      <c r="AV31" s="1306"/>
      <c r="AW31" s="1306"/>
      <c r="AX31" s="1306"/>
      <c r="AY31" s="1306"/>
      <c r="AZ31" s="1306"/>
      <c r="BA31" s="1306"/>
      <c r="BB31" s="1306"/>
      <c r="BC31" s="1306"/>
      <c r="BD31" s="1306"/>
      <c r="BE31" s="1306"/>
      <c r="BF31" s="1306"/>
      <c r="BG31" s="1306"/>
      <c r="BH31" s="1306"/>
      <c r="BI31" s="1306"/>
      <c r="BJ31" s="1306"/>
      <c r="BK31" s="1306"/>
      <c r="BL31" s="1306"/>
      <c r="BM31" s="1306"/>
      <c r="BN31" s="1306"/>
      <c r="BO31" s="1306"/>
      <c r="BP31" s="1306"/>
      <c r="BQ31" s="1306"/>
    </row>
    <row r="32" spans="1:69" s="1307" customFormat="1" ht="12.75" x14ac:dyDescent="0.2">
      <c r="A32" s="1299"/>
      <c r="B32" s="1333"/>
      <c r="C32" s="1324" t="s">
        <v>23</v>
      </c>
      <c r="D32" s="883"/>
      <c r="E32" s="883"/>
      <c r="F32" s="883"/>
      <c r="G32" s="880"/>
      <c r="H32" s="883"/>
      <c r="I32" s="883"/>
      <c r="J32" s="883"/>
      <c r="K32" s="880"/>
      <c r="L32" s="883"/>
      <c r="M32" s="883"/>
      <c r="N32" s="883"/>
      <c r="O32" s="880"/>
      <c r="P32" s="889"/>
      <c r="Q32" s="881"/>
      <c r="R32" s="881"/>
      <c r="S32" s="880"/>
      <c r="T32" s="883"/>
      <c r="U32" s="883"/>
      <c r="V32" s="883"/>
      <c r="W32" s="881"/>
      <c r="X32" s="882"/>
      <c r="Y32" s="883"/>
      <c r="Z32" s="883"/>
      <c r="AA32" s="884"/>
      <c r="AB32" s="883"/>
      <c r="AC32" s="883"/>
      <c r="AD32" s="883"/>
      <c r="AE32" s="884"/>
      <c r="AF32" s="1299"/>
      <c r="AG32" s="1310">
        <f>COUNTIF(D32:AE32,"(1)")</f>
        <v>0</v>
      </c>
      <c r="AH32" s="1310">
        <f>COUNTIF(D32:AF32,"(2)")</f>
        <v>0</v>
      </c>
      <c r="AI32" s="1310">
        <f>COUNTIF(D32:AG32,"(3)")</f>
        <v>0</v>
      </c>
      <c r="AJ32" s="1332">
        <f>SUM(AG32:AI32)</f>
        <v>0</v>
      </c>
      <c r="AK32" s="1346" t="s">
        <v>53</v>
      </c>
      <c r="AL32" s="1346" t="s">
        <v>53</v>
      </c>
      <c r="AM32" s="1346" t="s">
        <v>53</v>
      </c>
      <c r="AN32" s="1346" t="s">
        <v>53</v>
      </c>
      <c r="AO32" s="1319"/>
      <c r="AP32" s="1306"/>
      <c r="AQ32" s="1306"/>
      <c r="AR32" s="1306"/>
      <c r="AS32" s="1306"/>
      <c r="AT32" s="1306"/>
      <c r="AU32" s="1306"/>
      <c r="AV32" s="1306"/>
      <c r="AW32" s="1306"/>
      <c r="AX32" s="1306"/>
      <c r="AY32" s="1306"/>
      <c r="AZ32" s="1306"/>
      <c r="BA32" s="1306"/>
      <c r="BB32" s="1306"/>
      <c r="BC32" s="1306"/>
      <c r="BD32" s="1306"/>
      <c r="BE32" s="1306"/>
      <c r="BF32" s="1306"/>
      <c r="BG32" s="1306"/>
      <c r="BH32" s="1306"/>
      <c r="BI32" s="1306"/>
      <c r="BJ32" s="1306"/>
      <c r="BK32" s="1306"/>
      <c r="BL32" s="1306"/>
      <c r="BM32" s="1306"/>
      <c r="BN32" s="1306"/>
      <c r="BO32" s="1306"/>
      <c r="BP32" s="1306"/>
      <c r="BQ32" s="1306"/>
    </row>
    <row r="33" spans="1:69" s="1307" customFormat="1" ht="12.75" x14ac:dyDescent="0.2">
      <c r="A33" s="1299"/>
      <c r="B33" s="1349"/>
      <c r="C33" s="1299"/>
      <c r="D33" s="1291"/>
      <c r="E33" s="1291"/>
      <c r="F33" s="1291"/>
      <c r="G33" s="1295"/>
      <c r="H33" s="1291"/>
      <c r="I33" s="1291"/>
      <c r="J33" s="1291"/>
      <c r="K33" s="1295"/>
      <c r="L33" s="1291"/>
      <c r="M33" s="1291"/>
      <c r="N33" s="1291"/>
      <c r="O33" s="1295"/>
      <c r="P33" s="1295"/>
      <c r="Q33" s="1295"/>
      <c r="R33" s="1295"/>
      <c r="S33" s="1295"/>
      <c r="T33" s="1291"/>
      <c r="U33" s="1291"/>
      <c r="V33" s="1291"/>
      <c r="W33" s="1295"/>
      <c r="X33" s="1291"/>
      <c r="Y33" s="1291"/>
      <c r="Z33" s="1291"/>
      <c r="AA33" s="1295"/>
      <c r="AB33" s="1291"/>
      <c r="AC33" s="1291"/>
      <c r="AD33" s="1291"/>
      <c r="AE33" s="1295"/>
      <c r="AF33" s="1299"/>
      <c r="AG33" s="1302"/>
      <c r="AH33" s="1302"/>
      <c r="AI33" s="1302"/>
      <c r="AJ33" s="1314"/>
      <c r="AK33" s="1319"/>
      <c r="AL33" s="1302"/>
      <c r="AM33" s="1302"/>
      <c r="AN33" s="1302"/>
      <c r="AO33" s="1302"/>
      <c r="AP33" s="1306"/>
      <c r="AQ33" s="1306"/>
      <c r="AR33" s="1306"/>
      <c r="AS33" s="1306"/>
      <c r="AT33" s="1306"/>
      <c r="AU33" s="1306"/>
      <c r="AV33" s="1306"/>
      <c r="AW33" s="1306"/>
      <c r="AX33" s="1306"/>
      <c r="AY33" s="1306"/>
      <c r="AZ33" s="1306"/>
      <c r="BA33" s="1306"/>
      <c r="BB33" s="1306"/>
      <c r="BC33" s="1306"/>
      <c r="BD33" s="1306"/>
      <c r="BE33" s="1306"/>
      <c r="BF33" s="1306"/>
      <c r="BG33" s="1306"/>
      <c r="BH33" s="1306"/>
      <c r="BI33" s="1306"/>
      <c r="BJ33" s="1306"/>
      <c r="BK33" s="1306"/>
      <c r="BL33" s="1306"/>
      <c r="BM33" s="1306"/>
      <c r="BN33" s="1306"/>
      <c r="BO33" s="1306"/>
      <c r="BP33" s="1306"/>
      <c r="BQ33" s="1306"/>
    </row>
    <row r="34" spans="1:69" s="1307" customFormat="1" ht="13.5" x14ac:dyDescent="0.2">
      <c r="A34" s="1299"/>
      <c r="B34" s="1329"/>
      <c r="C34" s="1330" t="s">
        <v>37</v>
      </c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83"/>
      <c r="X34" s="883"/>
      <c r="Y34" s="883"/>
      <c r="Z34" s="883"/>
      <c r="AA34" s="883"/>
      <c r="AB34" s="883"/>
      <c r="AC34" s="883"/>
      <c r="AD34" s="883"/>
      <c r="AE34" s="883"/>
      <c r="AF34" s="1299"/>
      <c r="AG34" s="1302"/>
      <c r="AH34" s="1302"/>
      <c r="AI34" s="1302"/>
      <c r="AJ34" s="1314"/>
      <c r="AK34" s="1350">
        <v>32</v>
      </c>
      <c r="AL34" s="1350">
        <v>35</v>
      </c>
      <c r="AM34" s="1350">
        <v>38</v>
      </c>
      <c r="AN34" s="1350">
        <v>40</v>
      </c>
      <c r="AO34" s="1319"/>
      <c r="AP34" s="1306"/>
      <c r="AQ34" s="1306"/>
      <c r="AR34" s="1306"/>
      <c r="AS34" s="1306"/>
      <c r="AT34" s="1306"/>
      <c r="AU34" s="1306"/>
      <c r="AV34" s="1306"/>
      <c r="AW34" s="1306"/>
      <c r="AX34" s="1306"/>
      <c r="AY34" s="1306"/>
      <c r="AZ34" s="1306"/>
      <c r="BA34" s="1306"/>
      <c r="BB34" s="1306"/>
      <c r="BC34" s="1306"/>
      <c r="BD34" s="1306"/>
      <c r="BE34" s="1306"/>
      <c r="BF34" s="1306"/>
      <c r="BG34" s="1306"/>
      <c r="BH34" s="1306"/>
      <c r="BI34" s="1306"/>
      <c r="BJ34" s="1306"/>
      <c r="BK34" s="1306"/>
      <c r="BL34" s="1306"/>
      <c r="BM34" s="1306"/>
      <c r="BN34" s="1306"/>
      <c r="BO34" s="1306"/>
      <c r="BP34" s="1306"/>
      <c r="BQ34" s="1306"/>
    </row>
    <row r="35" spans="1:69" s="1307" customFormat="1" ht="12.75" x14ac:dyDescent="0.2">
      <c r="A35" s="1299"/>
      <c r="B35" s="1320"/>
      <c r="C35" s="1351" t="s">
        <v>231</v>
      </c>
      <c r="D35" s="1293"/>
      <c r="E35" s="1294"/>
      <c r="F35" s="1294"/>
      <c r="G35" s="878"/>
      <c r="H35" s="1294"/>
      <c r="I35" s="1294"/>
      <c r="J35" s="1294"/>
      <c r="K35" s="888"/>
      <c r="L35" s="1293"/>
      <c r="M35" s="1294"/>
      <c r="N35" s="1294"/>
      <c r="O35" s="878"/>
      <c r="P35" s="888"/>
      <c r="Q35" s="888"/>
      <c r="R35" s="888"/>
      <c r="S35" s="888"/>
      <c r="T35" s="1293"/>
      <c r="U35" s="1294"/>
      <c r="V35" s="1294"/>
      <c r="W35" s="879"/>
      <c r="X35" s="1294"/>
      <c r="Y35" s="1294"/>
      <c r="Z35" s="1294"/>
      <c r="AA35" s="1294"/>
      <c r="AB35" s="1293"/>
      <c r="AC35" s="1294"/>
      <c r="AD35" s="1294"/>
      <c r="AE35" s="879"/>
      <c r="AF35" s="1299"/>
      <c r="AG35" s="1310">
        <f>COUNTIF(D35:AE35,"(1)")</f>
        <v>0</v>
      </c>
      <c r="AH35" s="1310">
        <f>COUNTIF(D35:AF35,"(2)")</f>
        <v>0</v>
      </c>
      <c r="AI35" s="1310">
        <f>COUNTIF(D35:AG35,"(3)")</f>
        <v>0</v>
      </c>
      <c r="AJ35" s="1332">
        <f>SUM(AG35:AI35)</f>
        <v>0</v>
      </c>
      <c r="AK35" s="1343">
        <v>12</v>
      </c>
      <c r="AL35" s="1352">
        <v>12</v>
      </c>
      <c r="AM35" s="1352"/>
      <c r="AN35" s="1325"/>
      <c r="AO35" s="1319"/>
      <c r="AP35" s="1306"/>
      <c r="AQ35" s="1306"/>
      <c r="AR35" s="1306"/>
      <c r="AS35" s="1306"/>
      <c r="AT35" s="1306"/>
      <c r="AU35" s="1306"/>
      <c r="AV35" s="1306"/>
      <c r="AW35" s="1306"/>
      <c r="AX35" s="1306"/>
      <c r="AY35" s="1306"/>
      <c r="AZ35" s="1306"/>
      <c r="BA35" s="1306"/>
      <c r="BB35" s="1306"/>
      <c r="BC35" s="1306"/>
      <c r="BD35" s="1306"/>
      <c r="BE35" s="1306"/>
      <c r="BF35" s="1306"/>
      <c r="BG35" s="1306"/>
      <c r="BH35" s="1306"/>
      <c r="BI35" s="1306"/>
      <c r="BJ35" s="1306"/>
      <c r="BK35" s="1306"/>
      <c r="BL35" s="1306"/>
      <c r="BM35" s="1306"/>
      <c r="BN35" s="1306"/>
      <c r="BO35" s="1306"/>
      <c r="BP35" s="1306"/>
      <c r="BQ35" s="1306"/>
    </row>
    <row r="36" spans="1:69" s="1307" customFormat="1" ht="12.75" x14ac:dyDescent="0.2">
      <c r="A36" s="1299"/>
      <c r="B36" s="1345"/>
      <c r="C36" s="1353" t="s">
        <v>294</v>
      </c>
      <c r="D36" s="1292"/>
      <c r="E36" s="1291"/>
      <c r="F36" s="1291"/>
      <c r="G36" s="891"/>
      <c r="H36" s="1291"/>
      <c r="I36" s="1291"/>
      <c r="J36" s="1291"/>
      <c r="K36" s="890"/>
      <c r="L36" s="1292"/>
      <c r="M36" s="1291"/>
      <c r="N36" s="1291"/>
      <c r="O36" s="891"/>
      <c r="P36" s="890"/>
      <c r="Q36" s="890"/>
      <c r="R36" s="890"/>
      <c r="S36" s="890"/>
      <c r="T36" s="1292"/>
      <c r="U36" s="1291"/>
      <c r="V36" s="1291"/>
      <c r="W36" s="893"/>
      <c r="X36" s="1291"/>
      <c r="Y36" s="1291"/>
      <c r="Z36" s="1291"/>
      <c r="AA36" s="1291"/>
      <c r="AB36" s="1292"/>
      <c r="AC36" s="1291"/>
      <c r="AD36" s="1291"/>
      <c r="AE36" s="893"/>
      <c r="AF36" s="1299"/>
      <c r="AG36" s="1310">
        <f>COUNTIF(D36:AE36,"(1)")</f>
        <v>0</v>
      </c>
      <c r="AH36" s="1310">
        <f>COUNTIF(D36:AF36,"(2)")</f>
        <v>0</v>
      </c>
      <c r="AI36" s="1310">
        <f>COUNTIF(D36:AG36,"(3)")</f>
        <v>0</v>
      </c>
      <c r="AJ36" s="1332">
        <f>SUM(AG36:AI36)</f>
        <v>0</v>
      </c>
      <c r="AK36" s="1346">
        <v>15</v>
      </c>
      <c r="AL36" s="1346">
        <v>15</v>
      </c>
      <c r="AM36" s="1346"/>
      <c r="AN36" s="1347"/>
      <c r="AO36" s="1319"/>
      <c r="AP36" s="1306"/>
      <c r="AQ36" s="1306"/>
      <c r="AR36" s="1306"/>
      <c r="AS36" s="1306"/>
      <c r="AT36" s="1306"/>
      <c r="AU36" s="1306"/>
      <c r="AV36" s="1306"/>
      <c r="AW36" s="1306"/>
      <c r="AX36" s="1306"/>
      <c r="AY36" s="1306"/>
      <c r="AZ36" s="1306"/>
      <c r="BA36" s="1306"/>
      <c r="BB36" s="1306"/>
      <c r="BC36" s="1306"/>
      <c r="BD36" s="1306"/>
      <c r="BE36" s="1306"/>
      <c r="BF36" s="1306"/>
      <c r="BG36" s="1306"/>
      <c r="BH36" s="1306"/>
      <c r="BI36" s="1306"/>
      <c r="BJ36" s="1306"/>
      <c r="BK36" s="1306"/>
      <c r="BL36" s="1306"/>
      <c r="BM36" s="1306"/>
      <c r="BN36" s="1306"/>
      <c r="BO36" s="1306"/>
      <c r="BP36" s="1306"/>
      <c r="BQ36" s="1306"/>
    </row>
    <row r="37" spans="1:69" s="1307" customFormat="1" ht="12.75" x14ac:dyDescent="0.2">
      <c r="A37" s="1299"/>
      <c r="B37" s="1345"/>
      <c r="C37" s="1354" t="s">
        <v>151</v>
      </c>
      <c r="D37" s="1292"/>
      <c r="E37" s="1291"/>
      <c r="F37" s="1291"/>
      <c r="G37" s="891"/>
      <c r="H37" s="1291"/>
      <c r="I37" s="1291"/>
      <c r="J37" s="1291"/>
      <c r="K37" s="890"/>
      <c r="L37" s="1292"/>
      <c r="M37" s="1291"/>
      <c r="N37" s="1291"/>
      <c r="O37" s="891"/>
      <c r="P37" s="890"/>
      <c r="Q37" s="890"/>
      <c r="R37" s="890"/>
      <c r="S37" s="890"/>
      <c r="T37" s="1292"/>
      <c r="U37" s="1291"/>
      <c r="V37" s="1291"/>
      <c r="W37" s="893"/>
      <c r="X37" s="1291"/>
      <c r="Y37" s="1291"/>
      <c r="Z37" s="1291"/>
      <c r="AA37" s="1291"/>
      <c r="AB37" s="1292"/>
      <c r="AC37" s="1291"/>
      <c r="AD37" s="1291"/>
      <c r="AE37" s="893"/>
      <c r="AF37" s="1299"/>
      <c r="AG37" s="1355">
        <f>COUNTIF(D37:AE37,"(1)")</f>
        <v>0</v>
      </c>
      <c r="AH37" s="1355">
        <f>COUNTIF(D37:AF37,"(2)")</f>
        <v>0</v>
      </c>
      <c r="AI37" s="1355">
        <f>COUNTIF(D37:AG37,"(3)")</f>
        <v>0</v>
      </c>
      <c r="AJ37" s="1356">
        <f>SUM(AG37:AI37)</f>
        <v>0</v>
      </c>
      <c r="AK37" s="1346" t="s">
        <v>158</v>
      </c>
      <c r="AL37" s="1346"/>
      <c r="AM37" s="1346"/>
      <c r="AN37" s="1357"/>
      <c r="AO37" s="1319"/>
      <c r="AP37" s="1306"/>
      <c r="AQ37" s="1306"/>
      <c r="AR37" s="1306"/>
      <c r="AS37" s="1306"/>
      <c r="AT37" s="1306"/>
      <c r="AU37" s="1306"/>
      <c r="AV37" s="1306"/>
      <c r="AW37" s="1306"/>
      <c r="AX37" s="1306"/>
      <c r="AY37" s="1306"/>
      <c r="AZ37" s="1306"/>
      <c r="BA37" s="1306"/>
      <c r="BB37" s="1306"/>
      <c r="BC37" s="1306"/>
      <c r="BD37" s="1306"/>
      <c r="BE37" s="1306"/>
      <c r="BF37" s="1306"/>
      <c r="BG37" s="1306"/>
      <c r="BH37" s="1306"/>
      <c r="BI37" s="1306"/>
      <c r="BJ37" s="1306"/>
      <c r="BK37" s="1306"/>
      <c r="BL37" s="1306"/>
      <c r="BM37" s="1306"/>
      <c r="BN37" s="1306"/>
      <c r="BO37" s="1306"/>
      <c r="BP37" s="1306"/>
      <c r="BQ37" s="1306"/>
    </row>
    <row r="38" spans="1:69" s="1307" customFormat="1" ht="12.75" x14ac:dyDescent="0.2">
      <c r="A38" s="1299"/>
      <c r="B38" s="1345">
        <v>1</v>
      </c>
      <c r="C38" s="1354" t="s">
        <v>286</v>
      </c>
      <c r="D38" s="1292">
        <v>25</v>
      </c>
      <c r="E38" s="1291">
        <v>3</v>
      </c>
      <c r="F38" s="1291">
        <v>47</v>
      </c>
      <c r="G38" s="891" t="s">
        <v>351</v>
      </c>
      <c r="H38" s="1291"/>
      <c r="I38" s="1291"/>
      <c r="J38" s="1291"/>
      <c r="K38" s="890"/>
      <c r="L38" s="1292"/>
      <c r="M38" s="1291"/>
      <c r="N38" s="1291"/>
      <c r="O38" s="891"/>
      <c r="P38" s="890"/>
      <c r="Q38" s="890"/>
      <c r="R38" s="890"/>
      <c r="S38" s="890"/>
      <c r="T38" s="1292"/>
      <c r="U38" s="1291"/>
      <c r="V38" s="1291"/>
      <c r="W38" s="893"/>
      <c r="X38" s="1291"/>
      <c r="Y38" s="1291"/>
      <c r="Z38" s="1291"/>
      <c r="AA38" s="1291"/>
      <c r="AB38" s="1292"/>
      <c r="AC38" s="1291"/>
      <c r="AD38" s="1291"/>
      <c r="AE38" s="893"/>
      <c r="AF38" s="1299"/>
      <c r="AG38" s="1355">
        <f>COUNTIF(D38:AE38,"(1)")</f>
        <v>0</v>
      </c>
      <c r="AH38" s="1355">
        <f>COUNTIF(D38:AF38,"(2)")</f>
        <v>0</v>
      </c>
      <c r="AI38" s="1355">
        <f>COUNTIF(D38:AG38,"(3)")</f>
        <v>0</v>
      </c>
      <c r="AJ38" s="1356">
        <f>SUM(AG38:AI38)</f>
        <v>0</v>
      </c>
      <c r="AK38" s="1346"/>
      <c r="AL38" s="1346"/>
      <c r="AM38" s="1346"/>
      <c r="AN38" s="1357"/>
      <c r="AO38" s="1319"/>
      <c r="AP38" s="1306"/>
      <c r="AQ38" s="1306"/>
      <c r="AR38" s="1306"/>
      <c r="AS38" s="1306"/>
      <c r="AT38" s="1306"/>
      <c r="AU38" s="1306"/>
      <c r="AV38" s="1306"/>
      <c r="AW38" s="1306"/>
      <c r="AX38" s="1306"/>
      <c r="AY38" s="1306"/>
      <c r="AZ38" s="1306"/>
      <c r="BA38" s="1306"/>
      <c r="BB38" s="1306"/>
      <c r="BC38" s="1306"/>
      <c r="BD38" s="1306"/>
      <c r="BE38" s="1306"/>
      <c r="BF38" s="1306"/>
      <c r="BG38" s="1306"/>
      <c r="BH38" s="1306"/>
      <c r="BI38" s="1306"/>
      <c r="BJ38" s="1306"/>
      <c r="BK38" s="1306"/>
      <c r="BL38" s="1306"/>
      <c r="BM38" s="1306"/>
      <c r="BN38" s="1306"/>
      <c r="BO38" s="1306"/>
      <c r="BP38" s="1306"/>
      <c r="BQ38" s="1306"/>
    </row>
    <row r="39" spans="1:69" s="1307" customFormat="1" ht="12.75" x14ac:dyDescent="0.2">
      <c r="A39" s="1299"/>
      <c r="B39" s="1333">
        <v>2</v>
      </c>
      <c r="C39" s="1358" t="s">
        <v>277</v>
      </c>
      <c r="D39" s="882">
        <v>34</v>
      </c>
      <c r="E39" s="883">
        <v>7</v>
      </c>
      <c r="F39" s="883">
        <v>70</v>
      </c>
      <c r="G39" s="1417" t="s">
        <v>347</v>
      </c>
      <c r="H39" s="883"/>
      <c r="I39" s="883"/>
      <c r="J39" s="883"/>
      <c r="K39" s="881"/>
      <c r="L39" s="882">
        <v>35</v>
      </c>
      <c r="M39" s="883">
        <v>8</v>
      </c>
      <c r="N39" s="883">
        <v>46</v>
      </c>
      <c r="O39" s="880"/>
      <c r="P39" s="883"/>
      <c r="Q39" s="883"/>
      <c r="R39" s="883"/>
      <c r="S39" s="883"/>
      <c r="T39" s="882"/>
      <c r="U39" s="883"/>
      <c r="V39" s="883"/>
      <c r="W39" s="884"/>
      <c r="X39" s="883"/>
      <c r="Y39" s="883"/>
      <c r="Z39" s="883"/>
      <c r="AA39" s="883"/>
      <c r="AB39" s="882"/>
      <c r="AC39" s="883"/>
      <c r="AD39" s="883"/>
      <c r="AE39" s="884"/>
      <c r="AF39" s="1299"/>
      <c r="AG39" s="1355">
        <f>COUNTIF(D39:AE39,"(1)")</f>
        <v>0</v>
      </c>
      <c r="AH39" s="1355">
        <f>COUNTIF(D39:AF39,"(2)")</f>
        <v>0</v>
      </c>
      <c r="AI39" s="1355">
        <f>COUNTIF(D39:AG39,"(3)")</f>
        <v>1</v>
      </c>
      <c r="AJ39" s="1356">
        <f>SUM(AG39:AI39)</f>
        <v>1</v>
      </c>
      <c r="AK39" s="1356">
        <v>14</v>
      </c>
      <c r="AL39" s="1356">
        <v>14</v>
      </c>
      <c r="AM39" s="1356">
        <v>15</v>
      </c>
      <c r="AN39" s="1357"/>
      <c r="AO39" s="1319"/>
      <c r="AP39" s="1306"/>
      <c r="AQ39" s="1306"/>
      <c r="AR39" s="1306"/>
      <c r="AS39" s="1306"/>
      <c r="AT39" s="1306"/>
      <c r="AU39" s="1306"/>
      <c r="AV39" s="1306"/>
      <c r="AW39" s="1306"/>
      <c r="AX39" s="1306"/>
      <c r="AY39" s="1306"/>
      <c r="AZ39" s="1306"/>
      <c r="BA39" s="1306"/>
      <c r="BB39" s="1306"/>
      <c r="BC39" s="1306"/>
      <c r="BD39" s="1306"/>
      <c r="BE39" s="1306"/>
      <c r="BF39" s="1306"/>
      <c r="BG39" s="1306"/>
      <c r="BH39" s="1306"/>
      <c r="BI39" s="1306"/>
      <c r="BJ39" s="1306"/>
      <c r="BK39" s="1306"/>
      <c r="BL39" s="1306"/>
      <c r="BM39" s="1306"/>
      <c r="BN39" s="1306"/>
      <c r="BO39" s="1306"/>
      <c r="BP39" s="1306"/>
      <c r="BQ39" s="1306"/>
    </row>
    <row r="40" spans="1:69" s="1307" customFormat="1" ht="12.75" x14ac:dyDescent="0.2">
      <c r="B40" s="1359"/>
      <c r="C40" s="1359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866"/>
      <c r="X40" s="866"/>
      <c r="Y40" s="866"/>
      <c r="Z40" s="866"/>
      <c r="AA40" s="866"/>
      <c r="AB40" s="866"/>
      <c r="AC40" s="866"/>
      <c r="AD40" s="866"/>
      <c r="AE40" s="866"/>
      <c r="AG40" s="1302"/>
      <c r="AH40" s="1302"/>
      <c r="AI40" s="1302"/>
      <c r="AJ40" s="1314"/>
      <c r="AK40" s="1360"/>
      <c r="AL40" s="1360"/>
      <c r="AM40" s="1360"/>
      <c r="AN40" s="1360"/>
    </row>
    <row r="41" spans="1:69" s="1307" customFormat="1" ht="12.75" x14ac:dyDescent="0.2">
      <c r="A41" s="1299"/>
      <c r="B41" s="1336"/>
      <c r="C41" s="1306"/>
      <c r="D41" s="1291"/>
      <c r="E41" s="1291"/>
      <c r="F41" s="1291"/>
      <c r="G41" s="1291"/>
      <c r="H41" s="1291"/>
      <c r="I41" s="1291"/>
      <c r="J41" s="1291"/>
      <c r="K41" s="1291"/>
      <c r="L41" s="1291"/>
      <c r="M41" s="1291"/>
      <c r="N41" s="1291"/>
      <c r="O41" s="1291"/>
      <c r="P41" s="1291"/>
      <c r="Q41" s="1291"/>
      <c r="R41" s="1291"/>
      <c r="S41" s="1291"/>
      <c r="T41" s="1291"/>
      <c r="U41" s="1291"/>
      <c r="V41" s="1291"/>
      <c r="W41" s="1291"/>
      <c r="X41" s="1291"/>
      <c r="Y41" s="1291"/>
      <c r="Z41" s="1291"/>
      <c r="AA41" s="1291"/>
      <c r="AB41" s="1291"/>
      <c r="AC41" s="1291"/>
      <c r="AD41" s="1291"/>
      <c r="AE41" s="1291"/>
      <c r="AF41" s="1299"/>
      <c r="AG41" s="1302"/>
      <c r="AH41" s="1302"/>
      <c r="AI41" s="1302"/>
      <c r="AJ41" s="1314"/>
      <c r="AK41" s="1302"/>
      <c r="AL41" s="1302"/>
      <c r="AM41" s="1302"/>
      <c r="AN41" s="1302"/>
      <c r="AO41" s="1319"/>
      <c r="AP41" s="1306"/>
      <c r="AQ41" s="1306"/>
      <c r="AR41" s="1306"/>
      <c r="AS41" s="1306"/>
      <c r="AT41" s="1306"/>
      <c r="AU41" s="1306"/>
      <c r="AV41" s="1306"/>
      <c r="AW41" s="1306"/>
      <c r="AX41" s="1306"/>
      <c r="AY41" s="1306"/>
      <c r="AZ41" s="1306"/>
      <c r="BA41" s="1306"/>
      <c r="BB41" s="1306"/>
      <c r="BC41" s="1306"/>
      <c r="BD41" s="1306"/>
      <c r="BE41" s="1306"/>
      <c r="BF41" s="1306"/>
      <c r="BG41" s="1306"/>
      <c r="BH41" s="1306"/>
      <c r="BI41" s="1306"/>
      <c r="BJ41" s="1306"/>
      <c r="BK41" s="1306"/>
      <c r="BL41" s="1306"/>
      <c r="BM41" s="1306"/>
      <c r="BN41" s="1306"/>
      <c r="BO41" s="1306"/>
      <c r="BP41" s="1306"/>
      <c r="BQ41" s="1306"/>
    </row>
    <row r="42" spans="1:69" s="1307" customFormat="1" ht="13.5" x14ac:dyDescent="0.2">
      <c r="B42" s="1361"/>
      <c r="C42" s="1330" t="s">
        <v>54</v>
      </c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3"/>
      <c r="Z42" s="883"/>
      <c r="AA42" s="883"/>
      <c r="AB42" s="883"/>
      <c r="AC42" s="883"/>
      <c r="AD42" s="883"/>
      <c r="AE42" s="883"/>
      <c r="AF42" s="1362"/>
      <c r="AG42" s="1302"/>
      <c r="AH42" s="1302"/>
      <c r="AI42" s="1302"/>
      <c r="AJ42" s="1314"/>
      <c r="AK42" s="1318">
        <v>32</v>
      </c>
      <c r="AL42" s="1318">
        <v>35</v>
      </c>
      <c r="AM42" s="1318">
        <v>38</v>
      </c>
      <c r="AN42" s="1318">
        <v>40</v>
      </c>
      <c r="AO42" s="1319"/>
      <c r="AP42" s="1319"/>
      <c r="AQ42" s="1363"/>
      <c r="AR42" s="1319"/>
      <c r="AS42" s="1363"/>
      <c r="AT42" s="1319"/>
      <c r="AU42" s="1362"/>
      <c r="AV42" s="1319"/>
      <c r="AW42" s="1363"/>
      <c r="AX42" s="1319"/>
      <c r="AY42" s="1319"/>
      <c r="AZ42" s="1319"/>
      <c r="BA42" s="1319"/>
      <c r="BB42" s="1319"/>
      <c r="BC42" s="1319"/>
      <c r="BD42" s="1319"/>
      <c r="BF42" s="1319"/>
      <c r="BG42" s="1364"/>
      <c r="BH42" s="1302"/>
      <c r="BI42" s="1302"/>
      <c r="BJ42" s="1302"/>
      <c r="BK42" s="1303"/>
      <c r="BL42" s="1302"/>
      <c r="BM42" s="1302"/>
      <c r="BN42" s="1302"/>
      <c r="BO42" s="1302"/>
    </row>
    <row r="43" spans="1:69" s="1307" customFormat="1" ht="12.75" x14ac:dyDescent="0.2">
      <c r="A43" s="1299"/>
      <c r="B43" s="1320"/>
      <c r="C43" s="1331"/>
      <c r="D43" s="1294"/>
      <c r="E43" s="1294"/>
      <c r="F43" s="1294"/>
      <c r="G43" s="878"/>
      <c r="H43" s="1294"/>
      <c r="I43" s="1294"/>
      <c r="J43" s="1294"/>
      <c r="K43" s="878"/>
      <c r="L43" s="1294"/>
      <c r="M43" s="1294"/>
      <c r="N43" s="1294"/>
      <c r="O43" s="878"/>
      <c r="P43" s="887"/>
      <c r="Q43" s="888"/>
      <c r="R43" s="888"/>
      <c r="S43" s="878"/>
      <c r="T43" s="1294"/>
      <c r="U43" s="1294"/>
      <c r="V43" s="1294"/>
      <c r="W43" s="878"/>
      <c r="X43" s="1294"/>
      <c r="Y43" s="1294"/>
      <c r="Z43" s="1294"/>
      <c r="AA43" s="878"/>
      <c r="AB43" s="1294"/>
      <c r="AC43" s="1294"/>
      <c r="AD43" s="1294"/>
      <c r="AE43" s="879"/>
      <c r="AF43" s="1299"/>
      <c r="AG43" s="1310">
        <f>COUNTIF(D43:AE43,"(1)")</f>
        <v>0</v>
      </c>
      <c r="AH43" s="1310">
        <f>COUNTIF(D43:AF43,"(2)")</f>
        <v>0</v>
      </c>
      <c r="AI43" s="1310">
        <f>COUNTIF(D43:AG43,"(3)")</f>
        <v>0</v>
      </c>
      <c r="AJ43" s="1332">
        <f>SUM(AG43:AI43)</f>
        <v>0</v>
      </c>
      <c r="AK43" s="1343"/>
      <c r="AL43" s="1343"/>
      <c r="AM43" s="1325"/>
      <c r="AN43" s="1326"/>
      <c r="AO43" s="1319"/>
      <c r="AP43" s="1306"/>
      <c r="AQ43" s="1306"/>
      <c r="AR43" s="1306"/>
      <c r="AS43" s="1306"/>
      <c r="AT43" s="1306"/>
      <c r="AU43" s="1306"/>
      <c r="AV43" s="1306"/>
      <c r="AW43" s="1306"/>
      <c r="AX43" s="1306"/>
      <c r="AY43" s="1306"/>
      <c r="AZ43" s="1306"/>
      <c r="BA43" s="1306"/>
      <c r="BB43" s="1306"/>
      <c r="BC43" s="1306"/>
      <c r="BD43" s="1306"/>
      <c r="BE43" s="1306"/>
      <c r="BF43" s="1306"/>
      <c r="BG43" s="1306"/>
      <c r="BH43" s="1306"/>
      <c r="BI43" s="1306"/>
      <c r="BJ43" s="1306"/>
      <c r="BK43" s="1306"/>
      <c r="BL43" s="1306"/>
      <c r="BM43" s="1306"/>
      <c r="BN43" s="1306"/>
      <c r="BO43" s="1306"/>
      <c r="BP43" s="1306"/>
      <c r="BQ43" s="1306"/>
    </row>
    <row r="44" spans="1:69" s="1307" customFormat="1" ht="12.75" x14ac:dyDescent="0.2">
      <c r="A44" s="1299"/>
      <c r="B44" s="1333"/>
      <c r="C44" s="1324"/>
      <c r="D44" s="882"/>
      <c r="E44" s="883"/>
      <c r="F44" s="883"/>
      <c r="G44" s="880"/>
      <c r="H44" s="882"/>
      <c r="I44" s="883"/>
      <c r="J44" s="883"/>
      <c r="K44" s="880"/>
      <c r="L44" s="882"/>
      <c r="M44" s="883"/>
      <c r="N44" s="883"/>
      <c r="O44" s="880"/>
      <c r="P44" s="889"/>
      <c r="Q44" s="881"/>
      <c r="R44" s="881"/>
      <c r="S44" s="880"/>
      <c r="T44" s="882"/>
      <c r="U44" s="883"/>
      <c r="V44" s="883"/>
      <c r="W44" s="880"/>
      <c r="X44" s="882"/>
      <c r="Y44" s="883"/>
      <c r="Z44" s="883"/>
      <c r="AA44" s="880"/>
      <c r="AB44" s="882"/>
      <c r="AC44" s="883"/>
      <c r="AD44" s="883"/>
      <c r="AE44" s="884"/>
      <c r="AF44" s="1299"/>
      <c r="AG44" s="1310">
        <f>COUNTIF(D44:AE44,"(1)")</f>
        <v>0</v>
      </c>
      <c r="AH44" s="1310">
        <f>COUNTIF(D44:AF44,"(2)")</f>
        <v>0</v>
      </c>
      <c r="AI44" s="1310">
        <f>COUNTIF(D44:AG44,"(3)")</f>
        <v>0</v>
      </c>
      <c r="AJ44" s="1332">
        <f>SUM(AG44:AI44)</f>
        <v>0</v>
      </c>
      <c r="AK44" s="1334"/>
      <c r="AL44" s="1334"/>
      <c r="AM44" s="1335"/>
      <c r="AN44" s="1310"/>
      <c r="AO44" s="1319"/>
      <c r="AP44" s="1306"/>
      <c r="AQ44" s="1306"/>
      <c r="AR44" s="1306"/>
      <c r="AS44" s="1306"/>
      <c r="AT44" s="1306"/>
      <c r="AU44" s="1306"/>
      <c r="AV44" s="1306"/>
      <c r="AW44" s="1306"/>
      <c r="AX44" s="1306"/>
      <c r="AY44" s="1306"/>
      <c r="AZ44" s="1306"/>
      <c r="BA44" s="1306"/>
      <c r="BB44" s="1306"/>
      <c r="BC44" s="1306"/>
      <c r="BD44" s="1306"/>
      <c r="BE44" s="1306"/>
      <c r="BF44" s="1306"/>
      <c r="BG44" s="1306"/>
      <c r="BH44" s="1306"/>
      <c r="BI44" s="1306"/>
      <c r="BJ44" s="1306"/>
      <c r="BK44" s="1306"/>
      <c r="BL44" s="1306"/>
      <c r="BM44" s="1306"/>
      <c r="BN44" s="1306"/>
      <c r="BO44" s="1306"/>
      <c r="BP44" s="1306"/>
      <c r="BQ44" s="1306"/>
    </row>
    <row r="45" spans="1:69" s="1307" customFormat="1" ht="12.75" x14ac:dyDescent="0.2">
      <c r="A45" s="1299"/>
      <c r="B45" s="1327"/>
      <c r="C45" s="1328"/>
      <c r="D45" s="1294"/>
      <c r="E45" s="1294"/>
      <c r="F45" s="1294"/>
      <c r="G45" s="1294"/>
      <c r="H45" s="1294"/>
      <c r="I45" s="1294"/>
      <c r="J45" s="1294"/>
      <c r="K45" s="1294"/>
      <c r="L45" s="1294"/>
      <c r="M45" s="1294"/>
      <c r="N45" s="1294"/>
      <c r="O45" s="1294"/>
      <c r="P45" s="1294"/>
      <c r="Q45" s="1294"/>
      <c r="R45" s="1294"/>
      <c r="S45" s="1294"/>
      <c r="T45" s="1291"/>
      <c r="U45" s="1291"/>
      <c r="V45" s="1291"/>
      <c r="W45" s="1295"/>
      <c r="X45" s="1294"/>
      <c r="Y45" s="1294"/>
      <c r="Z45" s="1294"/>
      <c r="AA45" s="1294"/>
      <c r="AB45" s="1294"/>
      <c r="AC45" s="1294"/>
      <c r="AD45" s="1294"/>
      <c r="AE45" s="1294"/>
      <c r="AF45" s="1299"/>
      <c r="AG45" s="1365"/>
      <c r="AH45" s="1365"/>
      <c r="AI45" s="1365"/>
      <c r="AJ45" s="1366"/>
      <c r="AK45" s="1302"/>
      <c r="AL45" s="1302"/>
      <c r="AM45" s="1302"/>
      <c r="AN45" s="1302"/>
      <c r="AO45" s="1319"/>
      <c r="AP45" s="1306"/>
      <c r="AQ45" s="1306"/>
      <c r="AR45" s="1306"/>
      <c r="AS45" s="1306"/>
      <c r="AT45" s="1306"/>
      <c r="AU45" s="1306"/>
      <c r="AV45" s="1306"/>
      <c r="AW45" s="1306"/>
      <c r="AX45" s="1306"/>
      <c r="AY45" s="1306"/>
      <c r="AZ45" s="1306"/>
      <c r="BA45" s="1306"/>
      <c r="BB45" s="1306"/>
      <c r="BC45" s="1306"/>
      <c r="BD45" s="1306"/>
      <c r="BE45" s="1306"/>
      <c r="BF45" s="1306"/>
      <c r="BG45" s="1306"/>
      <c r="BH45" s="1306"/>
      <c r="BI45" s="1306"/>
      <c r="BJ45" s="1306"/>
      <c r="BK45" s="1306"/>
      <c r="BL45" s="1306"/>
      <c r="BM45" s="1306"/>
      <c r="BN45" s="1306"/>
      <c r="BO45" s="1306"/>
      <c r="BP45" s="1306"/>
      <c r="BQ45" s="1306"/>
    </row>
    <row r="46" spans="1:69" s="1307" customFormat="1" ht="13.5" x14ac:dyDescent="0.2">
      <c r="B46" s="1361"/>
      <c r="C46" s="1330" t="s">
        <v>25</v>
      </c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3"/>
      <c r="V46" s="883"/>
      <c r="W46" s="883"/>
      <c r="X46" s="883"/>
      <c r="Y46" s="883"/>
      <c r="Z46" s="883"/>
      <c r="AA46" s="883"/>
      <c r="AB46" s="883"/>
      <c r="AC46" s="883"/>
      <c r="AD46" s="883"/>
      <c r="AE46" s="883"/>
      <c r="AF46" s="1362"/>
      <c r="AG46" s="1316"/>
      <c r="AH46" s="1316"/>
      <c r="AI46" s="1316"/>
      <c r="AJ46" s="1317"/>
      <c r="AK46" s="1318">
        <v>32</v>
      </c>
      <c r="AL46" s="1318">
        <v>35</v>
      </c>
      <c r="AM46" s="1318">
        <v>38</v>
      </c>
      <c r="AN46" s="1318">
        <v>40</v>
      </c>
      <c r="AO46" s="1319"/>
      <c r="AP46" s="1319"/>
      <c r="AQ46" s="1363"/>
      <c r="AR46" s="1319"/>
      <c r="AS46" s="1363"/>
      <c r="AT46" s="1319"/>
      <c r="AU46" s="1362"/>
      <c r="AV46" s="1319"/>
      <c r="AW46" s="1363"/>
      <c r="AX46" s="1319"/>
      <c r="AY46" s="1319"/>
      <c r="AZ46" s="1319"/>
      <c r="BA46" s="1319"/>
      <c r="BB46" s="1319"/>
      <c r="BC46" s="1319"/>
      <c r="BD46" s="1319"/>
      <c r="BF46" s="1319"/>
      <c r="BG46" s="1364"/>
      <c r="BH46" s="1302"/>
      <c r="BI46" s="1302"/>
      <c r="BJ46" s="1302"/>
      <c r="BK46" s="1303"/>
      <c r="BL46" s="1302"/>
      <c r="BM46" s="1302"/>
      <c r="BN46" s="1302"/>
      <c r="BO46" s="1302"/>
    </row>
    <row r="47" spans="1:69" s="1307" customFormat="1" ht="12.75" x14ac:dyDescent="0.2">
      <c r="B47" s="1367"/>
      <c r="C47" s="1368" t="s">
        <v>222</v>
      </c>
      <c r="D47" s="1293"/>
      <c r="E47" s="1294"/>
      <c r="F47" s="1294"/>
      <c r="G47" s="878"/>
      <c r="H47" s="1294"/>
      <c r="I47" s="1294"/>
      <c r="J47" s="1294"/>
      <c r="K47" s="888"/>
      <c r="L47" s="1293"/>
      <c r="M47" s="1294"/>
      <c r="N47" s="1294"/>
      <c r="O47" s="878"/>
      <c r="P47" s="1294"/>
      <c r="Q47" s="1294"/>
      <c r="R47" s="1294"/>
      <c r="S47" s="888"/>
      <c r="T47" s="1293"/>
      <c r="U47" s="1294"/>
      <c r="V47" s="1294"/>
      <c r="W47" s="879"/>
      <c r="X47" s="1294"/>
      <c r="Y47" s="1294"/>
      <c r="Z47" s="1294"/>
      <c r="AA47" s="1294"/>
      <c r="AB47" s="1293"/>
      <c r="AC47" s="1294"/>
      <c r="AD47" s="1294"/>
      <c r="AE47" s="879"/>
      <c r="AF47" s="1362"/>
      <c r="AG47" s="1310">
        <f>COUNTIF(D47:AE47,"(1)")</f>
        <v>0</v>
      </c>
      <c r="AH47" s="1310">
        <f>COUNTIF(D47:AF47,"(2)")</f>
        <v>0</v>
      </c>
      <c r="AI47" s="1310">
        <f>COUNTIF(D47:AG47,"(3)")</f>
        <v>0</v>
      </c>
      <c r="AJ47" s="1332">
        <f>SUM(AG47:AI47)</f>
        <v>0</v>
      </c>
      <c r="AK47" s="1310"/>
      <c r="AL47" s="1310"/>
      <c r="AM47" s="1310"/>
      <c r="AN47" s="1310"/>
      <c r="AO47" s="1319"/>
      <c r="AP47" s="1319"/>
      <c r="AQ47" s="1363"/>
      <c r="AR47" s="1319"/>
      <c r="AS47" s="1363"/>
      <c r="AT47" s="1319"/>
      <c r="AU47" s="1362"/>
      <c r="AV47" s="1319"/>
      <c r="AW47" s="1363"/>
      <c r="AX47" s="1319"/>
      <c r="AY47" s="1319"/>
      <c r="AZ47" s="1319"/>
      <c r="BA47" s="1319"/>
      <c r="BB47" s="1319"/>
      <c r="BC47" s="1319"/>
      <c r="BD47" s="1319"/>
      <c r="BF47" s="1319"/>
      <c r="BG47" s="1364"/>
      <c r="BH47" s="1302"/>
      <c r="BI47" s="1302"/>
      <c r="BJ47" s="1302"/>
      <c r="BK47" s="1303"/>
      <c r="BL47" s="1302"/>
      <c r="BM47" s="1302"/>
      <c r="BN47" s="1302"/>
      <c r="BO47" s="1302"/>
    </row>
    <row r="48" spans="1:69" s="1307" customFormat="1" ht="12.75" x14ac:dyDescent="0.2">
      <c r="A48" s="1299"/>
      <c r="B48" s="1333"/>
      <c r="C48" s="1324"/>
      <c r="D48" s="883"/>
      <c r="E48" s="883"/>
      <c r="F48" s="883"/>
      <c r="G48" s="880"/>
      <c r="H48" s="883"/>
      <c r="I48" s="883"/>
      <c r="J48" s="883"/>
      <c r="K48" s="881"/>
      <c r="L48" s="882"/>
      <c r="M48" s="883"/>
      <c r="N48" s="883"/>
      <c r="O48" s="880"/>
      <c r="P48" s="881"/>
      <c r="Q48" s="881"/>
      <c r="R48" s="881"/>
      <c r="S48" s="880"/>
      <c r="T48" s="883"/>
      <c r="U48" s="883"/>
      <c r="V48" s="883"/>
      <c r="W48" s="883"/>
      <c r="X48" s="882"/>
      <c r="Y48" s="883"/>
      <c r="Z48" s="883"/>
      <c r="AA48" s="880"/>
      <c r="AB48" s="883"/>
      <c r="AC48" s="883"/>
      <c r="AD48" s="883"/>
      <c r="AE48" s="884"/>
      <c r="AF48" s="1299"/>
      <c r="AG48" s="1310">
        <f>COUNTIF(D48:AE48,"(1)")</f>
        <v>0</v>
      </c>
      <c r="AH48" s="1310">
        <f>COUNTIF(D48:AF48,"(2)")</f>
        <v>0</v>
      </c>
      <c r="AI48" s="1310">
        <f>COUNTIF(D48:AG48,"(3)")</f>
        <v>0</v>
      </c>
      <c r="AJ48" s="1311">
        <f>SUM(AG48:AI48)</f>
        <v>0</v>
      </c>
      <c r="AK48" s="1344"/>
      <c r="AL48" s="1344"/>
      <c r="AM48" s="1344"/>
      <c r="AN48" s="1325"/>
      <c r="AO48" s="1319"/>
      <c r="AP48" s="1306"/>
      <c r="AQ48" s="1306"/>
      <c r="AR48" s="1306"/>
      <c r="AS48" s="1306"/>
      <c r="AT48" s="1306"/>
      <c r="AU48" s="1306"/>
      <c r="AV48" s="1306"/>
      <c r="AW48" s="1306"/>
      <c r="AX48" s="1306"/>
      <c r="AY48" s="1306"/>
      <c r="AZ48" s="1306"/>
      <c r="BA48" s="1306"/>
      <c r="BB48" s="1306"/>
      <c r="BC48" s="1306"/>
      <c r="BD48" s="1306"/>
      <c r="BE48" s="1306"/>
      <c r="BF48" s="1306"/>
      <c r="BG48" s="1306"/>
      <c r="BH48" s="1306"/>
      <c r="BI48" s="1306"/>
      <c r="BJ48" s="1306"/>
      <c r="BK48" s="1306"/>
      <c r="BL48" s="1306"/>
      <c r="BM48" s="1306"/>
      <c r="BN48" s="1306"/>
      <c r="BO48" s="1306"/>
      <c r="BP48" s="1306"/>
      <c r="BQ48" s="1306"/>
    </row>
    <row r="49" spans="1:69" s="1307" customFormat="1" ht="12.75" x14ac:dyDescent="0.2">
      <c r="A49" s="1299"/>
      <c r="B49" s="1349"/>
      <c r="C49" s="1299"/>
      <c r="D49" s="1295"/>
      <c r="E49" s="1295"/>
      <c r="F49" s="1295"/>
      <c r="G49" s="1295"/>
      <c r="H49" s="1295"/>
      <c r="I49" s="1295"/>
      <c r="J49" s="1295"/>
      <c r="K49" s="1295"/>
      <c r="L49" s="1295"/>
      <c r="M49" s="1295"/>
      <c r="N49" s="1295"/>
      <c r="O49" s="1295"/>
      <c r="P49" s="1295"/>
      <c r="Q49" s="1295"/>
      <c r="R49" s="1295"/>
      <c r="S49" s="1295"/>
      <c r="T49" s="1295"/>
      <c r="U49" s="1295"/>
      <c r="V49" s="1295"/>
      <c r="W49" s="1295"/>
      <c r="X49" s="1295"/>
      <c r="Y49" s="1295"/>
      <c r="Z49" s="1295"/>
      <c r="AA49" s="1295"/>
      <c r="AB49" s="1295"/>
      <c r="AC49" s="1295"/>
      <c r="AD49" s="1295"/>
      <c r="AE49" s="1295"/>
      <c r="AF49" s="1299"/>
      <c r="AG49" s="1302"/>
      <c r="AH49" s="1302"/>
      <c r="AI49" s="1302"/>
      <c r="AJ49" s="1314"/>
      <c r="AK49" s="1302"/>
      <c r="AL49" s="1302"/>
      <c r="AM49" s="1302"/>
      <c r="AN49" s="1302"/>
      <c r="AO49" s="1319"/>
      <c r="AP49" s="1306"/>
      <c r="AQ49" s="1306"/>
      <c r="AR49" s="1306"/>
      <c r="AS49" s="1306"/>
      <c r="AT49" s="1306"/>
      <c r="AU49" s="1306"/>
      <c r="AV49" s="1306"/>
      <c r="AW49" s="1306"/>
      <c r="AX49" s="1306"/>
      <c r="AY49" s="1306"/>
      <c r="AZ49" s="1306"/>
      <c r="BA49" s="1306"/>
      <c r="BB49" s="1306"/>
      <c r="BC49" s="1306"/>
      <c r="BD49" s="1306"/>
      <c r="BE49" s="1306"/>
      <c r="BF49" s="1306"/>
      <c r="BG49" s="1306"/>
      <c r="BH49" s="1306"/>
      <c r="BI49" s="1306"/>
      <c r="BJ49" s="1306"/>
      <c r="BK49" s="1306"/>
      <c r="BL49" s="1306"/>
      <c r="BM49" s="1306"/>
      <c r="BN49" s="1306"/>
      <c r="BO49" s="1306"/>
      <c r="BP49" s="1306"/>
      <c r="BQ49" s="1306"/>
    </row>
    <row r="50" spans="1:69" s="1307" customFormat="1" ht="13.5" x14ac:dyDescent="0.2">
      <c r="B50" s="1361"/>
      <c r="C50" s="1330" t="s">
        <v>169</v>
      </c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3"/>
      <c r="Z50" s="883"/>
      <c r="AA50" s="883"/>
      <c r="AB50" s="883"/>
      <c r="AC50" s="883"/>
      <c r="AD50" s="883"/>
      <c r="AE50" s="883"/>
      <c r="AF50" s="1362"/>
      <c r="AG50" s="1302"/>
      <c r="AH50" s="1302"/>
      <c r="AI50" s="1302"/>
      <c r="AJ50" s="1314"/>
      <c r="AK50" s="1318">
        <v>32</v>
      </c>
      <c r="AL50" s="1318">
        <v>35</v>
      </c>
      <c r="AM50" s="1318">
        <v>38</v>
      </c>
      <c r="AN50" s="1318">
        <v>40</v>
      </c>
      <c r="AO50" s="1319"/>
      <c r="AP50" s="1319"/>
      <c r="AQ50" s="1363"/>
      <c r="AR50" s="1319"/>
      <c r="AS50" s="1363"/>
      <c r="AT50" s="1319"/>
      <c r="AU50" s="1362"/>
      <c r="AV50" s="1319"/>
      <c r="AW50" s="1363"/>
      <c r="AX50" s="1319"/>
      <c r="AY50" s="1319"/>
      <c r="AZ50" s="1319"/>
      <c r="BA50" s="1319"/>
      <c r="BB50" s="1319"/>
      <c r="BC50" s="1319"/>
      <c r="BD50" s="1319"/>
      <c r="BF50" s="1319"/>
      <c r="BG50" s="1364"/>
      <c r="BH50" s="1302"/>
      <c r="BI50" s="1302"/>
      <c r="BJ50" s="1302"/>
      <c r="BK50" s="1303"/>
      <c r="BL50" s="1302"/>
      <c r="BM50" s="1302"/>
      <c r="BN50" s="1302"/>
      <c r="BO50" s="1302"/>
    </row>
    <row r="51" spans="1:69" s="1307" customFormat="1" ht="12.75" x14ac:dyDescent="0.2">
      <c r="B51" s="1369"/>
      <c r="C51" s="1370"/>
      <c r="D51" s="1295"/>
      <c r="E51" s="1295"/>
      <c r="F51" s="1295"/>
      <c r="G51" s="891"/>
      <c r="H51" s="1295"/>
      <c r="I51" s="1295"/>
      <c r="J51" s="1295"/>
      <c r="K51" s="891"/>
      <c r="L51" s="1295"/>
      <c r="M51" s="1295"/>
      <c r="N51" s="1295"/>
      <c r="O51" s="891"/>
      <c r="P51" s="894"/>
      <c r="Q51" s="870"/>
      <c r="R51" s="870"/>
      <c r="S51" s="872"/>
      <c r="T51" s="1295"/>
      <c r="U51" s="1295"/>
      <c r="V51" s="1295"/>
      <c r="W51" s="884"/>
      <c r="X51" s="1295"/>
      <c r="Y51" s="1295"/>
      <c r="Z51" s="1295"/>
      <c r="AA51" s="893"/>
      <c r="AB51" s="1295"/>
      <c r="AC51" s="1295"/>
      <c r="AD51" s="1295"/>
      <c r="AE51" s="893"/>
      <c r="AG51" s="1310">
        <f>COUNTIF(D51:AE51,"(1)")</f>
        <v>0</v>
      </c>
      <c r="AH51" s="1310">
        <f>COUNTIF(D51:AF51,"(2)")</f>
        <v>0</v>
      </c>
      <c r="AI51" s="1310">
        <f>COUNTIF(D51:AG51,"(3)")</f>
        <v>0</v>
      </c>
      <c r="AJ51" s="1332">
        <f>SUM(AG51:AI51)</f>
        <v>0</v>
      </c>
      <c r="AK51" s="1325"/>
      <c r="AL51" s="1325"/>
      <c r="AM51" s="1326"/>
      <c r="AN51" s="1326"/>
      <c r="AO51" s="1319"/>
    </row>
    <row r="52" spans="1:69" s="1307" customFormat="1" ht="12.75" x14ac:dyDescent="0.2">
      <c r="A52" s="1299"/>
      <c r="B52" s="1327"/>
      <c r="C52" s="1328"/>
      <c r="D52" s="1294"/>
      <c r="E52" s="1294"/>
      <c r="F52" s="1294"/>
      <c r="G52" s="1294"/>
      <c r="H52" s="1294"/>
      <c r="I52" s="1294"/>
      <c r="J52" s="1294"/>
      <c r="K52" s="1294"/>
      <c r="L52" s="1294"/>
      <c r="M52" s="1294"/>
      <c r="N52" s="1294"/>
      <c r="O52" s="1294"/>
      <c r="P52" s="1294"/>
      <c r="Q52" s="1294"/>
      <c r="R52" s="1294"/>
      <c r="S52" s="1294"/>
      <c r="T52" s="1294"/>
      <c r="U52" s="1294"/>
      <c r="V52" s="1294"/>
      <c r="W52" s="1295"/>
      <c r="X52" s="1294"/>
      <c r="Y52" s="1294"/>
      <c r="Z52" s="1294"/>
      <c r="AA52" s="1294"/>
      <c r="AB52" s="1294"/>
      <c r="AC52" s="1294"/>
      <c r="AD52" s="1294"/>
      <c r="AE52" s="1294"/>
      <c r="AF52" s="1299"/>
      <c r="AG52" s="1302"/>
      <c r="AH52" s="1302"/>
      <c r="AI52" s="1302"/>
      <c r="AJ52" s="1314"/>
      <c r="AK52" s="1302"/>
      <c r="AL52" s="1302"/>
      <c r="AM52" s="1302"/>
      <c r="AN52" s="1302"/>
      <c r="AO52" s="1319"/>
      <c r="AP52" s="1306"/>
      <c r="AQ52" s="1306"/>
      <c r="AR52" s="1306"/>
      <c r="AS52" s="1306"/>
      <c r="AT52" s="1306"/>
      <c r="AU52" s="1306"/>
      <c r="AV52" s="1306"/>
      <c r="AW52" s="1306"/>
      <c r="AX52" s="1306"/>
      <c r="AY52" s="1306"/>
      <c r="AZ52" s="1306"/>
      <c r="BA52" s="1306"/>
      <c r="BB52" s="1306"/>
      <c r="BC52" s="1306"/>
      <c r="BD52" s="1306"/>
      <c r="BE52" s="1306"/>
      <c r="BF52" s="1306"/>
      <c r="BG52" s="1306"/>
      <c r="BH52" s="1306"/>
      <c r="BI52" s="1306"/>
      <c r="BJ52" s="1306"/>
      <c r="BK52" s="1306"/>
      <c r="BL52" s="1306"/>
      <c r="BM52" s="1306"/>
      <c r="BN52" s="1306"/>
      <c r="BO52" s="1306"/>
      <c r="BP52" s="1306"/>
      <c r="BQ52" s="1306"/>
    </row>
    <row r="53" spans="1:69" s="1307" customFormat="1" ht="12.75" x14ac:dyDescent="0.2">
      <c r="B53" s="1349"/>
      <c r="D53" s="1291"/>
      <c r="E53" s="1291"/>
      <c r="F53" s="1291"/>
      <c r="G53" s="1295"/>
      <c r="H53" s="1291"/>
      <c r="I53" s="1291"/>
      <c r="J53" s="1291"/>
      <c r="K53" s="1295"/>
      <c r="L53" s="1291"/>
      <c r="M53" s="1291"/>
      <c r="N53" s="1291"/>
      <c r="O53" s="1295"/>
      <c r="P53" s="1295"/>
      <c r="Q53" s="1295"/>
      <c r="R53" s="1295"/>
      <c r="S53" s="1295"/>
      <c r="T53" s="1291"/>
      <c r="U53" s="1291"/>
      <c r="V53" s="1291"/>
      <c r="W53" s="1295"/>
      <c r="X53" s="1291"/>
      <c r="Y53" s="1291"/>
      <c r="Z53" s="1291"/>
      <c r="AA53" s="1295"/>
      <c r="AB53" s="1291"/>
      <c r="AC53" s="1291"/>
      <c r="AD53" s="1291"/>
      <c r="AE53" s="1295"/>
      <c r="AG53" s="1302"/>
      <c r="AH53" s="1302"/>
      <c r="AI53" s="1302"/>
      <c r="AJ53" s="1314"/>
      <c r="AK53" s="1302"/>
      <c r="AL53" s="1302"/>
      <c r="AM53" s="1302"/>
      <c r="AN53" s="1302"/>
      <c r="AO53" s="1302"/>
    </row>
    <row r="54" spans="1:69" s="1307" customFormat="1" ht="13.5" x14ac:dyDescent="0.2">
      <c r="B54" s="1361"/>
      <c r="C54" s="1330" t="s">
        <v>28</v>
      </c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83"/>
      <c r="S54" s="883"/>
      <c r="T54" s="883"/>
      <c r="U54" s="883"/>
      <c r="V54" s="883"/>
      <c r="W54" s="883"/>
      <c r="X54" s="883"/>
      <c r="Y54" s="883"/>
      <c r="Z54" s="883"/>
      <c r="AA54" s="883"/>
      <c r="AB54" s="883"/>
      <c r="AC54" s="883"/>
      <c r="AD54" s="883"/>
      <c r="AE54" s="883"/>
      <c r="AF54" s="1362"/>
      <c r="AG54" s="1302"/>
      <c r="AH54" s="1302"/>
      <c r="AI54" s="1302"/>
      <c r="AJ54" s="1314"/>
      <c r="AK54" s="1318">
        <v>32</v>
      </c>
      <c r="AL54" s="1318">
        <v>35</v>
      </c>
      <c r="AM54" s="1318">
        <v>38</v>
      </c>
      <c r="AN54" s="1318">
        <v>40</v>
      </c>
      <c r="AO54" s="1319"/>
      <c r="AP54" s="1319"/>
      <c r="AQ54" s="1363"/>
      <c r="AR54" s="1319"/>
      <c r="AS54" s="1363"/>
      <c r="AT54" s="1319"/>
      <c r="AU54" s="1362"/>
      <c r="AV54" s="1319"/>
      <c r="AW54" s="1363"/>
      <c r="AX54" s="1319"/>
      <c r="AY54" s="1319"/>
      <c r="AZ54" s="1319"/>
      <c r="BA54" s="1319"/>
      <c r="BB54" s="1319"/>
      <c r="BC54" s="1319"/>
      <c r="BD54" s="1319"/>
      <c r="BF54" s="1319"/>
      <c r="BG54" s="1364"/>
      <c r="BH54" s="1302"/>
      <c r="BI54" s="1302"/>
      <c r="BJ54" s="1302"/>
      <c r="BK54" s="1303"/>
      <c r="BL54" s="1302"/>
      <c r="BM54" s="1302"/>
      <c r="BN54" s="1302"/>
      <c r="BO54" s="1302"/>
    </row>
    <row r="55" spans="1:69" s="1307" customFormat="1" ht="12.75" x14ac:dyDescent="0.2">
      <c r="B55" s="1367"/>
      <c r="C55" s="1331" t="s">
        <v>178</v>
      </c>
      <c r="D55" s="1294"/>
      <c r="E55" s="1294"/>
      <c r="F55" s="1294"/>
      <c r="G55" s="878"/>
      <c r="H55" s="1294"/>
      <c r="I55" s="1294"/>
      <c r="J55" s="1294"/>
      <c r="K55" s="878"/>
      <c r="L55" s="1294"/>
      <c r="M55" s="1294"/>
      <c r="N55" s="1294"/>
      <c r="O55" s="878"/>
      <c r="P55" s="1293"/>
      <c r="Q55" s="1294"/>
      <c r="R55" s="1294"/>
      <c r="S55" s="879"/>
      <c r="T55" s="1294"/>
      <c r="U55" s="1294"/>
      <c r="V55" s="1294"/>
      <c r="W55" s="878"/>
      <c r="X55" s="1294"/>
      <c r="Y55" s="1294"/>
      <c r="Z55" s="1294"/>
      <c r="AA55" s="878"/>
      <c r="AB55" s="1294"/>
      <c r="AC55" s="1294"/>
      <c r="AD55" s="1294"/>
      <c r="AE55" s="879"/>
      <c r="AG55" s="1310">
        <f>COUNTIF(D55:AE55,"(1)")</f>
        <v>0</v>
      </c>
      <c r="AH55" s="1310">
        <f>COUNTIF(D55:AF55,"(2)")</f>
        <v>0</v>
      </c>
      <c r="AI55" s="1310">
        <f>COUNTIF(D55:AG55,"(3)")</f>
        <v>0</v>
      </c>
      <c r="AJ55" s="1332">
        <f>SUM(AG55:AI55)</f>
        <v>0</v>
      </c>
      <c r="AK55" s="1325" t="s">
        <v>180</v>
      </c>
      <c r="AL55" s="1325" t="s">
        <v>180</v>
      </c>
      <c r="AM55" s="1325" t="s">
        <v>180</v>
      </c>
      <c r="AN55" s="1325" t="s">
        <v>180</v>
      </c>
      <c r="AO55" s="1319"/>
    </row>
    <row r="56" spans="1:69" s="1307" customFormat="1" ht="12.75" x14ac:dyDescent="0.2">
      <c r="B56" s="1369">
        <v>1</v>
      </c>
      <c r="C56" s="1370" t="s">
        <v>357</v>
      </c>
      <c r="D56" s="1451"/>
      <c r="E56" s="1451"/>
      <c r="F56" s="1451"/>
      <c r="G56" s="891"/>
      <c r="H56" s="1451"/>
      <c r="I56" s="1451"/>
      <c r="J56" s="1451"/>
      <c r="K56" s="891"/>
      <c r="L56" s="1451">
        <v>40</v>
      </c>
      <c r="M56" s="1451">
        <v>16</v>
      </c>
      <c r="N56" s="1451">
        <v>61</v>
      </c>
      <c r="O56" s="891"/>
      <c r="P56" s="1452"/>
      <c r="Q56" s="1451"/>
      <c r="R56" s="1451"/>
      <c r="S56" s="893"/>
      <c r="T56" s="1451"/>
      <c r="U56" s="1451"/>
      <c r="V56" s="1451"/>
      <c r="W56" s="891"/>
      <c r="X56" s="1451"/>
      <c r="Y56" s="1451"/>
      <c r="Z56" s="1451"/>
      <c r="AA56" s="891"/>
      <c r="AB56" s="1451"/>
      <c r="AC56" s="1451"/>
      <c r="AD56" s="1451"/>
      <c r="AE56" s="893"/>
      <c r="AG56" s="1310">
        <f>COUNTIF(D56:AE56,"(1)")</f>
        <v>0</v>
      </c>
      <c r="AH56" s="1310">
        <f>COUNTIF(D56:AF56,"(2)")</f>
        <v>0</v>
      </c>
      <c r="AI56" s="1310">
        <f>COUNTIF(D56:AG56,"(3)")</f>
        <v>0</v>
      </c>
      <c r="AJ56" s="1332">
        <f>SUM(AG56:AI56)</f>
        <v>0</v>
      </c>
      <c r="AK56" s="1453">
        <v>17</v>
      </c>
      <c r="AL56" s="1453">
        <v>17</v>
      </c>
      <c r="AM56" s="1453">
        <v>17</v>
      </c>
      <c r="AN56" s="1454">
        <v>17</v>
      </c>
      <c r="AO56" s="1319"/>
    </row>
    <row r="57" spans="1:69" s="1307" customFormat="1" ht="12.75" x14ac:dyDescent="0.2">
      <c r="B57" s="1323">
        <v>2</v>
      </c>
      <c r="C57" s="1324" t="s">
        <v>279</v>
      </c>
      <c r="D57" s="883"/>
      <c r="E57" s="883"/>
      <c r="F57" s="883"/>
      <c r="G57" s="880"/>
      <c r="H57" s="883"/>
      <c r="I57" s="883"/>
      <c r="J57" s="883"/>
      <c r="K57" s="880"/>
      <c r="L57" s="883">
        <v>40</v>
      </c>
      <c r="M57" s="883">
        <v>21</v>
      </c>
      <c r="N57" s="883">
        <v>68</v>
      </c>
      <c r="O57" s="880"/>
      <c r="P57" s="889"/>
      <c r="Q57" s="881"/>
      <c r="R57" s="881"/>
      <c r="S57" s="880"/>
      <c r="T57" s="883"/>
      <c r="U57" s="883"/>
      <c r="V57" s="883"/>
      <c r="W57" s="880"/>
      <c r="X57" s="883"/>
      <c r="Y57" s="883"/>
      <c r="Z57" s="883"/>
      <c r="AA57" s="880"/>
      <c r="AB57" s="883"/>
      <c r="AC57" s="883"/>
      <c r="AD57" s="883"/>
      <c r="AE57" s="884"/>
      <c r="AG57" s="1310">
        <f>COUNTIF(D57:AE57,"(1)")</f>
        <v>0</v>
      </c>
      <c r="AH57" s="1310">
        <f>COUNTIF(D57:AF57,"(2)")</f>
        <v>0</v>
      </c>
      <c r="AI57" s="1310">
        <f>COUNTIF(D57:AG57,"(3)")</f>
        <v>0</v>
      </c>
      <c r="AJ57" s="1332">
        <f>SUM(AG57:AI57)</f>
        <v>0</v>
      </c>
      <c r="AK57" s="1347">
        <v>15</v>
      </c>
      <c r="AL57" s="1371">
        <v>15</v>
      </c>
      <c r="AM57" s="1371">
        <v>15</v>
      </c>
      <c r="AN57" s="1325">
        <v>15</v>
      </c>
      <c r="AO57" s="1319"/>
    </row>
    <row r="58" spans="1:69" s="1307" customFormat="1" ht="12.75" x14ac:dyDescent="0.2">
      <c r="B58" s="1349"/>
      <c r="D58" s="1291"/>
      <c r="E58" s="1291"/>
      <c r="F58" s="1291"/>
      <c r="G58" s="1295"/>
      <c r="H58" s="1291"/>
      <c r="I58" s="1291"/>
      <c r="J58" s="1291"/>
      <c r="K58" s="1295"/>
      <c r="L58" s="1291"/>
      <c r="M58" s="1291"/>
      <c r="N58" s="1291"/>
      <c r="O58" s="1295"/>
      <c r="P58" s="1295"/>
      <c r="Q58" s="1295"/>
      <c r="R58" s="1295"/>
      <c r="S58" s="1295"/>
      <c r="T58" s="1291"/>
      <c r="U58" s="1291"/>
      <c r="V58" s="1291"/>
      <c r="W58" s="1295"/>
      <c r="X58" s="1291"/>
      <c r="Y58" s="1291"/>
      <c r="Z58" s="1291"/>
      <c r="AA58" s="1295"/>
      <c r="AB58" s="1291"/>
      <c r="AC58" s="1291"/>
      <c r="AD58" s="1291"/>
      <c r="AE58" s="1295"/>
      <c r="AG58" s="1302"/>
      <c r="AH58" s="1302"/>
      <c r="AI58" s="1302"/>
      <c r="AJ58" s="1314"/>
      <c r="AK58" s="1302"/>
      <c r="AL58" s="1302"/>
      <c r="AM58" s="1302"/>
      <c r="AN58" s="1302"/>
      <c r="AO58" s="1302"/>
    </row>
    <row r="59" spans="1:69" s="1307" customFormat="1" ht="13.5" x14ac:dyDescent="0.2">
      <c r="B59" s="1361"/>
      <c r="C59" s="1330" t="s">
        <v>29</v>
      </c>
      <c r="D59" s="883"/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1362"/>
      <c r="AG59" s="1302"/>
      <c r="AH59" s="1302"/>
      <c r="AI59" s="1302"/>
      <c r="AJ59" s="1314"/>
      <c r="AK59" s="1318">
        <v>32</v>
      </c>
      <c r="AL59" s="1318">
        <v>35</v>
      </c>
      <c r="AM59" s="1318">
        <v>38</v>
      </c>
      <c r="AN59" s="1318">
        <v>40</v>
      </c>
      <c r="AO59" s="1319"/>
      <c r="AP59" s="1319"/>
      <c r="AQ59" s="1363"/>
      <c r="AR59" s="1319"/>
      <c r="AS59" s="1363"/>
      <c r="AT59" s="1319"/>
      <c r="AU59" s="1362"/>
      <c r="AV59" s="1319"/>
      <c r="AW59" s="1363"/>
      <c r="AX59" s="1319"/>
      <c r="AY59" s="1319"/>
      <c r="AZ59" s="1319"/>
      <c r="BA59" s="1319"/>
      <c r="BB59" s="1319"/>
      <c r="BC59" s="1319"/>
      <c r="BD59" s="1319"/>
      <c r="BF59" s="1319"/>
      <c r="BG59" s="1364"/>
      <c r="BH59" s="1302"/>
      <c r="BI59" s="1302"/>
      <c r="BJ59" s="1302"/>
      <c r="BK59" s="1303"/>
      <c r="BL59" s="1302"/>
      <c r="BM59" s="1302"/>
      <c r="BN59" s="1302"/>
      <c r="BO59" s="1302"/>
    </row>
    <row r="60" spans="1:69" s="1307" customFormat="1" ht="12.75" x14ac:dyDescent="0.2">
      <c r="A60" s="1299"/>
      <c r="B60" s="1320">
        <v>1</v>
      </c>
      <c r="C60" s="1331" t="s">
        <v>129</v>
      </c>
      <c r="D60" s="1294">
        <v>30</v>
      </c>
      <c r="E60" s="1294">
        <v>4</v>
      </c>
      <c r="F60" s="1294">
        <v>54</v>
      </c>
      <c r="G60" s="1416" t="s">
        <v>322</v>
      </c>
      <c r="H60" s="1294">
        <v>32</v>
      </c>
      <c r="I60" s="1294">
        <v>7</v>
      </c>
      <c r="J60" s="1294">
        <v>60</v>
      </c>
      <c r="K60" s="1422" t="s">
        <v>323</v>
      </c>
      <c r="L60" s="1294">
        <v>33</v>
      </c>
      <c r="M60" s="1294">
        <v>4</v>
      </c>
      <c r="N60" s="1294">
        <v>38</v>
      </c>
      <c r="O60" s="878"/>
      <c r="P60" s="887">
        <v>34</v>
      </c>
      <c r="Q60" s="888">
        <v>6</v>
      </c>
      <c r="R60" s="888">
        <v>60</v>
      </c>
      <c r="S60" s="878" t="s">
        <v>372</v>
      </c>
      <c r="T60" s="1294"/>
      <c r="U60" s="1294"/>
      <c r="V60" s="1294"/>
      <c r="W60" s="878"/>
      <c r="X60" s="1294"/>
      <c r="Y60" s="1294"/>
      <c r="Z60" s="1294"/>
      <c r="AA60" s="878"/>
      <c r="AB60" s="1294"/>
      <c r="AC60" s="1294"/>
      <c r="AD60" s="1294"/>
      <c r="AE60" s="879"/>
      <c r="AF60" s="1299"/>
      <c r="AG60" s="1310">
        <f>COUNTIF(D60:AE60,"(1)")</f>
        <v>1</v>
      </c>
      <c r="AH60" s="1310">
        <f>COUNTIF(D60:AF60,"(2)")</f>
        <v>1</v>
      </c>
      <c r="AI60" s="1310">
        <f>COUNTIF(D60:AG60,"(3)")</f>
        <v>0</v>
      </c>
      <c r="AJ60" s="1332">
        <f>SUM(AG60:AI60)</f>
        <v>2</v>
      </c>
      <c r="AK60" s="1343" t="s">
        <v>159</v>
      </c>
      <c r="AL60" s="1343" t="s">
        <v>159</v>
      </c>
      <c r="AM60" s="1325" t="s">
        <v>159</v>
      </c>
      <c r="AN60" s="1326"/>
      <c r="AO60" s="1319"/>
      <c r="AP60" s="1306"/>
      <c r="AQ60" s="1306"/>
      <c r="AR60" s="1306"/>
      <c r="AS60" s="1306"/>
      <c r="AT60" s="1306"/>
      <c r="AU60" s="1306"/>
      <c r="AV60" s="1306"/>
      <c r="AW60" s="1306"/>
      <c r="AX60" s="1306"/>
      <c r="AY60" s="1306"/>
      <c r="AZ60" s="1306"/>
      <c r="BA60" s="1306"/>
      <c r="BB60" s="1306"/>
      <c r="BC60" s="1306"/>
      <c r="BD60" s="1306"/>
      <c r="BE60" s="1306"/>
      <c r="BF60" s="1306"/>
      <c r="BG60" s="1306"/>
      <c r="BH60" s="1306"/>
      <c r="BI60" s="1306"/>
      <c r="BJ60" s="1306"/>
      <c r="BK60" s="1306"/>
      <c r="BL60" s="1306"/>
      <c r="BM60" s="1306"/>
      <c r="BN60" s="1306"/>
      <c r="BO60" s="1306"/>
      <c r="BP60" s="1306"/>
      <c r="BQ60" s="1306"/>
    </row>
    <row r="61" spans="1:69" s="1307" customFormat="1" ht="12.75" x14ac:dyDescent="0.2">
      <c r="B61" s="1323"/>
      <c r="C61" s="1324"/>
      <c r="D61" s="883"/>
      <c r="E61" s="883"/>
      <c r="F61" s="883"/>
      <c r="G61" s="884"/>
      <c r="H61" s="883"/>
      <c r="I61" s="883"/>
      <c r="J61" s="883"/>
      <c r="K61" s="884"/>
      <c r="L61" s="883"/>
      <c r="M61" s="883"/>
      <c r="N61" s="883"/>
      <c r="O61" s="884"/>
      <c r="P61" s="882"/>
      <c r="Q61" s="883"/>
      <c r="R61" s="883"/>
      <c r="S61" s="884"/>
      <c r="T61" s="883"/>
      <c r="U61" s="883"/>
      <c r="V61" s="883"/>
      <c r="W61" s="883"/>
      <c r="X61" s="882"/>
      <c r="Y61" s="883"/>
      <c r="Z61" s="883"/>
      <c r="AA61" s="884"/>
      <c r="AB61" s="883"/>
      <c r="AC61" s="883"/>
      <c r="AD61" s="883"/>
      <c r="AE61" s="884"/>
      <c r="AG61" s="1355">
        <f>COUNTIF(D61:AE61,"(1)")</f>
        <v>0</v>
      </c>
      <c r="AH61" s="1355">
        <f>COUNTIF(D61:AF61,"(2)")</f>
        <v>0</v>
      </c>
      <c r="AI61" s="1355">
        <f>COUNTIF(D61:AG61,"(3)")</f>
        <v>0</v>
      </c>
      <c r="AJ61" s="1356">
        <f>SUM(AG61:AI61)</f>
        <v>0</v>
      </c>
      <c r="AK61" s="1357"/>
      <c r="AL61" s="1357"/>
      <c r="AM61" s="1357"/>
      <c r="AN61" s="1357"/>
      <c r="AO61" s="1319"/>
    </row>
    <row r="62" spans="1:69" s="1307" customFormat="1" ht="12.75" x14ac:dyDescent="0.2">
      <c r="A62" s="1299"/>
      <c r="B62" s="1299"/>
      <c r="C62" s="1299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66"/>
      <c r="Y62" s="866"/>
      <c r="Z62" s="866"/>
      <c r="AA62" s="866"/>
      <c r="AB62" s="866"/>
      <c r="AC62" s="866"/>
      <c r="AD62" s="866"/>
      <c r="AE62" s="866"/>
      <c r="AF62" s="1299"/>
      <c r="AG62" s="1302"/>
      <c r="AH62" s="1302"/>
      <c r="AI62" s="1302"/>
      <c r="AJ62" s="1314"/>
      <c r="AK62" s="1302"/>
      <c r="AL62" s="1302"/>
      <c r="AM62" s="1302"/>
      <c r="AN62" s="1302"/>
      <c r="AO62" s="1302"/>
      <c r="AP62" s="1306"/>
      <c r="AQ62" s="1306"/>
      <c r="AR62" s="1306"/>
      <c r="AS62" s="1306"/>
      <c r="AT62" s="1306"/>
      <c r="AU62" s="1306"/>
      <c r="AV62" s="1306"/>
      <c r="AW62" s="1306"/>
      <c r="AX62" s="1306"/>
      <c r="AY62" s="1306"/>
      <c r="AZ62" s="1306"/>
      <c r="BA62" s="1306"/>
      <c r="BB62" s="1306"/>
      <c r="BC62" s="1306"/>
      <c r="BD62" s="1306"/>
      <c r="BE62" s="1306"/>
      <c r="BF62" s="1306"/>
      <c r="BG62" s="1306"/>
      <c r="BH62" s="1306"/>
      <c r="BI62" s="1306"/>
      <c r="BJ62" s="1306"/>
      <c r="BK62" s="1306"/>
      <c r="BL62" s="1306"/>
      <c r="BM62" s="1306"/>
      <c r="BN62" s="1306"/>
      <c r="BO62" s="1306"/>
      <c r="BP62" s="1306"/>
      <c r="BQ62" s="1306"/>
    </row>
    <row r="63" spans="1:69" s="1307" customFormat="1" ht="13.5" x14ac:dyDescent="0.2">
      <c r="B63" s="1361"/>
      <c r="C63" s="1330" t="s">
        <v>150</v>
      </c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3"/>
      <c r="AA63" s="883"/>
      <c r="AB63" s="883"/>
      <c r="AC63" s="883"/>
      <c r="AD63" s="883"/>
      <c r="AE63" s="883"/>
      <c r="AF63" s="1362"/>
      <c r="AG63" s="1302"/>
      <c r="AH63" s="1302"/>
      <c r="AI63" s="1302"/>
      <c r="AJ63" s="1314"/>
      <c r="AK63" s="1318">
        <v>32</v>
      </c>
      <c r="AL63" s="1318">
        <v>35</v>
      </c>
      <c r="AM63" s="1318">
        <v>38</v>
      </c>
      <c r="AN63" s="1318">
        <v>40</v>
      </c>
      <c r="AO63" s="1319"/>
      <c r="AP63" s="1319"/>
      <c r="AQ63" s="1363"/>
      <c r="AR63" s="1319"/>
      <c r="AS63" s="1363"/>
      <c r="AT63" s="1319"/>
      <c r="AU63" s="1362"/>
      <c r="AV63" s="1319"/>
      <c r="AW63" s="1363"/>
      <c r="AX63" s="1319"/>
      <c r="AY63" s="1319"/>
      <c r="AZ63" s="1319"/>
      <c r="BA63" s="1319"/>
      <c r="BB63" s="1319"/>
      <c r="BC63" s="1319"/>
      <c r="BD63" s="1319"/>
      <c r="BF63" s="1319"/>
      <c r="BG63" s="1364"/>
      <c r="BH63" s="1302"/>
      <c r="BI63" s="1302"/>
      <c r="BJ63" s="1302"/>
      <c r="BK63" s="1303"/>
      <c r="BL63" s="1302"/>
      <c r="BM63" s="1302"/>
      <c r="BN63" s="1302"/>
      <c r="BO63" s="1302"/>
    </row>
    <row r="64" spans="1:69" s="1307" customFormat="1" ht="12.75" x14ac:dyDescent="0.2">
      <c r="B64" s="1369">
        <v>1</v>
      </c>
      <c r="C64" s="1370" t="s">
        <v>26</v>
      </c>
      <c r="D64" s="1295">
        <v>29</v>
      </c>
      <c r="E64" s="1295">
        <v>3</v>
      </c>
      <c r="F64" s="1295">
        <v>47</v>
      </c>
      <c r="G64" s="1419" t="s">
        <v>347</v>
      </c>
      <c r="H64" s="1295"/>
      <c r="I64" s="1295"/>
      <c r="J64" s="1295"/>
      <c r="K64" s="891"/>
      <c r="L64" s="1295">
        <v>37</v>
      </c>
      <c r="M64" s="1295">
        <v>9</v>
      </c>
      <c r="N64" s="1295">
        <v>46</v>
      </c>
      <c r="O64" s="891"/>
      <c r="P64" s="887"/>
      <c r="Q64" s="888"/>
      <c r="R64" s="888"/>
      <c r="S64" s="878"/>
      <c r="T64" s="1295"/>
      <c r="U64" s="1295"/>
      <c r="V64" s="1295"/>
      <c r="W64" s="891"/>
      <c r="X64" s="1295"/>
      <c r="Y64" s="1295"/>
      <c r="Z64" s="1295"/>
      <c r="AA64" s="891"/>
      <c r="AB64" s="1295"/>
      <c r="AC64" s="1295"/>
      <c r="AD64" s="1295"/>
      <c r="AE64" s="893"/>
      <c r="AG64" s="1310">
        <f t="shared" ref="AG64:AG69" si="0">COUNTIF(D64:AE64,"(1)")</f>
        <v>0</v>
      </c>
      <c r="AH64" s="1310">
        <f t="shared" ref="AH64:AH69" si="1">COUNTIF(D64:AF64,"(2)")</f>
        <v>0</v>
      </c>
      <c r="AI64" s="1310">
        <f t="shared" ref="AI64:AI69" si="2">COUNTIF(D64:AG64,"(3)")</f>
        <v>1</v>
      </c>
      <c r="AJ64" s="1332">
        <f t="shared" ref="AJ64:AJ69" si="3">SUM(AG64:AI64)</f>
        <v>1</v>
      </c>
      <c r="AK64" s="1332">
        <v>93</v>
      </c>
      <c r="AL64" s="1332">
        <v>93</v>
      </c>
      <c r="AM64" s="1332">
        <v>94</v>
      </c>
      <c r="AN64" s="1325">
        <v>96</v>
      </c>
      <c r="AO64" s="1319"/>
    </row>
    <row r="65" spans="1:69" s="1307" customFormat="1" ht="12.75" x14ac:dyDescent="0.2">
      <c r="B65" s="1369"/>
      <c r="C65" s="1370" t="s">
        <v>128</v>
      </c>
      <c r="D65" s="1295"/>
      <c r="E65" s="1295"/>
      <c r="F65" s="1295"/>
      <c r="G65" s="891"/>
      <c r="H65" s="1295"/>
      <c r="I65" s="1295"/>
      <c r="J65" s="1295"/>
      <c r="K65" s="891"/>
      <c r="L65" s="1295"/>
      <c r="M65" s="1295"/>
      <c r="N65" s="1295"/>
      <c r="O65" s="891"/>
      <c r="P65" s="892"/>
      <c r="Q65" s="890"/>
      <c r="R65" s="890"/>
      <c r="S65" s="891"/>
      <c r="T65" s="1295"/>
      <c r="U65" s="1295"/>
      <c r="V65" s="1295"/>
      <c r="W65" s="890"/>
      <c r="X65" s="1292"/>
      <c r="Y65" s="1291"/>
      <c r="Z65" s="1295"/>
      <c r="AA65" s="891"/>
      <c r="AB65" s="1295"/>
      <c r="AC65" s="1295"/>
      <c r="AD65" s="1295"/>
      <c r="AE65" s="893"/>
      <c r="AG65" s="1355">
        <f t="shared" si="0"/>
        <v>0</v>
      </c>
      <c r="AH65" s="1355">
        <f t="shared" si="1"/>
        <v>0</v>
      </c>
      <c r="AI65" s="1355">
        <f t="shared" si="2"/>
        <v>0</v>
      </c>
      <c r="AJ65" s="1356">
        <f t="shared" si="3"/>
        <v>0</v>
      </c>
      <c r="AK65" s="1325" t="s">
        <v>203</v>
      </c>
      <c r="AL65" s="1356"/>
      <c r="AM65" s="1356"/>
      <c r="AN65" s="1347"/>
      <c r="AO65" s="1319"/>
    </row>
    <row r="66" spans="1:69" s="1307" customFormat="1" ht="12.75" x14ac:dyDescent="0.2">
      <c r="B66" s="1369"/>
      <c r="C66" s="1370" t="s">
        <v>218</v>
      </c>
      <c r="D66" s="1291"/>
      <c r="E66" s="1291"/>
      <c r="F66" s="1291"/>
      <c r="G66" s="891"/>
      <c r="H66" s="1291"/>
      <c r="I66" s="1291"/>
      <c r="J66" s="1291"/>
      <c r="K66" s="891"/>
      <c r="L66" s="1291"/>
      <c r="M66" s="1291"/>
      <c r="N66" s="1291"/>
      <c r="O66" s="891"/>
      <c r="P66" s="892"/>
      <c r="Q66" s="890"/>
      <c r="R66" s="890"/>
      <c r="S66" s="891"/>
      <c r="T66" s="1291"/>
      <c r="U66" s="1291"/>
      <c r="V66" s="1291"/>
      <c r="W66" s="1291"/>
      <c r="X66" s="1292"/>
      <c r="Y66" s="1291"/>
      <c r="Z66" s="1291"/>
      <c r="AA66" s="893"/>
      <c r="AB66" s="1291"/>
      <c r="AC66" s="1291"/>
      <c r="AD66" s="1291"/>
      <c r="AE66" s="893"/>
      <c r="AG66" s="1355">
        <f t="shared" si="0"/>
        <v>0</v>
      </c>
      <c r="AH66" s="1355">
        <f t="shared" si="1"/>
        <v>0</v>
      </c>
      <c r="AI66" s="1355">
        <f t="shared" si="2"/>
        <v>0</v>
      </c>
      <c r="AJ66" s="1356">
        <f t="shared" si="3"/>
        <v>0</v>
      </c>
      <c r="AK66" s="1356">
        <v>15</v>
      </c>
      <c r="AL66" s="1356">
        <v>15</v>
      </c>
      <c r="AM66" s="1357"/>
      <c r="AN66" s="1357"/>
      <c r="AO66" s="1319"/>
    </row>
    <row r="67" spans="1:69" s="1307" customFormat="1" ht="12.75" x14ac:dyDescent="0.2">
      <c r="B67" s="1369">
        <v>2</v>
      </c>
      <c r="C67" s="1370" t="s">
        <v>287</v>
      </c>
      <c r="D67" s="1291">
        <v>17</v>
      </c>
      <c r="E67" s="1291">
        <v>2</v>
      </c>
      <c r="F67" s="1291">
        <v>27</v>
      </c>
      <c r="G67" s="891" t="s">
        <v>355</v>
      </c>
      <c r="H67" s="1291"/>
      <c r="I67" s="1291"/>
      <c r="J67" s="1291"/>
      <c r="K67" s="891"/>
      <c r="L67" s="1291"/>
      <c r="M67" s="1291"/>
      <c r="N67" s="1291"/>
      <c r="O67" s="891"/>
      <c r="P67" s="892"/>
      <c r="Q67" s="890"/>
      <c r="R67" s="890"/>
      <c r="S67" s="891"/>
      <c r="T67" s="1291"/>
      <c r="U67" s="1291"/>
      <c r="V67" s="1291"/>
      <c r="W67" s="890"/>
      <c r="X67" s="1292"/>
      <c r="Y67" s="1291"/>
      <c r="Z67" s="1291"/>
      <c r="AA67" s="891"/>
      <c r="AB67" s="1291"/>
      <c r="AC67" s="1291"/>
      <c r="AD67" s="1291"/>
      <c r="AE67" s="893"/>
      <c r="AG67" s="1355">
        <f t="shared" si="0"/>
        <v>0</v>
      </c>
      <c r="AH67" s="1355">
        <f t="shared" si="1"/>
        <v>0</v>
      </c>
      <c r="AI67" s="1355">
        <f t="shared" si="2"/>
        <v>0</v>
      </c>
      <c r="AJ67" s="1372">
        <f t="shared" si="3"/>
        <v>0</v>
      </c>
      <c r="AK67" s="1344"/>
      <c r="AL67" s="1325"/>
      <c r="AM67" s="1325"/>
      <c r="AN67" s="1357"/>
      <c r="AO67" s="1319"/>
    </row>
    <row r="68" spans="1:69" s="1307" customFormat="1" ht="12.75" x14ac:dyDescent="0.2">
      <c r="A68" s="1299"/>
      <c r="B68" s="1345">
        <v>3</v>
      </c>
      <c r="C68" s="1370" t="s">
        <v>126</v>
      </c>
      <c r="D68" s="1381">
        <v>39</v>
      </c>
      <c r="E68" s="1381">
        <v>6</v>
      </c>
      <c r="F68" s="1381">
        <v>78</v>
      </c>
      <c r="G68" s="1418" t="s">
        <v>322</v>
      </c>
      <c r="H68" s="1381">
        <v>39</v>
      </c>
      <c r="I68" s="1381">
        <v>13</v>
      </c>
      <c r="J68" s="1381">
        <v>84</v>
      </c>
      <c r="K68" s="1423" t="s">
        <v>322</v>
      </c>
      <c r="L68" s="1382">
        <v>37</v>
      </c>
      <c r="M68" s="1381">
        <v>8</v>
      </c>
      <c r="N68" s="1381">
        <v>47</v>
      </c>
      <c r="O68" s="891"/>
      <c r="P68" s="890">
        <v>39</v>
      </c>
      <c r="Q68" s="890">
        <v>9</v>
      </c>
      <c r="R68" s="890">
        <v>82</v>
      </c>
      <c r="S68" s="891" t="s">
        <v>351</v>
      </c>
      <c r="T68" s="1381"/>
      <c r="U68" s="1381"/>
      <c r="V68" s="1381"/>
      <c r="W68" s="1381"/>
      <c r="X68" s="1382"/>
      <c r="Y68" s="1381"/>
      <c r="Z68" s="1381"/>
      <c r="AA68" s="891"/>
      <c r="AB68" s="1381"/>
      <c r="AC68" s="1381"/>
      <c r="AD68" s="1381"/>
      <c r="AE68" s="893"/>
      <c r="AF68" s="1299"/>
      <c r="AG68" s="1310">
        <f t="shared" si="0"/>
        <v>2</v>
      </c>
      <c r="AH68" s="1310">
        <f t="shared" si="1"/>
        <v>0</v>
      </c>
      <c r="AI68" s="1310">
        <f t="shared" si="2"/>
        <v>0</v>
      </c>
      <c r="AJ68" s="1311">
        <f t="shared" si="3"/>
        <v>2</v>
      </c>
      <c r="AK68" s="1344" t="s">
        <v>136</v>
      </c>
      <c r="AL68" s="1344" t="s">
        <v>136</v>
      </c>
      <c r="AM68" s="1344" t="s">
        <v>136</v>
      </c>
      <c r="AN68" s="1325" t="s">
        <v>158</v>
      </c>
      <c r="AO68" s="1319"/>
      <c r="AP68" s="1306"/>
      <c r="AQ68" s="1306"/>
      <c r="AR68" s="1306"/>
      <c r="AS68" s="1306"/>
      <c r="AT68" s="1306"/>
      <c r="AU68" s="1306"/>
      <c r="AV68" s="1306"/>
      <c r="AW68" s="1306"/>
      <c r="AX68" s="1306"/>
      <c r="AY68" s="1306"/>
      <c r="AZ68" s="1306"/>
      <c r="BA68" s="1306"/>
      <c r="BB68" s="1306"/>
      <c r="BC68" s="1306"/>
      <c r="BD68" s="1306"/>
      <c r="BE68" s="1306"/>
      <c r="BF68" s="1306"/>
      <c r="BG68" s="1306"/>
      <c r="BH68" s="1306"/>
      <c r="BI68" s="1306"/>
      <c r="BJ68" s="1306"/>
      <c r="BK68" s="1306"/>
      <c r="BL68" s="1306"/>
      <c r="BM68" s="1306"/>
      <c r="BN68" s="1306"/>
      <c r="BO68" s="1306"/>
      <c r="BP68" s="1306"/>
      <c r="BQ68" s="1306"/>
    </row>
    <row r="69" spans="1:69" s="1307" customFormat="1" ht="12.75" x14ac:dyDescent="0.2">
      <c r="B69" s="1323"/>
      <c r="C69" s="1324"/>
      <c r="D69" s="883"/>
      <c r="E69" s="883"/>
      <c r="F69" s="883"/>
      <c r="G69" s="880"/>
      <c r="H69" s="883"/>
      <c r="I69" s="883"/>
      <c r="J69" s="883"/>
      <c r="K69" s="880"/>
      <c r="L69" s="883"/>
      <c r="M69" s="883"/>
      <c r="N69" s="883"/>
      <c r="O69" s="880"/>
      <c r="P69" s="889"/>
      <c r="Q69" s="881"/>
      <c r="R69" s="881"/>
      <c r="S69" s="880"/>
      <c r="T69" s="883"/>
      <c r="U69" s="883"/>
      <c r="V69" s="883"/>
      <c r="W69" s="881"/>
      <c r="X69" s="882"/>
      <c r="Y69" s="883"/>
      <c r="Z69" s="883"/>
      <c r="AA69" s="884"/>
      <c r="AB69" s="883"/>
      <c r="AC69" s="883"/>
      <c r="AD69" s="883"/>
      <c r="AE69" s="884"/>
      <c r="AG69" s="1355">
        <f t="shared" si="0"/>
        <v>0</v>
      </c>
      <c r="AH69" s="1355">
        <f t="shared" si="1"/>
        <v>0</v>
      </c>
      <c r="AI69" s="1355">
        <f t="shared" si="2"/>
        <v>0</v>
      </c>
      <c r="AJ69" s="1372">
        <f t="shared" si="3"/>
        <v>0</v>
      </c>
      <c r="AK69" s="1373"/>
      <c r="AL69" s="1356"/>
      <c r="AM69" s="1356"/>
      <c r="AN69" s="1357"/>
      <c r="AO69" s="1319"/>
    </row>
    <row r="70" spans="1:69" s="1307" customFormat="1" ht="12.75" x14ac:dyDescent="0.2">
      <c r="B70" s="1374"/>
      <c r="C70" s="1306"/>
      <c r="D70" s="1291"/>
      <c r="E70" s="1291"/>
      <c r="F70" s="1291"/>
      <c r="G70" s="1291"/>
      <c r="H70" s="1291"/>
      <c r="I70" s="1291"/>
      <c r="J70" s="1291"/>
      <c r="K70" s="1291"/>
      <c r="L70" s="1291"/>
      <c r="M70" s="1291"/>
      <c r="N70" s="1291"/>
      <c r="O70" s="1291"/>
      <c r="P70" s="1291"/>
      <c r="Q70" s="1291"/>
      <c r="R70" s="1291"/>
      <c r="S70" s="1291"/>
      <c r="T70" s="1291"/>
      <c r="U70" s="1291"/>
      <c r="V70" s="1291"/>
      <c r="W70" s="1291"/>
      <c r="X70" s="1291"/>
      <c r="Y70" s="1291"/>
      <c r="Z70" s="1291"/>
      <c r="AA70" s="1291"/>
      <c r="AB70" s="1291"/>
      <c r="AC70" s="1291"/>
      <c r="AD70" s="1291"/>
      <c r="AE70" s="1291"/>
      <c r="AG70" s="1302"/>
      <c r="AH70" s="1302"/>
      <c r="AI70" s="1302"/>
      <c r="AJ70" s="1314"/>
      <c r="AK70" s="1302"/>
      <c r="AL70" s="1302"/>
      <c r="AM70" s="1302"/>
      <c r="AN70" s="1302"/>
      <c r="AO70" s="1319"/>
    </row>
    <row r="71" spans="1:69" s="1307" customFormat="1" ht="13.5" x14ac:dyDescent="0.2">
      <c r="B71" s="1374"/>
      <c r="C71" s="1315" t="s">
        <v>32</v>
      </c>
      <c r="D71" s="1291"/>
      <c r="E71" s="1291"/>
      <c r="F71" s="1291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  <c r="X71" s="1291"/>
      <c r="Y71" s="1291"/>
      <c r="Z71" s="1291"/>
      <c r="AA71" s="1291"/>
      <c r="AB71" s="1291"/>
      <c r="AC71" s="1291"/>
      <c r="AD71" s="1291"/>
      <c r="AE71" s="1291"/>
      <c r="AG71" s="1302"/>
      <c r="AH71" s="1302"/>
      <c r="AI71" s="1302"/>
      <c r="AJ71" s="1314"/>
      <c r="AK71" s="1304">
        <v>32</v>
      </c>
      <c r="AL71" s="1304">
        <v>35</v>
      </c>
      <c r="AM71" s="1304">
        <v>38</v>
      </c>
      <c r="AN71" s="1304">
        <v>40</v>
      </c>
      <c r="AO71" s="1319"/>
    </row>
    <row r="72" spans="1:69" s="1307" customFormat="1" ht="12.75" x14ac:dyDescent="0.2">
      <c r="B72" s="1367">
        <v>1</v>
      </c>
      <c r="C72" s="1328" t="s">
        <v>33</v>
      </c>
      <c r="D72" s="1293">
        <v>37</v>
      </c>
      <c r="E72" s="1294">
        <v>16</v>
      </c>
      <c r="F72" s="1294">
        <v>91</v>
      </c>
      <c r="G72" s="878" t="s">
        <v>348</v>
      </c>
      <c r="H72" s="1293">
        <v>39</v>
      </c>
      <c r="I72" s="1294">
        <v>9</v>
      </c>
      <c r="J72" s="1294">
        <v>84</v>
      </c>
      <c r="K72" s="878" t="s">
        <v>350</v>
      </c>
      <c r="L72" s="1293">
        <v>37</v>
      </c>
      <c r="M72" s="1294">
        <v>6</v>
      </c>
      <c r="N72" s="1294">
        <v>44</v>
      </c>
      <c r="O72" s="878"/>
      <c r="P72" s="1293"/>
      <c r="Q72" s="1294"/>
      <c r="R72" s="1294"/>
      <c r="S72" s="879"/>
      <c r="T72" s="1293"/>
      <c r="U72" s="1294"/>
      <c r="V72" s="1294"/>
      <c r="W72" s="879"/>
      <c r="X72" s="1294"/>
      <c r="Y72" s="1294"/>
      <c r="Z72" s="1294"/>
      <c r="AA72" s="1294"/>
      <c r="AB72" s="1293"/>
      <c r="AC72" s="1294"/>
      <c r="AD72" s="1294"/>
      <c r="AE72" s="879"/>
      <c r="AG72" s="1310">
        <f>COUNTIF(D72:AE72,"(1)")</f>
        <v>0</v>
      </c>
      <c r="AH72" s="1310">
        <f>COUNTIF(D72:AF72,"(2)")</f>
        <v>0</v>
      </c>
      <c r="AI72" s="1310">
        <f>COUNTIF(D72:AG72,"(3)")</f>
        <v>0</v>
      </c>
      <c r="AJ72" s="1332">
        <f>SUM(AG72:AI72)</f>
        <v>0</v>
      </c>
      <c r="AK72" s="1325" t="s">
        <v>20</v>
      </c>
      <c r="AL72" s="1335" t="s">
        <v>20</v>
      </c>
      <c r="AM72" s="1335" t="s">
        <v>20</v>
      </c>
      <c r="AN72" s="1310"/>
      <c r="AO72" s="1319"/>
    </row>
    <row r="73" spans="1:69" s="1307" customFormat="1" ht="12.75" x14ac:dyDescent="0.2">
      <c r="B73" s="1369">
        <v>2</v>
      </c>
      <c r="C73" s="1370" t="s">
        <v>128</v>
      </c>
      <c r="D73" s="1291">
        <v>33</v>
      </c>
      <c r="E73" s="1291">
        <v>7</v>
      </c>
      <c r="F73" s="1291">
        <v>64</v>
      </c>
      <c r="G73" s="891" t="s">
        <v>352</v>
      </c>
      <c r="H73" s="1291">
        <v>33</v>
      </c>
      <c r="I73" s="1291">
        <v>6</v>
      </c>
      <c r="J73" s="1291">
        <v>61</v>
      </c>
      <c r="K73" s="891" t="s">
        <v>454</v>
      </c>
      <c r="L73" s="1291"/>
      <c r="M73" s="1291"/>
      <c r="N73" s="1291"/>
      <c r="O73" s="891"/>
      <c r="P73" s="1292"/>
      <c r="Q73" s="1291"/>
      <c r="R73" s="1291"/>
      <c r="S73" s="893"/>
      <c r="T73" s="1291"/>
      <c r="U73" s="1291"/>
      <c r="V73" s="1291"/>
      <c r="W73" s="893"/>
      <c r="X73" s="1291"/>
      <c r="Y73" s="1291"/>
      <c r="Z73" s="1291"/>
      <c r="AA73" s="1291"/>
      <c r="AB73" s="1292"/>
      <c r="AC73" s="1291"/>
      <c r="AD73" s="1291"/>
      <c r="AE73" s="893"/>
      <c r="AG73" s="1310">
        <f>COUNTIF(D73:AE73,"(1)")</f>
        <v>0</v>
      </c>
      <c r="AH73" s="1310">
        <f>COUNTIF(D73:AF73,"(2)")</f>
        <v>0</v>
      </c>
      <c r="AI73" s="1310">
        <f>COUNTIF(D73:AG73,"(3)")</f>
        <v>0</v>
      </c>
      <c r="AJ73" s="1332">
        <f>SUM(AG73:AI73)</f>
        <v>0</v>
      </c>
      <c r="AK73" s="1347">
        <v>9</v>
      </c>
      <c r="AL73" s="1347">
        <v>14</v>
      </c>
      <c r="AM73" s="1347"/>
      <c r="AN73" s="1326"/>
      <c r="AO73" s="1319"/>
    </row>
    <row r="74" spans="1:69" s="1307" customFormat="1" ht="12.75" x14ac:dyDescent="0.2">
      <c r="B74" s="1369">
        <v>3</v>
      </c>
      <c r="C74" s="1370" t="s">
        <v>127</v>
      </c>
      <c r="D74" s="1291">
        <v>40</v>
      </c>
      <c r="E74" s="1291">
        <v>27</v>
      </c>
      <c r="F74" s="1291">
        <v>114</v>
      </c>
      <c r="G74" s="1418" t="s">
        <v>322</v>
      </c>
      <c r="H74" s="1291">
        <v>40</v>
      </c>
      <c r="I74" s="1291">
        <v>26</v>
      </c>
      <c r="J74" s="1291">
        <v>112</v>
      </c>
      <c r="K74" s="1418" t="s">
        <v>322</v>
      </c>
      <c r="L74" s="1291">
        <v>40</v>
      </c>
      <c r="M74" s="1291">
        <v>26</v>
      </c>
      <c r="N74" s="1291">
        <v>75</v>
      </c>
      <c r="O74" s="891"/>
      <c r="P74" s="892"/>
      <c r="Q74" s="890"/>
      <c r="R74" s="890"/>
      <c r="S74" s="891"/>
      <c r="T74" s="1291"/>
      <c r="U74" s="1291"/>
      <c r="V74" s="1291"/>
      <c r="W74" s="891"/>
      <c r="X74" s="1291"/>
      <c r="Y74" s="1291"/>
      <c r="Z74" s="1291"/>
      <c r="AA74" s="890"/>
      <c r="AB74" s="1292"/>
      <c r="AC74" s="1291"/>
      <c r="AD74" s="1291"/>
      <c r="AE74" s="893"/>
      <c r="AG74" s="1355">
        <f>COUNTIF(D74:AE74,"(1)")</f>
        <v>2</v>
      </c>
      <c r="AH74" s="1355">
        <f>COUNTIF(D74:AF74,"(2)")</f>
        <v>0</v>
      </c>
      <c r="AI74" s="1355">
        <f>COUNTIF(D74:AG74,"(3)")</f>
        <v>0</v>
      </c>
      <c r="AJ74" s="1356">
        <f>SUM(AG74:AI74)</f>
        <v>2</v>
      </c>
      <c r="AK74" s="1347" t="s">
        <v>136</v>
      </c>
      <c r="AL74" s="1371" t="s">
        <v>136</v>
      </c>
      <c r="AM74" s="1371" t="s">
        <v>136</v>
      </c>
      <c r="AN74" s="1325" t="s">
        <v>136</v>
      </c>
      <c r="AO74" s="1319"/>
    </row>
    <row r="75" spans="1:69" s="1307" customFormat="1" ht="12.75" x14ac:dyDescent="0.2">
      <c r="B75" s="1369">
        <v>4</v>
      </c>
      <c r="C75" s="1370" t="s">
        <v>218</v>
      </c>
      <c r="D75" s="1291">
        <v>36</v>
      </c>
      <c r="E75" s="1291">
        <v>10</v>
      </c>
      <c r="F75" s="1291">
        <v>76</v>
      </c>
      <c r="G75" s="891" t="s">
        <v>355</v>
      </c>
      <c r="H75" s="1291"/>
      <c r="I75" s="1291"/>
      <c r="J75" s="1291"/>
      <c r="K75" s="891"/>
      <c r="L75" s="1291">
        <v>39</v>
      </c>
      <c r="M75" s="1291">
        <v>14</v>
      </c>
      <c r="N75" s="1291">
        <v>58</v>
      </c>
      <c r="O75" s="891"/>
      <c r="P75" s="892"/>
      <c r="Q75" s="890"/>
      <c r="R75" s="890"/>
      <c r="S75" s="891"/>
      <c r="T75" s="1291"/>
      <c r="U75" s="1291"/>
      <c r="V75" s="1291"/>
      <c r="W75" s="1291"/>
      <c r="X75" s="1292"/>
      <c r="Y75" s="1291"/>
      <c r="Z75" s="1291"/>
      <c r="AA75" s="893"/>
      <c r="AB75" s="1291"/>
      <c r="AC75" s="1291"/>
      <c r="AD75" s="1291"/>
      <c r="AE75" s="893"/>
      <c r="AG75" s="1355">
        <f>COUNTIF(D75:AE75,"(1)")</f>
        <v>0</v>
      </c>
      <c r="AH75" s="1355">
        <f>COUNTIF(D75:AF75,"(2)")</f>
        <v>0</v>
      </c>
      <c r="AI75" s="1355">
        <f>COUNTIF(D75:AG75,"(3)")</f>
        <v>0</v>
      </c>
      <c r="AJ75" s="1356">
        <f>SUM(AG75:AI75)</f>
        <v>0</v>
      </c>
      <c r="AK75" s="1356">
        <v>15</v>
      </c>
      <c r="AL75" s="1356">
        <v>15</v>
      </c>
      <c r="AM75" s="1357"/>
      <c r="AN75" s="1357"/>
      <c r="AO75" s="1319"/>
    </row>
    <row r="76" spans="1:69" s="1307" customFormat="1" ht="12.75" x14ac:dyDescent="0.2">
      <c r="A76" s="1299"/>
      <c r="B76" s="1333">
        <v>5</v>
      </c>
      <c r="C76" s="1338" t="s">
        <v>27</v>
      </c>
      <c r="D76" s="885">
        <v>40</v>
      </c>
      <c r="E76" s="1296">
        <v>18</v>
      </c>
      <c r="F76" s="1296">
        <v>96</v>
      </c>
      <c r="G76" s="1420" t="s">
        <v>347</v>
      </c>
      <c r="H76" s="896">
        <v>38</v>
      </c>
      <c r="I76" s="897">
        <v>6</v>
      </c>
      <c r="J76" s="1296">
        <v>76</v>
      </c>
      <c r="K76" s="895" t="s">
        <v>362</v>
      </c>
      <c r="L76" s="896">
        <v>39</v>
      </c>
      <c r="M76" s="897">
        <v>14</v>
      </c>
      <c r="N76" s="1296">
        <v>56</v>
      </c>
      <c r="O76" s="895"/>
      <c r="P76" s="885"/>
      <c r="Q76" s="1296"/>
      <c r="R76" s="1296"/>
      <c r="S76" s="895"/>
      <c r="T76" s="885"/>
      <c r="U76" s="1296"/>
      <c r="V76" s="1296"/>
      <c r="W76" s="898"/>
      <c r="X76" s="1296"/>
      <c r="Y76" s="1296"/>
      <c r="Z76" s="1296"/>
      <c r="AA76" s="1296"/>
      <c r="AB76" s="885"/>
      <c r="AC76" s="1296"/>
      <c r="AD76" s="1296"/>
      <c r="AE76" s="898"/>
      <c r="AF76" s="1299"/>
      <c r="AG76" s="1355">
        <f>COUNTIF(D76:AE76,"(1)")</f>
        <v>0</v>
      </c>
      <c r="AH76" s="1355">
        <f>COUNTIF(D76:AF76,"(2)")</f>
        <v>0</v>
      </c>
      <c r="AI76" s="1355">
        <f>COUNTIF(D76:AG76,"(3)")</f>
        <v>1</v>
      </c>
      <c r="AJ76" s="1356">
        <f>SUM(AG76:AI76)</f>
        <v>1</v>
      </c>
      <c r="AK76" s="1325" t="s">
        <v>203</v>
      </c>
      <c r="AL76" s="1325" t="s">
        <v>203</v>
      </c>
      <c r="AM76" s="1325" t="s">
        <v>203</v>
      </c>
      <c r="AN76" s="1325" t="s">
        <v>203</v>
      </c>
      <c r="AO76" s="1302"/>
      <c r="AP76" s="1306"/>
      <c r="AQ76" s="1306"/>
      <c r="AR76" s="1306"/>
      <c r="AS76" s="1306"/>
      <c r="AT76" s="1306"/>
      <c r="AU76" s="1306"/>
      <c r="AV76" s="1306"/>
      <c r="AW76" s="1306"/>
      <c r="AX76" s="1306"/>
      <c r="AY76" s="1306"/>
      <c r="AZ76" s="1306"/>
      <c r="BA76" s="1306"/>
      <c r="BB76" s="1306"/>
      <c r="BC76" s="1306"/>
      <c r="BD76" s="1306"/>
      <c r="BE76" s="1306"/>
      <c r="BF76" s="1306"/>
      <c r="BG76" s="1306"/>
      <c r="BH76" s="1306"/>
      <c r="BI76" s="1306"/>
      <c r="BJ76" s="1306"/>
      <c r="BK76" s="1306"/>
      <c r="BL76" s="1306"/>
      <c r="BM76" s="1306"/>
      <c r="BN76" s="1306"/>
      <c r="BO76" s="1306"/>
      <c r="BP76" s="1306"/>
      <c r="BQ76" s="1306"/>
    </row>
    <row r="77" spans="1:69" s="1307" customFormat="1" ht="13.5" thickBot="1" x14ac:dyDescent="0.25">
      <c r="A77" s="1306"/>
      <c r="B77" s="1306"/>
      <c r="C77" s="1306"/>
      <c r="D77" s="866"/>
      <c r="E77" s="866"/>
      <c r="F77" s="866"/>
      <c r="G77" s="866"/>
      <c r="H77" s="866"/>
      <c r="I77" s="866"/>
      <c r="J77" s="866"/>
      <c r="K77" s="866"/>
      <c r="L77" s="866"/>
      <c r="M77" s="866"/>
      <c r="N77" s="866"/>
      <c r="O77" s="866"/>
      <c r="P77" s="866"/>
      <c r="Q77" s="866"/>
      <c r="R77" s="866"/>
      <c r="S77" s="866"/>
      <c r="T77" s="866"/>
      <c r="U77" s="866"/>
      <c r="V77" s="866"/>
      <c r="W77" s="866"/>
      <c r="X77" s="866"/>
      <c r="Y77" s="866"/>
      <c r="Z77" s="866"/>
      <c r="AA77" s="866"/>
      <c r="AB77" s="866"/>
      <c r="AC77" s="866"/>
      <c r="AD77" s="866"/>
      <c r="AE77" s="866"/>
      <c r="AF77" s="1299"/>
      <c r="AG77" s="1302"/>
      <c r="AH77" s="1302"/>
      <c r="AI77" s="1302"/>
      <c r="AJ77" s="1302"/>
      <c r="AK77" s="1302"/>
      <c r="AL77" s="1302"/>
      <c r="AM77" s="1302"/>
      <c r="AN77" s="1302"/>
      <c r="AO77" s="1302"/>
      <c r="AP77" s="1306"/>
      <c r="AQ77" s="1306"/>
      <c r="AR77" s="1306"/>
      <c r="AS77" s="1306"/>
      <c r="AT77" s="1306"/>
      <c r="AU77" s="1306"/>
      <c r="AV77" s="1306"/>
      <c r="AW77" s="1306"/>
      <c r="AX77" s="1306"/>
      <c r="AY77" s="1306"/>
      <c r="AZ77" s="1306"/>
      <c r="BA77" s="1306"/>
      <c r="BB77" s="1306"/>
      <c r="BC77" s="1306"/>
      <c r="BD77" s="1306"/>
      <c r="BE77" s="1306"/>
      <c r="BF77" s="1306"/>
      <c r="BG77" s="1306"/>
      <c r="BH77" s="1306"/>
      <c r="BI77" s="1306"/>
      <c r="BJ77" s="1306"/>
      <c r="BK77" s="1306"/>
      <c r="BL77" s="1306"/>
      <c r="BM77" s="1306"/>
      <c r="BN77" s="1306"/>
      <c r="BO77" s="1306"/>
      <c r="BP77" s="1306"/>
      <c r="BQ77" s="1306"/>
    </row>
    <row r="78" spans="1:69" s="1307" customFormat="1" ht="13.5" thickBot="1" x14ac:dyDescent="0.25">
      <c r="A78" s="1306"/>
      <c r="B78" s="1306"/>
      <c r="C78" s="1306" t="s">
        <v>34</v>
      </c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611">
        <f>COUNT(B9:B76)</f>
        <v>19</v>
      </c>
      <c r="Q78" s="1612"/>
      <c r="R78" s="1613"/>
      <c r="S78" s="1375"/>
      <c r="T78" s="1375"/>
      <c r="U78" s="1375"/>
      <c r="V78" s="1375"/>
      <c r="W78" s="1375"/>
      <c r="X78" s="1375"/>
      <c r="Y78" s="1375"/>
      <c r="Z78" s="868"/>
      <c r="AA78" s="866"/>
      <c r="AB78" s="866"/>
      <c r="AC78" s="866"/>
      <c r="AD78" s="866"/>
      <c r="AE78" s="866"/>
      <c r="AF78" s="1299"/>
      <c r="AG78" s="1376">
        <f>SUM(AG9:AG76)</f>
        <v>7</v>
      </c>
      <c r="AH78" s="1377">
        <f>SUM(AH9:AH76)</f>
        <v>4</v>
      </c>
      <c r="AI78" s="1378">
        <f>SUM(AI8:AI76)</f>
        <v>3</v>
      </c>
      <c r="AJ78" s="1332">
        <f>SUM(AJ8:AJ76)</f>
        <v>14</v>
      </c>
      <c r="AL78" s="1379"/>
      <c r="AM78" s="1379"/>
      <c r="AN78" s="1379"/>
      <c r="AO78" s="1380"/>
      <c r="AP78" s="1306"/>
      <c r="AQ78" s="1306"/>
      <c r="AR78" s="1306"/>
      <c r="AS78" s="1306"/>
      <c r="AT78" s="1306"/>
      <c r="AU78" s="1306"/>
      <c r="AV78" s="1306"/>
      <c r="AW78" s="1306"/>
      <c r="AX78" s="1306"/>
      <c r="AY78" s="1306"/>
      <c r="AZ78" s="1306"/>
      <c r="BA78" s="1306"/>
      <c r="BB78" s="1306"/>
      <c r="BC78" s="1306"/>
      <c r="BD78" s="1306"/>
      <c r="BE78" s="1306"/>
      <c r="BF78" s="1306"/>
      <c r="BG78" s="1306"/>
      <c r="BH78" s="1306"/>
      <c r="BI78" s="1306"/>
      <c r="BJ78" s="1306"/>
      <c r="BK78" s="1306"/>
      <c r="BL78" s="1306"/>
      <c r="BM78" s="1306"/>
      <c r="BN78" s="1306"/>
      <c r="BO78" s="1306"/>
      <c r="BP78" s="1306"/>
      <c r="BQ78" s="1306"/>
    </row>
    <row r="79" spans="1:69" s="1307" customFormat="1" ht="12.75" x14ac:dyDescent="0.2">
      <c r="A79" s="1306"/>
      <c r="B79" s="1306"/>
      <c r="C79" s="1306"/>
      <c r="D79" s="866"/>
      <c r="E79" s="866"/>
      <c r="F79" s="866"/>
      <c r="G79" s="866"/>
      <c r="H79" s="866"/>
      <c r="I79" s="866"/>
      <c r="J79" s="866"/>
      <c r="K79" s="866"/>
      <c r="L79" s="866"/>
      <c r="M79" s="866"/>
      <c r="N79" s="866"/>
      <c r="O79" s="866"/>
      <c r="P79" s="866"/>
      <c r="Q79" s="866"/>
      <c r="R79" s="866"/>
      <c r="S79" s="866"/>
      <c r="T79" s="866"/>
      <c r="U79" s="866"/>
      <c r="V79" s="866"/>
      <c r="W79" s="866"/>
      <c r="X79" s="866"/>
      <c r="Y79" s="866"/>
      <c r="Z79" s="866"/>
      <c r="AA79" s="866"/>
      <c r="AB79" s="866"/>
      <c r="AC79" s="866"/>
      <c r="AD79" s="866"/>
      <c r="AE79" s="866"/>
      <c r="AF79" s="1306"/>
      <c r="AG79" s="1306"/>
      <c r="AH79" s="1306"/>
      <c r="AI79" s="1306"/>
      <c r="AJ79" s="1306"/>
      <c r="AK79" s="1336"/>
      <c r="AL79" s="1336"/>
      <c r="AM79" s="1336"/>
      <c r="AN79" s="1336"/>
      <c r="AO79" s="1306"/>
      <c r="AP79" s="1306"/>
      <c r="AQ79" s="1306"/>
      <c r="AR79" s="1306"/>
      <c r="AS79" s="1306"/>
      <c r="AT79" s="1306"/>
      <c r="AU79" s="1306"/>
      <c r="AV79" s="1306"/>
      <c r="AW79" s="1306"/>
      <c r="AX79" s="1306"/>
      <c r="AY79" s="1306"/>
      <c r="AZ79" s="1306"/>
      <c r="BA79" s="1306"/>
      <c r="BB79" s="1306"/>
      <c r="BC79" s="1306"/>
      <c r="BD79" s="1306"/>
      <c r="BE79" s="1306"/>
      <c r="BF79" s="1306"/>
      <c r="BG79" s="1306"/>
      <c r="BH79" s="1306"/>
      <c r="BI79" s="1306"/>
      <c r="BJ79" s="1306"/>
      <c r="BK79" s="1306"/>
      <c r="BL79" s="1306"/>
      <c r="BM79" s="1306"/>
      <c r="BN79" s="1306"/>
      <c r="BO79" s="1306"/>
      <c r="BP79" s="1306"/>
      <c r="BQ79" s="1306"/>
    </row>
    <row r="80" spans="1:69" s="241" customFormat="1" ht="12.75" x14ac:dyDescent="0.2">
      <c r="A80" s="239"/>
      <c r="B80" s="239"/>
      <c r="C80" s="239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1606">
        <f ca="1">TODAY()</f>
        <v>43010</v>
      </c>
      <c r="Q80" s="1606"/>
      <c r="R80" s="1606"/>
      <c r="S80" s="1606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239"/>
      <c r="AG80" s="239"/>
      <c r="AH80" s="239"/>
      <c r="AI80" s="239"/>
      <c r="AJ80" s="239"/>
      <c r="AK80" s="738"/>
      <c r="AL80" s="738"/>
      <c r="AM80" s="738"/>
      <c r="AN80" s="738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</row>
    <row r="81" spans="1:69" s="241" customFormat="1" ht="12.75" x14ac:dyDescent="0.2">
      <c r="A81" s="239"/>
      <c r="B81" s="239"/>
      <c r="C81" s="239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239"/>
      <c r="AG81" s="239"/>
      <c r="AH81" s="239"/>
      <c r="AI81" s="239"/>
      <c r="AJ81" s="239"/>
      <c r="AK81" s="738"/>
      <c r="AL81" s="738"/>
      <c r="AM81" s="738"/>
      <c r="AN81" s="738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</row>
    <row r="82" spans="1:69" s="241" customFormat="1" ht="12.75" x14ac:dyDescent="0.2">
      <c r="A82" s="239"/>
      <c r="B82" s="239"/>
      <c r="C82" s="239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239"/>
      <c r="AG82" s="239"/>
      <c r="AH82" s="239"/>
      <c r="AI82" s="239"/>
      <c r="AJ82" s="239"/>
      <c r="AK82" s="738"/>
      <c r="AL82" s="738"/>
      <c r="AM82" s="738"/>
      <c r="AN82" s="738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39"/>
    </row>
    <row r="83" spans="1:69" s="241" customFormat="1" ht="12.75" x14ac:dyDescent="0.2">
      <c r="A83" s="239"/>
      <c r="B83" s="239"/>
      <c r="C83" s="239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239"/>
      <c r="AG83" s="239"/>
      <c r="AH83" s="712"/>
      <c r="AI83" s="712"/>
      <c r="AJ83" s="712"/>
      <c r="AK83" s="738"/>
      <c r="AL83" s="738"/>
      <c r="AM83" s="738"/>
      <c r="AN83" s="738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</row>
    <row r="84" spans="1:69" s="241" customFormat="1" ht="12.75" x14ac:dyDescent="0.2">
      <c r="A84" s="239"/>
      <c r="B84" s="239"/>
      <c r="C84" s="239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239"/>
      <c r="AG84" s="239"/>
      <c r="AH84" s="239"/>
      <c r="AI84" s="239"/>
      <c r="AJ84" s="239"/>
      <c r="AK84" s="738"/>
      <c r="AL84" s="738"/>
      <c r="AM84" s="738"/>
      <c r="AN84" s="738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</row>
    <row r="85" spans="1:69" s="241" customFormat="1" ht="12.75" x14ac:dyDescent="0.2">
      <c r="A85" s="239"/>
      <c r="B85" s="239"/>
      <c r="C85" s="239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239"/>
      <c r="AG85" s="239"/>
      <c r="AH85" s="239"/>
      <c r="AI85" s="239"/>
      <c r="AJ85" s="239"/>
      <c r="AK85" s="738"/>
      <c r="AL85" s="738"/>
      <c r="AM85" s="738"/>
      <c r="AN85" s="738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</row>
    <row r="86" spans="1:69" s="241" customFormat="1" ht="12.75" x14ac:dyDescent="0.2">
      <c r="A86" s="239"/>
      <c r="B86" s="239"/>
      <c r="C86" s="239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239"/>
      <c r="AG86" s="239"/>
      <c r="AH86" s="239"/>
      <c r="AI86" s="239"/>
      <c r="AJ86" s="239"/>
      <c r="AK86" s="738"/>
      <c r="AL86" s="738"/>
      <c r="AM86" s="738"/>
      <c r="AN86" s="738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239"/>
      <c r="BQ86" s="239"/>
    </row>
    <row r="87" spans="1:69" x14ac:dyDescent="0.2">
      <c r="A87" s="50"/>
      <c r="B87" s="205"/>
      <c r="C87" s="50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50"/>
      <c r="AG87" s="50"/>
      <c r="AH87" s="50"/>
      <c r="AI87" s="50"/>
      <c r="AJ87" s="50"/>
      <c r="AK87" s="623"/>
      <c r="AL87" s="623"/>
      <c r="AM87" s="623"/>
      <c r="AN87" s="623"/>
      <c r="AO87" s="205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</row>
    <row r="88" spans="1:69" x14ac:dyDescent="0.2">
      <c r="A88" s="50"/>
      <c r="B88" s="205"/>
      <c r="C88" s="50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50"/>
      <c r="AG88" s="50"/>
      <c r="AH88" s="50"/>
      <c r="AI88" s="50"/>
      <c r="AJ88" s="50"/>
      <c r="AK88" s="623"/>
      <c r="AL88" s="623"/>
      <c r="AM88" s="623"/>
      <c r="AN88" s="623"/>
      <c r="AO88" s="205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</row>
    <row r="89" spans="1:69" x14ac:dyDescent="0.2">
      <c r="A89" s="50"/>
      <c r="B89" s="205"/>
      <c r="C89" s="50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50"/>
      <c r="AG89" s="50"/>
      <c r="AH89" s="50"/>
      <c r="AI89" s="50"/>
      <c r="AJ89" s="50"/>
      <c r="AK89" s="623"/>
      <c r="AL89" s="623"/>
      <c r="AM89" s="623"/>
      <c r="AN89" s="623"/>
      <c r="AO89" s="205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</row>
    <row r="90" spans="1:69" x14ac:dyDescent="0.2">
      <c r="A90" s="50"/>
      <c r="B90" s="205"/>
      <c r="C90" s="50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50"/>
      <c r="AG90" s="50"/>
      <c r="AH90" s="50"/>
      <c r="AI90" s="50"/>
      <c r="AJ90" s="50"/>
      <c r="AK90" s="623"/>
      <c r="AL90" s="623"/>
      <c r="AM90" s="623"/>
      <c r="AN90" s="623"/>
      <c r="AO90" s="205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</row>
    <row r="91" spans="1:69" x14ac:dyDescent="0.2">
      <c r="A91" s="50"/>
      <c r="B91" s="205"/>
      <c r="C91" s="50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50"/>
      <c r="AG91" s="50"/>
      <c r="AH91" s="50"/>
      <c r="AI91" s="50"/>
      <c r="AJ91" s="50"/>
      <c r="AK91" s="623"/>
      <c r="AL91" s="623"/>
      <c r="AM91" s="623"/>
      <c r="AN91" s="623"/>
      <c r="AO91" s="205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</row>
    <row r="92" spans="1:69" x14ac:dyDescent="0.2">
      <c r="A92" s="50"/>
      <c r="B92" s="205"/>
      <c r="C92" s="50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50"/>
      <c r="AG92" s="50"/>
      <c r="AH92" s="50"/>
      <c r="AI92" s="50"/>
      <c r="AJ92" s="50"/>
      <c r="AK92" s="623"/>
      <c r="AL92" s="623"/>
      <c r="AM92" s="623"/>
      <c r="AN92" s="623"/>
      <c r="AO92" s="205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</row>
    <row r="93" spans="1:69" x14ac:dyDescent="0.2">
      <c r="A93" s="50"/>
      <c r="B93" s="205"/>
      <c r="C93" s="50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50"/>
      <c r="AG93" s="50"/>
      <c r="AH93" s="50"/>
      <c r="AI93" s="50"/>
      <c r="AJ93" s="50"/>
      <c r="AK93" s="623"/>
      <c r="AL93" s="623"/>
      <c r="AM93" s="623"/>
      <c r="AN93" s="623"/>
      <c r="AO93" s="205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</row>
    <row r="94" spans="1:69" x14ac:dyDescent="0.2">
      <c r="A94" s="50"/>
      <c r="B94" s="205"/>
      <c r="C94" s="50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50"/>
      <c r="AG94" s="50"/>
      <c r="AH94" s="50"/>
      <c r="AI94" s="50"/>
      <c r="AJ94" s="50"/>
      <c r="AK94" s="623"/>
      <c r="AL94" s="623"/>
      <c r="AM94" s="623"/>
      <c r="AN94" s="623"/>
      <c r="AO94" s="205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</row>
    <row r="95" spans="1:69" x14ac:dyDescent="0.2">
      <c r="A95" s="50"/>
      <c r="B95" s="205"/>
      <c r="C95" s="50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50"/>
      <c r="AG95" s="50"/>
      <c r="AH95" s="50"/>
      <c r="AI95" s="50"/>
      <c r="AJ95" s="50"/>
      <c r="AK95" s="623"/>
      <c r="AL95" s="623"/>
      <c r="AM95" s="623"/>
      <c r="AN95" s="623"/>
      <c r="AO95" s="205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</row>
    <row r="96" spans="1:69" x14ac:dyDescent="0.2">
      <c r="A96" s="50"/>
      <c r="B96" s="205"/>
      <c r="C96" s="50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50"/>
      <c r="AG96" s="50"/>
      <c r="AH96" s="50"/>
      <c r="AI96" s="50"/>
      <c r="AJ96" s="50"/>
      <c r="AK96" s="623"/>
      <c r="AL96" s="623"/>
      <c r="AM96" s="623"/>
      <c r="AN96" s="623"/>
      <c r="AO96" s="205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</row>
    <row r="97" spans="1:69" x14ac:dyDescent="0.2">
      <c r="A97" s="50"/>
      <c r="B97" s="205"/>
      <c r="C97" s="50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50"/>
      <c r="AG97" s="50"/>
      <c r="AH97" s="50"/>
      <c r="AI97" s="50"/>
      <c r="AJ97" s="50"/>
      <c r="AK97" s="623"/>
      <c r="AL97" s="623"/>
      <c r="AM97" s="623"/>
      <c r="AN97" s="623"/>
      <c r="AO97" s="205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</row>
    <row r="98" spans="1:69" x14ac:dyDescent="0.2">
      <c r="A98" s="50"/>
      <c r="B98" s="205"/>
      <c r="C98" s="50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50"/>
      <c r="AG98" s="50"/>
      <c r="AH98" s="50"/>
      <c r="AI98" s="50"/>
      <c r="AJ98" s="50"/>
      <c r="AK98" s="623"/>
      <c r="AL98" s="623"/>
      <c r="AM98" s="623"/>
      <c r="AN98" s="623"/>
      <c r="AO98" s="205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</row>
    <row r="99" spans="1:69" x14ac:dyDescent="0.2">
      <c r="A99" s="50"/>
      <c r="B99" s="205"/>
      <c r="C99" s="50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50"/>
      <c r="AG99" s="50"/>
      <c r="AH99" s="50"/>
      <c r="AI99" s="50"/>
      <c r="AJ99" s="50"/>
      <c r="AK99" s="623"/>
      <c r="AL99" s="623"/>
      <c r="AM99" s="623"/>
      <c r="AN99" s="623"/>
      <c r="AO99" s="205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</row>
    <row r="100" spans="1:69" x14ac:dyDescent="0.2">
      <c r="A100" s="50"/>
      <c r="B100" s="205"/>
      <c r="C100" s="50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50"/>
      <c r="AG100" s="50"/>
      <c r="AH100" s="50"/>
      <c r="AI100" s="50"/>
      <c r="AJ100" s="50"/>
      <c r="AK100" s="623"/>
      <c r="AL100" s="623"/>
      <c r="AM100" s="623"/>
      <c r="AN100" s="623"/>
      <c r="AO100" s="205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</row>
    <row r="101" spans="1:69" x14ac:dyDescent="0.2">
      <c r="A101" s="50"/>
      <c r="B101" s="205"/>
      <c r="C101" s="50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50"/>
      <c r="AG101" s="50"/>
      <c r="AH101" s="50"/>
      <c r="AI101" s="50"/>
      <c r="AJ101" s="50"/>
      <c r="AK101" s="623"/>
      <c r="AL101" s="623"/>
      <c r="AM101" s="623"/>
      <c r="AN101" s="623"/>
      <c r="AO101" s="205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</row>
    <row r="102" spans="1:69" x14ac:dyDescent="0.2">
      <c r="A102" s="50"/>
      <c r="B102" s="205"/>
      <c r="C102" s="50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50"/>
      <c r="AG102" s="50"/>
      <c r="AH102" s="50"/>
      <c r="AI102" s="50"/>
      <c r="AJ102" s="50"/>
      <c r="AK102" s="623"/>
      <c r="AL102" s="623"/>
      <c r="AM102" s="623"/>
      <c r="AN102" s="623"/>
      <c r="AO102" s="205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</row>
    <row r="103" spans="1:69" x14ac:dyDescent="0.2">
      <c r="A103" s="50"/>
      <c r="B103" s="205"/>
      <c r="C103" s="50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50"/>
      <c r="AG103" s="50"/>
      <c r="AH103" s="50"/>
      <c r="AI103" s="50"/>
      <c r="AJ103" s="50"/>
      <c r="AK103" s="623"/>
      <c r="AL103" s="623"/>
      <c r="AM103" s="623"/>
      <c r="AN103" s="623"/>
      <c r="AO103" s="205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</row>
    <row r="104" spans="1:69" x14ac:dyDescent="0.2">
      <c r="A104" s="50"/>
      <c r="B104" s="205"/>
      <c r="C104" s="50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50"/>
      <c r="AG104" s="50"/>
      <c r="AH104" s="50"/>
      <c r="AI104" s="50"/>
      <c r="AJ104" s="50"/>
      <c r="AK104" s="623"/>
      <c r="AL104" s="623"/>
      <c r="AM104" s="623"/>
      <c r="AN104" s="623"/>
      <c r="AO104" s="205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</row>
    <row r="105" spans="1:69" x14ac:dyDescent="0.2">
      <c r="A105" s="50"/>
      <c r="B105" s="205"/>
      <c r="C105" s="50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50"/>
      <c r="AG105" s="50"/>
      <c r="AH105" s="50"/>
      <c r="AI105" s="50"/>
      <c r="AJ105" s="50"/>
      <c r="AK105" s="623"/>
      <c r="AL105" s="623"/>
      <c r="AM105" s="623"/>
      <c r="AN105" s="623"/>
      <c r="AO105" s="205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</row>
    <row r="106" spans="1:69" x14ac:dyDescent="0.2">
      <c r="A106" s="50"/>
      <c r="B106" s="205"/>
      <c r="C106" s="50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50"/>
      <c r="AG106" s="50"/>
      <c r="AH106" s="50"/>
      <c r="AI106" s="50"/>
      <c r="AJ106" s="50"/>
      <c r="AK106" s="623"/>
      <c r="AL106" s="623"/>
      <c r="AM106" s="623"/>
      <c r="AN106" s="623"/>
      <c r="AO106" s="205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</row>
    <row r="107" spans="1:69" x14ac:dyDescent="0.2">
      <c r="A107" s="50"/>
      <c r="B107" s="205"/>
      <c r="C107" s="50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50"/>
      <c r="AG107" s="50"/>
      <c r="AH107" s="50"/>
      <c r="AI107" s="50"/>
      <c r="AJ107" s="50"/>
      <c r="AK107" s="623"/>
      <c r="AL107" s="623"/>
      <c r="AM107" s="623"/>
      <c r="AN107" s="623"/>
      <c r="AO107" s="205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</row>
    <row r="108" spans="1:69" x14ac:dyDescent="0.2">
      <c r="A108" s="50"/>
      <c r="B108" s="205"/>
      <c r="C108" s="50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50"/>
      <c r="AG108" s="50"/>
      <c r="AH108" s="50"/>
      <c r="AI108" s="50"/>
      <c r="AJ108" s="50"/>
      <c r="AK108" s="623"/>
      <c r="AL108" s="623"/>
      <c r="AM108" s="623"/>
      <c r="AN108" s="623"/>
      <c r="AO108" s="205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</row>
    <row r="109" spans="1:69" x14ac:dyDescent="0.2">
      <c r="A109" s="50"/>
      <c r="B109" s="205"/>
      <c r="C109" s="50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50"/>
      <c r="AG109" s="50"/>
      <c r="AH109" s="50"/>
      <c r="AI109" s="50"/>
      <c r="AJ109" s="50"/>
      <c r="AK109" s="623"/>
      <c r="AL109" s="623"/>
      <c r="AM109" s="623"/>
      <c r="AN109" s="623"/>
      <c r="AO109" s="205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</row>
    <row r="110" spans="1:69" x14ac:dyDescent="0.2">
      <c r="A110" s="50"/>
      <c r="B110" s="205"/>
      <c r="C110" s="50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50"/>
      <c r="AG110" s="50"/>
      <c r="AH110" s="50"/>
      <c r="AI110" s="50"/>
      <c r="AJ110" s="50"/>
      <c r="AK110" s="623"/>
      <c r="AL110" s="623"/>
      <c r="AM110" s="623"/>
      <c r="AN110" s="623"/>
      <c r="AO110" s="205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</row>
    <row r="111" spans="1:69" x14ac:dyDescent="0.2">
      <c r="A111" s="50"/>
      <c r="B111" s="205"/>
      <c r="C111" s="50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50"/>
      <c r="AG111" s="50"/>
      <c r="AH111" s="50"/>
      <c r="AI111" s="50"/>
      <c r="AJ111" s="50"/>
      <c r="AK111" s="623"/>
      <c r="AL111" s="623"/>
      <c r="AM111" s="623"/>
      <c r="AN111" s="623"/>
      <c r="AO111" s="205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</row>
    <row r="112" spans="1:69" x14ac:dyDescent="0.2">
      <c r="A112" s="50"/>
      <c r="B112" s="205"/>
      <c r="C112" s="50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50"/>
      <c r="AG112" s="50"/>
      <c r="AH112" s="50"/>
      <c r="AI112" s="50"/>
      <c r="AJ112" s="50"/>
      <c r="AK112" s="623"/>
      <c r="AL112" s="623"/>
      <c r="AM112" s="623"/>
      <c r="AN112" s="623"/>
      <c r="AO112" s="205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</row>
    <row r="113" spans="1:69" x14ac:dyDescent="0.2">
      <c r="A113" s="50"/>
      <c r="B113" s="205"/>
      <c r="C113" s="50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50"/>
      <c r="AG113" s="50"/>
      <c r="AH113" s="50"/>
      <c r="AI113" s="50"/>
      <c r="AJ113" s="50"/>
      <c r="AK113" s="623"/>
      <c r="AL113" s="623"/>
      <c r="AM113" s="623"/>
      <c r="AN113" s="623"/>
      <c r="AO113" s="205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</row>
    <row r="114" spans="1:69" x14ac:dyDescent="0.2">
      <c r="A114" s="50"/>
      <c r="B114" s="205"/>
      <c r="C114" s="50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50"/>
      <c r="AG114" s="50"/>
      <c r="AH114" s="50"/>
      <c r="AI114" s="50"/>
      <c r="AJ114" s="50"/>
      <c r="AK114" s="623"/>
      <c r="AL114" s="623"/>
      <c r="AM114" s="623"/>
      <c r="AN114" s="623"/>
      <c r="AO114" s="205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</row>
    <row r="115" spans="1:69" x14ac:dyDescent="0.2">
      <c r="A115" s="50"/>
      <c r="B115" s="205"/>
      <c r="C115" s="50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50"/>
      <c r="AG115" s="50"/>
      <c r="AH115" s="50"/>
      <c r="AI115" s="50"/>
      <c r="AJ115" s="50"/>
      <c r="AK115" s="623"/>
      <c r="AL115" s="623"/>
      <c r="AM115" s="623"/>
      <c r="AN115" s="623"/>
      <c r="AO115" s="205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</row>
    <row r="116" spans="1:69" x14ac:dyDescent="0.2">
      <c r="A116" s="50"/>
      <c r="B116" s="205"/>
      <c r="C116" s="50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50"/>
      <c r="AG116" s="50"/>
      <c r="AH116" s="50"/>
      <c r="AI116" s="50"/>
      <c r="AJ116" s="50"/>
      <c r="AK116" s="623"/>
      <c r="AL116" s="623"/>
      <c r="AM116" s="623"/>
      <c r="AN116" s="623"/>
      <c r="AO116" s="205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</row>
    <row r="117" spans="1:69" x14ac:dyDescent="0.2">
      <c r="A117" s="50"/>
      <c r="B117" s="205"/>
      <c r="C117" s="50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50"/>
      <c r="AG117" s="50"/>
      <c r="AH117" s="50"/>
      <c r="AI117" s="50"/>
      <c r="AJ117" s="50"/>
      <c r="AK117" s="623"/>
      <c r="AL117" s="623"/>
      <c r="AM117" s="623"/>
      <c r="AN117" s="623"/>
      <c r="AO117" s="205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</row>
    <row r="118" spans="1:69" x14ac:dyDescent="0.2">
      <c r="A118" s="50"/>
      <c r="B118" s="205"/>
      <c r="C118" s="50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50"/>
      <c r="AG118" s="50"/>
      <c r="AH118" s="50"/>
      <c r="AI118" s="50"/>
      <c r="AJ118" s="50"/>
      <c r="AK118" s="623"/>
      <c r="AL118" s="623"/>
      <c r="AM118" s="623"/>
      <c r="AN118" s="623"/>
      <c r="AO118" s="205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</row>
    <row r="119" spans="1:69" x14ac:dyDescent="0.2">
      <c r="A119" s="50"/>
      <c r="B119" s="205"/>
      <c r="C119" s="50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50"/>
      <c r="AG119" s="50"/>
      <c r="AH119" s="50"/>
      <c r="AI119" s="50"/>
      <c r="AJ119" s="50"/>
      <c r="AK119" s="623"/>
      <c r="AL119" s="623"/>
      <c r="AM119" s="623"/>
      <c r="AN119" s="623"/>
      <c r="AO119" s="205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</row>
    <row r="120" spans="1:69" x14ac:dyDescent="0.2">
      <c r="A120" s="50"/>
      <c r="B120" s="205"/>
      <c r="C120" s="50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50"/>
      <c r="AG120" s="50"/>
      <c r="AH120" s="50"/>
      <c r="AI120" s="50"/>
      <c r="AJ120" s="50"/>
      <c r="AK120" s="623"/>
      <c r="AL120" s="623"/>
      <c r="AM120" s="623"/>
      <c r="AN120" s="623"/>
      <c r="AO120" s="205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</row>
    <row r="121" spans="1:69" x14ac:dyDescent="0.2">
      <c r="A121" s="50"/>
      <c r="B121" s="205"/>
      <c r="C121" s="50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50"/>
      <c r="AG121" s="50"/>
      <c r="AH121" s="50"/>
      <c r="AI121" s="50"/>
      <c r="AJ121" s="50"/>
      <c r="AK121" s="623"/>
      <c r="AL121" s="623"/>
      <c r="AM121" s="623"/>
      <c r="AN121" s="623"/>
      <c r="AO121" s="205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</row>
    <row r="122" spans="1:69" x14ac:dyDescent="0.2">
      <c r="A122" s="50"/>
      <c r="B122" s="205"/>
      <c r="C122" s="50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50"/>
      <c r="AG122" s="50"/>
      <c r="AH122" s="50"/>
      <c r="AI122" s="50"/>
      <c r="AJ122" s="50"/>
      <c r="AK122" s="623"/>
      <c r="AL122" s="623"/>
      <c r="AM122" s="623"/>
      <c r="AN122" s="623"/>
      <c r="AO122" s="205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</row>
    <row r="123" spans="1:69" x14ac:dyDescent="0.2">
      <c r="A123" s="50"/>
      <c r="B123" s="205"/>
      <c r="C123" s="50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50"/>
      <c r="AG123" s="50"/>
      <c r="AH123" s="50"/>
      <c r="AI123" s="50"/>
      <c r="AJ123" s="50"/>
      <c r="AK123" s="623"/>
      <c r="AL123" s="623"/>
      <c r="AM123" s="623"/>
      <c r="AN123" s="623"/>
      <c r="AO123" s="205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</row>
    <row r="124" spans="1:69" x14ac:dyDescent="0.2">
      <c r="A124" s="50"/>
      <c r="B124" s="205"/>
      <c r="C124" s="50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50"/>
      <c r="AG124" s="50"/>
      <c r="AH124" s="50"/>
      <c r="AI124" s="50"/>
      <c r="AJ124" s="50"/>
      <c r="AK124" s="623"/>
      <c r="AL124" s="623"/>
      <c r="AM124" s="623"/>
      <c r="AN124" s="623"/>
      <c r="AO124" s="205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</row>
    <row r="125" spans="1:69" x14ac:dyDescent="0.2">
      <c r="A125" s="50"/>
      <c r="B125" s="205"/>
      <c r="C125" s="50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50"/>
      <c r="AG125" s="50"/>
      <c r="AH125" s="50"/>
      <c r="AI125" s="50"/>
      <c r="AJ125" s="50"/>
      <c r="AK125" s="623"/>
      <c r="AL125" s="623"/>
      <c r="AM125" s="623"/>
      <c r="AN125" s="623"/>
      <c r="AO125" s="205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</row>
    <row r="126" spans="1:69" x14ac:dyDescent="0.2">
      <c r="A126" s="50"/>
      <c r="B126" s="205"/>
      <c r="C126" s="50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50"/>
      <c r="AG126" s="50"/>
      <c r="AH126" s="50"/>
      <c r="AI126" s="50"/>
      <c r="AJ126" s="50"/>
      <c r="AK126" s="623"/>
      <c r="AL126" s="623"/>
      <c r="AM126" s="623"/>
      <c r="AN126" s="623"/>
      <c r="AO126" s="205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</row>
    <row r="127" spans="1:69" x14ac:dyDescent="0.2">
      <c r="A127" s="50"/>
      <c r="B127" s="205"/>
      <c r="C127" s="50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50"/>
      <c r="AG127" s="50"/>
      <c r="AH127" s="50"/>
      <c r="AI127" s="50"/>
      <c r="AJ127" s="50"/>
      <c r="AK127" s="623"/>
      <c r="AL127" s="623"/>
      <c r="AM127" s="623"/>
      <c r="AN127" s="623"/>
      <c r="AO127" s="205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</row>
    <row r="128" spans="1:69" x14ac:dyDescent="0.2">
      <c r="A128" s="50"/>
      <c r="B128" s="205"/>
      <c r="C128" s="50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50"/>
      <c r="AG128" s="50"/>
      <c r="AH128" s="50"/>
      <c r="AI128" s="50"/>
      <c r="AJ128" s="50"/>
      <c r="AK128" s="623"/>
      <c r="AL128" s="623"/>
      <c r="AM128" s="623"/>
      <c r="AN128" s="623"/>
      <c r="AO128" s="205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</row>
    <row r="129" spans="1:69" x14ac:dyDescent="0.2">
      <c r="A129" s="50"/>
      <c r="B129" s="205"/>
      <c r="C129" s="50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50"/>
      <c r="AG129" s="50"/>
      <c r="AH129" s="50"/>
      <c r="AI129" s="50"/>
      <c r="AJ129" s="50"/>
      <c r="AK129" s="623"/>
      <c r="AL129" s="623"/>
      <c r="AM129" s="623"/>
      <c r="AN129" s="623"/>
      <c r="AO129" s="205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</row>
    <row r="130" spans="1:69" x14ac:dyDescent="0.2">
      <c r="A130" s="50"/>
      <c r="B130" s="205"/>
      <c r="C130" s="50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50"/>
      <c r="AG130" s="50"/>
      <c r="AH130" s="50"/>
      <c r="AI130" s="50"/>
      <c r="AJ130" s="50"/>
      <c r="AK130" s="623"/>
      <c r="AL130" s="623"/>
      <c r="AM130" s="623"/>
      <c r="AN130" s="623"/>
      <c r="AO130" s="205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</row>
    <row r="131" spans="1:69" x14ac:dyDescent="0.2">
      <c r="A131" s="50"/>
      <c r="B131" s="205"/>
      <c r="C131" s="50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50"/>
      <c r="AG131" s="50"/>
      <c r="AH131" s="50"/>
      <c r="AI131" s="50"/>
      <c r="AJ131" s="50"/>
      <c r="AK131" s="623"/>
      <c r="AL131" s="623"/>
      <c r="AM131" s="623"/>
      <c r="AN131" s="623"/>
      <c r="AO131" s="205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</row>
    <row r="132" spans="1:69" x14ac:dyDescent="0.2">
      <c r="A132" s="50"/>
      <c r="B132" s="205"/>
      <c r="C132" s="50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50"/>
      <c r="AG132" s="50"/>
      <c r="AH132" s="50"/>
      <c r="AI132" s="50"/>
      <c r="AJ132" s="50"/>
      <c r="AK132" s="623"/>
      <c r="AL132" s="623"/>
      <c r="AM132" s="623"/>
      <c r="AN132" s="623"/>
      <c r="AO132" s="205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</row>
    <row r="133" spans="1:69" x14ac:dyDescent="0.2">
      <c r="A133" s="50"/>
      <c r="B133" s="205"/>
      <c r="C133" s="50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50"/>
      <c r="AG133" s="50"/>
      <c r="AH133" s="50"/>
      <c r="AI133" s="50"/>
      <c r="AJ133" s="50"/>
      <c r="AK133" s="623"/>
      <c r="AL133" s="623"/>
      <c r="AM133" s="623"/>
      <c r="AN133" s="623"/>
      <c r="AO133" s="205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</row>
    <row r="134" spans="1:69" x14ac:dyDescent="0.2">
      <c r="A134" s="50"/>
      <c r="B134" s="205"/>
      <c r="C134" s="50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50"/>
      <c r="AG134" s="50"/>
      <c r="AH134" s="50"/>
      <c r="AI134" s="50"/>
      <c r="AJ134" s="50"/>
      <c r="AK134" s="623"/>
      <c r="AL134" s="623"/>
      <c r="AM134" s="623"/>
      <c r="AN134" s="623"/>
      <c r="AO134" s="205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</row>
    <row r="135" spans="1:69" x14ac:dyDescent="0.2">
      <c r="A135" s="50"/>
      <c r="B135" s="205"/>
      <c r="C135" s="50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50"/>
      <c r="AG135" s="50"/>
      <c r="AH135" s="50"/>
      <c r="AI135" s="50"/>
      <c r="AJ135" s="50"/>
      <c r="AK135" s="623"/>
      <c r="AL135" s="623"/>
      <c r="AM135" s="623"/>
      <c r="AN135" s="623"/>
      <c r="AO135" s="205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</row>
    <row r="136" spans="1:69" x14ac:dyDescent="0.2">
      <c r="A136" s="50"/>
      <c r="B136" s="205"/>
      <c r="C136" s="50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50"/>
      <c r="AG136" s="50"/>
      <c r="AH136" s="50"/>
      <c r="AI136" s="50"/>
      <c r="AJ136" s="50"/>
      <c r="AK136" s="623"/>
      <c r="AL136" s="623"/>
      <c r="AM136" s="623"/>
      <c r="AN136" s="623"/>
      <c r="AO136" s="205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</row>
    <row r="137" spans="1:69" x14ac:dyDescent="0.2">
      <c r="A137" s="50"/>
      <c r="B137" s="205"/>
      <c r="C137" s="50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50"/>
      <c r="AG137" s="50"/>
      <c r="AH137" s="50"/>
      <c r="AI137" s="50"/>
      <c r="AJ137" s="50"/>
      <c r="AK137" s="623"/>
      <c r="AL137" s="623"/>
      <c r="AM137" s="623"/>
      <c r="AN137" s="623"/>
      <c r="AO137" s="205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</row>
    <row r="138" spans="1:69" x14ac:dyDescent="0.2">
      <c r="A138" s="50"/>
      <c r="B138" s="205"/>
      <c r="C138" s="50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50"/>
      <c r="AG138" s="50"/>
      <c r="AH138" s="50"/>
      <c r="AI138" s="50"/>
      <c r="AJ138" s="50"/>
      <c r="AK138" s="623"/>
      <c r="AL138" s="623"/>
      <c r="AM138" s="623"/>
      <c r="AN138" s="623"/>
      <c r="AO138" s="205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</row>
    <row r="139" spans="1:69" x14ac:dyDescent="0.2">
      <c r="A139" s="50"/>
      <c r="B139" s="205"/>
      <c r="C139" s="50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50"/>
      <c r="AG139" s="50"/>
      <c r="AH139" s="50"/>
      <c r="AI139" s="50"/>
      <c r="AJ139" s="50"/>
      <c r="AK139" s="623"/>
      <c r="AL139" s="623"/>
      <c r="AM139" s="623"/>
      <c r="AN139" s="623"/>
      <c r="AO139" s="205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</row>
    <row r="140" spans="1:69" x14ac:dyDescent="0.2">
      <c r="A140" s="50"/>
      <c r="B140" s="205"/>
      <c r="C140" s="50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50"/>
      <c r="AG140" s="50"/>
      <c r="AH140" s="50"/>
      <c r="AI140" s="50"/>
      <c r="AJ140" s="50"/>
      <c r="AK140" s="623"/>
      <c r="AL140" s="623"/>
      <c r="AM140" s="623"/>
      <c r="AN140" s="623"/>
      <c r="AO140" s="205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</row>
    <row r="141" spans="1:69" x14ac:dyDescent="0.2">
      <c r="A141" s="50"/>
      <c r="B141" s="205"/>
      <c r="C141" s="50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50"/>
      <c r="AG141" s="50"/>
      <c r="AH141" s="50"/>
      <c r="AI141" s="50"/>
      <c r="AJ141" s="50"/>
      <c r="AK141" s="623"/>
      <c r="AL141" s="623"/>
      <c r="AM141" s="623"/>
      <c r="AN141" s="623"/>
      <c r="AO141" s="205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</row>
    <row r="142" spans="1:69" x14ac:dyDescent="0.2">
      <c r="A142" s="50"/>
      <c r="B142" s="205"/>
      <c r="C142" s="50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50"/>
      <c r="AG142" s="50"/>
      <c r="AH142" s="50"/>
      <c r="AI142" s="50"/>
      <c r="AJ142" s="50"/>
      <c r="AK142" s="623"/>
      <c r="AL142" s="623"/>
      <c r="AM142" s="623"/>
      <c r="AN142" s="623"/>
      <c r="AO142" s="205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</row>
    <row r="143" spans="1:69" x14ac:dyDescent="0.2">
      <c r="A143" s="50"/>
      <c r="B143" s="205"/>
      <c r="C143" s="50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50"/>
      <c r="AG143" s="50"/>
      <c r="AH143" s="50"/>
      <c r="AI143" s="50"/>
      <c r="AJ143" s="50"/>
      <c r="AK143" s="623"/>
      <c r="AL143" s="623"/>
      <c r="AM143" s="623"/>
      <c r="AN143" s="623"/>
      <c r="AO143" s="205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</row>
    <row r="144" spans="1:69" x14ac:dyDescent="0.2">
      <c r="A144" s="50"/>
      <c r="B144" s="205"/>
      <c r="C144" s="50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50"/>
      <c r="AG144" s="50"/>
      <c r="AH144" s="50"/>
      <c r="AI144" s="50"/>
      <c r="AJ144" s="50"/>
      <c r="AK144" s="623"/>
      <c r="AL144" s="623"/>
      <c r="AM144" s="623"/>
      <c r="AN144" s="623"/>
      <c r="AO144" s="205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</row>
    <row r="145" spans="1:69" x14ac:dyDescent="0.2">
      <c r="A145" s="50"/>
      <c r="B145" s="205"/>
      <c r="C145" s="50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50"/>
      <c r="AG145" s="50"/>
      <c r="AH145" s="50"/>
      <c r="AI145" s="50"/>
      <c r="AJ145" s="50"/>
      <c r="AK145" s="623"/>
      <c r="AL145" s="623"/>
      <c r="AM145" s="623"/>
      <c r="AN145" s="623"/>
      <c r="AO145" s="205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</row>
    <row r="146" spans="1:69" x14ac:dyDescent="0.2">
      <c r="A146" s="50"/>
      <c r="B146" s="205"/>
      <c r="C146" s="50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50"/>
      <c r="AG146" s="50"/>
      <c r="AH146" s="50"/>
      <c r="AI146" s="50"/>
      <c r="AJ146" s="50"/>
      <c r="AK146" s="623"/>
      <c r="AL146" s="623"/>
      <c r="AM146" s="623"/>
      <c r="AN146" s="623"/>
      <c r="AO146" s="205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</row>
    <row r="147" spans="1:69" x14ac:dyDescent="0.2">
      <c r="A147" s="50"/>
      <c r="B147" s="205"/>
      <c r="C147" s="50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50"/>
      <c r="AG147" s="50"/>
      <c r="AH147" s="50"/>
      <c r="AI147" s="50"/>
      <c r="AJ147" s="50"/>
      <c r="AK147" s="623"/>
      <c r="AL147" s="623"/>
      <c r="AM147" s="623"/>
      <c r="AN147" s="623"/>
      <c r="AO147" s="205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</row>
    <row r="148" spans="1:69" x14ac:dyDescent="0.2">
      <c r="A148" s="50"/>
      <c r="B148" s="205"/>
      <c r="C148" s="50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50"/>
      <c r="AG148" s="50"/>
      <c r="AH148" s="50"/>
      <c r="AI148" s="50"/>
      <c r="AJ148" s="50"/>
      <c r="AK148" s="623"/>
      <c r="AL148" s="623"/>
      <c r="AM148" s="623"/>
      <c r="AN148" s="623"/>
      <c r="AO148" s="205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</row>
    <row r="149" spans="1:69" x14ac:dyDescent="0.2">
      <c r="A149" s="50"/>
      <c r="B149" s="205"/>
      <c r="C149" s="50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50"/>
      <c r="AG149" s="50"/>
      <c r="AH149" s="50"/>
      <c r="AI149" s="50"/>
      <c r="AJ149" s="50"/>
      <c r="AK149" s="623"/>
      <c r="AL149" s="623"/>
      <c r="AM149" s="623"/>
      <c r="AN149" s="623"/>
      <c r="AO149" s="205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</row>
    <row r="150" spans="1:69" x14ac:dyDescent="0.2">
      <c r="A150" s="50"/>
      <c r="B150" s="205"/>
      <c r="C150" s="50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50"/>
      <c r="AG150" s="50"/>
      <c r="AH150" s="50"/>
      <c r="AI150" s="50"/>
      <c r="AJ150" s="50"/>
      <c r="AK150" s="623"/>
      <c r="AL150" s="623"/>
      <c r="AM150" s="623"/>
      <c r="AN150" s="623"/>
      <c r="AO150" s="205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</row>
    <row r="151" spans="1:69" x14ac:dyDescent="0.2">
      <c r="A151" s="50"/>
      <c r="B151" s="205"/>
      <c r="C151" s="50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50"/>
      <c r="AG151" s="50"/>
      <c r="AH151" s="50"/>
      <c r="AI151" s="50"/>
      <c r="AJ151" s="50"/>
      <c r="AK151" s="623"/>
      <c r="AL151" s="623"/>
      <c r="AM151" s="623"/>
      <c r="AN151" s="623"/>
      <c r="AO151" s="205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</row>
    <row r="152" spans="1:69" x14ac:dyDescent="0.2">
      <c r="A152" s="50"/>
      <c r="B152" s="205"/>
      <c r="C152" s="50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50"/>
      <c r="AG152" s="50"/>
      <c r="AH152" s="50"/>
      <c r="AI152" s="50"/>
      <c r="AJ152" s="50"/>
      <c r="AK152" s="623"/>
      <c r="AL152" s="623"/>
      <c r="AM152" s="623"/>
      <c r="AN152" s="623"/>
      <c r="AO152" s="205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</row>
    <row r="153" spans="1:69" x14ac:dyDescent="0.2">
      <c r="A153" s="50"/>
      <c r="B153" s="205"/>
      <c r="C153" s="50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50"/>
      <c r="AG153" s="50"/>
      <c r="AH153" s="50"/>
      <c r="AI153" s="50"/>
      <c r="AJ153" s="50"/>
      <c r="AK153" s="623"/>
      <c r="AL153" s="623"/>
      <c r="AM153" s="623"/>
      <c r="AN153" s="623"/>
      <c r="AO153" s="205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</row>
    <row r="154" spans="1:69" x14ac:dyDescent="0.2">
      <c r="A154" s="50"/>
      <c r="B154" s="205"/>
      <c r="C154" s="50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50"/>
      <c r="AG154" s="50"/>
      <c r="AH154" s="50"/>
      <c r="AI154" s="50"/>
      <c r="AJ154" s="50"/>
      <c r="AK154" s="623"/>
      <c r="AL154" s="623"/>
      <c r="AM154" s="623"/>
      <c r="AN154" s="623"/>
      <c r="AO154" s="205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</row>
    <row r="155" spans="1:69" x14ac:dyDescent="0.2">
      <c r="A155" s="50"/>
      <c r="B155" s="205"/>
      <c r="C155" s="50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50"/>
      <c r="AG155" s="50"/>
      <c r="AH155" s="50"/>
      <c r="AI155" s="50"/>
      <c r="AJ155" s="50"/>
      <c r="AK155" s="623"/>
      <c r="AL155" s="623"/>
      <c r="AM155" s="623"/>
      <c r="AN155" s="623"/>
      <c r="AO155" s="205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</row>
    <row r="156" spans="1:69" x14ac:dyDescent="0.2">
      <c r="A156" s="50"/>
      <c r="B156" s="205"/>
      <c r="C156" s="50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50"/>
      <c r="AG156" s="50"/>
      <c r="AH156" s="50"/>
      <c r="AI156" s="50"/>
      <c r="AJ156" s="50"/>
      <c r="AK156" s="623"/>
      <c r="AL156" s="623"/>
      <c r="AM156" s="623"/>
      <c r="AN156" s="623"/>
      <c r="AO156" s="205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</row>
    <row r="157" spans="1:69" x14ac:dyDescent="0.2">
      <c r="A157" s="50"/>
      <c r="B157" s="205"/>
      <c r="C157" s="50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50"/>
      <c r="AG157" s="50"/>
      <c r="AH157" s="50"/>
      <c r="AI157" s="50"/>
      <c r="AJ157" s="50"/>
      <c r="AK157" s="623"/>
      <c r="AL157" s="623"/>
      <c r="AM157" s="623"/>
      <c r="AN157" s="623"/>
      <c r="AO157" s="205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</row>
    <row r="158" spans="1:69" x14ac:dyDescent="0.2">
      <c r="A158" s="50"/>
      <c r="B158" s="205"/>
      <c r="C158" s="50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50"/>
      <c r="AG158" s="50"/>
      <c r="AH158" s="50"/>
      <c r="AI158" s="50"/>
      <c r="AJ158" s="50"/>
      <c r="AK158" s="623"/>
      <c r="AL158" s="623"/>
      <c r="AM158" s="623"/>
      <c r="AN158" s="623"/>
      <c r="AO158" s="205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</row>
    <row r="159" spans="1:69" x14ac:dyDescent="0.2">
      <c r="A159" s="50"/>
      <c r="B159" s="205"/>
      <c r="C159" s="50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50"/>
      <c r="AG159" s="50"/>
      <c r="AH159" s="50"/>
      <c r="AI159" s="50"/>
      <c r="AJ159" s="50"/>
      <c r="AK159" s="623"/>
      <c r="AL159" s="623"/>
      <c r="AM159" s="623"/>
      <c r="AN159" s="623"/>
      <c r="AO159" s="205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</row>
    <row r="160" spans="1:69" ht="12.75" customHeight="1" x14ac:dyDescent="0.2">
      <c r="A160" s="50"/>
      <c r="B160" s="205"/>
      <c r="C160" s="50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50"/>
      <c r="AG160" s="50"/>
      <c r="AH160" s="50"/>
      <c r="AI160" s="50"/>
      <c r="AJ160" s="50"/>
      <c r="AK160" s="623"/>
      <c r="AL160" s="623"/>
      <c r="AM160" s="623"/>
      <c r="AN160" s="623"/>
      <c r="AO160" s="205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</row>
    <row r="161" spans="1:69" x14ac:dyDescent="0.2">
      <c r="A161" s="50"/>
      <c r="B161" s="205"/>
      <c r="C161" s="50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50"/>
      <c r="AG161" s="50"/>
      <c r="AH161" s="50"/>
      <c r="AI161" s="50"/>
      <c r="AJ161" s="50"/>
      <c r="AK161" s="623"/>
      <c r="AL161" s="623"/>
      <c r="AM161" s="623"/>
      <c r="AN161" s="623"/>
      <c r="AO161" s="205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</row>
    <row r="162" spans="1:69" x14ac:dyDescent="0.2">
      <c r="A162" s="50"/>
      <c r="B162" s="205"/>
      <c r="C162" s="50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50"/>
      <c r="AG162" s="50"/>
      <c r="AH162" s="50"/>
      <c r="AI162" s="50"/>
      <c r="AJ162" s="50"/>
      <c r="AK162" s="623"/>
      <c r="AL162" s="623"/>
      <c r="AM162" s="623"/>
      <c r="AN162" s="623"/>
      <c r="AO162" s="205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</row>
    <row r="163" spans="1:69" x14ac:dyDescent="0.2">
      <c r="A163" s="50"/>
      <c r="B163" s="205"/>
      <c r="C163" s="50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50"/>
      <c r="AG163" s="50"/>
      <c r="AH163" s="50"/>
      <c r="AI163" s="50"/>
      <c r="AJ163" s="50"/>
      <c r="AK163" s="623"/>
      <c r="AL163" s="623"/>
      <c r="AM163" s="623"/>
      <c r="AN163" s="623"/>
      <c r="AO163" s="205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</row>
    <row r="164" spans="1:69" ht="12.75" customHeight="1" x14ac:dyDescent="0.2">
      <c r="A164" s="50"/>
      <c r="B164" s="205"/>
      <c r="C164" s="50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50"/>
      <c r="AG164" s="50"/>
      <c r="AH164" s="50"/>
      <c r="AI164" s="50"/>
      <c r="AJ164" s="50"/>
      <c r="AK164" s="623"/>
      <c r="AL164" s="623"/>
      <c r="AM164" s="623"/>
      <c r="AN164" s="623"/>
      <c r="AO164" s="205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</row>
    <row r="165" spans="1:69" x14ac:dyDescent="0.2">
      <c r="A165" s="50"/>
      <c r="B165" s="205"/>
      <c r="C165" s="50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50"/>
      <c r="AG165" s="50"/>
      <c r="AH165" s="50"/>
      <c r="AI165" s="50"/>
      <c r="AJ165" s="50"/>
      <c r="AK165" s="623"/>
      <c r="AL165" s="623"/>
      <c r="AM165" s="623"/>
      <c r="AN165" s="623"/>
      <c r="AO165" s="205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</row>
    <row r="166" spans="1:69" x14ac:dyDescent="0.2">
      <c r="A166" s="50"/>
      <c r="B166" s="205"/>
      <c r="C166" s="50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50"/>
      <c r="AG166" s="50"/>
      <c r="AH166" s="50"/>
      <c r="AI166" s="50"/>
      <c r="AJ166" s="50"/>
      <c r="AK166" s="623"/>
      <c r="AL166" s="623"/>
      <c r="AM166" s="623"/>
      <c r="AN166" s="623"/>
      <c r="AO166" s="205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</row>
    <row r="167" spans="1:69" x14ac:dyDescent="0.2">
      <c r="A167" s="50"/>
      <c r="B167" s="205"/>
      <c r="C167" s="50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50"/>
      <c r="AG167" s="50"/>
      <c r="AH167" s="50"/>
      <c r="AI167" s="50"/>
      <c r="AJ167" s="50"/>
      <c r="AK167" s="623"/>
      <c r="AL167" s="623"/>
      <c r="AM167" s="623"/>
      <c r="AN167" s="623"/>
      <c r="AO167" s="205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</row>
    <row r="168" spans="1:69" x14ac:dyDescent="0.2">
      <c r="A168" s="50"/>
      <c r="B168" s="205"/>
      <c r="C168" s="50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50"/>
      <c r="AG168" s="50"/>
      <c r="AH168" s="50"/>
      <c r="AI168" s="50"/>
      <c r="AJ168" s="50"/>
      <c r="AK168" s="623"/>
      <c r="AL168" s="623"/>
      <c r="AM168" s="623"/>
      <c r="AN168" s="623"/>
      <c r="AO168" s="205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</row>
    <row r="169" spans="1:69" x14ac:dyDescent="0.2">
      <c r="A169" s="50"/>
      <c r="B169" s="205"/>
      <c r="C169" s="50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50"/>
      <c r="AG169" s="50"/>
      <c r="AH169" s="50"/>
      <c r="AI169" s="50"/>
      <c r="AJ169" s="50"/>
      <c r="AK169" s="623"/>
      <c r="AL169" s="623"/>
      <c r="AM169" s="623"/>
      <c r="AN169" s="623"/>
      <c r="AO169" s="205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</row>
    <row r="170" spans="1:69" x14ac:dyDescent="0.2">
      <c r="A170" s="50"/>
      <c r="B170" s="205"/>
      <c r="C170" s="50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50"/>
      <c r="AG170" s="50"/>
      <c r="AH170" s="50"/>
      <c r="AI170" s="50"/>
      <c r="AJ170" s="50"/>
      <c r="AK170" s="623"/>
      <c r="AL170" s="623"/>
      <c r="AM170" s="623"/>
      <c r="AN170" s="623"/>
      <c r="AO170" s="205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</row>
    <row r="171" spans="1:69" x14ac:dyDescent="0.2">
      <c r="A171" s="50"/>
      <c r="B171" s="205"/>
      <c r="C171" s="50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50"/>
      <c r="AG171" s="50"/>
      <c r="AH171" s="50"/>
      <c r="AI171" s="50"/>
      <c r="AJ171" s="50"/>
      <c r="AK171" s="623"/>
      <c r="AL171" s="623"/>
      <c r="AM171" s="623"/>
      <c r="AN171" s="623"/>
      <c r="AO171" s="205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</row>
    <row r="172" spans="1:69" x14ac:dyDescent="0.2">
      <c r="A172" s="50"/>
      <c r="B172" s="205"/>
      <c r="C172" s="50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50"/>
      <c r="AG172" s="50"/>
      <c r="AH172" s="50"/>
      <c r="AI172" s="50"/>
      <c r="AJ172" s="50"/>
      <c r="AK172" s="623"/>
      <c r="AL172" s="623"/>
      <c r="AM172" s="623"/>
      <c r="AN172" s="623"/>
      <c r="AO172" s="205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</row>
    <row r="173" spans="1:69" x14ac:dyDescent="0.2">
      <c r="A173" s="50"/>
      <c r="B173" s="205"/>
      <c r="C173" s="50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50"/>
      <c r="AG173" s="50"/>
      <c r="AH173" s="50"/>
      <c r="AI173" s="50"/>
      <c r="AJ173" s="50"/>
      <c r="AK173" s="623"/>
      <c r="AL173" s="623"/>
      <c r="AM173" s="623"/>
      <c r="AN173" s="623"/>
      <c r="AO173" s="205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</row>
    <row r="174" spans="1:69" x14ac:dyDescent="0.2">
      <c r="A174" s="50"/>
      <c r="B174" s="205"/>
      <c r="C174" s="50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50"/>
      <c r="AG174" s="50"/>
      <c r="AH174" s="50"/>
      <c r="AI174" s="50"/>
      <c r="AJ174" s="50"/>
      <c r="AK174" s="623"/>
      <c r="AL174" s="623"/>
      <c r="AM174" s="623"/>
      <c r="AN174" s="623"/>
      <c r="AO174" s="205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</row>
    <row r="175" spans="1:69" x14ac:dyDescent="0.2">
      <c r="A175" s="50"/>
      <c r="B175" s="205"/>
      <c r="C175" s="50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50"/>
      <c r="AG175" s="50"/>
      <c r="AH175" s="50"/>
      <c r="AI175" s="50"/>
      <c r="AJ175" s="50"/>
      <c r="AK175" s="623"/>
      <c r="AL175" s="623"/>
      <c r="AM175" s="623"/>
      <c r="AN175" s="623"/>
      <c r="AO175" s="205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</row>
    <row r="176" spans="1:69" x14ac:dyDescent="0.2">
      <c r="A176" s="50"/>
      <c r="B176" s="205"/>
      <c r="C176" s="50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50"/>
      <c r="AG176" s="50"/>
      <c r="AH176" s="50"/>
      <c r="AI176" s="50"/>
      <c r="AJ176" s="50"/>
      <c r="AK176" s="623"/>
      <c r="AL176" s="623"/>
      <c r="AM176" s="623"/>
      <c r="AN176" s="623"/>
      <c r="AO176" s="205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</row>
    <row r="177" spans="1:69" x14ac:dyDescent="0.2">
      <c r="A177" s="50"/>
      <c r="B177" s="205"/>
      <c r="C177" s="50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50"/>
      <c r="AG177" s="50"/>
      <c r="AH177" s="50"/>
      <c r="AI177" s="50"/>
      <c r="AJ177" s="50"/>
      <c r="AK177" s="623"/>
      <c r="AL177" s="623"/>
      <c r="AM177" s="623"/>
      <c r="AN177" s="623"/>
      <c r="AO177" s="205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</row>
    <row r="178" spans="1:69" x14ac:dyDescent="0.2">
      <c r="A178" s="50"/>
      <c r="B178" s="205"/>
      <c r="C178" s="50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50"/>
      <c r="AG178" s="50"/>
      <c r="AH178" s="50"/>
      <c r="AI178" s="50"/>
      <c r="AJ178" s="50"/>
      <c r="AK178" s="623"/>
      <c r="AL178" s="623"/>
      <c r="AM178" s="623"/>
      <c r="AN178" s="623"/>
      <c r="AO178" s="205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</row>
    <row r="179" spans="1:69" x14ac:dyDescent="0.2">
      <c r="A179" s="50"/>
      <c r="B179" s="205"/>
      <c r="C179" s="50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50"/>
      <c r="AG179" s="50"/>
      <c r="AH179" s="50"/>
      <c r="AI179" s="50"/>
      <c r="AJ179" s="50"/>
      <c r="AK179" s="623"/>
      <c r="AL179" s="623"/>
      <c r="AM179" s="623"/>
      <c r="AN179" s="623"/>
      <c r="AO179" s="205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</row>
    <row r="180" spans="1:69" x14ac:dyDescent="0.2">
      <c r="A180" s="50"/>
      <c r="B180" s="205"/>
      <c r="C180" s="50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50"/>
      <c r="AG180" s="50"/>
      <c r="AH180" s="50"/>
      <c r="AI180" s="50"/>
      <c r="AJ180" s="50"/>
      <c r="AK180" s="623"/>
      <c r="AL180" s="623"/>
      <c r="AM180" s="623"/>
      <c r="AN180" s="623"/>
      <c r="AO180" s="205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</row>
    <row r="181" spans="1:69" x14ac:dyDescent="0.2">
      <c r="A181" s="50"/>
      <c r="B181" s="205"/>
      <c r="C181" s="50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50"/>
      <c r="AG181" s="50"/>
      <c r="AH181" s="50"/>
      <c r="AI181" s="50"/>
      <c r="AJ181" s="50"/>
      <c r="AK181" s="623"/>
      <c r="AL181" s="623"/>
      <c r="AM181" s="623"/>
      <c r="AN181" s="623"/>
      <c r="AO181" s="205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</row>
    <row r="182" spans="1:69" x14ac:dyDescent="0.2">
      <c r="A182" s="50"/>
      <c r="B182" s="205"/>
      <c r="C182" s="50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50"/>
      <c r="AG182" s="50"/>
      <c r="AH182" s="50"/>
      <c r="AI182" s="50"/>
      <c r="AJ182" s="50"/>
      <c r="AK182" s="623"/>
      <c r="AL182" s="623"/>
      <c r="AM182" s="623"/>
      <c r="AN182" s="623"/>
      <c r="AO182" s="205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</row>
    <row r="183" spans="1:69" x14ac:dyDescent="0.2">
      <c r="A183" s="50"/>
      <c r="B183" s="205"/>
      <c r="C183" s="50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50"/>
      <c r="AG183" s="50"/>
      <c r="AH183" s="50"/>
      <c r="AI183" s="50"/>
      <c r="AJ183" s="50"/>
      <c r="AK183" s="623"/>
      <c r="AL183" s="623"/>
      <c r="AM183" s="623"/>
      <c r="AN183" s="623"/>
      <c r="AO183" s="205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</row>
    <row r="184" spans="1:69" x14ac:dyDescent="0.2">
      <c r="A184" s="50"/>
      <c r="B184" s="205"/>
      <c r="C184" s="50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50"/>
      <c r="AG184" s="50"/>
      <c r="AH184" s="50"/>
      <c r="AI184" s="50"/>
      <c r="AJ184" s="50"/>
      <c r="AK184" s="623"/>
      <c r="AL184" s="623"/>
      <c r="AM184" s="623"/>
      <c r="AN184" s="623"/>
      <c r="AO184" s="205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</row>
    <row r="185" spans="1:69" x14ac:dyDescent="0.2">
      <c r="A185" s="50"/>
      <c r="B185" s="205"/>
      <c r="C185" s="50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50"/>
      <c r="AG185" s="50"/>
      <c r="AH185" s="50"/>
      <c r="AI185" s="50"/>
      <c r="AJ185" s="50"/>
      <c r="AK185" s="623"/>
      <c r="AL185" s="623"/>
      <c r="AM185" s="623"/>
      <c r="AN185" s="623"/>
      <c r="AO185" s="205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</row>
    <row r="186" spans="1:69" x14ac:dyDescent="0.2">
      <c r="A186" s="50"/>
      <c r="B186" s="205"/>
      <c r="C186" s="50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50"/>
      <c r="AG186" s="50"/>
      <c r="AH186" s="50"/>
      <c r="AI186" s="50"/>
      <c r="AJ186" s="50"/>
      <c r="AK186" s="623"/>
      <c r="AL186" s="623"/>
      <c r="AM186" s="623"/>
      <c r="AN186" s="623"/>
      <c r="AO186" s="205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</row>
    <row r="187" spans="1:69" x14ac:dyDescent="0.2">
      <c r="A187" s="50"/>
      <c r="B187" s="205"/>
      <c r="C187" s="50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50"/>
      <c r="AG187" s="50"/>
      <c r="AH187" s="50"/>
      <c r="AI187" s="50"/>
      <c r="AJ187" s="50"/>
      <c r="AK187" s="623"/>
      <c r="AL187" s="623"/>
      <c r="AM187" s="623"/>
      <c r="AN187" s="623"/>
      <c r="AO187" s="205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</row>
    <row r="188" spans="1:69" x14ac:dyDescent="0.2">
      <c r="A188" s="50"/>
      <c r="B188" s="205"/>
      <c r="C188" s="50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50"/>
      <c r="AG188" s="50"/>
      <c r="AH188" s="50"/>
      <c r="AI188" s="50"/>
      <c r="AJ188" s="50"/>
      <c r="AK188" s="623"/>
      <c r="AL188" s="623"/>
      <c r="AM188" s="623"/>
      <c r="AN188" s="623"/>
      <c r="AO188" s="205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</row>
    <row r="189" spans="1:69" x14ac:dyDescent="0.2">
      <c r="A189" s="50"/>
      <c r="B189" s="205"/>
      <c r="C189" s="50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50"/>
      <c r="AG189" s="50"/>
      <c r="AH189" s="50"/>
      <c r="AI189" s="50"/>
      <c r="AJ189" s="50"/>
      <c r="AK189" s="623"/>
      <c r="AL189" s="623"/>
      <c r="AM189" s="623"/>
      <c r="AN189" s="623"/>
      <c r="AO189" s="205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</row>
    <row r="190" spans="1:69" x14ac:dyDescent="0.2">
      <c r="A190" s="50"/>
      <c r="B190" s="205"/>
      <c r="C190" s="50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50"/>
      <c r="AG190" s="50"/>
      <c r="AH190" s="50"/>
      <c r="AI190" s="50"/>
      <c r="AJ190" s="50"/>
      <c r="AK190" s="623"/>
      <c r="AL190" s="623"/>
      <c r="AM190" s="623"/>
      <c r="AN190" s="623"/>
      <c r="AO190" s="205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</row>
    <row r="191" spans="1:69" x14ac:dyDescent="0.2">
      <c r="A191" s="50"/>
      <c r="B191" s="205"/>
      <c r="C191" s="50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50"/>
      <c r="AG191" s="50"/>
      <c r="AH191" s="50"/>
      <c r="AI191" s="50"/>
      <c r="AJ191" s="50"/>
      <c r="AK191" s="623"/>
      <c r="AL191" s="623"/>
      <c r="AM191" s="623"/>
      <c r="AN191" s="623"/>
      <c r="AO191" s="205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</row>
    <row r="192" spans="1:69" x14ac:dyDescent="0.2">
      <c r="A192" s="50"/>
      <c r="B192" s="205"/>
      <c r="C192" s="50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50"/>
      <c r="AG192" s="50"/>
      <c r="AH192" s="50"/>
      <c r="AI192" s="50"/>
      <c r="AJ192" s="50"/>
      <c r="AK192" s="623"/>
      <c r="AL192" s="623"/>
      <c r="AM192" s="623"/>
      <c r="AN192" s="623"/>
      <c r="AO192" s="205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</row>
    <row r="193" spans="1:69" x14ac:dyDescent="0.2">
      <c r="A193" s="50"/>
      <c r="B193" s="205"/>
      <c r="C193" s="50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50"/>
      <c r="AG193" s="50"/>
      <c r="AH193" s="50"/>
      <c r="AI193" s="50"/>
      <c r="AJ193" s="50"/>
      <c r="AK193" s="623"/>
      <c r="AL193" s="623"/>
      <c r="AM193" s="623"/>
      <c r="AN193" s="623"/>
      <c r="AO193" s="205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</row>
    <row r="194" spans="1:69" x14ac:dyDescent="0.2">
      <c r="A194" s="50"/>
      <c r="B194" s="205"/>
      <c r="C194" s="50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50"/>
      <c r="AG194" s="50"/>
      <c r="AH194" s="50"/>
      <c r="AI194" s="50"/>
      <c r="AJ194" s="50"/>
      <c r="AK194" s="623"/>
      <c r="AL194" s="623"/>
      <c r="AM194" s="623"/>
      <c r="AN194" s="623"/>
      <c r="AO194" s="205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</row>
    <row r="195" spans="1:69" x14ac:dyDescent="0.2">
      <c r="A195" s="50"/>
      <c r="B195" s="205"/>
      <c r="C195" s="50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50"/>
      <c r="AG195" s="50"/>
      <c r="AH195" s="50"/>
      <c r="AI195" s="50"/>
      <c r="AJ195" s="50"/>
      <c r="AK195" s="623"/>
      <c r="AL195" s="623"/>
      <c r="AM195" s="623"/>
      <c r="AN195" s="623"/>
      <c r="AO195" s="205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</row>
    <row r="196" spans="1:69" x14ac:dyDescent="0.2">
      <c r="A196" s="50"/>
      <c r="B196" s="205"/>
      <c r="C196" s="50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50"/>
      <c r="AG196" s="50"/>
      <c r="AH196" s="50"/>
      <c r="AI196" s="50"/>
      <c r="AJ196" s="50"/>
      <c r="AK196" s="623"/>
      <c r="AL196" s="623"/>
      <c r="AM196" s="623"/>
      <c r="AN196" s="623"/>
      <c r="AO196" s="205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</row>
    <row r="197" spans="1:69" x14ac:dyDescent="0.2">
      <c r="A197" s="50"/>
      <c r="B197" s="205"/>
      <c r="C197" s="50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50"/>
      <c r="AG197" s="50"/>
      <c r="AH197" s="50"/>
      <c r="AI197" s="50"/>
      <c r="AJ197" s="50"/>
      <c r="AK197" s="623"/>
      <c r="AL197" s="623"/>
      <c r="AM197" s="623"/>
      <c r="AN197" s="623"/>
      <c r="AO197" s="205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</row>
    <row r="198" spans="1:69" x14ac:dyDescent="0.2">
      <c r="A198" s="50"/>
      <c r="B198" s="205"/>
      <c r="C198" s="50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50"/>
      <c r="AG198" s="50"/>
      <c r="AH198" s="50"/>
      <c r="AI198" s="50"/>
      <c r="AJ198" s="50"/>
      <c r="AK198" s="623"/>
      <c r="AL198" s="623"/>
      <c r="AM198" s="623"/>
      <c r="AN198" s="623"/>
      <c r="AO198" s="205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</row>
    <row r="199" spans="1:69" x14ac:dyDescent="0.2">
      <c r="A199" s="50"/>
      <c r="B199" s="205"/>
      <c r="C199" s="50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50"/>
      <c r="AG199" s="50"/>
      <c r="AH199" s="50"/>
      <c r="AI199" s="50"/>
      <c r="AJ199" s="50"/>
      <c r="AK199" s="623"/>
      <c r="AL199" s="623"/>
      <c r="AM199" s="623"/>
      <c r="AN199" s="623"/>
      <c r="AO199" s="205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</row>
    <row r="200" spans="1:69" x14ac:dyDescent="0.2">
      <c r="A200" s="50"/>
      <c r="B200" s="205"/>
      <c r="C200" s="50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50"/>
      <c r="AG200" s="50"/>
      <c r="AH200" s="50"/>
      <c r="AI200" s="50"/>
      <c r="AJ200" s="50"/>
      <c r="AK200" s="623"/>
      <c r="AL200" s="623"/>
      <c r="AM200" s="623"/>
      <c r="AN200" s="623"/>
      <c r="AO200" s="205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</row>
    <row r="201" spans="1:69" x14ac:dyDescent="0.2">
      <c r="A201" s="50"/>
      <c r="B201" s="205"/>
      <c r="C201" s="50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50"/>
      <c r="AG201" s="50"/>
      <c r="AH201" s="50"/>
      <c r="AI201" s="50"/>
      <c r="AJ201" s="50"/>
      <c r="AK201" s="623"/>
      <c r="AL201" s="623"/>
      <c r="AM201" s="623"/>
      <c r="AN201" s="623"/>
      <c r="AO201" s="205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</row>
    <row r="202" spans="1:69" x14ac:dyDescent="0.2">
      <c r="A202" s="50"/>
      <c r="B202" s="205"/>
      <c r="C202" s="50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50"/>
      <c r="AG202" s="50"/>
      <c r="AH202" s="50"/>
      <c r="AI202" s="50"/>
      <c r="AJ202" s="50"/>
      <c r="AK202" s="623"/>
      <c r="AL202" s="623"/>
      <c r="AM202" s="623"/>
      <c r="AN202" s="623"/>
      <c r="AO202" s="205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</row>
    <row r="203" spans="1:69" x14ac:dyDescent="0.2">
      <c r="A203" s="50"/>
      <c r="B203" s="205"/>
      <c r="C203" s="50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50"/>
      <c r="AG203" s="50"/>
      <c r="AH203" s="50"/>
      <c r="AI203" s="50"/>
      <c r="AJ203" s="50"/>
      <c r="AK203" s="623"/>
      <c r="AL203" s="623"/>
      <c r="AM203" s="623"/>
      <c r="AN203" s="623"/>
      <c r="AO203" s="205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</row>
    <row r="204" spans="1:69" x14ac:dyDescent="0.2">
      <c r="A204" s="50"/>
      <c r="B204" s="205"/>
      <c r="C204" s="50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50"/>
      <c r="AG204" s="50"/>
      <c r="AH204" s="50"/>
      <c r="AI204" s="50"/>
      <c r="AJ204" s="50"/>
      <c r="AK204" s="623"/>
      <c r="AL204" s="623"/>
      <c r="AM204" s="623"/>
      <c r="AN204" s="623"/>
      <c r="AO204" s="205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</row>
    <row r="205" spans="1:69" x14ac:dyDescent="0.2">
      <c r="A205" s="50"/>
      <c r="B205" s="205"/>
      <c r="C205" s="50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50"/>
      <c r="AG205" s="50"/>
      <c r="AH205" s="50"/>
      <c r="AI205" s="50"/>
      <c r="AJ205" s="50"/>
      <c r="AK205" s="623"/>
      <c r="AL205" s="623"/>
      <c r="AM205" s="623"/>
      <c r="AN205" s="623"/>
      <c r="AO205" s="205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</row>
    <row r="206" spans="1:69" x14ac:dyDescent="0.2">
      <c r="A206" s="50"/>
      <c r="B206" s="205"/>
      <c r="C206" s="50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50"/>
      <c r="AG206" s="50"/>
      <c r="AH206" s="50"/>
      <c r="AI206" s="50"/>
      <c r="AJ206" s="50"/>
      <c r="AK206" s="623"/>
      <c r="AL206" s="623"/>
      <c r="AM206" s="623"/>
      <c r="AN206" s="623"/>
      <c r="AO206" s="205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</row>
    <row r="207" spans="1:69" x14ac:dyDescent="0.2">
      <c r="A207" s="50"/>
      <c r="B207" s="205"/>
      <c r="C207" s="50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50"/>
      <c r="AG207" s="50"/>
      <c r="AH207" s="50"/>
      <c r="AI207" s="50"/>
      <c r="AJ207" s="50"/>
      <c r="AK207" s="623"/>
      <c r="AL207" s="623"/>
      <c r="AM207" s="623"/>
      <c r="AN207" s="623"/>
      <c r="AO207" s="205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</row>
    <row r="208" spans="1:69" x14ac:dyDescent="0.2">
      <c r="A208" s="50"/>
      <c r="B208" s="205"/>
      <c r="C208" s="50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50"/>
      <c r="AG208" s="50"/>
      <c r="AH208" s="50"/>
      <c r="AI208" s="50"/>
      <c r="AJ208" s="50"/>
      <c r="AK208" s="623"/>
      <c r="AL208" s="623"/>
      <c r="AM208" s="623"/>
      <c r="AN208" s="623"/>
      <c r="AO208" s="205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</row>
    <row r="209" spans="1:69" x14ac:dyDescent="0.2">
      <c r="A209" s="50"/>
      <c r="B209" s="205"/>
      <c r="C209" s="50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50"/>
      <c r="AG209" s="50"/>
      <c r="AH209" s="50"/>
      <c r="AI209" s="50"/>
      <c r="AJ209" s="50"/>
      <c r="AK209" s="623"/>
      <c r="AL209" s="623"/>
      <c r="AM209" s="623"/>
      <c r="AN209" s="623"/>
      <c r="AO209" s="205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</row>
    <row r="210" spans="1:69" x14ac:dyDescent="0.2">
      <c r="A210" s="50"/>
      <c r="B210" s="205"/>
      <c r="C210" s="50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50"/>
      <c r="AG210" s="50"/>
      <c r="AH210" s="50"/>
      <c r="AI210" s="50"/>
      <c r="AJ210" s="50"/>
      <c r="AK210" s="623"/>
      <c r="AL210" s="623"/>
      <c r="AM210" s="623"/>
      <c r="AN210" s="623"/>
      <c r="AO210" s="205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</row>
    <row r="211" spans="1:69" x14ac:dyDescent="0.2">
      <c r="A211" s="50"/>
      <c r="B211" s="205"/>
      <c r="C211" s="50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50"/>
      <c r="AG211" s="50"/>
      <c r="AH211" s="50"/>
      <c r="AI211" s="50"/>
      <c r="AJ211" s="50"/>
      <c r="AK211" s="623"/>
      <c r="AL211" s="623"/>
      <c r="AM211" s="623"/>
      <c r="AN211" s="623"/>
      <c r="AO211" s="205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</row>
    <row r="212" spans="1:69" x14ac:dyDescent="0.2">
      <c r="A212" s="50"/>
      <c r="B212" s="205"/>
      <c r="C212" s="50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50"/>
      <c r="AG212" s="50"/>
      <c r="AH212" s="50"/>
      <c r="AI212" s="50"/>
      <c r="AJ212" s="50"/>
      <c r="AK212" s="623"/>
      <c r="AL212" s="623"/>
      <c r="AM212" s="623"/>
      <c r="AN212" s="623"/>
      <c r="AO212" s="205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</row>
    <row r="213" spans="1:69" x14ac:dyDescent="0.2">
      <c r="A213" s="50"/>
      <c r="B213" s="205"/>
      <c r="C213" s="50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50"/>
      <c r="AG213" s="50"/>
      <c r="AH213" s="50"/>
      <c r="AI213" s="50"/>
      <c r="AJ213" s="50"/>
      <c r="AK213" s="623"/>
      <c r="AL213" s="623"/>
      <c r="AM213" s="623"/>
      <c r="AN213" s="623"/>
      <c r="AO213" s="205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</row>
    <row r="214" spans="1:69" x14ac:dyDescent="0.2">
      <c r="A214" s="50"/>
      <c r="B214" s="205"/>
      <c r="C214" s="50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50"/>
      <c r="AG214" s="50"/>
      <c r="AH214" s="50"/>
      <c r="AI214" s="50"/>
      <c r="AJ214" s="50"/>
      <c r="AK214" s="623"/>
      <c r="AL214" s="623"/>
      <c r="AM214" s="623"/>
      <c r="AN214" s="623"/>
      <c r="AO214" s="205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</row>
    <row r="215" spans="1:69" x14ac:dyDescent="0.2">
      <c r="A215" s="50"/>
      <c r="B215" s="205"/>
      <c r="C215" s="50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50"/>
      <c r="AG215" s="50"/>
      <c r="AH215" s="50"/>
      <c r="AI215" s="50"/>
      <c r="AJ215" s="50"/>
      <c r="AK215" s="623"/>
      <c r="AL215" s="623"/>
      <c r="AM215" s="623"/>
      <c r="AN215" s="623"/>
      <c r="AO215" s="205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</row>
    <row r="216" spans="1:69" x14ac:dyDescent="0.2">
      <c r="A216" s="50"/>
      <c r="B216" s="205"/>
      <c r="C216" s="50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50"/>
      <c r="AG216" s="50"/>
      <c r="AH216" s="50"/>
      <c r="AI216" s="50"/>
      <c r="AJ216" s="50"/>
      <c r="AK216" s="623"/>
      <c r="AL216" s="623"/>
      <c r="AM216" s="623"/>
      <c r="AN216" s="623"/>
      <c r="AO216" s="205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</row>
    <row r="217" spans="1:69" x14ac:dyDescent="0.2">
      <c r="A217" s="50"/>
      <c r="B217" s="205"/>
      <c r="C217" s="50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50"/>
      <c r="AG217" s="50"/>
      <c r="AH217" s="50"/>
      <c r="AI217" s="50"/>
      <c r="AJ217" s="50"/>
      <c r="AK217" s="623"/>
      <c r="AL217" s="623"/>
      <c r="AM217" s="623"/>
      <c r="AN217" s="623"/>
      <c r="AO217" s="205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</row>
    <row r="218" spans="1:69" x14ac:dyDescent="0.2">
      <c r="A218" s="50"/>
      <c r="B218" s="205"/>
      <c r="C218" s="50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50"/>
      <c r="AG218" s="50"/>
      <c r="AH218" s="50"/>
      <c r="AI218" s="50"/>
      <c r="AJ218" s="50"/>
      <c r="AK218" s="623"/>
      <c r="AL218" s="623"/>
      <c r="AM218" s="623"/>
      <c r="AN218" s="623"/>
      <c r="AO218" s="205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</row>
    <row r="219" spans="1:69" x14ac:dyDescent="0.2">
      <c r="A219" s="50"/>
      <c r="B219" s="205"/>
      <c r="C219" s="50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50"/>
      <c r="AG219" s="50"/>
      <c r="AH219" s="50"/>
      <c r="AI219" s="50"/>
      <c r="AJ219" s="50"/>
      <c r="AK219" s="623"/>
      <c r="AL219" s="623"/>
      <c r="AM219" s="623"/>
      <c r="AN219" s="623"/>
      <c r="AO219" s="205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</row>
    <row r="220" spans="1:69" x14ac:dyDescent="0.2">
      <c r="A220" s="50"/>
      <c r="B220" s="205"/>
      <c r="C220" s="50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50"/>
      <c r="AG220" s="50"/>
      <c r="AH220" s="50"/>
      <c r="AI220" s="50"/>
      <c r="AJ220" s="50"/>
      <c r="AK220" s="623"/>
      <c r="AL220" s="623"/>
      <c r="AM220" s="623"/>
      <c r="AN220" s="623"/>
      <c r="AO220" s="205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</row>
    <row r="221" spans="1:69" x14ac:dyDescent="0.2">
      <c r="A221" s="50"/>
      <c r="B221" s="205"/>
      <c r="C221" s="50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50"/>
      <c r="AG221" s="50"/>
      <c r="AH221" s="50"/>
      <c r="AI221" s="50"/>
      <c r="AJ221" s="50"/>
      <c r="AK221" s="623"/>
      <c r="AL221" s="623"/>
      <c r="AM221" s="623"/>
      <c r="AN221" s="623"/>
      <c r="AO221" s="205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</row>
    <row r="222" spans="1:69" x14ac:dyDescent="0.2">
      <c r="A222" s="50"/>
      <c r="B222" s="205"/>
      <c r="C222" s="50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50"/>
      <c r="AG222" s="50"/>
      <c r="AH222" s="50"/>
      <c r="AI222" s="50"/>
      <c r="AJ222" s="50"/>
      <c r="AK222" s="623"/>
      <c r="AL222" s="623"/>
      <c r="AM222" s="623"/>
      <c r="AN222" s="623"/>
      <c r="AO222" s="205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</row>
    <row r="223" spans="1:69" x14ac:dyDescent="0.2">
      <c r="A223" s="50"/>
      <c r="B223" s="205"/>
      <c r="C223" s="50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50"/>
      <c r="AG223" s="50"/>
      <c r="AH223" s="50"/>
      <c r="AI223" s="50"/>
      <c r="AJ223" s="50"/>
      <c r="AK223" s="623"/>
      <c r="AL223" s="623"/>
      <c r="AM223" s="623"/>
      <c r="AN223" s="623"/>
      <c r="AO223" s="205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</row>
    <row r="224" spans="1:69" x14ac:dyDescent="0.2">
      <c r="A224" s="50"/>
      <c r="B224" s="205"/>
      <c r="C224" s="50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50"/>
      <c r="AG224" s="50"/>
      <c r="AH224" s="50"/>
      <c r="AI224" s="50"/>
      <c r="AJ224" s="50"/>
      <c r="AK224" s="623"/>
      <c r="AL224" s="623"/>
      <c r="AM224" s="623"/>
      <c r="AN224" s="623"/>
      <c r="AO224" s="205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</row>
    <row r="225" spans="1:69" x14ac:dyDescent="0.2">
      <c r="A225" s="50"/>
      <c r="B225" s="205"/>
      <c r="C225" s="50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50"/>
      <c r="AG225" s="50"/>
      <c r="AH225" s="50"/>
      <c r="AI225" s="50"/>
      <c r="AJ225" s="50"/>
      <c r="AK225" s="623"/>
      <c r="AL225" s="623"/>
      <c r="AM225" s="623"/>
      <c r="AN225" s="623"/>
      <c r="AO225" s="205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</row>
    <row r="226" spans="1:69" x14ac:dyDescent="0.2">
      <c r="A226" s="50"/>
      <c r="B226" s="205"/>
      <c r="C226" s="50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50"/>
      <c r="AG226" s="50"/>
      <c r="AH226" s="50"/>
      <c r="AI226" s="50"/>
      <c r="AJ226" s="50"/>
      <c r="AK226" s="623"/>
      <c r="AL226" s="623"/>
      <c r="AM226" s="623"/>
      <c r="AN226" s="623"/>
      <c r="AO226" s="205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</row>
    <row r="227" spans="1:69" x14ac:dyDescent="0.2">
      <c r="A227" s="50"/>
      <c r="B227" s="205"/>
      <c r="C227" s="50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50"/>
      <c r="AG227" s="50"/>
      <c r="AH227" s="50"/>
      <c r="AI227" s="50"/>
      <c r="AJ227" s="50"/>
      <c r="AK227" s="623"/>
      <c r="AL227" s="623"/>
      <c r="AM227" s="623"/>
      <c r="AN227" s="623"/>
      <c r="AO227" s="205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</row>
    <row r="228" spans="1:69" x14ac:dyDescent="0.2">
      <c r="A228" s="50"/>
      <c r="B228" s="205"/>
      <c r="C228" s="50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50"/>
      <c r="AG228" s="50"/>
      <c r="AH228" s="50"/>
      <c r="AI228" s="50"/>
      <c r="AJ228" s="50"/>
      <c r="AK228" s="623"/>
      <c r="AL228" s="623"/>
      <c r="AM228" s="623"/>
      <c r="AN228" s="623"/>
      <c r="AO228" s="205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</row>
    <row r="229" spans="1:69" x14ac:dyDescent="0.2">
      <c r="A229" s="50"/>
      <c r="B229" s="205"/>
      <c r="C229" s="50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50"/>
      <c r="AG229" s="50"/>
      <c r="AH229" s="50"/>
      <c r="AI229" s="50"/>
      <c r="AJ229" s="50"/>
      <c r="AK229" s="623"/>
      <c r="AL229" s="623"/>
      <c r="AM229" s="623"/>
      <c r="AN229" s="623"/>
      <c r="AO229" s="205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</row>
    <row r="230" spans="1:69" x14ac:dyDescent="0.2">
      <c r="A230" s="50"/>
      <c r="B230" s="205"/>
      <c r="C230" s="50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50"/>
      <c r="AG230" s="50"/>
      <c r="AH230" s="50"/>
      <c r="AI230" s="50"/>
      <c r="AJ230" s="50"/>
      <c r="AK230" s="623"/>
      <c r="AL230" s="623"/>
      <c r="AM230" s="623"/>
      <c r="AN230" s="623"/>
      <c r="AO230" s="205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</row>
    <row r="231" spans="1:69" x14ac:dyDescent="0.2">
      <c r="A231" s="50"/>
      <c r="B231" s="205"/>
      <c r="C231" s="50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50"/>
      <c r="AG231" s="50"/>
      <c r="AH231" s="50"/>
      <c r="AI231" s="50"/>
      <c r="AJ231" s="50"/>
      <c r="AK231" s="623"/>
      <c r="AL231" s="623"/>
      <c r="AM231" s="623"/>
      <c r="AN231" s="623"/>
      <c r="AO231" s="205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</row>
    <row r="232" spans="1:69" x14ac:dyDescent="0.2">
      <c r="A232" s="50"/>
      <c r="B232" s="205"/>
      <c r="C232" s="50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50"/>
      <c r="AG232" s="50"/>
      <c r="AH232" s="50"/>
      <c r="AI232" s="50"/>
      <c r="AJ232" s="50"/>
      <c r="AK232" s="623"/>
      <c r="AL232" s="623"/>
      <c r="AM232" s="623"/>
      <c r="AN232" s="623"/>
      <c r="AO232" s="205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</row>
    <row r="233" spans="1:69" x14ac:dyDescent="0.2">
      <c r="A233" s="50"/>
      <c r="B233" s="205"/>
      <c r="C233" s="50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50"/>
      <c r="AG233" s="50"/>
      <c r="AH233" s="50"/>
      <c r="AI233" s="50"/>
      <c r="AJ233" s="50"/>
      <c r="AK233" s="623"/>
      <c r="AL233" s="623"/>
      <c r="AM233" s="623"/>
      <c r="AN233" s="623"/>
      <c r="AO233" s="205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</row>
    <row r="234" spans="1:69" x14ac:dyDescent="0.2">
      <c r="A234" s="50"/>
      <c r="B234" s="205"/>
      <c r="C234" s="50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50"/>
      <c r="AG234" s="50"/>
      <c r="AH234" s="50"/>
      <c r="AI234" s="50"/>
      <c r="AJ234" s="50"/>
      <c r="AK234" s="623"/>
      <c r="AL234" s="623"/>
      <c r="AM234" s="623"/>
      <c r="AN234" s="623"/>
      <c r="AO234" s="205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</row>
    <row r="235" spans="1:69" x14ac:dyDescent="0.2">
      <c r="A235" s="50"/>
      <c r="B235" s="205"/>
      <c r="C235" s="50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50"/>
      <c r="AG235" s="50"/>
      <c r="AH235" s="50"/>
      <c r="AI235" s="50"/>
      <c r="AJ235" s="50"/>
      <c r="AK235" s="623"/>
      <c r="AL235" s="623"/>
      <c r="AM235" s="623"/>
      <c r="AN235" s="623"/>
      <c r="AO235" s="205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</row>
    <row r="236" spans="1:69" x14ac:dyDescent="0.2">
      <c r="A236" s="50"/>
      <c r="B236" s="205"/>
      <c r="C236" s="50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50"/>
      <c r="AG236" s="50"/>
      <c r="AH236" s="50"/>
      <c r="AI236" s="50"/>
      <c r="AJ236" s="50"/>
      <c r="AK236" s="623"/>
      <c r="AL236" s="623"/>
      <c r="AM236" s="623"/>
      <c r="AN236" s="623"/>
      <c r="AO236" s="205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</row>
  </sheetData>
  <mergeCells count="37">
    <mergeCell ref="P80:S80"/>
    <mergeCell ref="X3:AA3"/>
    <mergeCell ref="X5:AA5"/>
    <mergeCell ref="AB6:AE6"/>
    <mergeCell ref="AB2:AE2"/>
    <mergeCell ref="AB5:AE5"/>
    <mergeCell ref="P78:R78"/>
    <mergeCell ref="X6:AA6"/>
    <mergeCell ref="T6:W6"/>
    <mergeCell ref="P3:S3"/>
    <mergeCell ref="T2:W2"/>
    <mergeCell ref="X2:AA2"/>
    <mergeCell ref="T5:W5"/>
    <mergeCell ref="T3:W3"/>
    <mergeCell ref="AB4:AE4"/>
    <mergeCell ref="T4:W4"/>
    <mergeCell ref="L2:O2"/>
    <mergeCell ref="L3:O3"/>
    <mergeCell ref="X4:AA4"/>
    <mergeCell ref="AB3:AE3"/>
    <mergeCell ref="P2:S2"/>
    <mergeCell ref="D2:G2"/>
    <mergeCell ref="D3:G3"/>
    <mergeCell ref="D4:G4"/>
    <mergeCell ref="D5:G5"/>
    <mergeCell ref="H2:K2"/>
    <mergeCell ref="H4:K4"/>
    <mergeCell ref="H5:K5"/>
    <mergeCell ref="D6:G6"/>
    <mergeCell ref="P6:S6"/>
    <mergeCell ref="L4:O4"/>
    <mergeCell ref="L5:O5"/>
    <mergeCell ref="H3:K3"/>
    <mergeCell ref="H6:K6"/>
    <mergeCell ref="P4:S4"/>
    <mergeCell ref="P5:S5"/>
    <mergeCell ref="L6:O6"/>
  </mergeCells>
  <phoneticPr fontId="0" type="noConversion"/>
  <printOptions horizontalCentered="1"/>
  <pageMargins left="0.43307086614173229" right="0.51181102362204722" top="0.39370078740157483" bottom="0.27559055118110237" header="0" footer="0"/>
  <pageSetup paperSize="9"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35"/>
  <sheetViews>
    <sheetView zoomScale="85" workbookViewId="0">
      <pane ySplit="6" topLeftCell="A17" activePane="bottomLeft" state="frozen"/>
      <selection activeCell="B1" sqref="B1"/>
      <selection pane="bottomLeft" activeCell="AT30" sqref="AT30"/>
    </sheetView>
  </sheetViews>
  <sheetFormatPr baseColWidth="10" defaultRowHeight="12.75" x14ac:dyDescent="0.2"/>
  <cols>
    <col min="1" max="1" width="2" customWidth="1"/>
    <col min="2" max="2" width="2.85546875" style="339" customWidth="1"/>
    <col min="3" max="3" width="23" customWidth="1"/>
    <col min="4" max="10" width="4.28515625" style="307" customWidth="1"/>
    <col min="11" max="11" width="3.5703125" style="307" customWidth="1"/>
    <col min="12" max="12" width="4.28515625" style="307" customWidth="1"/>
    <col min="13" max="13" width="3.5703125" style="307" customWidth="1"/>
    <col min="14" max="14" width="4.28515625" style="307" customWidth="1"/>
    <col min="15" max="15" width="3.5703125" style="307" customWidth="1"/>
    <col min="16" max="16" width="5" style="307" customWidth="1"/>
    <col min="17" max="17" width="3.7109375" style="307" customWidth="1"/>
    <col min="18" max="18" width="5.140625" style="307" customWidth="1"/>
    <col min="19" max="19" width="2.7109375" style="307" customWidth="1"/>
    <col min="20" max="20" width="5.140625" style="307" customWidth="1"/>
    <col min="21" max="21" width="2.7109375" style="307" customWidth="1"/>
    <col min="22" max="22" width="4.28515625" style="307" customWidth="1"/>
    <col min="23" max="23" width="3" style="307" customWidth="1"/>
    <col min="24" max="24" width="4.28515625" style="307" customWidth="1"/>
    <col min="25" max="27" width="4.140625" style="307" customWidth="1"/>
    <col min="28" max="29" width="4.140625" style="579" customWidth="1"/>
    <col min="30" max="33" width="4.140625" style="307" customWidth="1"/>
    <col min="34" max="37" width="4.140625" style="348" customWidth="1"/>
    <col min="38" max="38" width="5.140625" style="348" customWidth="1"/>
    <col min="39" max="39" width="4.85546875" style="348" customWidth="1"/>
    <col min="40" max="40" width="5.7109375" style="348" customWidth="1"/>
    <col min="41" max="41" width="4.85546875" style="348" customWidth="1"/>
    <col min="42" max="42" width="5.7109375" style="348" customWidth="1"/>
    <col min="43" max="43" width="4.5703125" style="348" customWidth="1"/>
    <col min="44" max="44" width="7.140625" style="348" customWidth="1"/>
    <col min="45" max="45" width="4.85546875" style="348" customWidth="1"/>
    <col min="46" max="46" width="4.28515625" style="307" customWidth="1"/>
    <col min="47" max="47" width="4.140625" style="307" customWidth="1"/>
    <col min="48" max="48" width="3" style="1" customWidth="1"/>
    <col min="49" max="49" width="5.85546875" customWidth="1"/>
    <col min="50" max="53" width="4.28515625" customWidth="1"/>
    <col min="54" max="55" width="4.140625" style="1177" customWidth="1"/>
    <col min="56" max="56" width="4.28515625" style="1177" customWidth="1"/>
    <col min="57" max="57" width="4.85546875" style="1177" customWidth="1"/>
    <col min="58" max="58" width="4" style="1177" customWidth="1"/>
    <col min="59" max="59" width="4" style="622" customWidth="1"/>
  </cols>
  <sheetData>
    <row r="1" spans="1:60" x14ac:dyDescent="0.2">
      <c r="A1" s="2"/>
      <c r="B1" s="3"/>
      <c r="C1" s="2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D1" s="306"/>
      <c r="AE1" s="306"/>
      <c r="AF1" s="306"/>
      <c r="AG1" s="306"/>
      <c r="AT1" s="306"/>
      <c r="AU1" s="306"/>
      <c r="AV1" s="3"/>
      <c r="AW1" s="2"/>
      <c r="AX1" s="2"/>
      <c r="AY1" s="2"/>
      <c r="AZ1" s="2"/>
      <c r="BA1" s="2"/>
      <c r="BB1" s="660"/>
      <c r="BC1" s="660"/>
      <c r="BD1" s="660"/>
      <c r="BE1" s="660"/>
      <c r="BF1" s="660"/>
    </row>
    <row r="2" spans="1:60" x14ac:dyDescent="0.2">
      <c r="A2" s="2"/>
      <c r="B2" s="1658"/>
      <c r="C2" s="1658"/>
      <c r="D2" s="1499" t="s">
        <v>403</v>
      </c>
      <c r="E2" s="1500"/>
      <c r="F2" s="1499" t="s">
        <v>403</v>
      </c>
      <c r="G2" s="1500"/>
      <c r="H2" s="1514" t="s">
        <v>363</v>
      </c>
      <c r="I2" s="1657"/>
      <c r="J2" s="1514" t="s">
        <v>363</v>
      </c>
      <c r="K2" s="1657"/>
      <c r="L2" s="1499" t="s">
        <v>413</v>
      </c>
      <c r="M2" s="1500"/>
      <c r="N2" s="1499" t="s">
        <v>415</v>
      </c>
      <c r="O2" s="1500"/>
      <c r="P2" s="1499" t="s">
        <v>415</v>
      </c>
      <c r="Q2" s="1500"/>
      <c r="R2" s="1514" t="s">
        <v>345</v>
      </c>
      <c r="S2" s="1657"/>
      <c r="T2" s="1514" t="s">
        <v>345</v>
      </c>
      <c r="U2" s="1657"/>
      <c r="V2" s="1499" t="s">
        <v>432</v>
      </c>
      <c r="W2" s="1500"/>
      <c r="X2" s="1514" t="s">
        <v>436</v>
      </c>
      <c r="Y2" s="1642"/>
      <c r="Z2" s="1514" t="s">
        <v>436</v>
      </c>
      <c r="AA2" s="1642"/>
      <c r="AB2" s="1463" t="s">
        <v>429</v>
      </c>
      <c r="AC2" s="1645"/>
      <c r="AD2" s="1463" t="s">
        <v>429</v>
      </c>
      <c r="AE2" s="1645"/>
      <c r="AF2" s="1638" t="s">
        <v>455</v>
      </c>
      <c r="AG2" s="1639"/>
      <c r="AH2" s="1638" t="s">
        <v>455</v>
      </c>
      <c r="AI2" s="1639"/>
      <c r="AJ2" s="1648" t="s">
        <v>457</v>
      </c>
      <c r="AK2" s="1649"/>
      <c r="AL2" s="1648" t="s">
        <v>457</v>
      </c>
      <c r="AM2" s="1649"/>
      <c r="AN2" s="1648" t="s">
        <v>459</v>
      </c>
      <c r="AO2" s="1649"/>
      <c r="AP2" s="1648" t="s">
        <v>459</v>
      </c>
      <c r="AQ2" s="1649"/>
      <c r="AR2" s="1650" t="s">
        <v>470</v>
      </c>
      <c r="AS2" s="1651"/>
      <c r="AT2" s="1646"/>
      <c r="AU2" s="1647"/>
      <c r="AV2" s="19"/>
      <c r="AW2" s="4"/>
      <c r="AX2" s="4"/>
      <c r="AY2" s="4"/>
      <c r="AZ2" s="4"/>
      <c r="BA2" s="4"/>
      <c r="BB2" s="738"/>
      <c r="BC2" s="738"/>
      <c r="BD2" s="738"/>
      <c r="BE2" s="738"/>
      <c r="BF2" s="738"/>
    </row>
    <row r="3" spans="1:60" ht="13.5" thickBot="1" x14ac:dyDescent="0.25">
      <c r="A3" s="2"/>
      <c r="B3" s="1658"/>
      <c r="C3" s="1658"/>
      <c r="D3" s="1553">
        <v>1</v>
      </c>
      <c r="E3" s="1573"/>
      <c r="F3" s="1553">
        <v>1</v>
      </c>
      <c r="G3" s="1573"/>
      <c r="H3" s="1643">
        <v>2</v>
      </c>
      <c r="I3" s="1652"/>
      <c r="J3" s="1643">
        <v>2</v>
      </c>
      <c r="K3" s="1652"/>
      <c r="L3" s="1553">
        <v>8</v>
      </c>
      <c r="M3" s="1573"/>
      <c r="N3" s="1553">
        <v>16</v>
      </c>
      <c r="O3" s="1573"/>
      <c r="P3" s="1553">
        <v>16</v>
      </c>
      <c r="Q3" s="1573"/>
      <c r="R3" s="1643">
        <v>28</v>
      </c>
      <c r="S3" s="1652"/>
      <c r="T3" s="1643">
        <v>28</v>
      </c>
      <c r="U3" s="1652"/>
      <c r="V3" s="1643">
        <v>28</v>
      </c>
      <c r="W3" s="1652"/>
      <c r="X3" s="1643">
        <v>4</v>
      </c>
      <c r="Y3" s="1644"/>
      <c r="Z3" s="1643">
        <v>4</v>
      </c>
      <c r="AA3" s="1644"/>
      <c r="AB3" s="1455">
        <v>25</v>
      </c>
      <c r="AC3" s="1640"/>
      <c r="AD3" s="1455">
        <v>25</v>
      </c>
      <c r="AE3" s="1640"/>
      <c r="AF3" s="1488">
        <v>16</v>
      </c>
      <c r="AG3" s="1640"/>
      <c r="AH3" s="1488">
        <v>16</v>
      </c>
      <c r="AI3" s="1640"/>
      <c r="AJ3" s="1627">
        <v>23</v>
      </c>
      <c r="AK3" s="1628"/>
      <c r="AL3" s="1627">
        <v>23</v>
      </c>
      <c r="AM3" s="1628"/>
      <c r="AN3" s="1627">
        <v>30</v>
      </c>
      <c r="AO3" s="1628"/>
      <c r="AP3" s="1627">
        <v>30</v>
      </c>
      <c r="AQ3" s="1628"/>
      <c r="AR3" s="1627">
        <v>20</v>
      </c>
      <c r="AS3" s="1636"/>
      <c r="AT3" s="1632"/>
      <c r="AU3" s="1633"/>
      <c r="AV3" s="19"/>
      <c r="AW3" s="4"/>
      <c r="AX3" s="4"/>
      <c r="AY3" s="4"/>
      <c r="AZ3" s="4"/>
      <c r="BA3" s="4"/>
      <c r="BB3" s="738"/>
      <c r="BC3" s="738"/>
      <c r="BD3" s="738"/>
      <c r="BE3" s="738"/>
      <c r="BF3" s="738"/>
    </row>
    <row r="4" spans="1:60" x14ac:dyDescent="0.2">
      <c r="A4" s="2"/>
      <c r="B4" s="1658"/>
      <c r="C4" s="1658"/>
      <c r="D4" s="1553" t="s">
        <v>404</v>
      </c>
      <c r="E4" s="1573"/>
      <c r="F4" s="1553" t="s">
        <v>404</v>
      </c>
      <c r="G4" s="1573"/>
      <c r="H4" s="1643" t="s">
        <v>405</v>
      </c>
      <c r="I4" s="1652"/>
      <c r="J4" s="1643" t="s">
        <v>405</v>
      </c>
      <c r="K4" s="1652"/>
      <c r="L4" s="1553" t="s">
        <v>404</v>
      </c>
      <c r="M4" s="1573"/>
      <c r="N4" s="1553" t="s">
        <v>404</v>
      </c>
      <c r="O4" s="1573"/>
      <c r="P4" s="1553" t="s">
        <v>404</v>
      </c>
      <c r="Q4" s="1573"/>
      <c r="R4" s="1643" t="s">
        <v>424</v>
      </c>
      <c r="S4" s="1652"/>
      <c r="T4" s="1643" t="s">
        <v>424</v>
      </c>
      <c r="U4" s="1652"/>
      <c r="V4" s="1643" t="s">
        <v>424</v>
      </c>
      <c r="W4" s="1652"/>
      <c r="X4" s="1643" t="s">
        <v>435</v>
      </c>
      <c r="Y4" s="1644"/>
      <c r="Z4" s="1643" t="s">
        <v>435</v>
      </c>
      <c r="AA4" s="1644"/>
      <c r="AB4" s="1455" t="s">
        <v>435</v>
      </c>
      <c r="AC4" s="1640"/>
      <c r="AD4" s="1455" t="s">
        <v>435</v>
      </c>
      <c r="AE4" s="1640"/>
      <c r="AF4" s="1488" t="s">
        <v>450</v>
      </c>
      <c r="AG4" s="1640"/>
      <c r="AH4" s="1488" t="s">
        <v>450</v>
      </c>
      <c r="AI4" s="1640"/>
      <c r="AJ4" s="1627" t="s">
        <v>450</v>
      </c>
      <c r="AK4" s="1628"/>
      <c r="AL4" s="1627" t="s">
        <v>450</v>
      </c>
      <c r="AM4" s="1628"/>
      <c r="AN4" s="1627" t="s">
        <v>450</v>
      </c>
      <c r="AO4" s="1628"/>
      <c r="AP4" s="1627" t="s">
        <v>450</v>
      </c>
      <c r="AQ4" s="1628"/>
      <c r="AR4" s="1634" t="s">
        <v>461</v>
      </c>
      <c r="AS4" s="1635"/>
      <c r="AT4" s="1632"/>
      <c r="AU4" s="1633"/>
      <c r="AV4" s="19" t="s">
        <v>0</v>
      </c>
      <c r="AW4" s="5" t="s">
        <v>1</v>
      </c>
      <c r="AX4" s="7" t="s">
        <v>2</v>
      </c>
      <c r="AY4" s="8"/>
      <c r="AZ4" s="8"/>
      <c r="BA4" s="9"/>
      <c r="BB4" s="1175"/>
      <c r="BC4" s="1178"/>
      <c r="BD4" s="1178"/>
      <c r="BE4" s="1178"/>
      <c r="BF4" s="1178"/>
      <c r="BG4" s="1179"/>
    </row>
    <row r="5" spans="1:60" x14ac:dyDescent="0.2">
      <c r="A5" s="2"/>
      <c r="B5" s="1658"/>
      <c r="C5" s="1658"/>
      <c r="D5" s="1553">
        <v>2017</v>
      </c>
      <c r="E5" s="1573"/>
      <c r="F5" s="1553">
        <v>2017</v>
      </c>
      <c r="G5" s="1573"/>
      <c r="H5" s="1643">
        <v>2017</v>
      </c>
      <c r="I5" s="1652"/>
      <c r="J5" s="1643">
        <v>2017</v>
      </c>
      <c r="K5" s="1652"/>
      <c r="L5" s="1553">
        <v>2017</v>
      </c>
      <c r="M5" s="1573"/>
      <c r="N5" s="1553">
        <v>2017</v>
      </c>
      <c r="O5" s="1573"/>
      <c r="P5" s="1553">
        <v>2017</v>
      </c>
      <c r="Q5" s="1573"/>
      <c r="R5" s="1643">
        <v>2017</v>
      </c>
      <c r="S5" s="1652"/>
      <c r="T5" s="1643">
        <v>2017</v>
      </c>
      <c r="U5" s="1652"/>
      <c r="V5" s="1643">
        <v>2017</v>
      </c>
      <c r="W5" s="1652"/>
      <c r="X5" s="1643">
        <v>2017</v>
      </c>
      <c r="Y5" s="1644"/>
      <c r="Z5" s="1643">
        <v>2017</v>
      </c>
      <c r="AA5" s="1644"/>
      <c r="AB5" s="1455">
        <v>2017</v>
      </c>
      <c r="AC5" s="1640"/>
      <c r="AD5" s="1455">
        <v>2017</v>
      </c>
      <c r="AE5" s="1640"/>
      <c r="AF5" s="1488">
        <v>2017</v>
      </c>
      <c r="AG5" s="1640"/>
      <c r="AH5" s="1488">
        <v>2017</v>
      </c>
      <c r="AI5" s="1640"/>
      <c r="AJ5" s="1627">
        <v>2017</v>
      </c>
      <c r="AK5" s="1628"/>
      <c r="AL5" s="1627">
        <v>2017</v>
      </c>
      <c r="AM5" s="1628"/>
      <c r="AN5" s="1627">
        <v>2017</v>
      </c>
      <c r="AO5" s="1628"/>
      <c r="AP5" s="1627">
        <v>2017</v>
      </c>
      <c r="AQ5" s="1628"/>
      <c r="AR5" s="1627">
        <v>2017</v>
      </c>
      <c r="AS5" s="1636"/>
      <c r="AT5" s="1632"/>
      <c r="AU5" s="1633"/>
      <c r="AV5" s="19"/>
      <c r="AW5" s="10" t="s">
        <v>4</v>
      </c>
      <c r="AX5" s="11" t="s">
        <v>5</v>
      </c>
      <c r="AY5" s="12" t="s">
        <v>6</v>
      </c>
      <c r="AZ5" s="13" t="s">
        <v>7</v>
      </c>
      <c r="BA5" s="14" t="s">
        <v>8</v>
      </c>
      <c r="BB5" s="1173" t="s">
        <v>3</v>
      </c>
      <c r="BC5" s="19"/>
      <c r="BD5" s="19"/>
      <c r="BE5" s="19"/>
      <c r="BF5" s="5"/>
      <c r="BG5" s="1180"/>
    </row>
    <row r="6" spans="1:60" ht="16.5" customHeight="1" thickBot="1" x14ac:dyDescent="0.25">
      <c r="A6" s="2"/>
      <c r="B6" s="1658"/>
      <c r="C6" s="1658"/>
      <c r="D6" s="1561"/>
      <c r="E6" s="1629"/>
      <c r="F6" s="1567" t="s">
        <v>375</v>
      </c>
      <c r="G6" s="1629"/>
      <c r="H6" s="1561"/>
      <c r="I6" s="1629"/>
      <c r="J6" s="1565" t="s">
        <v>391</v>
      </c>
      <c r="K6" s="1654"/>
      <c r="L6" s="1561"/>
      <c r="M6" s="1653"/>
      <c r="N6" s="1561"/>
      <c r="O6" s="1653"/>
      <c r="P6" s="1567" t="s">
        <v>375</v>
      </c>
      <c r="Q6" s="1629"/>
      <c r="R6" s="1662"/>
      <c r="S6" s="1663"/>
      <c r="T6" s="1567" t="s">
        <v>375</v>
      </c>
      <c r="U6" s="1629"/>
      <c r="V6" s="1630"/>
      <c r="W6" s="1631"/>
      <c r="X6" s="1655"/>
      <c r="Y6" s="1656"/>
      <c r="Z6" s="1567" t="s">
        <v>375</v>
      </c>
      <c r="AA6" s="1629"/>
      <c r="AB6" s="1625"/>
      <c r="AC6" s="1626"/>
      <c r="AD6" s="1567" t="s">
        <v>375</v>
      </c>
      <c r="AE6" s="1629"/>
      <c r="AF6" s="1641"/>
      <c r="AG6" s="1626"/>
      <c r="AH6" s="1567" t="s">
        <v>375</v>
      </c>
      <c r="AI6" s="1629"/>
      <c r="AJ6" s="822"/>
      <c r="AK6" s="823"/>
      <c r="AL6" s="1567" t="s">
        <v>375</v>
      </c>
      <c r="AM6" s="1629"/>
      <c r="AN6" s="1567"/>
      <c r="AO6" s="1629"/>
      <c r="AP6" s="1567" t="s">
        <v>375</v>
      </c>
      <c r="AQ6" s="1629"/>
      <c r="AR6" s="1565" t="s">
        <v>471</v>
      </c>
      <c r="AS6" s="1637"/>
      <c r="AT6" s="1630"/>
      <c r="AU6" s="1631"/>
      <c r="AV6" s="19"/>
      <c r="AW6" s="19"/>
      <c r="AX6" s="20"/>
      <c r="AY6" s="18"/>
      <c r="AZ6" s="18"/>
      <c r="BA6" s="14"/>
      <c r="BB6" s="1176"/>
      <c r="BC6" s="1176"/>
      <c r="BD6" s="1176"/>
      <c r="BE6" s="1176"/>
      <c r="BF6" s="1176"/>
      <c r="BG6" s="1181"/>
    </row>
    <row r="7" spans="1:60" x14ac:dyDescent="0.2">
      <c r="A7" s="2"/>
      <c r="B7" s="341"/>
      <c r="C7" s="24" t="s">
        <v>55</v>
      </c>
      <c r="D7" s="261"/>
      <c r="E7" s="261"/>
      <c r="F7" s="261"/>
      <c r="G7" s="261"/>
      <c r="H7" s="261"/>
      <c r="I7" s="261"/>
      <c r="J7" s="261"/>
      <c r="K7" s="261"/>
      <c r="L7" s="332"/>
      <c r="M7" s="332"/>
      <c r="N7" s="332"/>
      <c r="O7" s="332"/>
      <c r="P7" s="250"/>
      <c r="Q7" s="669"/>
      <c r="R7" s="250"/>
      <c r="S7" s="669"/>
      <c r="T7" s="250"/>
      <c r="U7" s="669"/>
      <c r="V7" s="250"/>
      <c r="W7" s="669"/>
      <c r="X7" s="250"/>
      <c r="Y7" s="669"/>
      <c r="AA7" s="825"/>
      <c r="AB7" s="907"/>
      <c r="AC7" s="907"/>
      <c r="AD7" s="669"/>
      <c r="AE7" s="669"/>
      <c r="AF7" s="1020"/>
      <c r="AG7" s="1020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250"/>
      <c r="AU7" s="1139"/>
      <c r="AV7" s="19"/>
      <c r="AW7" s="25"/>
      <c r="AX7" s="17"/>
      <c r="AY7" s="17"/>
      <c r="AZ7" s="17"/>
      <c r="BA7" s="26"/>
      <c r="BB7" s="1222">
        <v>70</v>
      </c>
      <c r="BC7" s="1222">
        <v>125</v>
      </c>
      <c r="BD7" s="1222">
        <v>185</v>
      </c>
      <c r="BE7" s="1222">
        <v>235</v>
      </c>
      <c r="BF7" s="1222">
        <v>270</v>
      </c>
      <c r="BG7" s="1223">
        <v>335</v>
      </c>
      <c r="BH7" s="2"/>
    </row>
    <row r="8" spans="1:60" x14ac:dyDescent="0.2">
      <c r="A8" s="2"/>
      <c r="B8" s="338"/>
      <c r="C8" s="344"/>
      <c r="D8" s="257"/>
      <c r="E8" s="262"/>
      <c r="F8" s="255"/>
      <c r="G8" s="255"/>
      <c r="H8" s="257"/>
      <c r="I8" s="262"/>
      <c r="J8" s="250"/>
      <c r="K8" s="250"/>
      <c r="L8" s="257"/>
      <c r="M8" s="262"/>
      <c r="N8" s="257"/>
      <c r="O8" s="262"/>
      <c r="P8" s="249"/>
      <c r="Q8" s="227"/>
      <c r="R8" s="249"/>
      <c r="S8" s="669"/>
      <c r="T8" s="257"/>
      <c r="U8" s="254"/>
      <c r="V8" s="250"/>
      <c r="W8" s="841"/>
      <c r="X8" s="250"/>
      <c r="Y8" s="841"/>
      <c r="Z8" s="814"/>
      <c r="AA8" s="254"/>
      <c r="AB8" s="907"/>
      <c r="AC8" s="907"/>
      <c r="AD8" s="624"/>
      <c r="AE8" s="254"/>
      <c r="AF8" s="624"/>
      <c r="AG8" s="254"/>
      <c r="AH8" s="350"/>
      <c r="AI8" s="351"/>
      <c r="AJ8" s="350"/>
      <c r="AK8" s="351"/>
      <c r="AL8" s="350"/>
      <c r="AM8" s="351"/>
      <c r="AN8" s="349"/>
      <c r="AO8" s="349"/>
      <c r="AP8" s="350"/>
      <c r="AQ8" s="351"/>
      <c r="AR8" s="350"/>
      <c r="AS8" s="351"/>
      <c r="AT8" s="250"/>
      <c r="AU8" s="1431"/>
      <c r="AV8" s="48">
        <f>COUNT(D8:AU8)</f>
        <v>0</v>
      </c>
      <c r="AW8" s="25" t="str">
        <f>IF(AV8&lt;3," ",(LARGE(D8:AU8,1)+LARGE(D8:AU8,2)+LARGE(D8:AU8,3))/3)</f>
        <v xml:space="preserve"> </v>
      </c>
      <c r="AX8" s="20">
        <f>COUNTIF(D8:Y8,"(1)")</f>
        <v>0</v>
      </c>
      <c r="AY8" s="18">
        <f>COUNTIF(D8:Y8,"(2)")</f>
        <v>0</v>
      </c>
      <c r="AZ8" s="18">
        <f>COUNTIF(D8:Y8,"(3)")</f>
        <v>0</v>
      </c>
      <c r="BA8" s="14">
        <f>SUM(AX8:AZ8)</f>
        <v>0</v>
      </c>
      <c r="BB8" s="30" t="e">
        <f>IF((LARGE($D8:$Y8,1))&gt;=70,"17"," ")</f>
        <v>#NUM!</v>
      </c>
      <c r="BC8" s="30" t="e">
        <f>IF((LARGE($D8:$Y8,1))&gt;=125,"17"," ")</f>
        <v>#NUM!</v>
      </c>
      <c r="BD8" s="30" t="e">
        <f>IF((LARGE($D8:$Y8,1))&gt;=185,"17"," ")</f>
        <v>#NUM!</v>
      </c>
      <c r="BE8" s="30" t="e">
        <f>IF((LARGE($D8:$Y8,1))&gt;=235,"17"," ")</f>
        <v>#NUM!</v>
      </c>
      <c r="BF8" s="30" t="e">
        <f>IF((LARGE($D8:$Y8,1))&gt;=270,"17"," ")</f>
        <v>#NUM!</v>
      </c>
      <c r="BG8" s="30" t="e">
        <f>IF((LARGE($D8:$Y8,1))&gt;=335,"17"," ")</f>
        <v>#NUM!</v>
      </c>
      <c r="BH8" s="2"/>
    </row>
    <row r="9" spans="1:60" x14ac:dyDescent="0.2">
      <c r="A9" s="2"/>
      <c r="B9" s="29"/>
      <c r="C9" s="24" t="s">
        <v>181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834"/>
      <c r="R9" s="252"/>
      <c r="S9" s="825"/>
      <c r="T9" s="252"/>
      <c r="U9" s="825"/>
      <c r="V9" s="252"/>
      <c r="W9" s="825"/>
      <c r="X9" s="252"/>
      <c r="Y9" s="825"/>
      <c r="Z9" s="825"/>
      <c r="AA9" s="825"/>
      <c r="AB9" s="903"/>
      <c r="AC9" s="903"/>
      <c r="AD9" s="825"/>
      <c r="AE9" s="825"/>
      <c r="AF9" s="1018"/>
      <c r="AG9" s="1018"/>
      <c r="AH9" s="845"/>
      <c r="AI9" s="845"/>
      <c r="AJ9" s="845"/>
      <c r="AK9" s="845"/>
      <c r="AL9" s="845"/>
      <c r="AM9" s="845"/>
      <c r="AN9" s="1436"/>
      <c r="AO9" s="1436"/>
      <c r="AP9" s="1436"/>
      <c r="AQ9" s="1436"/>
      <c r="AR9" s="1436"/>
      <c r="AS9" s="1436"/>
      <c r="AT9" s="252"/>
      <c r="AU9" s="1429"/>
      <c r="AV9" s="48"/>
      <c r="AW9" s="25"/>
      <c r="AX9" s="19"/>
      <c r="AY9" s="19"/>
      <c r="AZ9" s="19"/>
      <c r="BA9" s="94"/>
      <c r="BB9" s="19"/>
      <c r="BC9" s="19"/>
      <c r="BD9" s="19"/>
      <c r="BE9" s="19"/>
      <c r="BF9" s="19"/>
      <c r="BG9" s="19"/>
      <c r="BH9" s="2"/>
    </row>
    <row r="10" spans="1:60" x14ac:dyDescent="0.2">
      <c r="A10" s="2"/>
      <c r="B10" s="338"/>
      <c r="C10" s="36"/>
      <c r="D10" s="257"/>
      <c r="E10" s="262"/>
      <c r="F10" s="255"/>
      <c r="G10" s="255"/>
      <c r="H10" s="257"/>
      <c r="I10" s="262"/>
      <c r="J10" s="255"/>
      <c r="K10" s="255"/>
      <c r="L10" s="257"/>
      <c r="M10" s="263"/>
      <c r="N10" s="257"/>
      <c r="O10" s="263"/>
      <c r="P10" s="257"/>
      <c r="Q10" s="236"/>
      <c r="R10" s="257"/>
      <c r="S10" s="256"/>
      <c r="T10" s="257"/>
      <c r="U10" s="254"/>
      <c r="V10" s="255"/>
      <c r="W10" s="254"/>
      <c r="X10" s="255"/>
      <c r="Y10" s="254"/>
      <c r="Z10" s="624"/>
      <c r="AA10" s="254"/>
      <c r="AB10" s="256"/>
      <c r="AC10" s="256"/>
      <c r="AD10" s="624"/>
      <c r="AE10" s="254"/>
      <c r="AF10" s="624"/>
      <c r="AG10" s="254"/>
      <c r="AH10" s="350"/>
      <c r="AI10" s="351"/>
      <c r="AJ10" s="352"/>
      <c r="AK10" s="352"/>
      <c r="AL10" s="350"/>
      <c r="AM10" s="351"/>
      <c r="AN10" s="352"/>
      <c r="AO10" s="352"/>
      <c r="AP10" s="350"/>
      <c r="AQ10" s="351"/>
      <c r="AR10" s="350"/>
      <c r="AS10" s="351"/>
      <c r="AT10" s="255"/>
      <c r="AU10" s="254"/>
      <c r="AV10" s="48">
        <f>COUNT(D10:AU10)</f>
        <v>0</v>
      </c>
      <c r="AW10" s="25" t="str">
        <f>IF(AV10&lt;3," ",(LARGE(D10:AU10,1)+LARGE(D10:AU10,2)+LARGE(D10:AU10,3))/3)</f>
        <v xml:space="preserve"> </v>
      </c>
      <c r="AX10" s="20">
        <f>COUNTIF(D10:Y10,"(1)")</f>
        <v>0</v>
      </c>
      <c r="AY10" s="18">
        <f>COUNTIF(D10:Y10,"(2)")</f>
        <v>0</v>
      </c>
      <c r="AZ10" s="18">
        <f>COUNTIF(D10:Y10,"(3)")</f>
        <v>0</v>
      </c>
      <c r="BA10" s="14">
        <f>SUM(AX10:AZ10)</f>
        <v>0</v>
      </c>
      <c r="BB10" s="30" t="e">
        <f>IF((LARGE($D10:$Y10,1))&gt;=70,"17"," ")</f>
        <v>#NUM!</v>
      </c>
      <c r="BC10" s="30" t="e">
        <f>IF((LARGE($D10:$Y10,1))&gt;=125,"17"," ")</f>
        <v>#NUM!</v>
      </c>
      <c r="BD10" s="30" t="e">
        <f>IF((LARGE($D10:$Y10,1))&gt;=185,"17"," ")</f>
        <v>#NUM!</v>
      </c>
      <c r="BE10" s="30" t="e">
        <f>IF((LARGE($D10:$Y10,1))&gt;=235,"17"," ")</f>
        <v>#NUM!</v>
      </c>
      <c r="BF10" s="30" t="e">
        <f>IF((LARGE($D10:$Y10,1))&gt;=270,"17"," ")</f>
        <v>#NUM!</v>
      </c>
      <c r="BG10" s="30" t="e">
        <f>IF((LARGE($D10:$Y10,1))&gt;=335,"17"," ")</f>
        <v>#NUM!</v>
      </c>
      <c r="BH10" s="2"/>
    </row>
    <row r="11" spans="1:60" x14ac:dyDescent="0.2">
      <c r="A11" s="2"/>
      <c r="B11" s="29"/>
      <c r="C11" s="24" t="s">
        <v>182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834"/>
      <c r="R11" s="252"/>
      <c r="S11" s="825"/>
      <c r="T11" s="252"/>
      <c r="U11" s="825"/>
      <c r="V11" s="252"/>
      <c r="W11" s="825"/>
      <c r="X11" s="252"/>
      <c r="Y11" s="825"/>
      <c r="Z11" s="825"/>
      <c r="AA11" s="825"/>
      <c r="AB11" s="903"/>
      <c r="AC11" s="903"/>
      <c r="AD11" s="825"/>
      <c r="AE11" s="825"/>
      <c r="AF11" s="1018"/>
      <c r="AG11" s="1018"/>
      <c r="AH11" s="845"/>
      <c r="AI11" s="845"/>
      <c r="AJ11" s="845"/>
      <c r="AK11" s="845"/>
      <c r="AL11" s="845"/>
      <c r="AM11" s="845"/>
      <c r="AN11" s="1436"/>
      <c r="AO11" s="1436"/>
      <c r="AP11" s="1436"/>
      <c r="AQ11" s="1436"/>
      <c r="AR11" s="1436"/>
      <c r="AS11" s="1436"/>
      <c r="AT11" s="252"/>
      <c r="AU11" s="1429"/>
      <c r="AV11" s="48"/>
      <c r="AW11" s="25"/>
      <c r="AX11" s="19"/>
      <c r="AY11" s="19"/>
      <c r="AZ11" s="19"/>
      <c r="BA11" s="94"/>
      <c r="BB11" s="19"/>
      <c r="BC11" s="19"/>
      <c r="BD11" s="19"/>
      <c r="BE11" s="19"/>
      <c r="BF11" s="19"/>
      <c r="BG11" s="19"/>
      <c r="BH11" s="2"/>
    </row>
    <row r="12" spans="1:60" x14ac:dyDescent="0.2">
      <c r="A12" s="2"/>
      <c r="B12" s="644"/>
      <c r="C12" s="38"/>
      <c r="D12" s="265"/>
      <c r="E12" s="266"/>
      <c r="F12" s="268"/>
      <c r="G12" s="268"/>
      <c r="H12" s="265"/>
      <c r="I12" s="266"/>
      <c r="J12" s="268"/>
      <c r="K12" s="268"/>
      <c r="L12" s="265"/>
      <c r="M12" s="815"/>
      <c r="N12" s="265"/>
      <c r="O12" s="815"/>
      <c r="P12" s="265"/>
      <c r="Q12" s="238"/>
      <c r="R12" s="265"/>
      <c r="S12" s="827"/>
      <c r="T12" s="265"/>
      <c r="U12" s="840"/>
      <c r="V12" s="268"/>
      <c r="W12" s="840"/>
      <c r="X12" s="268"/>
      <c r="Y12" s="840"/>
      <c r="Z12" s="835"/>
      <c r="AA12" s="840"/>
      <c r="AB12" s="904"/>
      <c r="AC12" s="904"/>
      <c r="AD12" s="835"/>
      <c r="AE12" s="840"/>
      <c r="AF12" s="1016"/>
      <c r="AG12" s="1019"/>
      <c r="AH12" s="842"/>
      <c r="AI12" s="844"/>
      <c r="AJ12" s="843"/>
      <c r="AK12" s="843"/>
      <c r="AL12" s="842"/>
      <c r="AM12" s="844"/>
      <c r="AN12" s="1433"/>
      <c r="AO12" s="1433"/>
      <c r="AP12" s="1432"/>
      <c r="AQ12" s="1434"/>
      <c r="AR12" s="1432"/>
      <c r="AS12" s="1434"/>
      <c r="AT12" s="268"/>
      <c r="AU12" s="1425"/>
      <c r="AV12" s="48">
        <f>COUNT(D12:AU12)</f>
        <v>0</v>
      </c>
      <c r="AW12" s="25" t="str">
        <f>IF(AV12&lt;3," ",(LARGE(D12:AU12,1)+LARGE(D12:AU12,2)+LARGE(D12:AU12,3))/3)</f>
        <v xml:space="preserve"> </v>
      </c>
      <c r="AX12" s="20">
        <f>COUNTIF(D12:Y12,"(1)")</f>
        <v>0</v>
      </c>
      <c r="AY12" s="18">
        <f>COUNTIF(D12:Y12,"(2)")</f>
        <v>0</v>
      </c>
      <c r="AZ12" s="18">
        <f>COUNTIF(D12:Y12,"(3)")</f>
        <v>0</v>
      </c>
      <c r="BA12" s="14">
        <f>SUM(AX12:AZ12)</f>
        <v>0</v>
      </c>
      <c r="BB12" s="30" t="e">
        <f>IF((LARGE($D12:$Y12,1))&gt;=70,"17"," ")</f>
        <v>#NUM!</v>
      </c>
      <c r="BC12" s="30" t="e">
        <f>IF((LARGE($D12:$Y12,1))&gt;=125,"17"," ")</f>
        <v>#NUM!</v>
      </c>
      <c r="BD12" s="30" t="e">
        <f>IF((LARGE($D12:$Y12,1))&gt;=185,"17"," ")</f>
        <v>#NUM!</v>
      </c>
      <c r="BE12" s="30" t="e">
        <f>IF((LARGE($D12:$Y12,1))&gt;=235,"17"," ")</f>
        <v>#NUM!</v>
      </c>
      <c r="BF12" s="30" t="e">
        <f>IF((LARGE($D12:$Y12,1))&gt;=270,"17"," ")</f>
        <v>#NUM!</v>
      </c>
      <c r="BG12" s="30" t="e">
        <f>IF((LARGE($D12:$Y12,1))&gt;=335,"17"," ")</f>
        <v>#NUM!</v>
      </c>
      <c r="BH12" s="2"/>
    </row>
    <row r="13" spans="1:60" x14ac:dyDescent="0.2">
      <c r="A13" s="2"/>
      <c r="B13" s="337"/>
      <c r="C13" s="36"/>
      <c r="D13" s="249"/>
      <c r="E13" s="267"/>
      <c r="F13" s="250"/>
      <c r="G13" s="250"/>
      <c r="H13" s="249"/>
      <c r="I13" s="267"/>
      <c r="J13" s="250"/>
      <c r="K13" s="250"/>
      <c r="L13" s="249"/>
      <c r="M13" s="267"/>
      <c r="N13" s="249"/>
      <c r="O13" s="267"/>
      <c r="P13" s="249"/>
      <c r="Q13" s="227"/>
      <c r="R13" s="249"/>
      <c r="S13" s="669"/>
      <c r="T13" s="249"/>
      <c r="U13" s="841"/>
      <c r="V13" s="250"/>
      <c r="W13" s="841"/>
      <c r="X13" s="250"/>
      <c r="Y13" s="841"/>
      <c r="Z13" s="838"/>
      <c r="AA13" s="841"/>
      <c r="AB13" s="907"/>
      <c r="AC13" s="907"/>
      <c r="AD13" s="838"/>
      <c r="AE13" s="841"/>
      <c r="AF13" s="1017"/>
      <c r="AG13" s="899"/>
      <c r="AH13" s="355"/>
      <c r="AI13" s="847"/>
      <c r="AJ13" s="349"/>
      <c r="AK13" s="349"/>
      <c r="AL13" s="355"/>
      <c r="AM13" s="847"/>
      <c r="AN13" s="349"/>
      <c r="AO13" s="349"/>
      <c r="AP13" s="355"/>
      <c r="AQ13" s="1438"/>
      <c r="AR13" s="355"/>
      <c r="AS13" s="1438"/>
      <c r="AT13" s="250"/>
      <c r="AU13" s="1431"/>
      <c r="AV13" s="48">
        <f>COUNT(D13:AU13)</f>
        <v>0</v>
      </c>
      <c r="AW13" s="25" t="str">
        <f>IF(AV13&lt;3," ",(LARGE(D13:AU13,1)+LARGE(D13:AU13,2)+LARGE(D13:AU13,3))/3)</f>
        <v xml:space="preserve"> </v>
      </c>
      <c r="AX13" s="20">
        <f>COUNTIF(D13:Y13,"(1)")</f>
        <v>0</v>
      </c>
      <c r="AY13" s="18">
        <f>COUNTIF(D13:Y13,"(2)")</f>
        <v>0</v>
      </c>
      <c r="AZ13" s="18">
        <f>COUNTIF(D13:Y13,"(3)")</f>
        <v>0</v>
      </c>
      <c r="BA13" s="14">
        <f>SUM(AX13:AZ13)</f>
        <v>0</v>
      </c>
      <c r="BB13" s="30" t="e">
        <f>IF((LARGE($D13:$Y13,1))&gt;=70,"17"," ")</f>
        <v>#NUM!</v>
      </c>
      <c r="BC13" s="30" t="e">
        <f>IF((LARGE($D13:$Y13,1))&gt;=125,"17"," ")</f>
        <v>#NUM!</v>
      </c>
      <c r="BD13" s="30" t="e">
        <f>IF((LARGE($D13:$Y13,1))&gt;=185,"17"," ")</f>
        <v>#NUM!</v>
      </c>
      <c r="BE13" s="30" t="e">
        <f>IF((LARGE($D13:$Y13,1))&gt;=235,"17"," ")</f>
        <v>#NUM!</v>
      </c>
      <c r="BF13" s="30" t="e">
        <f>IF((LARGE($D13:$Y13,1))&gt;=270,"17"," ")</f>
        <v>#NUM!</v>
      </c>
      <c r="BG13" s="30" t="e">
        <f>IF((LARGE($D13:$Y13,1))&gt;=335,"17"," ")</f>
        <v>#NUM!</v>
      </c>
      <c r="BH13" s="2"/>
    </row>
    <row r="14" spans="1:60" x14ac:dyDescent="0.2">
      <c r="A14" s="2"/>
      <c r="B14" s="29"/>
      <c r="C14" s="24" t="s">
        <v>166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825"/>
      <c r="R14" s="252"/>
      <c r="S14" s="825"/>
      <c r="T14" s="252"/>
      <c r="U14" s="825"/>
      <c r="V14" s="252"/>
      <c r="W14" s="825"/>
      <c r="X14" s="252"/>
      <c r="Y14" s="825"/>
      <c r="Z14" s="825"/>
      <c r="AA14" s="825"/>
      <c r="AB14" s="903"/>
      <c r="AC14" s="903"/>
      <c r="AD14" s="825"/>
      <c r="AE14" s="825"/>
      <c r="AF14" s="1018"/>
      <c r="AG14" s="1018"/>
      <c r="AH14" s="845"/>
      <c r="AI14" s="845"/>
      <c r="AJ14" s="845"/>
      <c r="AK14" s="845"/>
      <c r="AL14" s="845"/>
      <c r="AM14" s="845"/>
      <c r="AN14" s="1436"/>
      <c r="AO14" s="1436"/>
      <c r="AP14" s="1436"/>
      <c r="AQ14" s="1436"/>
      <c r="AR14" s="1436"/>
      <c r="AS14" s="1436"/>
      <c r="AT14" s="252"/>
      <c r="AU14" s="1429"/>
      <c r="AV14" s="48"/>
      <c r="AW14" s="25"/>
      <c r="AX14" s="19"/>
      <c r="AY14" s="19"/>
      <c r="AZ14" s="19"/>
      <c r="BA14" s="94"/>
      <c r="BB14" s="5"/>
      <c r="BC14" s="5"/>
      <c r="BD14" s="5"/>
      <c r="BE14" s="5"/>
      <c r="BF14" s="5"/>
      <c r="BH14" s="2"/>
    </row>
    <row r="15" spans="1:60" x14ac:dyDescent="0.2">
      <c r="A15" s="2"/>
      <c r="B15" s="338"/>
      <c r="C15" s="119"/>
      <c r="D15" s="257"/>
      <c r="E15" s="262"/>
      <c r="F15" s="255"/>
      <c r="G15" s="255"/>
      <c r="H15" s="257"/>
      <c r="I15" s="262"/>
      <c r="J15" s="255"/>
      <c r="K15" s="255"/>
      <c r="L15" s="257"/>
      <c r="M15" s="263"/>
      <c r="N15" s="257"/>
      <c r="O15" s="263"/>
      <c r="P15" s="257"/>
      <c r="Q15" s="236"/>
      <c r="R15" s="257"/>
      <c r="S15" s="256"/>
      <c r="T15" s="257"/>
      <c r="U15" s="254"/>
      <c r="V15" s="255"/>
      <c r="W15" s="254"/>
      <c r="X15" s="255"/>
      <c r="Y15" s="254"/>
      <c r="Z15" s="624"/>
      <c r="AA15" s="254"/>
      <c r="AB15" s="256"/>
      <c r="AC15" s="256"/>
      <c r="AD15" s="624"/>
      <c r="AE15" s="254"/>
      <c r="AF15" s="624"/>
      <c r="AG15" s="254"/>
      <c r="AH15" s="350"/>
      <c r="AI15" s="351"/>
      <c r="AJ15" s="352"/>
      <c r="AK15" s="352"/>
      <c r="AL15" s="350"/>
      <c r="AM15" s="351"/>
      <c r="AN15" s="352"/>
      <c r="AO15" s="352"/>
      <c r="AP15" s="350"/>
      <c r="AQ15" s="351"/>
      <c r="AR15" s="350"/>
      <c r="AS15" s="351"/>
      <c r="AT15" s="255"/>
      <c r="AU15" s="254"/>
      <c r="AV15" s="48">
        <f>COUNT(D15:AU15)</f>
        <v>0</v>
      </c>
      <c r="AW15" s="25" t="str">
        <f>IF(AV15&lt;3," ",(LARGE(D15:AU15,1)+LARGE(D15:AU15,2)+LARGE(D15:AU15,3))/3)</f>
        <v xml:space="preserve"> </v>
      </c>
      <c r="AX15" s="20">
        <f>COUNTIF(D15:Y15,"(1)")</f>
        <v>0</v>
      </c>
      <c r="AY15" s="18">
        <f>COUNTIF(D15:Y15,"(2)")</f>
        <v>0</v>
      </c>
      <c r="AZ15" s="18">
        <f>COUNTIF(D15:Y15,"(3)")</f>
        <v>0</v>
      </c>
      <c r="BA15" s="14">
        <f>SUM(AX15:AZ15)</f>
        <v>0</v>
      </c>
      <c r="BB15" s="30" t="e">
        <f>IF((LARGE($D15:$Y15,1))&gt;=70,"17"," ")</f>
        <v>#NUM!</v>
      </c>
      <c r="BC15" s="30" t="e">
        <f>IF((LARGE($D15:$Y15,1))&gt;=125,"17"," ")</f>
        <v>#NUM!</v>
      </c>
      <c r="BD15" s="30" t="e">
        <f>IF((LARGE($D15:$Y15,1))&gt;=185,"17"," ")</f>
        <v>#NUM!</v>
      </c>
      <c r="BE15" s="30" t="e">
        <f>IF((LARGE($D15:$Y15,1))&gt;=235,"17"," ")</f>
        <v>#NUM!</v>
      </c>
      <c r="BF15" s="30" t="e">
        <f>IF((LARGE($D15:$Y15,1))&gt;=270,"17"," ")</f>
        <v>#NUM!</v>
      </c>
      <c r="BG15" s="30" t="e">
        <f>IF((LARGE($D15:$Y15,1))&gt;=335,"17"," ")</f>
        <v>#NUM!</v>
      </c>
      <c r="BH15" s="2"/>
    </row>
    <row r="16" spans="1:60" x14ac:dyDescent="0.2">
      <c r="A16" s="2"/>
      <c r="B16" s="342"/>
      <c r="C16" s="21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53"/>
      <c r="Q16" s="243"/>
      <c r="R16" s="253"/>
      <c r="S16" s="243"/>
      <c r="T16" s="253"/>
      <c r="U16" s="243"/>
      <c r="V16" s="253"/>
      <c r="W16" s="243"/>
      <c r="X16" s="253"/>
      <c r="Y16" s="243"/>
      <c r="Z16" s="243"/>
      <c r="AA16" s="243"/>
      <c r="AB16" s="906"/>
      <c r="AC16" s="906"/>
      <c r="AD16" s="243"/>
      <c r="AE16" s="243"/>
      <c r="AF16" s="243"/>
      <c r="AG16" s="24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253"/>
      <c r="AU16" s="243"/>
      <c r="AV16" s="48"/>
      <c r="AW16" s="25" t="str">
        <f>IF(AV16&lt;3," ",(LARGE(D16:Y16,1)+LARGE(D16:Y16,2)+LARGE(D16:Y16,3))/3)</f>
        <v xml:space="preserve"> </v>
      </c>
      <c r="AX16" s="19"/>
      <c r="AY16" s="19"/>
      <c r="AZ16" s="19"/>
      <c r="BA16" s="22"/>
      <c r="BB16" s="19"/>
      <c r="BC16" s="19"/>
      <c r="BD16" s="19"/>
      <c r="BE16" s="19"/>
      <c r="BF16" s="19"/>
      <c r="BH16" s="2"/>
    </row>
    <row r="17" spans="1:60" x14ac:dyDescent="0.2">
      <c r="A17" s="2"/>
      <c r="B17" s="29"/>
      <c r="C17" s="92" t="s">
        <v>183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825"/>
      <c r="R17" s="252"/>
      <c r="S17" s="825"/>
      <c r="T17" s="252"/>
      <c r="U17" s="825"/>
      <c r="V17" s="252"/>
      <c r="W17" s="825"/>
      <c r="X17" s="252"/>
      <c r="Y17" s="825"/>
      <c r="Z17" s="825"/>
      <c r="AA17" s="825"/>
      <c r="AB17" s="903"/>
      <c r="AC17" s="903"/>
      <c r="AD17" s="825"/>
      <c r="AE17" s="825"/>
      <c r="AF17" s="1018"/>
      <c r="AG17" s="1018"/>
      <c r="AH17" s="845"/>
      <c r="AI17" s="845"/>
      <c r="AJ17" s="845"/>
      <c r="AK17" s="845"/>
      <c r="AL17" s="845"/>
      <c r="AM17" s="845"/>
      <c r="AN17" s="1436"/>
      <c r="AO17" s="1436"/>
      <c r="AP17" s="1436"/>
      <c r="AQ17" s="1436"/>
      <c r="AR17" s="1436"/>
      <c r="AS17" s="1436"/>
      <c r="AT17" s="252"/>
      <c r="AU17" s="1429"/>
      <c r="AV17" s="48"/>
      <c r="AW17" s="25" t="str">
        <f>IF(AV17&lt;3," ",(LARGE(D17:Y17,1)+LARGE(D17:Y17,2)+LARGE(D17:Y17,3))/3)</f>
        <v xml:space="preserve"> </v>
      </c>
      <c r="AX17" s="19"/>
      <c r="AY17" s="19"/>
      <c r="AZ17" s="19"/>
      <c r="BA17" s="94"/>
      <c r="BB17" s="1225">
        <v>85</v>
      </c>
      <c r="BC17" s="1225">
        <v>140</v>
      </c>
      <c r="BD17" s="1225">
        <v>195</v>
      </c>
      <c r="BE17" s="1225">
        <v>260</v>
      </c>
      <c r="BF17" s="1225">
        <v>300</v>
      </c>
      <c r="BG17" s="1225">
        <v>360</v>
      </c>
      <c r="BH17" s="2"/>
    </row>
    <row r="18" spans="1:60" x14ac:dyDescent="0.2">
      <c r="A18" s="2"/>
      <c r="B18" s="338"/>
      <c r="C18" s="93"/>
      <c r="D18" s="257"/>
      <c r="E18" s="262"/>
      <c r="F18" s="255"/>
      <c r="G18" s="255"/>
      <c r="H18" s="257"/>
      <c r="I18" s="262"/>
      <c r="J18" s="257"/>
      <c r="K18" s="262"/>
      <c r="L18" s="257"/>
      <c r="M18" s="263"/>
      <c r="N18" s="257"/>
      <c r="O18" s="263"/>
      <c r="P18" s="257"/>
      <c r="Q18" s="127"/>
      <c r="R18" s="255"/>
      <c r="S18" s="254"/>
      <c r="T18" s="255"/>
      <c r="U18" s="254"/>
      <c r="V18" s="255"/>
      <c r="W18" s="254"/>
      <c r="X18" s="255"/>
      <c r="Y18" s="254"/>
      <c r="Z18" s="624"/>
      <c r="AA18" s="254"/>
      <c r="AB18" s="256"/>
      <c r="AC18" s="256"/>
      <c r="AD18" s="624"/>
      <c r="AE18" s="254"/>
      <c r="AF18" s="624"/>
      <c r="AG18" s="254"/>
      <c r="AH18" s="350"/>
      <c r="AI18" s="351"/>
      <c r="AJ18" s="352"/>
      <c r="AK18" s="352"/>
      <c r="AL18" s="350"/>
      <c r="AM18" s="351"/>
      <c r="AN18" s="352"/>
      <c r="AO18" s="352"/>
      <c r="AP18" s="350"/>
      <c r="AQ18" s="351"/>
      <c r="AR18" s="350"/>
      <c r="AS18" s="351"/>
      <c r="AT18" s="255"/>
      <c r="AU18" s="254"/>
      <c r="AV18" s="48">
        <f>COUNT(D18:AU18)</f>
        <v>0</v>
      </c>
      <c r="AW18" s="25" t="str">
        <f>IF(AV18&lt;3," ",(LARGE(D18:AU18,1)+LARGE(D18:AU18,2)+LARGE(D18:AU18,3))/3)</f>
        <v xml:space="preserve"> </v>
      </c>
      <c r="AX18" s="30">
        <f>COUNTIF(D18:Y18,"(1)")</f>
        <v>0</v>
      </c>
      <c r="AY18" s="31">
        <f>COUNTIF(D18:Y18,"(2)")</f>
        <v>0</v>
      </c>
      <c r="AZ18" s="31">
        <f>COUNTIF(D18:Y18,"(3)")</f>
        <v>0</v>
      </c>
      <c r="BA18" s="121">
        <f>SUM(AX18:AZ18)</f>
        <v>0</v>
      </c>
      <c r="BB18" s="399" t="e">
        <f>IF((LARGE($D18:$Y18,1))&gt;=85,"17"," ")</f>
        <v>#NUM!</v>
      </c>
      <c r="BC18" s="31" t="e">
        <f>IF((LARGE($D18:$Y18,1))&gt;=140,"17"," ")</f>
        <v>#NUM!</v>
      </c>
      <c r="BD18" s="31" t="e">
        <f>IF((LARGE($D18:$Y18,1))&gt;=195,"17"," ")</f>
        <v>#NUM!</v>
      </c>
      <c r="BE18" s="31" t="e">
        <f>IF((LARGE($D18:$Y18,1))&gt;=260,"17"," ")</f>
        <v>#NUM!</v>
      </c>
      <c r="BF18" s="31" t="e">
        <f>IF((LARGE($D18:$Y18,1))&gt;=300,"17"," ")</f>
        <v>#NUM!</v>
      </c>
      <c r="BG18" s="31" t="e">
        <f>IF((LARGE($D18:$Y18,1))&gt;=360,"17"," ")</f>
        <v>#NUM!</v>
      </c>
      <c r="BH18" s="2"/>
    </row>
    <row r="19" spans="1:60" x14ac:dyDescent="0.2">
      <c r="A19" s="2"/>
      <c r="B19" s="29"/>
      <c r="C19" s="37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1138"/>
      <c r="R19" s="252"/>
      <c r="S19" s="905"/>
      <c r="T19" s="252"/>
      <c r="U19" s="905"/>
      <c r="V19" s="252"/>
      <c r="W19" s="1138"/>
      <c r="X19" s="252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40"/>
      <c r="AI19" s="1140"/>
      <c r="AJ19" s="1140"/>
      <c r="AK19" s="1140"/>
      <c r="AL19" s="1140"/>
      <c r="AM19" s="1140"/>
      <c r="AN19" s="1436"/>
      <c r="AO19" s="1436"/>
      <c r="AP19" s="1436"/>
      <c r="AQ19" s="1436"/>
      <c r="AR19" s="1436"/>
      <c r="AS19" s="1436"/>
      <c r="AT19" s="252"/>
      <c r="AU19" s="1429"/>
      <c r="AV19" s="48"/>
      <c r="AW19" s="25" t="str">
        <f>IF(AV19&lt;3," ",(LARGE(D19:Y19,1)+LARGE(D19:Y19,2)+LARGE(D19:Y19,3))/3)</f>
        <v xml:space="preserve"> </v>
      </c>
      <c r="AX19" s="19"/>
      <c r="AY19" s="19"/>
      <c r="AZ19" s="19"/>
      <c r="BA19" s="94"/>
      <c r="BB19" s="94"/>
      <c r="BC19" s="94"/>
      <c r="BD19" s="19"/>
      <c r="BE19" s="19"/>
      <c r="BF19" s="19"/>
      <c r="BG19" s="19"/>
      <c r="BH19" s="2"/>
    </row>
    <row r="20" spans="1:60" x14ac:dyDescent="0.2">
      <c r="A20" s="2"/>
      <c r="B20" s="335"/>
      <c r="C20" s="24" t="s">
        <v>57</v>
      </c>
      <c r="D20" s="261"/>
      <c r="E20" s="261"/>
      <c r="F20" s="261"/>
      <c r="G20" s="261"/>
      <c r="H20" s="261"/>
      <c r="I20" s="261"/>
      <c r="J20" s="261"/>
      <c r="K20" s="261"/>
      <c r="L20" s="332"/>
      <c r="M20" s="332"/>
      <c r="N20" s="332"/>
      <c r="O20" s="332"/>
      <c r="P20" s="250"/>
      <c r="Q20" s="1139"/>
      <c r="R20" s="250"/>
      <c r="S20" s="1139"/>
      <c r="T20" s="250"/>
      <c r="U20" s="1139"/>
      <c r="V20" s="250"/>
      <c r="W20" s="1139"/>
      <c r="X20" s="250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250"/>
      <c r="AU20" s="1139"/>
      <c r="AV20" s="61"/>
      <c r="AW20" s="469" t="str">
        <f>IF(AV20&lt;3," ",(LARGE(D20:Y20,1)+LARGE(D20:Y20,2)+LARGE(D20:Y20,3))/3)</f>
        <v xml:space="preserve"> </v>
      </c>
      <c r="AX20" s="17"/>
      <c r="AY20" s="17"/>
      <c r="AZ20" s="17"/>
      <c r="BA20" s="26"/>
      <c r="BB20" s="5"/>
      <c r="BC20" s="5"/>
      <c r="BD20" s="5"/>
      <c r="BE20" s="5"/>
      <c r="BF20" s="5"/>
      <c r="BH20" s="2"/>
    </row>
    <row r="21" spans="1:60" x14ac:dyDescent="0.2">
      <c r="A21" s="2"/>
      <c r="B21" s="336">
        <v>1</v>
      </c>
      <c r="C21" s="38" t="s">
        <v>23</v>
      </c>
      <c r="D21" s="265"/>
      <c r="E21" s="298"/>
      <c r="F21" s="272"/>
      <c r="G21" s="272"/>
      <c r="H21" s="354">
        <v>343</v>
      </c>
      <c r="I21" s="1171" t="s">
        <v>322</v>
      </c>
      <c r="J21" s="265">
        <v>350</v>
      </c>
      <c r="K21" s="1171" t="s">
        <v>322</v>
      </c>
      <c r="L21" s="265"/>
      <c r="M21" s="298"/>
      <c r="N21" s="265"/>
      <c r="O21" s="298"/>
      <c r="P21" s="247"/>
      <c r="Q21" s="308"/>
      <c r="R21" s="253">
        <v>346</v>
      </c>
      <c r="S21" s="1287" t="s">
        <v>322</v>
      </c>
      <c r="T21" s="253">
        <v>356</v>
      </c>
      <c r="U21" s="1287" t="s">
        <v>322</v>
      </c>
      <c r="V21" s="253"/>
      <c r="W21" s="219"/>
      <c r="X21" s="253"/>
      <c r="Y21" s="219"/>
      <c r="Z21" s="130"/>
      <c r="AA21" s="131"/>
      <c r="AB21" s="905"/>
      <c r="AC21" s="905"/>
      <c r="AD21" s="130"/>
      <c r="AE21" s="131"/>
      <c r="AF21" s="130"/>
      <c r="AG21" s="131"/>
      <c r="AH21" s="354"/>
      <c r="AI21" s="298"/>
      <c r="AJ21" s="272"/>
      <c r="AK21" s="272"/>
      <c r="AL21" s="354"/>
      <c r="AM21" s="298"/>
      <c r="AN21" s="272"/>
      <c r="AO21" s="272"/>
      <c r="AP21" s="354"/>
      <c r="AQ21" s="298"/>
      <c r="AR21" s="354"/>
      <c r="AS21" s="298"/>
      <c r="AT21" s="253"/>
      <c r="AU21" s="219"/>
      <c r="AV21" s="48">
        <f>COUNT(D21:AU21)</f>
        <v>4</v>
      </c>
      <c r="AW21" s="25">
        <f>IF(AV21&lt;3," ",(LARGE(D21:AU21,1)+LARGE(D21:AU21,2)+LARGE(D21:AU21,3))/3)</f>
        <v>350.66666666666669</v>
      </c>
      <c r="AX21" s="20">
        <f>COUNTIF(D21:AU21,"(1)")</f>
        <v>4</v>
      </c>
      <c r="AY21" s="20">
        <f>COUNTIF(D21:AU21,"(2)")</f>
        <v>0</v>
      </c>
      <c r="AZ21" s="20">
        <f>COUNTIF(J21:AU21,"(3)")</f>
        <v>0</v>
      </c>
      <c r="BA21" s="14">
        <f>SUM(AX21:AZ21)</f>
        <v>4</v>
      </c>
      <c r="BB21" s="116" t="s">
        <v>19</v>
      </c>
      <c r="BC21" s="35" t="s">
        <v>19</v>
      </c>
      <c r="BD21" s="35" t="s">
        <v>19</v>
      </c>
      <c r="BE21" s="35" t="s">
        <v>18</v>
      </c>
      <c r="BF21" s="35" t="s">
        <v>14</v>
      </c>
      <c r="BG21" s="104" t="s">
        <v>203</v>
      </c>
      <c r="BH21" s="2"/>
    </row>
    <row r="22" spans="1:60" s="462" customFormat="1" x14ac:dyDescent="0.2">
      <c r="A22" s="459"/>
      <c r="B22" s="463">
        <v>2</v>
      </c>
      <c r="C22" s="464" t="s">
        <v>285</v>
      </c>
      <c r="D22" s="249"/>
      <c r="E22" s="340"/>
      <c r="F22" s="647"/>
      <c r="G22" s="647"/>
      <c r="H22" s="360"/>
      <c r="I22" s="340"/>
      <c r="J22" s="249">
        <v>158</v>
      </c>
      <c r="K22" s="1172" t="s">
        <v>323</v>
      </c>
      <c r="L22" s="249"/>
      <c r="M22" s="340"/>
      <c r="N22" s="249"/>
      <c r="O22" s="340"/>
      <c r="P22" s="249"/>
      <c r="Q22" s="225"/>
      <c r="R22" s="250"/>
      <c r="S22" s="225"/>
      <c r="T22" s="250"/>
      <c r="U22" s="225"/>
      <c r="V22" s="250"/>
      <c r="W22" s="899"/>
      <c r="X22" s="250"/>
      <c r="Y22" s="225"/>
      <c r="Z22" s="230"/>
      <c r="AA22" s="225"/>
      <c r="AB22" s="227"/>
      <c r="AC22" s="227"/>
      <c r="AD22" s="230"/>
      <c r="AE22" s="225"/>
      <c r="AF22" s="230"/>
      <c r="AG22" s="225"/>
      <c r="AH22" s="355"/>
      <c r="AI22" s="340"/>
      <c r="AJ22" s="647"/>
      <c r="AK22" s="647"/>
      <c r="AL22" s="360"/>
      <c r="AM22" s="340"/>
      <c r="AN22" s="647"/>
      <c r="AO22" s="647"/>
      <c r="AP22" s="360"/>
      <c r="AQ22" s="340"/>
      <c r="AR22" s="360"/>
      <c r="AS22" s="340"/>
      <c r="AT22" s="250"/>
      <c r="AU22" s="1431"/>
      <c r="AV22" s="48">
        <f>COUNT(D22:AU22)</f>
        <v>1</v>
      </c>
      <c r="AW22" s="25" t="str">
        <f>IF(AV22&lt;3," ",(LARGE(D22:AU22,1)+LARGE(D22:AU22,2)+LARGE(D22:AU22,3))/3)</f>
        <v xml:space="preserve"> </v>
      </c>
      <c r="AX22" s="20">
        <f>COUNTIF(D22:AU22,"(1)")</f>
        <v>0</v>
      </c>
      <c r="AY22" s="20">
        <f>COUNTIF(D22:AU22,"(2)")</f>
        <v>1</v>
      </c>
      <c r="AZ22" s="20">
        <f>COUNTIF(J22:AU22,"(3)")</f>
        <v>0</v>
      </c>
      <c r="BA22" s="14">
        <f>SUM(AX22:AZ22)</f>
        <v>1</v>
      </c>
      <c r="BB22" s="35">
        <v>15</v>
      </c>
      <c r="BC22" s="35">
        <v>15</v>
      </c>
      <c r="BD22" s="31" t="str">
        <f>IF((LARGE($D22:$Y22,1))&gt;=195,"17"," ")</f>
        <v xml:space="preserve"> </v>
      </c>
      <c r="BE22" s="31" t="str">
        <f>IF((LARGE($D22:$Y22,1))&gt;=260,"17"," ")</f>
        <v xml:space="preserve"> </v>
      </c>
      <c r="BF22" s="31" t="str">
        <f>IF((LARGE($D22:$Y22,1))&gt;=300,"17"," ")</f>
        <v xml:space="preserve"> </v>
      </c>
      <c r="BG22" s="31" t="str">
        <f>IF((LARGE($D22:$Y22,1))&gt;=360,"17"," ")</f>
        <v xml:space="preserve"> </v>
      </c>
      <c r="BH22" s="459"/>
    </row>
    <row r="23" spans="1:60" x14ac:dyDescent="0.2">
      <c r="A23" s="2"/>
      <c r="B23" s="29"/>
      <c r="C23" s="37"/>
      <c r="D23" s="252"/>
      <c r="E23" s="252"/>
      <c r="F23" s="252"/>
      <c r="G23" s="252"/>
      <c r="H23" s="252"/>
      <c r="I23" s="252"/>
      <c r="J23" s="252"/>
      <c r="K23" s="252"/>
      <c r="L23" s="252"/>
      <c r="M23" s="299"/>
      <c r="N23" s="252"/>
      <c r="O23" s="299"/>
      <c r="P23" s="252"/>
      <c r="Q23" s="1063"/>
      <c r="R23" s="252"/>
      <c r="S23" s="1063"/>
      <c r="T23" s="252"/>
      <c r="U23" s="1063"/>
      <c r="V23" s="252"/>
      <c r="W23" s="1063"/>
      <c r="X23" s="252"/>
      <c r="Y23" s="1063"/>
      <c r="Z23" s="1063"/>
      <c r="AA23" s="1063"/>
      <c r="AB23" s="1063"/>
      <c r="AC23" s="1063"/>
      <c r="AD23" s="1063"/>
      <c r="AE23" s="1063"/>
      <c r="AF23" s="1063"/>
      <c r="AG23" s="1063"/>
      <c r="AH23" s="1071"/>
      <c r="AI23" s="1071"/>
      <c r="AJ23" s="1071"/>
      <c r="AK23" s="1071"/>
      <c r="AL23" s="1071"/>
      <c r="AM23" s="845"/>
      <c r="AN23" s="1436"/>
      <c r="AO23" s="1436"/>
      <c r="AP23" s="1436"/>
      <c r="AQ23" s="1436"/>
      <c r="AR23" s="1436"/>
      <c r="AS23" s="1436"/>
      <c r="AT23" s="252"/>
      <c r="AU23" s="1429"/>
      <c r="AV23" s="61"/>
      <c r="AW23" s="469"/>
      <c r="AX23" s="19"/>
      <c r="AY23" s="204"/>
      <c r="AZ23" s="204"/>
      <c r="BA23" s="468"/>
      <c r="BB23" s="453"/>
      <c r="BC23" s="453"/>
      <c r="BD23" s="453"/>
      <c r="BE23" s="453"/>
      <c r="BF23" s="453"/>
      <c r="BG23" s="19"/>
      <c r="BH23" s="2"/>
    </row>
    <row r="24" spans="1:60" x14ac:dyDescent="0.2">
      <c r="A24" s="2"/>
      <c r="B24" s="335"/>
      <c r="C24" s="24" t="s">
        <v>240</v>
      </c>
      <c r="D24" s="261"/>
      <c r="E24" s="261"/>
      <c r="F24" s="261"/>
      <c r="G24" s="261"/>
      <c r="H24" s="261"/>
      <c r="I24" s="261"/>
      <c r="J24" s="261"/>
      <c r="K24" s="261"/>
      <c r="L24" s="332"/>
      <c r="M24" s="332"/>
      <c r="N24" s="332"/>
      <c r="O24" s="332"/>
      <c r="P24" s="250"/>
      <c r="Q24" s="1067"/>
      <c r="R24" s="250"/>
      <c r="S24" s="1067"/>
      <c r="T24" s="250"/>
      <c r="U24" s="1067"/>
      <c r="V24" s="250"/>
      <c r="W24" s="1067"/>
      <c r="X24" s="250"/>
      <c r="Y24" s="1067"/>
      <c r="Z24" s="1067"/>
      <c r="AA24" s="1067"/>
      <c r="AB24" s="1067"/>
      <c r="AC24" s="1067"/>
      <c r="AD24" s="1067"/>
      <c r="AE24" s="1067"/>
      <c r="AF24" s="1067"/>
      <c r="AG24" s="1067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250"/>
      <c r="AU24" s="1139"/>
      <c r="AV24" s="48"/>
      <c r="AW24" s="25" t="str">
        <f>IF(AV24&lt;3," ",(LARGE(D24:Y24,1)+LARGE(D24:Y24,2)+LARGE(D24:Y24,3))/3)</f>
        <v xml:space="preserve"> </v>
      </c>
      <c r="AX24" s="17"/>
      <c r="AY24" s="17"/>
      <c r="AZ24" s="17"/>
      <c r="BA24" s="26"/>
      <c r="BB24" s="5"/>
      <c r="BC24" s="5"/>
      <c r="BD24" s="5"/>
      <c r="BE24" s="5"/>
      <c r="BF24" s="5"/>
      <c r="BH24" s="2"/>
    </row>
    <row r="25" spans="1:60" s="462" customFormat="1" x14ac:dyDescent="0.2">
      <c r="A25" s="459"/>
      <c r="B25" s="460">
        <v>1</v>
      </c>
      <c r="C25" s="300" t="s">
        <v>326</v>
      </c>
      <c r="D25" s="265"/>
      <c r="E25" s="298"/>
      <c r="F25" s="272"/>
      <c r="G25" s="272"/>
      <c r="H25" s="354"/>
      <c r="I25" s="298"/>
      <c r="J25" s="265">
        <v>314</v>
      </c>
      <c r="K25" s="1171" t="s">
        <v>322</v>
      </c>
      <c r="L25" s="265">
        <v>264</v>
      </c>
      <c r="M25" s="1171" t="s">
        <v>322</v>
      </c>
      <c r="N25" s="265">
        <v>317</v>
      </c>
      <c r="O25" s="1168" t="s">
        <v>323</v>
      </c>
      <c r="P25" s="247">
        <v>318</v>
      </c>
      <c r="Q25" s="1229" t="s">
        <v>323</v>
      </c>
      <c r="R25" s="253"/>
      <c r="S25" s="219"/>
      <c r="T25" s="253"/>
      <c r="U25" s="219"/>
      <c r="V25" s="253"/>
      <c r="W25" s="219"/>
      <c r="X25" s="253">
        <v>291</v>
      </c>
      <c r="Y25" s="1237" t="s">
        <v>323</v>
      </c>
      <c r="Z25" s="130">
        <v>316</v>
      </c>
      <c r="AA25" s="1166" t="s">
        <v>323</v>
      </c>
      <c r="AB25" s="905">
        <v>239</v>
      </c>
      <c r="AC25" s="905" t="s">
        <v>350</v>
      </c>
      <c r="AD25" s="130">
        <v>270</v>
      </c>
      <c r="AE25" s="131" t="s">
        <v>360</v>
      </c>
      <c r="AF25" s="130">
        <v>291</v>
      </c>
      <c r="AG25" s="131" t="s">
        <v>355</v>
      </c>
      <c r="AH25" s="354">
        <v>299</v>
      </c>
      <c r="AI25" s="1168" t="s">
        <v>323</v>
      </c>
      <c r="AJ25" s="272">
        <v>328</v>
      </c>
      <c r="AK25" s="1439" t="s">
        <v>323</v>
      </c>
      <c r="AL25" s="354">
        <v>324</v>
      </c>
      <c r="AM25" s="1171" t="s">
        <v>322</v>
      </c>
      <c r="AN25" s="272">
        <v>274</v>
      </c>
      <c r="AO25" s="1449" t="s">
        <v>347</v>
      </c>
      <c r="AP25" s="354">
        <v>253</v>
      </c>
      <c r="AQ25" s="1168" t="s">
        <v>323</v>
      </c>
      <c r="AR25" s="354">
        <v>294</v>
      </c>
      <c r="AS25" s="298" t="s">
        <v>356</v>
      </c>
      <c r="AT25" s="253"/>
      <c r="AU25" s="219"/>
      <c r="AV25" s="48">
        <f>COUNT(D25:AU25)</f>
        <v>15</v>
      </c>
      <c r="AW25" s="25">
        <f>IF(AV25&lt;3," ",(LARGE(D25:AU25,1)+LARGE(D25:AU25,2)+LARGE(D25:AU25,3))/3)</f>
        <v>323.33333333333331</v>
      </c>
      <c r="AX25" s="20">
        <f>COUNTIF(D25:AU25,"(1)")</f>
        <v>3</v>
      </c>
      <c r="AY25" s="18">
        <f>COUNTIF(D25:AU25,"(2)")</f>
        <v>7</v>
      </c>
      <c r="AZ25" s="18">
        <f>COUNTIF(D25:AU25,"(3)")</f>
        <v>1</v>
      </c>
      <c r="BA25" s="14">
        <f>SUM(AX25:AZ25)</f>
        <v>11</v>
      </c>
      <c r="BB25" s="35">
        <v>16</v>
      </c>
      <c r="BC25" s="35">
        <v>16</v>
      </c>
      <c r="BD25" s="35">
        <v>16</v>
      </c>
      <c r="BE25" s="35">
        <v>16</v>
      </c>
      <c r="BF25" s="35">
        <v>16</v>
      </c>
      <c r="BG25" s="31" t="str">
        <f>IF((LARGE($D25:$Y25,1))&gt;=360,"17"," ")</f>
        <v xml:space="preserve"> </v>
      </c>
      <c r="BH25" s="459"/>
    </row>
    <row r="26" spans="1:60" x14ac:dyDescent="0.2">
      <c r="A26" s="2"/>
      <c r="B26" s="337"/>
      <c r="C26" s="344" t="s">
        <v>222</v>
      </c>
      <c r="D26" s="249"/>
      <c r="E26" s="340"/>
      <c r="F26" s="647"/>
      <c r="G26" s="647"/>
      <c r="H26" s="360"/>
      <c r="I26" s="340"/>
      <c r="J26" s="249"/>
      <c r="K26" s="267"/>
      <c r="L26" s="249"/>
      <c r="M26" s="340"/>
      <c r="N26" s="249"/>
      <c r="O26" s="340"/>
      <c r="P26" s="249"/>
      <c r="Q26" s="225"/>
      <c r="R26" s="250"/>
      <c r="S26" s="225"/>
      <c r="T26" s="250"/>
      <c r="U26" s="225"/>
      <c r="V26" s="250"/>
      <c r="W26" s="225"/>
      <c r="X26" s="250"/>
      <c r="Y26" s="225"/>
      <c r="Z26" s="230"/>
      <c r="AA26" s="225"/>
      <c r="AB26" s="227"/>
      <c r="AC26" s="227"/>
      <c r="AD26" s="230"/>
      <c r="AE26" s="225"/>
      <c r="AF26" s="230"/>
      <c r="AG26" s="225"/>
      <c r="AH26" s="355"/>
      <c r="AI26" s="340"/>
      <c r="AJ26" s="647"/>
      <c r="AK26" s="647"/>
      <c r="AL26" s="360"/>
      <c r="AM26" s="340"/>
      <c r="AN26" s="647"/>
      <c r="AO26" s="647"/>
      <c r="AP26" s="360"/>
      <c r="AQ26" s="340"/>
      <c r="AR26" s="360"/>
      <c r="AS26" s="340"/>
      <c r="AT26" s="250"/>
      <c r="AU26" s="1431"/>
      <c r="AV26" s="48">
        <f>COUNT(D26:AU26)</f>
        <v>0</v>
      </c>
      <c r="AW26" s="25" t="str">
        <f>IF(AV26&lt;3," ",(LARGE(D26:AU26,1)+LARGE(D26:AU26,2)+LARGE(D26:AU26,3))/3)</f>
        <v xml:space="preserve"> </v>
      </c>
      <c r="AX26" s="20">
        <f>COUNTIF(D26:AU26,"(1)")</f>
        <v>0</v>
      </c>
      <c r="AY26" s="20">
        <f>COUNTIF(D26:AU26,"(2)")</f>
        <v>0</v>
      </c>
      <c r="AZ26" s="20">
        <f>COUNTIF(J26:AU26,"(3)")</f>
        <v>0</v>
      </c>
      <c r="BA26" s="14">
        <f>SUM(AX26:AZ26)</f>
        <v>0</v>
      </c>
      <c r="BB26" s="116">
        <v>11</v>
      </c>
      <c r="BC26" s="35">
        <v>11</v>
      </c>
      <c r="BD26" s="35">
        <v>11</v>
      </c>
      <c r="BE26" s="35">
        <v>13</v>
      </c>
      <c r="BF26" s="31" t="e">
        <f>IF((LARGE($D26:$Y26,1))&gt;=300,"17"," ")</f>
        <v>#NUM!</v>
      </c>
      <c r="BG26" s="31" t="e">
        <f>IF((LARGE($D26:$Y26,1))&gt;=360,"17"," ")</f>
        <v>#NUM!</v>
      </c>
      <c r="BH26" s="2"/>
    </row>
    <row r="27" spans="1:60" x14ac:dyDescent="0.2">
      <c r="A27" s="2"/>
      <c r="B27" s="29"/>
      <c r="C27" s="239"/>
      <c r="D27" s="252"/>
      <c r="E27" s="272"/>
      <c r="F27" s="272"/>
      <c r="G27" s="272"/>
      <c r="H27" s="272"/>
      <c r="I27" s="272"/>
      <c r="J27" s="252"/>
      <c r="K27" s="252"/>
      <c r="L27" s="252"/>
      <c r="M27" s="272"/>
      <c r="N27" s="252"/>
      <c r="O27" s="272"/>
      <c r="P27" s="252"/>
      <c r="Q27" s="905"/>
      <c r="R27" s="252"/>
      <c r="S27" s="905"/>
      <c r="T27" s="252"/>
      <c r="U27" s="905"/>
      <c r="V27" s="252"/>
      <c r="W27" s="905"/>
      <c r="X27" s="252"/>
      <c r="Y27" s="905"/>
      <c r="Z27" s="905"/>
      <c r="AA27" s="905"/>
      <c r="AB27" s="905"/>
      <c r="AC27" s="905"/>
      <c r="AD27" s="905"/>
      <c r="AE27" s="905"/>
      <c r="AF27" s="905"/>
      <c r="AG27" s="905"/>
      <c r="AH27" s="1140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52"/>
      <c r="AU27" s="1429"/>
      <c r="AV27" s="48"/>
      <c r="AW27" s="25"/>
      <c r="AX27" s="19"/>
      <c r="AY27" s="19"/>
      <c r="AZ27" s="19"/>
      <c r="BA27" s="94"/>
      <c r="BB27" s="1218"/>
      <c r="BC27" s="1218"/>
      <c r="BD27" s="1218"/>
      <c r="BE27" s="1218"/>
      <c r="BF27" s="1216"/>
      <c r="BG27" s="1216"/>
      <c r="BH27" s="2"/>
    </row>
    <row r="28" spans="1:60" x14ac:dyDescent="0.2">
      <c r="A28" s="2"/>
      <c r="B28" s="335"/>
      <c r="C28" s="24" t="s">
        <v>58</v>
      </c>
      <c r="D28" s="261"/>
      <c r="E28" s="261"/>
      <c r="F28" s="261"/>
      <c r="G28" s="261"/>
      <c r="H28" s="261"/>
      <c r="I28" s="261"/>
      <c r="J28" s="261"/>
      <c r="K28" s="261"/>
      <c r="L28" s="332"/>
      <c r="M28" s="332"/>
      <c r="N28" s="332"/>
      <c r="O28" s="332"/>
      <c r="P28" s="250"/>
      <c r="Q28" s="1139"/>
      <c r="R28" s="250"/>
      <c r="S28" s="1139"/>
      <c r="T28" s="250"/>
      <c r="U28" s="1139"/>
      <c r="V28" s="250"/>
      <c r="W28" s="1139"/>
      <c r="X28" s="250"/>
      <c r="Y28" s="1139"/>
      <c r="Z28" s="1139"/>
      <c r="AA28" s="1139"/>
      <c r="AB28" s="1139"/>
      <c r="AC28" s="1139"/>
      <c r="AD28" s="1139"/>
      <c r="AE28" s="1139"/>
      <c r="AF28" s="1139"/>
      <c r="AG28" s="113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250"/>
      <c r="AU28" s="1139"/>
      <c r="AV28" s="61"/>
      <c r="AW28" s="469" t="str">
        <f>IF(AV28&lt;3," ",(LARGE(D28:Y28,1)+LARGE(D28:Y28,2)+LARGE(D28:Y28,3))/3)</f>
        <v xml:space="preserve"> </v>
      </c>
      <c r="AX28" s="17"/>
      <c r="AY28" s="17"/>
      <c r="AZ28" s="17"/>
      <c r="BA28" s="26"/>
      <c r="BB28" s="1224">
        <v>120</v>
      </c>
      <c r="BC28" s="1224">
        <v>210</v>
      </c>
      <c r="BD28" s="1224">
        <v>305</v>
      </c>
      <c r="BE28" s="1224">
        <v>390</v>
      </c>
      <c r="BF28" s="1224">
        <v>450</v>
      </c>
      <c r="BG28" s="1223">
        <v>560</v>
      </c>
      <c r="BH28" s="2"/>
    </row>
    <row r="29" spans="1:60" x14ac:dyDescent="0.2">
      <c r="A29" s="2"/>
      <c r="B29" s="336"/>
      <c r="C29" s="1021"/>
      <c r="D29" s="265"/>
      <c r="E29" s="266"/>
      <c r="F29" s="252"/>
      <c r="G29" s="252"/>
      <c r="H29" s="265"/>
      <c r="I29" s="266"/>
      <c r="J29" s="265"/>
      <c r="K29" s="266"/>
      <c r="L29" s="265"/>
      <c r="M29" s="298"/>
      <c r="N29" s="265"/>
      <c r="O29" s="298"/>
      <c r="P29" s="247"/>
      <c r="Q29" s="1053"/>
      <c r="R29" s="247"/>
      <c r="S29" s="1053"/>
      <c r="T29" s="265"/>
      <c r="U29" s="1066"/>
      <c r="V29" s="253"/>
      <c r="W29" s="1065"/>
      <c r="X29" s="253"/>
      <c r="Y29" s="219"/>
      <c r="Z29" s="130"/>
      <c r="AA29" s="131"/>
      <c r="AB29" s="905"/>
      <c r="AC29" s="905"/>
      <c r="AD29" s="130"/>
      <c r="AE29" s="131"/>
      <c r="AF29" s="130"/>
      <c r="AG29" s="131"/>
      <c r="AH29" s="354"/>
      <c r="AI29" s="298"/>
      <c r="AJ29" s="272"/>
      <c r="AK29" s="272"/>
      <c r="AL29" s="354"/>
      <c r="AM29" s="298"/>
      <c r="AN29" s="272"/>
      <c r="AO29" s="272"/>
      <c r="AP29" s="354"/>
      <c r="AQ29" s="298"/>
      <c r="AR29" s="354"/>
      <c r="AS29" s="298"/>
      <c r="AT29" s="253"/>
      <c r="AU29" s="219"/>
      <c r="AV29" s="48">
        <f>COUNT(D29:AU29)</f>
        <v>0</v>
      </c>
      <c r="AW29" s="25" t="str">
        <f>IF(AV29&lt;3," ",(LARGE(D29:AU29,1)+LARGE(D29:AU29,2)+LARGE(D29:AU29,3))/3)</f>
        <v xml:space="preserve"> </v>
      </c>
      <c r="AX29" s="20">
        <f>COUNTIF(D29:AU29,"(1)")</f>
        <v>0</v>
      </c>
      <c r="AY29" s="20">
        <f>COUNTIF(D29:AV29,"(2)")</f>
        <v>0</v>
      </c>
      <c r="AZ29" s="20">
        <f>COUNTIF(J29:AU29,"(3)")</f>
        <v>0</v>
      </c>
      <c r="BA29" s="14">
        <f>SUM(AX29:AZ29)</f>
        <v>0</v>
      </c>
      <c r="BB29" s="31" t="e">
        <f>IF((LARGE($D29:$Y29,1))&gt;=120,"17"," ")</f>
        <v>#NUM!</v>
      </c>
      <c r="BC29" s="31" t="e">
        <f>IF((LARGE($D29:$Y29,1))&gt;=210,"17"," ")</f>
        <v>#NUM!</v>
      </c>
      <c r="BD29" s="31" t="e">
        <f>IF((LARGE($D29:$Y29,1))&gt;=305,"17"," ")</f>
        <v>#NUM!</v>
      </c>
      <c r="BE29" s="18" t="e">
        <f>IF((LARGE($D29:$Y29,1))&gt;=390,"17"," ")</f>
        <v>#NUM!</v>
      </c>
      <c r="BF29" s="18" t="e">
        <f>IF((LARGE($D29:$Y29,1))&gt;=450,"17"," ")</f>
        <v>#NUM!</v>
      </c>
      <c r="BG29" s="31" t="e">
        <f>IF((LARGE($D29:$Y29,1))&gt;=560,"17"," ")</f>
        <v>#NUM!</v>
      </c>
      <c r="BH29" s="2"/>
    </row>
    <row r="30" spans="1:60" x14ac:dyDescent="0.2">
      <c r="A30" s="2"/>
      <c r="B30" s="337"/>
      <c r="C30" s="36" t="s">
        <v>23</v>
      </c>
      <c r="D30" s="249"/>
      <c r="E30" s="267"/>
      <c r="F30" s="250"/>
      <c r="G30" s="250"/>
      <c r="H30" s="249"/>
      <c r="I30" s="267"/>
      <c r="J30" s="249"/>
      <c r="K30" s="267"/>
      <c r="L30" s="249"/>
      <c r="M30" s="340"/>
      <c r="N30" s="249"/>
      <c r="O30" s="340"/>
      <c r="P30" s="249"/>
      <c r="Q30" s="1067"/>
      <c r="R30" s="249"/>
      <c r="S30" s="1067"/>
      <c r="T30" s="249"/>
      <c r="U30" s="899"/>
      <c r="V30" s="250"/>
      <c r="W30" s="899"/>
      <c r="X30" s="250"/>
      <c r="Y30" s="225"/>
      <c r="Z30" s="230"/>
      <c r="AA30" s="225"/>
      <c r="AB30" s="227"/>
      <c r="AC30" s="227"/>
      <c r="AD30" s="230"/>
      <c r="AE30" s="225"/>
      <c r="AF30" s="230"/>
      <c r="AG30" s="225"/>
      <c r="AH30" s="360"/>
      <c r="AI30" s="340"/>
      <c r="AJ30" s="647"/>
      <c r="AK30" s="647"/>
      <c r="AL30" s="360"/>
      <c r="AM30" s="340"/>
      <c r="AN30" s="647"/>
      <c r="AO30" s="647"/>
      <c r="AP30" s="360"/>
      <c r="AQ30" s="340"/>
      <c r="AR30" s="360"/>
      <c r="AS30" s="340"/>
      <c r="AT30" s="250"/>
      <c r="AU30" s="225"/>
      <c r="AV30" s="48">
        <f>COUNT(D30:AU30)</f>
        <v>0</v>
      </c>
      <c r="AW30" s="25"/>
      <c r="AX30" s="20">
        <f>COUNTIF(D30:AU30,"(1)")</f>
        <v>0</v>
      </c>
      <c r="AY30" s="20">
        <f>COUNTIF(D30:AV30,"(2)")</f>
        <v>0</v>
      </c>
      <c r="AZ30" s="20">
        <f>COUNTIF(J30:AU30,"(3)")</f>
        <v>0</v>
      </c>
      <c r="BA30" s="14">
        <f>SUM(AX30:AZ30)</f>
        <v>0</v>
      </c>
      <c r="BB30" s="406">
        <v>11</v>
      </c>
      <c r="BC30" s="406">
        <v>11</v>
      </c>
      <c r="BD30" s="406">
        <v>11</v>
      </c>
      <c r="BE30" s="18" t="e">
        <f>IF((LARGE($D30:$Y30,1))&gt;=390,"17"," ")</f>
        <v>#NUM!</v>
      </c>
      <c r="BF30" s="18" t="e">
        <f>IF((LARGE($D30:$Y30,1))&gt;=450,"17"," ")</f>
        <v>#NUM!</v>
      </c>
      <c r="BG30" s="31" t="e">
        <f>IF((LARGE($D30:$Y30,1))&gt;=560,"17"," ")</f>
        <v>#NUM!</v>
      </c>
      <c r="BH30" s="2"/>
    </row>
    <row r="31" spans="1:60" x14ac:dyDescent="0.2">
      <c r="A31" s="2"/>
      <c r="B31" s="343"/>
      <c r="C31" s="465"/>
      <c r="D31" s="268"/>
      <c r="E31" s="268"/>
      <c r="F31" s="268"/>
      <c r="G31" s="268"/>
      <c r="H31" s="268"/>
      <c r="I31" s="268"/>
      <c r="J31" s="268"/>
      <c r="K31" s="268"/>
      <c r="L31" s="268"/>
      <c r="M31" s="466"/>
      <c r="N31" s="268"/>
      <c r="O31" s="466"/>
      <c r="P31" s="268"/>
      <c r="Q31" s="238"/>
      <c r="R31" s="268"/>
      <c r="S31" s="238"/>
      <c r="T31" s="268"/>
      <c r="U31" s="238"/>
      <c r="V31" s="268"/>
      <c r="W31" s="1047"/>
      <c r="X31" s="268"/>
      <c r="Y31" s="1047"/>
      <c r="Z31" s="1047"/>
      <c r="AA31" s="1047"/>
      <c r="AB31" s="1047"/>
      <c r="AC31" s="1047"/>
      <c r="AD31" s="1047"/>
      <c r="AE31" s="1047"/>
      <c r="AF31" s="1047"/>
      <c r="AG31" s="1047"/>
      <c r="AH31" s="1074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268"/>
      <c r="AU31" s="1426"/>
      <c r="AV31" s="48"/>
      <c r="AW31" s="25"/>
      <c r="AX31" s="204"/>
      <c r="AY31" s="204"/>
      <c r="AZ31" s="204"/>
      <c r="BA31" s="468"/>
      <c r="BB31" s="468"/>
      <c r="BC31" s="468"/>
      <c r="BD31" s="468"/>
      <c r="BE31" s="204"/>
      <c r="BF31" s="204"/>
      <c r="BG31" s="19"/>
      <c r="BH31" s="2"/>
    </row>
    <row r="32" spans="1:60" x14ac:dyDescent="0.2">
      <c r="A32" s="2"/>
      <c r="B32" s="335"/>
      <c r="C32" s="24" t="s">
        <v>241</v>
      </c>
      <c r="D32" s="261"/>
      <c r="E32" s="261"/>
      <c r="F32" s="261"/>
      <c r="G32" s="261"/>
      <c r="H32" s="261"/>
      <c r="I32" s="261"/>
      <c r="J32" s="261"/>
      <c r="K32" s="261"/>
      <c r="L32" s="332"/>
      <c r="M32" s="332"/>
      <c r="N32" s="332"/>
      <c r="O32" s="332"/>
      <c r="P32" s="250"/>
      <c r="Q32" s="1067"/>
      <c r="R32" s="250"/>
      <c r="S32" s="1067"/>
      <c r="T32" s="250"/>
      <c r="U32" s="1067"/>
      <c r="V32" s="250"/>
      <c r="W32" s="1067"/>
      <c r="X32" s="250"/>
      <c r="Y32" s="1067"/>
      <c r="Z32" s="1067"/>
      <c r="AA32" s="1067"/>
      <c r="AB32" s="1067"/>
      <c r="AC32" s="1067"/>
      <c r="AD32" s="1067"/>
      <c r="AE32" s="1067"/>
      <c r="AF32" s="1067"/>
      <c r="AG32" s="1067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250"/>
      <c r="AU32" s="1139"/>
      <c r="AV32" s="48"/>
      <c r="AW32" s="25" t="str">
        <f>IF(AV32&lt;3," ",(LARGE(D32:Y32,1)+LARGE(D32:Y32,2)+LARGE(D32:Y32,3))/3)</f>
        <v xml:space="preserve"> </v>
      </c>
      <c r="AX32" s="17"/>
      <c r="AY32" s="17"/>
      <c r="AZ32" s="17"/>
      <c r="BA32" s="26"/>
      <c r="BB32" s="1224">
        <v>70</v>
      </c>
      <c r="BC32" s="1224">
        <v>125</v>
      </c>
      <c r="BD32" s="1224">
        <v>185</v>
      </c>
      <c r="BE32" s="1224">
        <v>235</v>
      </c>
      <c r="BF32" s="1224">
        <v>270</v>
      </c>
      <c r="BG32" s="1223">
        <v>335</v>
      </c>
      <c r="BH32" s="2"/>
    </row>
    <row r="33" spans="1:60" x14ac:dyDescent="0.2">
      <c r="A33" s="2"/>
      <c r="B33" s="336">
        <v>1</v>
      </c>
      <c r="C33" s="300" t="s">
        <v>178</v>
      </c>
      <c r="D33" s="265"/>
      <c r="E33" s="298"/>
      <c r="F33" s="272"/>
      <c r="G33" s="272"/>
      <c r="H33" s="265">
        <v>164</v>
      </c>
      <c r="I33" s="298" t="s">
        <v>360</v>
      </c>
      <c r="J33" s="265">
        <v>139</v>
      </c>
      <c r="K33" s="1168" t="s">
        <v>323</v>
      </c>
      <c r="L33" s="265"/>
      <c r="M33" s="298"/>
      <c r="N33" s="265"/>
      <c r="O33" s="298"/>
      <c r="P33" s="247"/>
      <c r="Q33" s="1053"/>
      <c r="R33" s="247"/>
      <c r="S33" s="1053"/>
      <c r="T33" s="265"/>
      <c r="U33" s="1066"/>
      <c r="V33" s="253"/>
      <c r="W33" s="1065"/>
      <c r="X33" s="253"/>
      <c r="Y33" s="219"/>
      <c r="Z33" s="130"/>
      <c r="AA33" s="131"/>
      <c r="AB33" s="905"/>
      <c r="AC33" s="905"/>
      <c r="AD33" s="130"/>
      <c r="AE33" s="131"/>
      <c r="AF33" s="130"/>
      <c r="AG33" s="131"/>
      <c r="AH33" s="354"/>
      <c r="AI33" s="298"/>
      <c r="AJ33" s="272"/>
      <c r="AK33" s="272"/>
      <c r="AL33" s="354"/>
      <c r="AM33" s="298"/>
      <c r="AN33" s="272"/>
      <c r="AO33" s="272"/>
      <c r="AP33" s="354"/>
      <c r="AQ33" s="298"/>
      <c r="AR33" s="354"/>
      <c r="AS33" s="298"/>
      <c r="AT33" s="253"/>
      <c r="AU33" s="219"/>
      <c r="AV33" s="48">
        <f>COUNT(D33:AU33)</f>
        <v>2</v>
      </c>
      <c r="AW33" s="25" t="str">
        <f>IF(AV33&lt;3," ",(LARGE(D33:AU33,1)+LARGE(D33:AU33,2)+LARGE(D33:AU33,3))/3)</f>
        <v xml:space="preserve"> </v>
      </c>
      <c r="AX33" s="20">
        <f>COUNTIF(D33:AU33,"(1)")</f>
        <v>0</v>
      </c>
      <c r="AY33" s="20">
        <f>COUNTIF(D33:AV33,"(2)")</f>
        <v>1</v>
      </c>
      <c r="AZ33" s="20">
        <f>COUNTIF(J33:AU33,"(3)")</f>
        <v>0</v>
      </c>
      <c r="BA33" s="14">
        <f>SUM(AX33:AZ33)</f>
        <v>1</v>
      </c>
      <c r="BB33" s="103" t="s">
        <v>203</v>
      </c>
      <c r="BC33" s="109" t="s">
        <v>203</v>
      </c>
      <c r="BD33" s="406">
        <v>12</v>
      </c>
      <c r="BE33" s="106">
        <v>16</v>
      </c>
      <c r="BF33" s="18" t="str">
        <f>IF((LARGE($D33:$Y33,1))&gt;=270,"17"," ")</f>
        <v xml:space="preserve"> </v>
      </c>
      <c r="BG33" s="31" t="str">
        <f>IF((LARGE($D33:$Y33,1))&gt;=335,"17"," ")</f>
        <v xml:space="preserve"> </v>
      </c>
      <c r="BH33" s="2"/>
    </row>
    <row r="34" spans="1:60" x14ac:dyDescent="0.2">
      <c r="A34" s="2"/>
      <c r="B34" s="336">
        <v>2</v>
      </c>
      <c r="C34" s="300" t="s">
        <v>26</v>
      </c>
      <c r="D34" s="247"/>
      <c r="E34" s="301"/>
      <c r="F34" s="272"/>
      <c r="G34" s="272"/>
      <c r="H34" s="247">
        <v>197</v>
      </c>
      <c r="I34" s="301" t="s">
        <v>352</v>
      </c>
      <c r="J34" s="247">
        <v>208</v>
      </c>
      <c r="K34" s="1170" t="s">
        <v>322</v>
      </c>
      <c r="L34" s="247">
        <v>191</v>
      </c>
      <c r="M34" s="1185" t="s">
        <v>323</v>
      </c>
      <c r="N34" s="247"/>
      <c r="O34" s="301"/>
      <c r="P34" s="247">
        <v>152</v>
      </c>
      <c r="Q34" s="1230" t="s">
        <v>347</v>
      </c>
      <c r="R34" s="247"/>
      <c r="S34" s="1051"/>
      <c r="T34" s="247"/>
      <c r="U34" s="219"/>
      <c r="V34" s="253">
        <v>181</v>
      </c>
      <c r="W34" s="219" t="s">
        <v>352</v>
      </c>
      <c r="X34" s="253">
        <v>170</v>
      </c>
      <c r="Y34" s="219" t="s">
        <v>352</v>
      </c>
      <c r="Z34" s="1064">
        <v>160</v>
      </c>
      <c r="AA34" s="219" t="s">
        <v>352</v>
      </c>
      <c r="AB34" s="905">
        <v>174</v>
      </c>
      <c r="AC34" s="905" t="s">
        <v>350</v>
      </c>
      <c r="AD34" s="1064">
        <v>167</v>
      </c>
      <c r="AE34" s="219" t="s">
        <v>360</v>
      </c>
      <c r="AF34" s="1064">
        <v>178</v>
      </c>
      <c r="AG34" s="219" t="s">
        <v>351</v>
      </c>
      <c r="AH34" s="359">
        <v>210</v>
      </c>
      <c r="AI34" s="1424" t="s">
        <v>347</v>
      </c>
      <c r="AJ34" s="272">
        <v>199</v>
      </c>
      <c r="AK34" s="272" t="s">
        <v>352</v>
      </c>
      <c r="AL34" s="359">
        <v>134</v>
      </c>
      <c r="AM34" s="301" t="s">
        <v>360</v>
      </c>
      <c r="AN34" s="272">
        <v>145</v>
      </c>
      <c r="AO34" s="272" t="s">
        <v>364</v>
      </c>
      <c r="AP34" s="359">
        <v>144</v>
      </c>
      <c r="AQ34" s="301" t="s">
        <v>360</v>
      </c>
      <c r="AR34" s="359"/>
      <c r="AS34" s="301"/>
      <c r="AT34" s="253"/>
      <c r="AU34" s="219"/>
      <c r="AV34" s="48">
        <f>COUNT(D34:AU34)</f>
        <v>15</v>
      </c>
      <c r="AW34" s="25">
        <f>IF(AV34&lt;3," ",(LARGE(D34:AU34,1)+LARGE(D34:AU34,2)+LARGE(D34:AU34,3))/3)</f>
        <v>205.66666666666666</v>
      </c>
      <c r="AX34" s="20">
        <f>COUNTIF(D34:AU34,"(1)")</f>
        <v>1</v>
      </c>
      <c r="AY34" s="20">
        <f>COUNTIF(D34:AV34,"(2)")</f>
        <v>1</v>
      </c>
      <c r="AZ34" s="20">
        <f>COUNTIF(J34:AU34,"(3)")</f>
        <v>2</v>
      </c>
      <c r="BA34" s="14">
        <f>SUM(AX34:AZ34)</f>
        <v>4</v>
      </c>
      <c r="BB34" s="35">
        <v>14</v>
      </c>
      <c r="BC34" s="35">
        <v>14</v>
      </c>
      <c r="BD34" s="35">
        <v>14</v>
      </c>
      <c r="BE34" s="18" t="str">
        <f>IF((LARGE($D34:$Y34,1))&gt;=235,"17"," ")</f>
        <v xml:space="preserve"> </v>
      </c>
      <c r="BF34" s="18" t="str">
        <f>IF((LARGE($D34:$Y34,1))&gt;=270,"17"," ")</f>
        <v xml:space="preserve"> </v>
      </c>
      <c r="BG34" s="31" t="str">
        <f>IF((LARGE($D34:$Y34,1))&gt;=335,"17"," ")</f>
        <v xml:space="preserve"> </v>
      </c>
      <c r="BH34" s="2"/>
    </row>
    <row r="35" spans="1:60" x14ac:dyDescent="0.2">
      <c r="A35" s="2"/>
      <c r="B35" s="336">
        <v>3</v>
      </c>
      <c r="C35" s="300" t="s">
        <v>326</v>
      </c>
      <c r="D35" s="247"/>
      <c r="E35" s="301"/>
      <c r="F35" s="272"/>
      <c r="G35" s="272"/>
      <c r="H35" s="247">
        <v>241</v>
      </c>
      <c r="I35" s="301" t="s">
        <v>355</v>
      </c>
      <c r="J35" s="247"/>
      <c r="K35" s="301"/>
      <c r="L35" s="247">
        <v>210</v>
      </c>
      <c r="M35" s="1170" t="s">
        <v>322</v>
      </c>
      <c r="N35" s="247"/>
      <c r="O35" s="301"/>
      <c r="P35" s="247"/>
      <c r="Q35" s="1051"/>
      <c r="R35" s="247"/>
      <c r="S35" s="1051"/>
      <c r="T35" s="247"/>
      <c r="U35" s="1065"/>
      <c r="V35" s="253"/>
      <c r="W35" s="219"/>
      <c r="X35" s="253"/>
      <c r="Y35" s="219"/>
      <c r="Z35" s="1064"/>
      <c r="AA35" s="219"/>
      <c r="AB35" s="905"/>
      <c r="AC35" s="905"/>
      <c r="AD35" s="1064"/>
      <c r="AE35" s="219"/>
      <c r="AF35" s="1064"/>
      <c r="AG35" s="219"/>
      <c r="AH35" s="359"/>
      <c r="AI35" s="301"/>
      <c r="AJ35" s="272"/>
      <c r="AK35" s="272"/>
      <c r="AL35" s="359"/>
      <c r="AM35" s="301"/>
      <c r="AN35" s="272"/>
      <c r="AO35" s="272"/>
      <c r="AP35" s="359"/>
      <c r="AQ35" s="301"/>
      <c r="AR35" s="359"/>
      <c r="AS35" s="301"/>
      <c r="AT35" s="253"/>
      <c r="AU35" s="219"/>
      <c r="AV35" s="48">
        <f>COUNT(D35:AU35)</f>
        <v>2</v>
      </c>
      <c r="AW35" s="25" t="str">
        <f>IF(AV35&lt;3," ",(LARGE(D35:AU35,1)+LARGE(D35:AU35,2)+LARGE(D35:AU35,3))/3)</f>
        <v xml:space="preserve"> </v>
      </c>
      <c r="AX35" s="20">
        <f>COUNTIF(D35:AU35,"(1)")</f>
        <v>1</v>
      </c>
      <c r="AY35" s="20">
        <f>COUNTIF(D35:AV35,"(2)")</f>
        <v>0</v>
      </c>
      <c r="AZ35" s="20">
        <f>COUNTIF(J35:AU35,"(3)")</f>
        <v>0</v>
      </c>
      <c r="BA35" s="14">
        <f>SUM(AX35:AZ35)</f>
        <v>1</v>
      </c>
      <c r="BB35" s="35">
        <v>16</v>
      </c>
      <c r="BC35" s="35">
        <v>16</v>
      </c>
      <c r="BD35" s="35">
        <v>16</v>
      </c>
      <c r="BE35" s="106">
        <v>16</v>
      </c>
      <c r="BF35" s="106">
        <v>16</v>
      </c>
      <c r="BG35" s="31" t="str">
        <f>IF((LARGE($D35:$Y35,1))&gt;=335,"17"," ")</f>
        <v xml:space="preserve"> </v>
      </c>
      <c r="BH35" s="2"/>
    </row>
    <row r="36" spans="1:60" x14ac:dyDescent="0.2">
      <c r="A36" s="2"/>
      <c r="B36" s="337"/>
      <c r="C36" s="344" t="s">
        <v>27</v>
      </c>
      <c r="D36" s="249"/>
      <c r="E36" s="340"/>
      <c r="F36" s="647"/>
      <c r="G36" s="647"/>
      <c r="H36" s="360"/>
      <c r="I36" s="340"/>
      <c r="J36" s="249"/>
      <c r="K36" s="340"/>
      <c r="L36" s="249"/>
      <c r="M36" s="340"/>
      <c r="N36" s="249"/>
      <c r="O36" s="340"/>
      <c r="P36" s="249"/>
      <c r="Q36" s="227"/>
      <c r="R36" s="249"/>
      <c r="S36" s="227"/>
      <c r="T36" s="249"/>
      <c r="U36" s="225"/>
      <c r="V36" s="250"/>
      <c r="W36" s="225"/>
      <c r="X36" s="250"/>
      <c r="Y36" s="899"/>
      <c r="Z36" s="1059"/>
      <c r="AA36" s="899"/>
      <c r="AB36" s="1067"/>
      <c r="AC36" s="1067"/>
      <c r="AD36" s="1059"/>
      <c r="AE36" s="899"/>
      <c r="AF36" s="1059"/>
      <c r="AG36" s="899"/>
      <c r="AH36" s="355"/>
      <c r="AI36" s="340"/>
      <c r="AJ36" s="647"/>
      <c r="AK36" s="647"/>
      <c r="AL36" s="360"/>
      <c r="AM36" s="340"/>
      <c r="AN36" s="647"/>
      <c r="AO36" s="647"/>
      <c r="AP36" s="360"/>
      <c r="AQ36" s="340"/>
      <c r="AR36" s="360"/>
      <c r="AS36" s="340"/>
      <c r="AT36" s="250"/>
      <c r="AU36" s="1431"/>
      <c r="AV36" s="48">
        <f>COUNT(D36:AU36)</f>
        <v>0</v>
      </c>
      <c r="AW36" s="25" t="str">
        <f>IF(AV36&lt;3," ",(LARGE(D36:AU36,1)+LARGE(D36:AU36,2)+LARGE(D36:AU36,3))/3)</f>
        <v xml:space="preserve"> </v>
      </c>
      <c r="AX36" s="20">
        <f>COUNTIF(D36:AU36,"(1)")</f>
        <v>0</v>
      </c>
      <c r="AY36" s="20">
        <f>COUNTIF(D36:AU36,"(2)")</f>
        <v>0</v>
      </c>
      <c r="AZ36" s="20">
        <f>COUNTIF(J36:AU36,"(3)")</f>
        <v>0</v>
      </c>
      <c r="BA36" s="14">
        <f>SUM(AX36:AZ36)</f>
        <v>0</v>
      </c>
      <c r="BB36" s="116">
        <v>10</v>
      </c>
      <c r="BC36" s="406">
        <v>11</v>
      </c>
      <c r="BD36" s="406">
        <v>11</v>
      </c>
      <c r="BE36" s="18" t="e">
        <f>IF((LARGE($D36:$Y36,1))&gt;=235,"17"," ")</f>
        <v>#NUM!</v>
      </c>
      <c r="BF36" s="18" t="e">
        <f>IF((LARGE($D36:$Y36,1))&gt;=270,"17"," ")</f>
        <v>#NUM!</v>
      </c>
      <c r="BG36" s="31" t="e">
        <f>IF((LARGE($D36:$Y36,1))&gt;=335,"17"," ")</f>
        <v>#NUM!</v>
      </c>
      <c r="BH36" s="2"/>
    </row>
    <row r="37" spans="1:60" x14ac:dyDescent="0.2">
      <c r="A37" s="2"/>
      <c r="B37" s="29"/>
      <c r="C37" s="239"/>
      <c r="D37" s="252"/>
      <c r="E37" s="272"/>
      <c r="F37" s="272"/>
      <c r="G37" s="272"/>
      <c r="H37" s="272"/>
      <c r="I37" s="272"/>
      <c r="J37" s="252"/>
      <c r="K37" s="272"/>
      <c r="L37" s="252"/>
      <c r="M37" s="272"/>
      <c r="N37" s="252"/>
      <c r="O37" s="272"/>
      <c r="P37" s="252"/>
      <c r="Q37" s="905"/>
      <c r="R37" s="252"/>
      <c r="S37" s="905"/>
      <c r="T37" s="252"/>
      <c r="U37" s="905"/>
      <c r="V37" s="252"/>
      <c r="W37" s="905"/>
      <c r="X37" s="252"/>
      <c r="Y37" s="1138"/>
      <c r="Z37" s="1138"/>
      <c r="AA37" s="1138"/>
      <c r="AB37" s="1138"/>
      <c r="AC37" s="1138"/>
      <c r="AD37" s="1138"/>
      <c r="AE37" s="1138"/>
      <c r="AF37" s="1138"/>
      <c r="AG37" s="1138"/>
      <c r="AH37" s="1140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52"/>
      <c r="AU37" s="1429"/>
      <c r="AV37" s="48"/>
      <c r="AW37" s="25"/>
      <c r="AX37" s="19"/>
      <c r="AY37" s="19"/>
      <c r="AZ37" s="19"/>
      <c r="BA37" s="94"/>
      <c r="BB37" s="94"/>
      <c r="BC37" s="97"/>
      <c r="BD37" s="97"/>
      <c r="BE37" s="19"/>
      <c r="BF37" s="19"/>
      <c r="BG37" s="19"/>
      <c r="BH37" s="2"/>
    </row>
    <row r="38" spans="1:60" x14ac:dyDescent="0.2">
      <c r="A38" s="2"/>
      <c r="B38" s="335"/>
      <c r="C38" s="92" t="s">
        <v>281</v>
      </c>
      <c r="D38" s="1139"/>
      <c r="E38" s="1139"/>
      <c r="F38" s="1139"/>
      <c r="G38" s="1139"/>
      <c r="H38" s="1139"/>
      <c r="I38" s="1139"/>
      <c r="J38" s="1139"/>
      <c r="K38" s="1139"/>
      <c r="L38" s="1139"/>
      <c r="M38" s="1139"/>
      <c r="N38" s="1139"/>
      <c r="O38" s="1139"/>
      <c r="P38" s="250"/>
      <c r="Q38" s="1139"/>
      <c r="R38" s="250"/>
      <c r="S38" s="1139"/>
      <c r="T38" s="250"/>
      <c r="U38" s="1139"/>
      <c r="V38" s="250"/>
      <c r="W38" s="1139"/>
      <c r="X38" s="250"/>
      <c r="Y38" s="1139"/>
      <c r="Z38" s="1139"/>
      <c r="AA38" s="1139"/>
      <c r="AB38" s="1139"/>
      <c r="AC38" s="1139"/>
      <c r="AD38" s="1139"/>
      <c r="AE38" s="1139"/>
      <c r="AF38" s="1139"/>
      <c r="AG38" s="113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250"/>
      <c r="AU38" s="1139"/>
      <c r="AV38" s="61"/>
      <c r="AW38" s="469" t="str">
        <f>IF(AV38&lt;3," ",(LARGE(D38:Y38,1)+LARGE(D38:Y38,2)+LARGE(D38:Y38,3))/3)</f>
        <v xml:space="preserve"> </v>
      </c>
      <c r="AX38" s="17"/>
      <c r="AY38" s="17"/>
      <c r="AZ38" s="17"/>
      <c r="BA38" s="26"/>
      <c r="BB38" s="1222">
        <v>70</v>
      </c>
      <c r="BC38" s="1222">
        <v>125</v>
      </c>
      <c r="BD38" s="1222">
        <v>185</v>
      </c>
      <c r="BE38" s="1222">
        <v>235</v>
      </c>
      <c r="BF38" s="1222">
        <v>270</v>
      </c>
      <c r="BG38" s="1223">
        <v>335</v>
      </c>
      <c r="BH38" s="2"/>
    </row>
    <row r="39" spans="1:60" x14ac:dyDescent="0.2">
      <c r="A39" s="2"/>
      <c r="B39" s="402"/>
      <c r="C39" s="403"/>
      <c r="D39" s="268"/>
      <c r="E39" s="266"/>
      <c r="F39" s="268"/>
      <c r="G39" s="268"/>
      <c r="H39" s="265"/>
      <c r="I39" s="266"/>
      <c r="J39" s="268"/>
      <c r="K39" s="268"/>
      <c r="L39" s="265"/>
      <c r="M39" s="266"/>
      <c r="N39" s="265"/>
      <c r="O39" s="266"/>
      <c r="P39" s="247"/>
      <c r="Q39" s="1051"/>
      <c r="R39" s="247"/>
      <c r="S39" s="1053"/>
      <c r="T39" s="265"/>
      <c r="U39" s="1066"/>
      <c r="V39" s="253"/>
      <c r="W39" s="1065"/>
      <c r="X39" s="253"/>
      <c r="Y39" s="1065"/>
      <c r="Z39" s="1055"/>
      <c r="AA39" s="1066"/>
      <c r="AB39" s="1063"/>
      <c r="AC39" s="1063"/>
      <c r="AD39" s="1055"/>
      <c r="AE39" s="1066"/>
      <c r="AF39" s="1055"/>
      <c r="AG39" s="1066"/>
      <c r="AH39" s="1073"/>
      <c r="AI39" s="1075"/>
      <c r="AJ39" s="1073"/>
      <c r="AK39" s="1075"/>
      <c r="AL39" s="1073"/>
      <c r="AM39" s="844"/>
      <c r="AN39" s="1432"/>
      <c r="AO39" s="1434"/>
      <c r="AP39" s="1432"/>
      <c r="AQ39" s="1434"/>
      <c r="AR39" s="1432"/>
      <c r="AS39" s="1434"/>
      <c r="AT39" s="253"/>
      <c r="AU39" s="1430"/>
      <c r="AV39" s="48">
        <f>COUNT(D39:AU39)</f>
        <v>0</v>
      </c>
      <c r="AW39" s="25" t="str">
        <f>IF(AV39&lt;3," ",(LARGE(D39:AU39,1)+LARGE(D39:AU39,2)+LARGE(D39:AU39,3))/3)</f>
        <v xml:space="preserve"> </v>
      </c>
      <c r="AX39" s="20">
        <f>COUNTIF(D39:AU39,"(1)")</f>
        <v>0</v>
      </c>
      <c r="AY39" s="20">
        <f>COUNTIF(D39:AU39,"(2)")</f>
        <v>0</v>
      </c>
      <c r="AZ39" s="20">
        <f>COUNTIF(J39:AU39,"(3)")</f>
        <v>0</v>
      </c>
      <c r="BA39" s="14">
        <f>SUM(AX39:AZ39)</f>
        <v>0</v>
      </c>
      <c r="BB39" s="30" t="e">
        <f>IF((LARGE($D39:$Y39,1))&gt;=70,"17"," ")</f>
        <v>#NUM!</v>
      </c>
      <c r="BC39" s="30" t="e">
        <f>IF((LARGE($D39:$Y39,1))&gt;=125,"17"," ")</f>
        <v>#NUM!</v>
      </c>
      <c r="BD39" s="30" t="e">
        <f>IF((LARGE($D39:$Y39,1))&gt;=185,"17"," ")</f>
        <v>#NUM!</v>
      </c>
      <c r="BE39" s="30" t="e">
        <f>IF((LARGE($D39:$Y39,1))&gt;=235,"17"," ")</f>
        <v>#NUM!</v>
      </c>
      <c r="BF39" s="30" t="e">
        <f>IF((LARGE($D39:$Y39,1))&gt;=270,"17"," ")</f>
        <v>#NUM!</v>
      </c>
      <c r="BG39" s="30" t="e">
        <f>IF((LARGE($D39:$Y39,1))&gt;=335,"17"," ")</f>
        <v>#NUM!</v>
      </c>
      <c r="BH39" s="2"/>
    </row>
    <row r="40" spans="1:60" x14ac:dyDescent="0.2">
      <c r="A40" s="2"/>
      <c r="B40" s="402"/>
      <c r="C40" s="404"/>
      <c r="D40" s="250"/>
      <c r="E40" s="267"/>
      <c r="F40" s="250"/>
      <c r="G40" s="250"/>
      <c r="H40" s="249"/>
      <c r="I40" s="267"/>
      <c r="J40" s="250"/>
      <c r="K40" s="250"/>
      <c r="L40" s="249"/>
      <c r="M40" s="267"/>
      <c r="N40" s="249"/>
      <c r="O40" s="267"/>
      <c r="P40" s="249"/>
      <c r="Q40" s="1053"/>
      <c r="R40" s="249"/>
      <c r="S40" s="1053"/>
      <c r="T40" s="249"/>
      <c r="U40" s="899"/>
      <c r="V40" s="253"/>
      <c r="W40" s="899"/>
      <c r="X40" s="253"/>
      <c r="Y40" s="899"/>
      <c r="Z40" s="1059"/>
      <c r="AA40" s="899"/>
      <c r="AB40" s="1067"/>
      <c r="AC40" s="1067"/>
      <c r="AD40" s="1059"/>
      <c r="AE40" s="899"/>
      <c r="AF40" s="1059"/>
      <c r="AG40" s="899"/>
      <c r="AH40" s="355"/>
      <c r="AI40" s="1069"/>
      <c r="AJ40" s="355"/>
      <c r="AK40" s="1069"/>
      <c r="AL40" s="355"/>
      <c r="AM40" s="847"/>
      <c r="AN40" s="355"/>
      <c r="AO40" s="1438"/>
      <c r="AP40" s="355"/>
      <c r="AQ40" s="1438"/>
      <c r="AR40" s="355"/>
      <c r="AS40" s="1438"/>
      <c r="AT40" s="253"/>
      <c r="AU40" s="1431"/>
      <c r="AV40" s="48">
        <f>COUNT(D40:AU40)</f>
        <v>0</v>
      </c>
      <c r="AW40" s="25" t="str">
        <f>IF(AV40&lt;3," ",(LARGE(D40:AU40,1)+LARGE(D40:AU40,2)+LARGE(D40:AU40,3))/3)</f>
        <v xml:space="preserve"> </v>
      </c>
      <c r="AX40" s="20">
        <f>COUNTIF(D40:AU40,"(1)")</f>
        <v>0</v>
      </c>
      <c r="AY40" s="20">
        <f>COUNTIF(D40:AU40,"(2)")</f>
        <v>0</v>
      </c>
      <c r="AZ40" s="20">
        <f>COUNTIF(J40:AU40,"(3)")</f>
        <v>0</v>
      </c>
      <c r="BA40" s="14">
        <f>SUM(AX40:AZ40)</f>
        <v>0</v>
      </c>
      <c r="BB40" s="30" t="e">
        <f>IF((LARGE($D40:$Y40,1))&gt;=70,"17"," ")</f>
        <v>#NUM!</v>
      </c>
      <c r="BC40" s="30" t="e">
        <f>IF((LARGE($D40:$Y40,1))&gt;=125,"17"," ")</f>
        <v>#NUM!</v>
      </c>
      <c r="BD40" s="30" t="e">
        <f>IF((LARGE($D40:$Y40,1))&gt;=185,"17"," ")</f>
        <v>#NUM!</v>
      </c>
      <c r="BE40" s="30" t="e">
        <f>IF((LARGE($D40:$Y40,1))&gt;=235,"17"," ")</f>
        <v>#NUM!</v>
      </c>
      <c r="BF40" s="30" t="e">
        <f>IF((LARGE($D40:$Y40,1))&gt;=270,"17"," ")</f>
        <v>#NUM!</v>
      </c>
      <c r="BG40" s="30" t="e">
        <f>IF((LARGE($D40:$Y40,1))&gt;=335,"17"," ")</f>
        <v>#NUM!</v>
      </c>
      <c r="BH40" s="2"/>
    </row>
    <row r="41" spans="1:60" x14ac:dyDescent="0.2">
      <c r="A41" s="2"/>
      <c r="B41" s="343"/>
      <c r="C41" s="41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1047"/>
      <c r="R41" s="253"/>
      <c r="S41" s="1047"/>
      <c r="T41" s="253"/>
      <c r="U41" s="1047"/>
      <c r="V41" s="268"/>
      <c r="W41" s="1053"/>
      <c r="X41" s="268"/>
      <c r="Y41" s="1053"/>
      <c r="Z41" s="1053"/>
      <c r="AA41" s="1053"/>
      <c r="AB41" s="1053"/>
      <c r="AC41" s="1053"/>
      <c r="AD41" s="1053"/>
      <c r="AE41" s="1053"/>
      <c r="AF41" s="1053"/>
      <c r="AG41" s="10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268"/>
      <c r="AU41" s="1428"/>
      <c r="AV41" s="48"/>
      <c r="AW41" s="25" t="str">
        <f>IF(AV41&lt;3," ",(LARGE(D41:Y41,1)+LARGE(D41:Y41,2)+LARGE(D41:Y41,3))/3)</f>
        <v xml:space="preserve"> </v>
      </c>
      <c r="AX41" s="19"/>
      <c r="AY41" s="19"/>
      <c r="AZ41" s="19"/>
      <c r="BA41" s="22"/>
      <c r="BB41" s="19"/>
      <c r="BC41" s="19"/>
      <c r="BD41" s="19"/>
      <c r="BE41" s="19"/>
      <c r="BF41" s="19"/>
      <c r="BH41" s="2"/>
    </row>
    <row r="42" spans="1:60" x14ac:dyDescent="0.2">
      <c r="A42" s="2"/>
      <c r="B42" s="335"/>
      <c r="C42" s="24" t="s">
        <v>282</v>
      </c>
      <c r="D42" s="1067"/>
      <c r="E42" s="1067"/>
      <c r="F42" s="1139"/>
      <c r="G42" s="1139"/>
      <c r="H42" s="1067"/>
      <c r="I42" s="1067"/>
      <c r="J42" s="1067"/>
      <c r="K42" s="1067"/>
      <c r="L42" s="1067"/>
      <c r="M42" s="1067"/>
      <c r="N42" s="1067"/>
      <c r="O42" s="1067"/>
      <c r="P42" s="250"/>
      <c r="Q42" s="1067"/>
      <c r="R42" s="250"/>
      <c r="S42" s="1067"/>
      <c r="T42" s="250"/>
      <c r="U42" s="1067"/>
      <c r="V42" s="250"/>
      <c r="W42" s="1067"/>
      <c r="X42" s="250"/>
      <c r="Y42" s="1067"/>
      <c r="Z42" s="1067"/>
      <c r="AA42" s="1067"/>
      <c r="AB42" s="1067"/>
      <c r="AC42" s="1067"/>
      <c r="AD42" s="1067"/>
      <c r="AE42" s="1067"/>
      <c r="AF42" s="1067"/>
      <c r="AG42" s="1067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250"/>
      <c r="AU42" s="1139"/>
      <c r="AV42" s="48"/>
      <c r="AW42" s="25" t="str">
        <f>IF(AV42&lt;3," ",(LARGE(D42:Y42,1)+LARGE(D42:Y42,2)+LARGE(D42:Y42,3))/3)</f>
        <v xml:space="preserve"> </v>
      </c>
      <c r="AX42" s="17"/>
      <c r="AY42" s="17"/>
      <c r="AZ42" s="17"/>
      <c r="BA42" s="26"/>
      <c r="BB42" s="5"/>
      <c r="BC42" s="5"/>
      <c r="BD42" s="5"/>
      <c r="BE42" s="5"/>
      <c r="BF42" s="5"/>
      <c r="BH42" s="2"/>
    </row>
    <row r="43" spans="1:60" x14ac:dyDescent="0.2">
      <c r="A43" s="2"/>
      <c r="B43" s="336"/>
      <c r="C43" s="38"/>
      <c r="D43" s="247"/>
      <c r="E43" s="270"/>
      <c r="F43" s="252"/>
      <c r="G43" s="252"/>
      <c r="H43" s="265"/>
      <c r="I43" s="266"/>
      <c r="J43" s="252"/>
      <c r="K43" s="299"/>
      <c r="L43" s="247"/>
      <c r="M43" s="271"/>
      <c r="N43" s="247"/>
      <c r="O43" s="271"/>
      <c r="P43" s="247"/>
      <c r="Q43" s="1051"/>
      <c r="R43" s="247"/>
      <c r="S43" s="1051"/>
      <c r="T43" s="247"/>
      <c r="U43" s="219"/>
      <c r="V43" s="253"/>
      <c r="W43" s="219"/>
      <c r="X43" s="253"/>
      <c r="Y43" s="219"/>
      <c r="Z43" s="130"/>
      <c r="AA43" s="131"/>
      <c r="AB43" s="905"/>
      <c r="AC43" s="905"/>
      <c r="AD43" s="130"/>
      <c r="AE43" s="131"/>
      <c r="AF43" s="130"/>
      <c r="AG43" s="131"/>
      <c r="AH43" s="359"/>
      <c r="AI43" s="301"/>
      <c r="AJ43" s="272"/>
      <c r="AK43" s="272"/>
      <c r="AL43" s="354"/>
      <c r="AM43" s="298"/>
      <c r="AN43" s="272"/>
      <c r="AO43" s="272"/>
      <c r="AP43" s="354"/>
      <c r="AQ43" s="298"/>
      <c r="AR43" s="354"/>
      <c r="AS43" s="298"/>
      <c r="AT43" s="253"/>
      <c r="AU43" s="219"/>
      <c r="AV43" s="48"/>
      <c r="AW43" s="25" t="str">
        <f>IF(AV43&lt;3," ",(LARGE(D43:AU43,1)+LARGE(D43:AU43,2)+LARGE(D43:AU43,3))/3)</f>
        <v xml:space="preserve"> </v>
      </c>
      <c r="AX43" s="20">
        <v>0</v>
      </c>
      <c r="AY43" s="18">
        <f>COUNTIF(D43:AU43,"(2)")</f>
        <v>0</v>
      </c>
      <c r="AZ43" s="18">
        <f>COUNTIF(D43:AU43,"(3)")</f>
        <v>0</v>
      </c>
      <c r="BA43" s="14">
        <f>SUM(AX43:AZ43)</f>
        <v>0</v>
      </c>
      <c r="BB43" s="30" t="e">
        <f>IF((LARGE($D43:$Y43,1))&gt;=70,"17"," ")</f>
        <v>#NUM!</v>
      </c>
      <c r="BC43" s="30" t="e">
        <f>IF((LARGE($D43:$Y43,1))&gt;=125,"17"," ")</f>
        <v>#NUM!</v>
      </c>
      <c r="BD43" s="30" t="e">
        <f>IF((LARGE($D43:$Y43,1))&gt;=185,"17"," ")</f>
        <v>#NUM!</v>
      </c>
      <c r="BE43" s="30" t="e">
        <f>IF((LARGE($D43:$Y43,1))&gt;=235,"17"," ")</f>
        <v>#NUM!</v>
      </c>
      <c r="BF43" s="30" t="e">
        <f>IF((LARGE($D43:$Y43,1))&gt;=270,"17"," ")</f>
        <v>#NUM!</v>
      </c>
      <c r="BG43" s="30" t="e">
        <f>IF((LARGE($D43:$Y43,1))&gt;=335,"17"," ")</f>
        <v>#NUM!</v>
      </c>
      <c r="BH43" s="2"/>
    </row>
    <row r="44" spans="1:60" x14ac:dyDescent="0.2">
      <c r="A44" s="2"/>
      <c r="B44" s="337"/>
      <c r="C44" s="36"/>
      <c r="D44" s="249"/>
      <c r="E44" s="267"/>
      <c r="F44" s="250"/>
      <c r="G44" s="250"/>
      <c r="H44" s="249"/>
      <c r="I44" s="267"/>
      <c r="J44" s="250"/>
      <c r="K44" s="250"/>
      <c r="L44" s="249"/>
      <c r="M44" s="269"/>
      <c r="N44" s="249"/>
      <c r="O44" s="269"/>
      <c r="P44" s="249"/>
      <c r="Q44" s="1067"/>
      <c r="R44" s="249"/>
      <c r="S44" s="1067"/>
      <c r="T44" s="249"/>
      <c r="U44" s="899"/>
      <c r="V44" s="250"/>
      <c r="W44" s="899"/>
      <c r="X44" s="250"/>
      <c r="Y44" s="899"/>
      <c r="Z44" s="1059"/>
      <c r="AA44" s="899"/>
      <c r="AB44" s="1067"/>
      <c r="AC44" s="1067"/>
      <c r="AD44" s="1059"/>
      <c r="AE44" s="899"/>
      <c r="AF44" s="1059"/>
      <c r="AG44" s="899"/>
      <c r="AH44" s="355"/>
      <c r="AI44" s="1069"/>
      <c r="AJ44" s="349"/>
      <c r="AK44" s="349"/>
      <c r="AL44" s="355"/>
      <c r="AM44" s="847"/>
      <c r="AN44" s="349"/>
      <c r="AO44" s="349"/>
      <c r="AP44" s="355"/>
      <c r="AQ44" s="1438"/>
      <c r="AR44" s="355"/>
      <c r="AS44" s="1438"/>
      <c r="AT44" s="250"/>
      <c r="AU44" s="1431"/>
      <c r="AV44" s="48">
        <f>COUNT(D44:AU44)</f>
        <v>0</v>
      </c>
      <c r="AW44" s="25" t="str">
        <f>IF(AV44&lt;3," ",(LARGE(D44:AU44,1)+LARGE(D44:AU44,2)+LARGE(D44:AU44,3))/3)</f>
        <v xml:space="preserve"> </v>
      </c>
      <c r="AX44" s="20">
        <f>COUNTIF(D44:AU44,"(1)")</f>
        <v>0</v>
      </c>
      <c r="AY44" s="18">
        <f>COUNTIF(D44:AU44,"(2)")</f>
        <v>0</v>
      </c>
      <c r="AZ44" s="18">
        <f>COUNTIF(D44:AU44,"(3)")</f>
        <v>0</v>
      </c>
      <c r="BA44" s="14">
        <f>SUM(AX44:AZ44)</f>
        <v>0</v>
      </c>
      <c r="BB44" s="30" t="e">
        <f>IF((LARGE($D44:$Y44,1))&gt;=70,"17"," ")</f>
        <v>#NUM!</v>
      </c>
      <c r="BC44" s="30" t="e">
        <f>IF((LARGE($D44:$Y44,1))&gt;=125,"17"," ")</f>
        <v>#NUM!</v>
      </c>
      <c r="BD44" s="30" t="e">
        <f>IF((LARGE($D44:$Y44,1))&gt;=185,"17"," ")</f>
        <v>#NUM!</v>
      </c>
      <c r="BE44" s="30" t="e">
        <f>IF((LARGE($D44:$Y44,1))&gt;=235,"17"," ")</f>
        <v>#NUM!</v>
      </c>
      <c r="BF44" s="30" t="e">
        <f>IF((LARGE($D44:$Y44,1))&gt;=270,"17"," ")</f>
        <v>#NUM!</v>
      </c>
      <c r="BG44" s="30" t="e">
        <f>IF((LARGE($D44:$Y44,1))&gt;=335,"17"," ")</f>
        <v>#NUM!</v>
      </c>
      <c r="BH44" s="2"/>
    </row>
    <row r="45" spans="1:60" x14ac:dyDescent="0.2">
      <c r="A45" s="2"/>
      <c r="B45" s="343"/>
      <c r="C45" s="41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1047"/>
      <c r="R45" s="253"/>
      <c r="S45" s="1047"/>
      <c r="T45" s="253"/>
      <c r="U45" s="1047"/>
      <c r="V45" s="268"/>
      <c r="W45" s="1053"/>
      <c r="X45" s="268"/>
      <c r="Y45" s="1053"/>
      <c r="Z45" s="1053"/>
      <c r="AA45" s="1053"/>
      <c r="AB45" s="1053"/>
      <c r="AC45" s="1053"/>
      <c r="AD45" s="1053"/>
      <c r="AE45" s="1053"/>
      <c r="AF45" s="1053"/>
      <c r="AG45" s="10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268"/>
      <c r="AU45" s="1428"/>
      <c r="AV45" s="48"/>
      <c r="AW45" s="25" t="str">
        <f>IF(AV45&lt;3," ",(LARGE(D45:Y45,1)+LARGE(D45:Y45,2)+LARGE(D45:Y45,3))/3)</f>
        <v xml:space="preserve"> </v>
      </c>
      <c r="AX45" s="19"/>
      <c r="AY45" s="19"/>
      <c r="AZ45" s="19"/>
      <c r="BA45" s="22"/>
      <c r="BB45" s="19"/>
      <c r="BC45" s="19"/>
      <c r="BD45" s="19"/>
      <c r="BE45" s="19"/>
      <c r="BF45" s="19"/>
      <c r="BH45" s="2"/>
    </row>
    <row r="46" spans="1:60" x14ac:dyDescent="0.2">
      <c r="A46" s="2"/>
      <c r="B46" s="335"/>
      <c r="C46" s="24" t="s">
        <v>283</v>
      </c>
      <c r="D46" s="1067"/>
      <c r="E46" s="1067"/>
      <c r="F46" s="1139"/>
      <c r="G46" s="1139"/>
      <c r="H46" s="1067"/>
      <c r="I46" s="1067"/>
      <c r="J46" s="1067"/>
      <c r="K46" s="1067"/>
      <c r="L46" s="1067"/>
      <c r="M46" s="1067"/>
      <c r="N46" s="1067"/>
      <c r="O46" s="1067"/>
      <c r="P46" s="250"/>
      <c r="Q46" s="1067"/>
      <c r="R46" s="250"/>
      <c r="S46" s="1067"/>
      <c r="T46" s="250"/>
      <c r="U46" s="1067"/>
      <c r="V46" s="250"/>
      <c r="W46" s="1067"/>
      <c r="X46" s="250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250"/>
      <c r="AU46" s="1139"/>
      <c r="AV46" s="48"/>
      <c r="AW46" s="25" t="str">
        <f>IF(AV46&lt;3," ",(LARGE(D46:Y46,1)+LARGE(D46:Y46,2)+LARGE(D46:Y46,3))/3)</f>
        <v xml:space="preserve"> </v>
      </c>
      <c r="AX46" s="17"/>
      <c r="AY46" s="17"/>
      <c r="AZ46" s="17"/>
      <c r="BA46" s="26"/>
      <c r="BB46" s="5"/>
      <c r="BC46" s="5"/>
      <c r="BD46" s="5"/>
      <c r="BE46" s="5"/>
      <c r="BF46" s="5"/>
      <c r="BH46" s="2"/>
    </row>
    <row r="47" spans="1:60" x14ac:dyDescent="0.2">
      <c r="A47" s="2"/>
      <c r="B47" s="336">
        <v>1</v>
      </c>
      <c r="C47" s="300" t="s">
        <v>26</v>
      </c>
      <c r="D47" s="247"/>
      <c r="E47" s="301"/>
      <c r="F47" s="272"/>
      <c r="G47" s="272"/>
      <c r="H47" s="354"/>
      <c r="I47" s="298"/>
      <c r="J47" s="252"/>
      <c r="K47" s="272"/>
      <c r="L47" s="247">
        <v>223</v>
      </c>
      <c r="M47" s="1170" t="s">
        <v>322</v>
      </c>
      <c r="N47" s="247">
        <v>196</v>
      </c>
      <c r="O47" s="301" t="s">
        <v>355</v>
      </c>
      <c r="P47" s="247"/>
      <c r="Q47" s="1051"/>
      <c r="R47" s="247"/>
      <c r="S47" s="1051"/>
      <c r="T47" s="265"/>
      <c r="U47" s="131"/>
      <c r="V47" s="253"/>
      <c r="W47" s="219"/>
      <c r="X47" s="253"/>
      <c r="Y47" s="219"/>
      <c r="Z47" s="130"/>
      <c r="AA47" s="131"/>
      <c r="AB47" s="905"/>
      <c r="AC47" s="905"/>
      <c r="AD47" s="130"/>
      <c r="AE47" s="131"/>
      <c r="AF47" s="130"/>
      <c r="AG47" s="131"/>
      <c r="AH47" s="354"/>
      <c r="AI47" s="298"/>
      <c r="AJ47" s="272"/>
      <c r="AK47" s="272"/>
      <c r="AL47" s="354"/>
      <c r="AM47" s="298"/>
      <c r="AN47" s="272"/>
      <c r="AO47" s="272"/>
      <c r="AP47" s="354"/>
      <c r="AQ47" s="298"/>
      <c r="AR47" s="354"/>
      <c r="AS47" s="298"/>
      <c r="AT47" s="253"/>
      <c r="AU47" s="219"/>
      <c r="AV47" s="48">
        <f>COUNT(D47:AU47)</f>
        <v>2</v>
      </c>
      <c r="AW47" s="25" t="str">
        <f>IF(AV47&lt;3," ",(LARGE(D47:AU47,1)+LARGE(D47:AU47,2)+LARGE(D47:AU47,3))/3)</f>
        <v xml:space="preserve"> </v>
      </c>
      <c r="AX47" s="20">
        <f>COUNTIF(D46:AU46,"(1)")</f>
        <v>0</v>
      </c>
      <c r="AY47" s="18">
        <f>COUNTIF(D47:AU47,"(2)")</f>
        <v>0</v>
      </c>
      <c r="AZ47" s="18">
        <f>COUNTIF(D47:AU47,"(3)")</f>
        <v>0</v>
      </c>
      <c r="BA47" s="14">
        <f>SUM(AX47:AZ47)</f>
        <v>0</v>
      </c>
      <c r="BB47" s="103" t="s">
        <v>203</v>
      </c>
      <c r="BC47" s="103" t="s">
        <v>203</v>
      </c>
      <c r="BD47" s="103" t="s">
        <v>203</v>
      </c>
      <c r="BE47" s="116">
        <v>10</v>
      </c>
      <c r="BF47" s="116">
        <v>11</v>
      </c>
      <c r="BG47" s="30" t="str">
        <f>IF((LARGE($D47:$Y47,1))&gt;=335,"17"," ")</f>
        <v xml:space="preserve"> </v>
      </c>
      <c r="BH47" s="2"/>
    </row>
    <row r="48" spans="1:60" x14ac:dyDescent="0.2">
      <c r="A48" s="2"/>
      <c r="B48" s="337"/>
      <c r="C48" s="36"/>
      <c r="D48" s="249"/>
      <c r="E48" s="267"/>
      <c r="F48" s="250"/>
      <c r="G48" s="250"/>
      <c r="H48" s="249"/>
      <c r="I48" s="267"/>
      <c r="J48" s="250"/>
      <c r="K48" s="303"/>
      <c r="L48" s="249"/>
      <c r="M48" s="269"/>
      <c r="N48" s="249"/>
      <c r="O48" s="269"/>
      <c r="P48" s="249"/>
      <c r="Q48" s="227"/>
      <c r="R48" s="249"/>
      <c r="S48" s="227"/>
      <c r="T48" s="249"/>
      <c r="U48" s="225"/>
      <c r="V48" s="250"/>
      <c r="W48" s="225"/>
      <c r="X48" s="250"/>
      <c r="Y48" s="225"/>
      <c r="Z48" s="230"/>
      <c r="AA48" s="225"/>
      <c r="AB48" s="227"/>
      <c r="AC48" s="227"/>
      <c r="AD48" s="230"/>
      <c r="AE48" s="225"/>
      <c r="AF48" s="230"/>
      <c r="AG48" s="225"/>
      <c r="AH48" s="360"/>
      <c r="AI48" s="340"/>
      <c r="AJ48" s="647"/>
      <c r="AK48" s="647"/>
      <c r="AL48" s="360"/>
      <c r="AM48" s="340"/>
      <c r="AN48" s="647"/>
      <c r="AO48" s="647"/>
      <c r="AP48" s="360"/>
      <c r="AQ48" s="340"/>
      <c r="AR48" s="360"/>
      <c r="AS48" s="340"/>
      <c r="AT48" s="250"/>
      <c r="AU48" s="225"/>
      <c r="AV48" s="48">
        <f>COUNT(D48:AU48)</f>
        <v>0</v>
      </c>
      <c r="AW48" s="25" t="str">
        <f>IF(AV48&lt;3," ",(LARGE(D48:AU48,1)+LARGE(D48:AU48,2)+LARGE(D48:AU48,3))/3)</f>
        <v xml:space="preserve"> </v>
      </c>
      <c r="AX48" s="20">
        <f>COUNTIF(D47:AU47,"(1)")</f>
        <v>1</v>
      </c>
      <c r="AY48" s="18">
        <f>COUNTIF(D48:Y48,"(2)")</f>
        <v>0</v>
      </c>
      <c r="AZ48" s="18">
        <f>COUNTIF(D48:AU48,"(3)")</f>
        <v>0</v>
      </c>
      <c r="BA48" s="14">
        <f>SUM(AX48:AZ48)</f>
        <v>1</v>
      </c>
      <c r="BB48" s="30" t="e">
        <f>IF((LARGE($D48:$Y48,1))&gt;=70,"17"," ")</f>
        <v>#NUM!</v>
      </c>
      <c r="BC48" s="30" t="e">
        <f>IF((LARGE($D48:$Y48,1))&gt;=125,"17"," ")</f>
        <v>#NUM!</v>
      </c>
      <c r="BD48" s="30" t="e">
        <f>IF((LARGE($D48:$Y48,1))&gt;=185,"17"," ")</f>
        <v>#NUM!</v>
      </c>
      <c r="BE48" s="30" t="e">
        <f>IF((LARGE($D48:$Y48,1))&gt;=235,"17"," ")</f>
        <v>#NUM!</v>
      </c>
      <c r="BF48" s="30" t="e">
        <f>IF((LARGE($D48:$Y48,1))&gt;=270,"17"," ")</f>
        <v>#NUM!</v>
      </c>
      <c r="BG48" s="30" t="e">
        <f>IF((LARGE($D48:$Y48,1))&gt;=335,"17"," ")</f>
        <v>#NUM!</v>
      </c>
      <c r="BH48" s="2"/>
    </row>
    <row r="49" spans="1:60" x14ac:dyDescent="0.2">
      <c r="A49" s="2"/>
      <c r="B49" s="29"/>
      <c r="C49" s="37"/>
      <c r="D49" s="252"/>
      <c r="E49" s="252"/>
      <c r="F49" s="252"/>
      <c r="G49" s="252"/>
      <c r="H49" s="252"/>
      <c r="I49" s="252"/>
      <c r="J49" s="252"/>
      <c r="K49" s="299"/>
      <c r="L49" s="252"/>
      <c r="M49" s="299"/>
      <c r="N49" s="252"/>
      <c r="O49" s="299"/>
      <c r="P49" s="252"/>
      <c r="Q49" s="905"/>
      <c r="R49" s="252"/>
      <c r="S49" s="905"/>
      <c r="T49" s="252"/>
      <c r="U49" s="905"/>
      <c r="V49" s="252"/>
      <c r="W49" s="905"/>
      <c r="X49" s="252"/>
      <c r="Y49" s="905"/>
      <c r="Z49" s="905"/>
      <c r="AA49" s="905"/>
      <c r="AB49" s="905"/>
      <c r="AC49" s="905"/>
      <c r="AD49" s="905"/>
      <c r="AE49" s="905"/>
      <c r="AF49" s="905"/>
      <c r="AG49" s="905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52"/>
      <c r="AU49" s="905"/>
      <c r="AV49" s="48"/>
      <c r="AW49" s="25"/>
      <c r="AX49" s="19"/>
      <c r="AY49" s="19"/>
      <c r="AZ49" s="19"/>
      <c r="BA49" s="94"/>
      <c r="BB49" s="19"/>
      <c r="BC49" s="19"/>
      <c r="BD49" s="19"/>
      <c r="BE49" s="19"/>
      <c r="BF49" s="19"/>
      <c r="BG49" s="19"/>
      <c r="BH49" s="2"/>
    </row>
    <row r="50" spans="1:60" x14ac:dyDescent="0.2">
      <c r="A50" s="2"/>
      <c r="B50" s="335"/>
      <c r="C50" s="24" t="s">
        <v>56</v>
      </c>
      <c r="D50" s="261"/>
      <c r="E50" s="261"/>
      <c r="F50" s="261"/>
      <c r="G50" s="261"/>
      <c r="H50" s="261"/>
      <c r="I50" s="261"/>
      <c r="J50" s="261"/>
      <c r="K50" s="261"/>
      <c r="L50" s="332"/>
      <c r="M50" s="332"/>
      <c r="N50" s="332"/>
      <c r="O50" s="332"/>
      <c r="P50" s="250"/>
      <c r="Q50" s="1139"/>
      <c r="R50" s="250"/>
      <c r="S50" s="1139"/>
      <c r="T50" s="250"/>
      <c r="U50" s="1139"/>
      <c r="V50" s="250"/>
      <c r="W50" s="1139"/>
      <c r="X50" s="250"/>
      <c r="Y50" s="1139"/>
      <c r="Z50" s="1139"/>
      <c r="AA50" s="1139"/>
      <c r="AB50" s="1139"/>
      <c r="AC50" s="1139"/>
      <c r="AD50" s="1139"/>
      <c r="AE50" s="1139"/>
      <c r="AF50" s="1139"/>
      <c r="AG50" s="113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250"/>
      <c r="AU50" s="1139"/>
      <c r="AV50" s="61"/>
      <c r="AW50" s="469" t="str">
        <f>IF(AV50&lt;3," ",(LARGE(D50:Y50,1)+LARGE(D50:Y50,2)+LARGE(D50:Y50,3))/3)</f>
        <v xml:space="preserve"> </v>
      </c>
      <c r="AX50" s="17"/>
      <c r="AY50" s="17"/>
      <c r="AZ50" s="17"/>
      <c r="BA50" s="26"/>
      <c r="BB50" s="1222">
        <v>185</v>
      </c>
      <c r="BC50" s="1222">
        <v>260</v>
      </c>
      <c r="BD50" s="1222">
        <v>330</v>
      </c>
      <c r="BE50" s="1222">
        <v>380</v>
      </c>
      <c r="BF50" s="1222">
        <v>435</v>
      </c>
      <c r="BG50" s="1223">
        <v>460</v>
      </c>
      <c r="BH50" s="2"/>
    </row>
    <row r="51" spans="1:60" x14ac:dyDescent="0.2">
      <c r="A51" s="2"/>
      <c r="B51" s="337"/>
      <c r="C51" s="36"/>
      <c r="D51" s="257"/>
      <c r="E51" s="262"/>
      <c r="F51" s="250"/>
      <c r="G51" s="250"/>
      <c r="H51" s="257"/>
      <c r="I51" s="262"/>
      <c r="J51" s="250"/>
      <c r="K51" s="250"/>
      <c r="L51" s="257"/>
      <c r="M51" s="262"/>
      <c r="N51" s="257"/>
      <c r="O51" s="262"/>
      <c r="P51" s="249"/>
      <c r="Q51" s="227"/>
      <c r="R51" s="249"/>
      <c r="S51" s="669"/>
      <c r="T51" s="257"/>
      <c r="U51" s="254"/>
      <c r="V51" s="250"/>
      <c r="W51" s="841"/>
      <c r="X51" s="250"/>
      <c r="Y51" s="841"/>
      <c r="Z51" s="624"/>
      <c r="AA51" s="254"/>
      <c r="AB51" s="907"/>
      <c r="AC51" s="907"/>
      <c r="AD51" s="624"/>
      <c r="AE51" s="254"/>
      <c r="AF51" s="624"/>
      <c r="AG51" s="254"/>
      <c r="AH51" s="350"/>
      <c r="AI51" s="351"/>
      <c r="AJ51" s="349"/>
      <c r="AK51" s="349"/>
      <c r="AL51" s="350"/>
      <c r="AM51" s="351"/>
      <c r="AN51" s="349"/>
      <c r="AO51" s="349"/>
      <c r="AP51" s="350"/>
      <c r="AQ51" s="351"/>
      <c r="AR51" s="350"/>
      <c r="AS51" s="351"/>
      <c r="AT51" s="250"/>
      <c r="AU51" s="1431"/>
      <c r="AV51" s="48">
        <f>COUNT(D51:AU51)</f>
        <v>0</v>
      </c>
      <c r="AW51" s="25" t="str">
        <f>IF(AV51&lt;3," ",(LARGE(D51:AU51,1)+LARGE(D51:AU51,2)+LARGE(D51:AU51,3))/3)</f>
        <v xml:space="preserve"> </v>
      </c>
      <c r="AX51" s="20">
        <f>COUNTIF(D51:Y51,"(1)")</f>
        <v>0</v>
      </c>
      <c r="AY51" s="18">
        <f>COUNTIF(D51:Y51,"(2)")</f>
        <v>0</v>
      </c>
      <c r="AZ51" s="18">
        <f>COUNTIF(D51:Y51,"(3)")</f>
        <v>0</v>
      </c>
      <c r="BA51" s="14">
        <f>SUM(AX51:AZ51)</f>
        <v>0</v>
      </c>
      <c r="BB51" s="114" t="e">
        <f>IF((LARGE($D51:$Y51,1))&gt;=185,"17"," ")</f>
        <v>#NUM!</v>
      </c>
      <c r="BC51" s="401" t="e">
        <f>IF((LARGE($D51:$Y51,1))&gt;=260,"17"," ")</f>
        <v>#NUM!</v>
      </c>
      <c r="BD51" s="31" t="e">
        <f>IF((LARGE($D51:$Y51,1))&gt;=330,"17"," ")</f>
        <v>#NUM!</v>
      </c>
      <c r="BE51" s="31" t="e">
        <f>IF((LARGE($D51:$Y51,1))&gt;=380,"17"," ")</f>
        <v>#NUM!</v>
      </c>
      <c r="BF51" s="31" t="e">
        <f>IF((LARGE($D51:$Y51,1))&gt;=435,"17"," ")</f>
        <v>#NUM!</v>
      </c>
      <c r="BG51" s="31" t="e">
        <f>IF((LARGE($D51:$Y51,1))&gt;=460,"17"," ")</f>
        <v>#NUM!</v>
      </c>
      <c r="BH51" s="2"/>
    </row>
    <row r="52" spans="1:60" x14ac:dyDescent="0.2">
      <c r="A52" s="2"/>
      <c r="B52" s="29"/>
      <c r="C52" s="37"/>
      <c r="D52" s="252"/>
      <c r="E52" s="252"/>
      <c r="F52" s="252"/>
      <c r="G52" s="252"/>
      <c r="H52" s="252"/>
      <c r="I52" s="252"/>
      <c r="J52" s="252"/>
      <c r="K52" s="299"/>
      <c r="L52" s="252"/>
      <c r="M52" s="299"/>
      <c r="N52" s="252"/>
      <c r="O52" s="299"/>
      <c r="P52" s="252"/>
      <c r="Q52" s="905"/>
      <c r="R52" s="252"/>
      <c r="S52" s="905"/>
      <c r="T52" s="252"/>
      <c r="U52" s="905"/>
      <c r="V52" s="252"/>
      <c r="W52" s="905"/>
      <c r="X52" s="252"/>
      <c r="Y52" s="905"/>
      <c r="Z52" s="905"/>
      <c r="AA52" s="905"/>
      <c r="AB52" s="905"/>
      <c r="AC52" s="905"/>
      <c r="AD52" s="905"/>
      <c r="AE52" s="905"/>
      <c r="AF52" s="905"/>
      <c r="AG52" s="905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52"/>
      <c r="AU52" s="905"/>
      <c r="AV52" s="48"/>
      <c r="AW52" s="25"/>
      <c r="AX52" s="19"/>
      <c r="AY52" s="19"/>
      <c r="AZ52" s="19"/>
      <c r="BA52" s="94"/>
      <c r="BB52" s="19"/>
      <c r="BC52" s="19"/>
      <c r="BD52" s="19"/>
      <c r="BE52" s="19"/>
      <c r="BF52" s="19"/>
      <c r="BG52" s="19"/>
      <c r="BH52" s="2"/>
    </row>
    <row r="53" spans="1:60" x14ac:dyDescent="0.2">
      <c r="A53" s="2"/>
      <c r="B53" s="29"/>
      <c r="C53" s="92" t="s">
        <v>117</v>
      </c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825"/>
      <c r="R53" s="252"/>
      <c r="S53" s="825"/>
      <c r="T53" s="252"/>
      <c r="U53" s="825"/>
      <c r="V53" s="252"/>
      <c r="W53" s="825"/>
      <c r="X53" s="252"/>
      <c r="Y53" s="825"/>
      <c r="Z53" s="825"/>
      <c r="AA53" s="825"/>
      <c r="AB53" s="903"/>
      <c r="AC53" s="903"/>
      <c r="AD53" s="825"/>
      <c r="AE53" s="825"/>
      <c r="AF53" s="1018"/>
      <c r="AG53" s="1018"/>
      <c r="AH53" s="845"/>
      <c r="AI53" s="845"/>
      <c r="AJ53" s="845"/>
      <c r="AK53" s="845"/>
      <c r="AL53" s="845"/>
      <c r="AM53" s="845"/>
      <c r="AN53" s="1436"/>
      <c r="AO53" s="1436"/>
      <c r="AP53" s="1436"/>
      <c r="AQ53" s="1436"/>
      <c r="AR53" s="1436"/>
      <c r="AS53" s="1436"/>
      <c r="AT53" s="252"/>
      <c r="AU53" s="1429"/>
      <c r="AV53" s="48"/>
      <c r="AW53" s="25" t="str">
        <f>IF(AV53&lt;3," ",(LARGE(D53:Y53,1)+LARGE(D53:Y53,2)+LARGE(D53:Y53,3))/3)</f>
        <v xml:space="preserve"> </v>
      </c>
      <c r="AX53" s="19"/>
      <c r="AY53" s="19"/>
      <c r="AZ53" s="19"/>
      <c r="BA53" s="94"/>
      <c r="BB53" s="19"/>
      <c r="BC53" s="19"/>
      <c r="BD53" s="19"/>
      <c r="BE53" s="19"/>
      <c r="BF53" s="19"/>
      <c r="BG53" s="19"/>
      <c r="BH53" s="2"/>
    </row>
    <row r="54" spans="1:60" x14ac:dyDescent="0.2">
      <c r="A54" s="2"/>
      <c r="B54" s="644"/>
      <c r="C54" s="645"/>
      <c r="D54" s="265"/>
      <c r="E54" s="266"/>
      <c r="F54" s="268"/>
      <c r="G54" s="268"/>
      <c r="H54" s="265"/>
      <c r="I54" s="266"/>
      <c r="J54" s="268"/>
      <c r="K54" s="268"/>
      <c r="L54" s="265"/>
      <c r="M54" s="266"/>
      <c r="N54" s="265"/>
      <c r="O54" s="266"/>
      <c r="P54" s="265"/>
      <c r="Q54" s="827"/>
      <c r="R54" s="265"/>
      <c r="S54" s="238"/>
      <c r="T54" s="265"/>
      <c r="U54" s="131"/>
      <c r="V54" s="268"/>
      <c r="W54" s="840"/>
      <c r="X54" s="268"/>
      <c r="Y54" s="840"/>
      <c r="Z54" s="835"/>
      <c r="AA54" s="840"/>
      <c r="AB54" s="904"/>
      <c r="AC54" s="904"/>
      <c r="AD54" s="835"/>
      <c r="AE54" s="840"/>
      <c r="AF54" s="1016"/>
      <c r="AG54" s="1019"/>
      <c r="AH54" s="842"/>
      <c r="AI54" s="844"/>
      <c r="AJ54" s="843"/>
      <c r="AK54" s="843"/>
      <c r="AL54" s="842"/>
      <c r="AM54" s="844"/>
      <c r="AN54" s="1433"/>
      <c r="AO54" s="1433"/>
      <c r="AP54" s="1432"/>
      <c r="AQ54" s="1434"/>
      <c r="AR54" s="1432"/>
      <c r="AS54" s="1434"/>
      <c r="AT54" s="268"/>
      <c r="AU54" s="1425"/>
      <c r="AV54" s="48">
        <f>COUNT(D54:AU54)</f>
        <v>0</v>
      </c>
      <c r="AX54" s="30">
        <f>COUNTIF(D54:Y54,"(1)")</f>
        <v>0</v>
      </c>
      <c r="AY54" s="31">
        <f>COUNTIF(D54:Y54,"(2)")</f>
        <v>0</v>
      </c>
      <c r="AZ54" s="31">
        <f>COUNTIF(D54:Y54,"(3)")</f>
        <v>0</v>
      </c>
      <c r="BA54" s="121">
        <f>SUM(AX54:AZ54)</f>
        <v>0</v>
      </c>
      <c r="BB54" s="114" t="e">
        <f>IF((LARGE($D54:$Y54,1))&gt;=185,"17"," ")</f>
        <v>#NUM!</v>
      </c>
      <c r="BC54" s="401" t="e">
        <f>IF((LARGE($D54:$Y54,1))&gt;=260,"17"," ")</f>
        <v>#NUM!</v>
      </c>
      <c r="BD54" s="31" t="e">
        <f>IF((LARGE($D54:$Y54,1))&gt;=330,"17"," ")</f>
        <v>#NUM!</v>
      </c>
      <c r="BE54" s="31" t="e">
        <f>IF((LARGE($D54:$Y54,1))&gt;=380,"17"," ")</f>
        <v>#NUM!</v>
      </c>
      <c r="BF54" s="31" t="e">
        <f>IF((LARGE($D54:$Y54,1))&gt;=435,"17"," ")</f>
        <v>#NUM!</v>
      </c>
      <c r="BG54" s="31" t="e">
        <f>IF((LARGE($D54:$Y54,1))&gt;=460,"17"," ")</f>
        <v>#NUM!</v>
      </c>
      <c r="BH54" s="2"/>
    </row>
    <row r="55" spans="1:60" x14ac:dyDescent="0.2">
      <c r="A55" s="2"/>
      <c r="B55" s="337"/>
      <c r="C55" s="36"/>
      <c r="D55" s="249"/>
      <c r="E55" s="267"/>
      <c r="F55" s="250"/>
      <c r="G55" s="250"/>
      <c r="H55" s="249"/>
      <c r="I55" s="267"/>
      <c r="J55" s="250"/>
      <c r="K55" s="250"/>
      <c r="L55" s="249"/>
      <c r="M55" s="267"/>
      <c r="N55" s="249"/>
      <c r="O55" s="267"/>
      <c r="P55" s="249"/>
      <c r="Q55" s="669"/>
      <c r="R55" s="249"/>
      <c r="S55" s="227"/>
      <c r="T55" s="249"/>
      <c r="U55" s="225"/>
      <c r="V55" s="250"/>
      <c r="W55" s="841"/>
      <c r="X55" s="250"/>
      <c r="Y55" s="841"/>
      <c r="Z55" s="838"/>
      <c r="AA55" s="841"/>
      <c r="AB55" s="907"/>
      <c r="AC55" s="907"/>
      <c r="AD55" s="838"/>
      <c r="AE55" s="841"/>
      <c r="AF55" s="1017"/>
      <c r="AG55" s="899"/>
      <c r="AH55" s="355"/>
      <c r="AI55" s="847"/>
      <c r="AJ55" s="349"/>
      <c r="AK55" s="349"/>
      <c r="AL55" s="355"/>
      <c r="AM55" s="847"/>
      <c r="AN55" s="349"/>
      <c r="AO55" s="349"/>
      <c r="AP55" s="355"/>
      <c r="AQ55" s="1438"/>
      <c r="AR55" s="355"/>
      <c r="AS55" s="1438"/>
      <c r="AT55" s="250"/>
      <c r="AU55" s="1431"/>
      <c r="AV55" s="48">
        <f>COUNT(D55:AU55)</f>
        <v>0</v>
      </c>
      <c r="AW55" s="25" t="str">
        <f>IF(AV54&lt;3," ",(LARGE(D54:AU54,1)+LARGE(D54:AU54,2)+LARGE(D54:AU54,3))/3)</f>
        <v xml:space="preserve"> </v>
      </c>
      <c r="AX55" s="20">
        <f>COUNTIF(D55:Y55,"(1)")</f>
        <v>0</v>
      </c>
      <c r="AY55" s="18">
        <f>COUNTIF(D55:Y55,"(2)")</f>
        <v>0</v>
      </c>
      <c r="AZ55" s="18">
        <f>COUNTIF(D55:Y55,"(3)")</f>
        <v>0</v>
      </c>
      <c r="BA55" s="14">
        <f>SUM(AX55:AZ55)</f>
        <v>0</v>
      </c>
      <c r="BB55" s="30" t="e">
        <f>IF((LARGE($D55:$Y55,1))&gt;=185,"17"," ")</f>
        <v>#NUM!</v>
      </c>
      <c r="BC55" s="30" t="e">
        <f>IF((LARGE($D55:$Y55,1))&gt;=260,"17"," ")</f>
        <v>#NUM!</v>
      </c>
      <c r="BD55" s="31" t="e">
        <f>IF((LARGE($D55:$Y55,1))&gt;=330,"17"," ")</f>
        <v>#NUM!</v>
      </c>
      <c r="BE55" s="31" t="e">
        <f>IF((LARGE($D55:$Y55,1))&gt;=380,"17"," ")</f>
        <v>#NUM!</v>
      </c>
      <c r="BF55" s="31" t="e">
        <f>IF((LARGE($D55:$Y55,1))&gt;=435,"17"," ")</f>
        <v>#NUM!</v>
      </c>
      <c r="BG55" s="31" t="e">
        <f>IF((LARGE($D55:$Y55,1))&gt;=460,"17"," ")</f>
        <v>#NUM!</v>
      </c>
      <c r="BH55" s="2"/>
    </row>
    <row r="56" spans="1:60" x14ac:dyDescent="0.2">
      <c r="A56" s="2"/>
      <c r="C56" s="37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1053"/>
      <c r="R56" s="253"/>
      <c r="S56" s="1053"/>
      <c r="T56" s="253"/>
      <c r="U56" s="1053"/>
      <c r="V56" s="253"/>
      <c r="W56" s="1053"/>
      <c r="X56" s="253"/>
      <c r="Y56" s="1053"/>
      <c r="Z56" s="1053"/>
      <c r="AA56" s="1053"/>
      <c r="AB56" s="1053"/>
      <c r="AC56" s="1053"/>
      <c r="AD56" s="1053"/>
      <c r="AE56" s="1053"/>
      <c r="AF56" s="1053"/>
      <c r="AG56" s="10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253"/>
      <c r="AU56" s="1428"/>
      <c r="AV56" s="48"/>
      <c r="AW56" s="25"/>
      <c r="AX56" s="19"/>
      <c r="AY56" s="19"/>
      <c r="AZ56" s="19"/>
      <c r="BA56" s="22"/>
      <c r="BB56" s="19"/>
      <c r="BC56" s="19"/>
      <c r="BD56" s="19"/>
      <c r="BE56" s="19"/>
      <c r="BF56" s="19"/>
      <c r="BG56" s="19"/>
      <c r="BH56" s="2"/>
    </row>
    <row r="57" spans="1:60" x14ac:dyDescent="0.2">
      <c r="A57" s="2"/>
      <c r="B57" s="335"/>
      <c r="C57" s="24" t="s">
        <v>60</v>
      </c>
      <c r="D57" s="261"/>
      <c r="E57" s="261"/>
      <c r="F57" s="261"/>
      <c r="G57" s="261"/>
      <c r="H57" s="261"/>
      <c r="I57" s="261"/>
      <c r="J57" s="261"/>
      <c r="K57" s="261"/>
      <c r="L57" s="332"/>
      <c r="M57" s="332"/>
      <c r="N57" s="332"/>
      <c r="O57" s="332"/>
      <c r="P57" s="250"/>
      <c r="Q57" s="1067"/>
      <c r="R57" s="250"/>
      <c r="S57" s="1067"/>
      <c r="T57" s="250"/>
      <c r="U57" s="1067"/>
      <c r="V57" s="250"/>
      <c r="W57" s="1067"/>
      <c r="X57" s="250"/>
      <c r="Y57" s="1067"/>
      <c r="Z57" s="1067"/>
      <c r="AA57" s="1067"/>
      <c r="AB57" s="1067"/>
      <c r="AC57" s="1067"/>
      <c r="AD57" s="1067"/>
      <c r="AE57" s="1067"/>
      <c r="AF57" s="1067"/>
      <c r="AG57" s="1067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250"/>
      <c r="AU57" s="1139"/>
      <c r="AV57" s="48"/>
      <c r="AW57" s="25"/>
      <c r="AX57" s="17"/>
      <c r="AY57" s="17"/>
      <c r="AZ57" s="17"/>
      <c r="BA57" s="26"/>
      <c r="BB57" s="17"/>
      <c r="BC57" s="17"/>
      <c r="BD57" s="17"/>
      <c r="BE57" s="17"/>
      <c r="BF57" s="17"/>
      <c r="BH57" s="2"/>
    </row>
    <row r="58" spans="1:60" x14ac:dyDescent="0.2">
      <c r="A58" s="2"/>
      <c r="B58" s="337">
        <v>1</v>
      </c>
      <c r="C58" s="344" t="s">
        <v>295</v>
      </c>
      <c r="D58" s="257"/>
      <c r="E58" s="362"/>
      <c r="F58" s="647"/>
      <c r="G58" s="647"/>
      <c r="H58" s="361"/>
      <c r="I58" s="362"/>
      <c r="J58" s="249">
        <v>376</v>
      </c>
      <c r="K58" s="1184" t="s">
        <v>322</v>
      </c>
      <c r="L58" s="249"/>
      <c r="M58" s="267"/>
      <c r="N58" s="249">
        <v>310</v>
      </c>
      <c r="O58" s="340" t="s">
        <v>348</v>
      </c>
      <c r="P58" s="249"/>
      <c r="Q58" s="1067"/>
      <c r="R58" s="249">
        <v>318</v>
      </c>
      <c r="S58" s="1284" t="s">
        <v>322</v>
      </c>
      <c r="T58" s="249"/>
      <c r="U58" s="225"/>
      <c r="V58" s="250"/>
      <c r="W58" s="899"/>
      <c r="X58" s="250"/>
      <c r="Y58" s="225"/>
      <c r="Z58" s="129"/>
      <c r="AA58" s="127"/>
      <c r="AB58" s="227"/>
      <c r="AC58" s="227"/>
      <c r="AD58" s="129"/>
      <c r="AE58" s="127"/>
      <c r="AF58" s="129"/>
      <c r="AG58" s="127"/>
      <c r="AH58" s="355"/>
      <c r="AI58" s="1069"/>
      <c r="AJ58" s="349"/>
      <c r="AK58" s="349"/>
      <c r="AL58" s="350"/>
      <c r="AM58" s="351"/>
      <c r="AN58" s="349"/>
      <c r="AO58" s="349"/>
      <c r="AP58" s="350"/>
      <c r="AQ58" s="351"/>
      <c r="AR58" s="350"/>
      <c r="AS58" s="351"/>
      <c r="AT58" s="250"/>
      <c r="AU58" s="1431"/>
      <c r="AV58" s="48">
        <f>COUNT(D58:AU58)</f>
        <v>3</v>
      </c>
      <c r="AW58" s="25">
        <f>IF(AV58&lt;3," ",(LARGE(D58:AU58,1)+LARGE(D58:AU58,2)+LARGE(D58:AU58,3))/3)</f>
        <v>334.66666666666669</v>
      </c>
      <c r="AX58" s="20">
        <f>COUNTIF(D58:AU58,"(1)")</f>
        <v>2</v>
      </c>
      <c r="AY58" s="18">
        <f>COUNTIF(D58:AU58,"(2)")</f>
        <v>0</v>
      </c>
      <c r="AZ58" s="18">
        <f>COUNTIF(D58:AU58,"(3)")</f>
        <v>0</v>
      </c>
      <c r="BA58" s="14">
        <f>SUM(AX58:AZ58)</f>
        <v>2</v>
      </c>
      <c r="BB58" s="116">
        <v>14</v>
      </c>
      <c r="BC58" s="116">
        <v>14</v>
      </c>
      <c r="BD58" s="35">
        <v>14</v>
      </c>
      <c r="BE58" s="35">
        <v>16</v>
      </c>
      <c r="BF58" s="31" t="str">
        <f>IF((LARGE($D58:$Y58,1))&gt;=435,"17"," ")</f>
        <v xml:space="preserve"> </v>
      </c>
      <c r="BG58" s="30" t="str">
        <f>IF((LARGE($D58:$Y58,1))&gt;=460,"17"," ")</f>
        <v xml:space="preserve"> </v>
      </c>
      <c r="BH58" s="2"/>
    </row>
    <row r="59" spans="1:60" x14ac:dyDescent="0.2">
      <c r="A59" s="2"/>
      <c r="C59" s="37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1053"/>
      <c r="R59" s="253"/>
      <c r="S59" s="1053"/>
      <c r="T59" s="253"/>
      <c r="U59" s="1053"/>
      <c r="V59" s="253"/>
      <c r="W59" s="1053"/>
      <c r="X59" s="253"/>
      <c r="Y59" s="1053"/>
      <c r="Z59" s="1053"/>
      <c r="AA59" s="1053"/>
      <c r="AB59" s="1053"/>
      <c r="AC59" s="1053"/>
      <c r="AD59" s="1053"/>
      <c r="AE59" s="1053"/>
      <c r="AF59" s="1053"/>
      <c r="AG59" s="10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253"/>
      <c r="AU59" s="1428"/>
      <c r="AV59" s="48"/>
      <c r="AW59" s="25"/>
      <c r="AX59" s="19"/>
      <c r="AY59" s="19"/>
      <c r="AZ59" s="19"/>
      <c r="BA59" s="22"/>
      <c r="BB59" s="19"/>
      <c r="BC59" s="19"/>
      <c r="BD59" s="19"/>
      <c r="BE59" s="19"/>
      <c r="BF59" s="19"/>
      <c r="BG59" s="19"/>
      <c r="BH59" s="2"/>
    </row>
    <row r="60" spans="1:60" x14ac:dyDescent="0.2">
      <c r="A60" s="2"/>
      <c r="B60" s="335"/>
      <c r="C60" s="24" t="s">
        <v>61</v>
      </c>
      <c r="D60" s="261"/>
      <c r="E60" s="261"/>
      <c r="F60" s="261"/>
      <c r="G60" s="261"/>
      <c r="H60" s="261"/>
      <c r="I60" s="261"/>
      <c r="J60" s="261"/>
      <c r="K60" s="261"/>
      <c r="L60" s="332"/>
      <c r="M60" s="332"/>
      <c r="N60" s="332"/>
      <c r="O60" s="332"/>
      <c r="P60" s="250"/>
      <c r="Q60" s="1067"/>
      <c r="R60" s="250"/>
      <c r="S60" s="1067"/>
      <c r="T60" s="250"/>
      <c r="U60" s="1067"/>
      <c r="V60" s="250"/>
      <c r="W60" s="1067"/>
      <c r="X60" s="250"/>
      <c r="Y60" s="1067"/>
      <c r="Z60" s="1067"/>
      <c r="AA60" s="1067"/>
      <c r="AB60" s="1067"/>
      <c r="AC60" s="1067"/>
      <c r="AD60" s="1067"/>
      <c r="AE60" s="1067"/>
      <c r="AF60" s="1067"/>
      <c r="AG60" s="1067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250"/>
      <c r="AU60" s="1139"/>
      <c r="AV60" s="48"/>
      <c r="AW60" s="25"/>
      <c r="AX60" s="17"/>
      <c r="AY60" s="17"/>
      <c r="AZ60" s="17"/>
      <c r="BA60" s="26"/>
      <c r="BB60" s="17"/>
      <c r="BC60" s="17"/>
      <c r="BD60" s="17"/>
      <c r="BE60" s="17"/>
      <c r="BF60" s="17"/>
      <c r="BH60" s="2"/>
    </row>
    <row r="61" spans="1:60" x14ac:dyDescent="0.2">
      <c r="A61" s="2"/>
      <c r="B61" s="336"/>
      <c r="C61" s="28" t="s">
        <v>22</v>
      </c>
      <c r="D61" s="265"/>
      <c r="E61" s="298"/>
      <c r="F61" s="376"/>
      <c r="G61" s="376"/>
      <c r="H61" s="354"/>
      <c r="I61" s="298"/>
      <c r="J61" s="247"/>
      <c r="K61" s="301"/>
      <c r="L61" s="247"/>
      <c r="M61" s="301"/>
      <c r="N61" s="247"/>
      <c r="O61" s="301"/>
      <c r="P61" s="247"/>
      <c r="Q61" s="1051"/>
      <c r="R61" s="247"/>
      <c r="S61" s="1051"/>
      <c r="T61" s="247"/>
      <c r="U61" s="219"/>
      <c r="V61" s="253"/>
      <c r="W61" s="219"/>
      <c r="X61" s="253"/>
      <c r="Y61" s="219"/>
      <c r="Z61" s="130"/>
      <c r="AA61" s="131"/>
      <c r="AB61" s="905"/>
      <c r="AC61" s="905"/>
      <c r="AD61" s="130"/>
      <c r="AE61" s="131"/>
      <c r="AF61" s="130"/>
      <c r="AG61" s="131"/>
      <c r="AH61" s="359"/>
      <c r="AI61" s="301"/>
      <c r="AJ61" s="272"/>
      <c r="AK61" s="272"/>
      <c r="AL61" s="354"/>
      <c r="AM61" s="298"/>
      <c r="AN61" s="272"/>
      <c r="AO61" s="272"/>
      <c r="AP61" s="354"/>
      <c r="AQ61" s="298"/>
      <c r="AR61" s="354"/>
      <c r="AS61" s="298"/>
      <c r="AT61" s="253"/>
      <c r="AU61" s="219"/>
      <c r="AV61" s="48">
        <f t="shared" ref="AV61:AV67" si="0">COUNT(D61:AU61)</f>
        <v>0</v>
      </c>
      <c r="AW61" s="25" t="str">
        <f>IF(AV61&lt;3," ",(LARGE(D61:AU61,1)+LARGE(D61:AU61,2)+LARGE(D61:AU61,3))/3)</f>
        <v xml:space="preserve"> </v>
      </c>
      <c r="AX61" s="20">
        <f>COUNTIF(D61:AU61,"(1)")</f>
        <v>0</v>
      </c>
      <c r="AY61" s="18">
        <f>COUNTIF(D61:AU61,"(2)")</f>
        <v>0</v>
      </c>
      <c r="AZ61" s="18">
        <f>COUNTIF(D61:AU61,"(3)")</f>
        <v>0</v>
      </c>
      <c r="BA61" s="14">
        <f t="shared" ref="BA61:BA67" si="1">SUM(AX61:AZ61)</f>
        <v>0</v>
      </c>
      <c r="BB61" s="107" t="s">
        <v>14</v>
      </c>
      <c r="BC61" s="99" t="s">
        <v>53</v>
      </c>
      <c r="BD61" s="99" t="s">
        <v>53</v>
      </c>
      <c r="BE61" s="99" t="s">
        <v>53</v>
      </c>
      <c r="BF61" s="104" t="s">
        <v>158</v>
      </c>
      <c r="BG61" s="103" t="s">
        <v>180</v>
      </c>
      <c r="BH61" s="2"/>
    </row>
    <row r="62" spans="1:60" x14ac:dyDescent="0.2">
      <c r="A62" s="2"/>
      <c r="B62" s="336">
        <v>1</v>
      </c>
      <c r="C62" s="300" t="s">
        <v>310</v>
      </c>
      <c r="D62" s="247"/>
      <c r="E62" s="301"/>
      <c r="F62" s="272"/>
      <c r="G62" s="272"/>
      <c r="H62" s="359"/>
      <c r="I62" s="301"/>
      <c r="J62" s="247">
        <v>420</v>
      </c>
      <c r="K62" s="1185" t="s">
        <v>323</v>
      </c>
      <c r="L62" s="247"/>
      <c r="M62" s="270"/>
      <c r="N62" s="247"/>
      <c r="O62" s="270"/>
      <c r="P62" s="247"/>
      <c r="Q62" s="1063"/>
      <c r="R62" s="247"/>
      <c r="S62" s="1063"/>
      <c r="T62" s="247"/>
      <c r="U62" s="1065"/>
      <c r="V62" s="252"/>
      <c r="W62" s="1065"/>
      <c r="X62" s="252"/>
      <c r="Y62" s="1065"/>
      <c r="Z62" s="1057"/>
      <c r="AA62" s="1065"/>
      <c r="AB62" s="1063"/>
      <c r="AC62" s="1063"/>
      <c r="AD62" s="1057"/>
      <c r="AE62" s="1065"/>
      <c r="AF62" s="1057"/>
      <c r="AG62" s="1065"/>
      <c r="AH62" s="1070"/>
      <c r="AI62" s="1072"/>
      <c r="AJ62" s="1071"/>
      <c r="AK62" s="1071"/>
      <c r="AL62" s="1070"/>
      <c r="AM62" s="846"/>
      <c r="AN62" s="1436"/>
      <c r="AO62" s="1436"/>
      <c r="AP62" s="1435"/>
      <c r="AQ62" s="1437"/>
      <c r="AR62" s="1435"/>
      <c r="AS62" s="1437"/>
      <c r="AT62" s="252"/>
      <c r="AU62" s="1430"/>
      <c r="AV62" s="48">
        <f t="shared" si="0"/>
        <v>1</v>
      </c>
      <c r="AW62" s="25" t="str">
        <f>IF(AV62&lt;3," ",(LARGE(D62:AU62,1)+LARGE(D62:AU62,2)+LARGE(D62:AU62,3))/3)</f>
        <v xml:space="preserve"> </v>
      </c>
      <c r="AX62" s="20">
        <f>COUNTIF(D62:AU62,"(1)")</f>
        <v>0</v>
      </c>
      <c r="AY62" s="18">
        <f>COUNTIF(D62:AU62,"(2)")</f>
        <v>1</v>
      </c>
      <c r="AZ62" s="18">
        <f>COUNTIF(D62:AU62,"(3)")</f>
        <v>0</v>
      </c>
      <c r="BA62" s="14">
        <f t="shared" si="1"/>
        <v>1</v>
      </c>
      <c r="BB62" s="1182" t="str">
        <f>IF((LARGE($D62:$Y62,1))&gt;=185,"17"," ")</f>
        <v>17</v>
      </c>
      <c r="BC62" s="1182" t="str">
        <f>IF((LARGE($D62:$Y62,1))&gt;=260,"17"," ")</f>
        <v>17</v>
      </c>
      <c r="BD62" s="1183" t="str">
        <f>IF((LARGE($D62:$Y62,1))&gt;=330,"17"," ")</f>
        <v>17</v>
      </c>
      <c r="BE62" s="31" t="e">
        <f>IF((LARGE($D60:$Y60,1))&gt;=380,"17"," ")</f>
        <v>#NUM!</v>
      </c>
      <c r="BF62" s="31" t="str">
        <f>IF((LARGE($D62:$Y62,1))&gt;=435,"17"," ")</f>
        <v xml:space="preserve"> </v>
      </c>
      <c r="BG62" s="18" t="str">
        <f>IF((LARGE($D62:$Y62,1))&gt;=460,"17"," ")</f>
        <v xml:space="preserve"> </v>
      </c>
      <c r="BH62" s="2"/>
    </row>
    <row r="63" spans="1:60" x14ac:dyDescent="0.2">
      <c r="A63" s="2"/>
      <c r="B63" s="336">
        <v>2</v>
      </c>
      <c r="C63" s="300" t="s">
        <v>242</v>
      </c>
      <c r="D63" s="247"/>
      <c r="E63" s="301"/>
      <c r="F63" s="272"/>
      <c r="G63" s="272"/>
      <c r="H63" s="359">
        <v>411</v>
      </c>
      <c r="I63" s="301" t="s">
        <v>348</v>
      </c>
      <c r="J63" s="247"/>
      <c r="K63" s="270"/>
      <c r="L63" s="247"/>
      <c r="M63" s="270"/>
      <c r="N63" s="247">
        <v>434</v>
      </c>
      <c r="O63" s="1228" t="s">
        <v>347</v>
      </c>
      <c r="P63" s="247"/>
      <c r="Q63" s="1063"/>
      <c r="R63" s="247"/>
      <c r="S63" s="905"/>
      <c r="T63" s="247"/>
      <c r="U63" s="1065"/>
      <c r="V63" s="252"/>
      <c r="W63" s="1065"/>
      <c r="X63" s="252"/>
      <c r="Y63" s="219"/>
      <c r="Z63" s="1064"/>
      <c r="AA63" s="219"/>
      <c r="AB63" s="905"/>
      <c r="AC63" s="905"/>
      <c r="AD63" s="1064"/>
      <c r="AE63" s="219"/>
      <c r="AF63" s="1064"/>
      <c r="AG63" s="219"/>
      <c r="AH63" s="1070"/>
      <c r="AI63" s="1072"/>
      <c r="AJ63" s="1071"/>
      <c r="AK63" s="1071"/>
      <c r="AL63" s="1070"/>
      <c r="AM63" s="846"/>
      <c r="AN63" s="1436"/>
      <c r="AO63" s="1436"/>
      <c r="AP63" s="1435"/>
      <c r="AQ63" s="1437"/>
      <c r="AR63" s="1435"/>
      <c r="AS63" s="1437"/>
      <c r="AT63" s="252"/>
      <c r="AU63" s="1430"/>
      <c r="AV63" s="48">
        <f t="shared" si="0"/>
        <v>2</v>
      </c>
      <c r="AX63" s="20">
        <f>COUNTIF(D63:AU63,"(1)")</f>
        <v>0</v>
      </c>
      <c r="AY63" s="18">
        <f>COUNTIF(D63:AU63,"(2)")</f>
        <v>0</v>
      </c>
      <c r="AZ63" s="18">
        <f>COUNTIF(D63:AU63,"(3)")</f>
        <v>1</v>
      </c>
      <c r="BA63" s="14">
        <f t="shared" si="1"/>
        <v>1</v>
      </c>
      <c r="BB63" s="116">
        <v>15</v>
      </c>
      <c r="BC63" s="116">
        <v>15</v>
      </c>
      <c r="BD63" s="35">
        <v>15</v>
      </c>
      <c r="BE63" s="35">
        <v>15</v>
      </c>
      <c r="BF63" s="35">
        <v>15</v>
      </c>
      <c r="BG63" s="106">
        <v>15</v>
      </c>
      <c r="BH63" s="2"/>
    </row>
    <row r="64" spans="1:60" x14ac:dyDescent="0.2">
      <c r="A64" s="2"/>
      <c r="B64" s="336">
        <v>3</v>
      </c>
      <c r="C64" s="300" t="s">
        <v>305</v>
      </c>
      <c r="D64" s="247"/>
      <c r="E64" s="301"/>
      <c r="F64" s="272"/>
      <c r="G64" s="272"/>
      <c r="H64" s="359">
        <v>433</v>
      </c>
      <c r="I64" s="1170" t="s">
        <v>322</v>
      </c>
      <c r="J64" s="247"/>
      <c r="K64" s="270"/>
      <c r="L64" s="247"/>
      <c r="M64" s="270"/>
      <c r="N64" s="247"/>
      <c r="O64" s="270"/>
      <c r="P64" s="247"/>
      <c r="Q64" s="1063"/>
      <c r="R64" s="247"/>
      <c r="S64" s="905"/>
      <c r="T64" s="247"/>
      <c r="U64" s="1065"/>
      <c r="V64" s="252"/>
      <c r="W64" s="1065"/>
      <c r="X64" s="252"/>
      <c r="Y64" s="219"/>
      <c r="Z64" s="1064"/>
      <c r="AA64" s="219"/>
      <c r="AB64" s="905"/>
      <c r="AC64" s="905"/>
      <c r="AD64" s="1064"/>
      <c r="AE64" s="219"/>
      <c r="AF64" s="1064"/>
      <c r="AG64" s="219"/>
      <c r="AH64" s="1070"/>
      <c r="AI64" s="1072"/>
      <c r="AJ64" s="1071"/>
      <c r="AK64" s="1071"/>
      <c r="AL64" s="1070"/>
      <c r="AM64" s="846"/>
      <c r="AN64" s="1436"/>
      <c r="AO64" s="1436"/>
      <c r="AP64" s="1435"/>
      <c r="AQ64" s="1437"/>
      <c r="AR64" s="1435"/>
      <c r="AS64" s="1437"/>
      <c r="AT64" s="252"/>
      <c r="AU64" s="1430"/>
      <c r="AV64" s="48">
        <f t="shared" si="0"/>
        <v>1</v>
      </c>
      <c r="AW64" s="25"/>
      <c r="AX64" s="20">
        <f>COUNTIF(D64:AU64,"(1)")</f>
        <v>1</v>
      </c>
      <c r="AY64" s="18">
        <f>COUNTIF(D64:AU64,"(2)")</f>
        <v>0</v>
      </c>
      <c r="AZ64" s="18">
        <f>COUNTIF(D64:AU64,"(3)")</f>
        <v>0</v>
      </c>
      <c r="BA64" s="14">
        <f t="shared" si="1"/>
        <v>1</v>
      </c>
      <c r="BB64" s="116">
        <v>15</v>
      </c>
      <c r="BC64" s="116">
        <v>15</v>
      </c>
      <c r="BD64" s="35">
        <v>15</v>
      </c>
      <c r="BE64" s="35">
        <v>15</v>
      </c>
      <c r="BF64" s="35">
        <v>15</v>
      </c>
      <c r="BG64" s="18" t="str">
        <f>IF((LARGE($D64:$Y64,1))&gt;=460,"17"," ")</f>
        <v xml:space="preserve"> </v>
      </c>
      <c r="BH64" s="2"/>
    </row>
    <row r="65" spans="1:60" x14ac:dyDescent="0.2">
      <c r="A65" s="2"/>
      <c r="B65" s="336">
        <v>4</v>
      </c>
      <c r="C65" s="300" t="s">
        <v>447</v>
      </c>
      <c r="D65" s="247"/>
      <c r="E65" s="270"/>
      <c r="F65" s="252"/>
      <c r="G65" s="252"/>
      <c r="H65" s="247"/>
      <c r="I65" s="270"/>
      <c r="J65" s="252"/>
      <c r="K65" s="252"/>
      <c r="L65" s="247"/>
      <c r="M65" s="270"/>
      <c r="N65" s="247"/>
      <c r="O65" s="270"/>
      <c r="P65" s="247"/>
      <c r="Q65" s="1429"/>
      <c r="R65" s="247"/>
      <c r="S65" s="905"/>
      <c r="T65" s="247"/>
      <c r="U65" s="219"/>
      <c r="V65" s="252"/>
      <c r="W65" s="1430"/>
      <c r="X65" s="252"/>
      <c r="Y65" s="1430"/>
      <c r="Z65" s="1427"/>
      <c r="AA65" s="1430"/>
      <c r="AB65" s="1429">
        <v>207</v>
      </c>
      <c r="AC65" s="905" t="s">
        <v>362</v>
      </c>
      <c r="AD65" s="1427">
        <v>295</v>
      </c>
      <c r="AE65" s="219" t="s">
        <v>350</v>
      </c>
      <c r="AF65" s="1427">
        <v>253</v>
      </c>
      <c r="AG65" s="219" t="s">
        <v>350</v>
      </c>
      <c r="AH65" s="1435">
        <v>205</v>
      </c>
      <c r="AI65" s="301" t="s">
        <v>348</v>
      </c>
      <c r="AJ65" s="1436">
        <v>262</v>
      </c>
      <c r="AK65" s="272" t="s">
        <v>367</v>
      </c>
      <c r="AL65" s="1435">
        <v>281</v>
      </c>
      <c r="AM65" s="301" t="s">
        <v>458</v>
      </c>
      <c r="AN65" s="272"/>
      <c r="AO65" s="272"/>
      <c r="AP65" s="359"/>
      <c r="AQ65" s="301"/>
      <c r="AR65" s="359"/>
      <c r="AS65" s="301"/>
      <c r="AT65" s="252"/>
      <c r="AU65" s="1430"/>
      <c r="AV65" s="48">
        <f t="shared" ref="AV65" si="2">COUNT(D65:AU65)</f>
        <v>6</v>
      </c>
      <c r="AW65" s="25" t="str">
        <f>IF(AV63&lt;3," ",(LARGE(D63:AU63,1)+LARGE(D63:AU63,2)+LARGE(D63:AU63,3))/3)</f>
        <v xml:space="preserve"> </v>
      </c>
      <c r="AX65" s="20">
        <f>COUNTIF(D65:Y65,"(1)")</f>
        <v>0</v>
      </c>
      <c r="AY65" s="18">
        <f>COUNTIF(D65:Y65,"(2)")</f>
        <v>0</v>
      </c>
      <c r="AZ65" s="18">
        <f>COUNTIF(D65:Y65,"(3)")</f>
        <v>0</v>
      </c>
      <c r="BA65" s="14">
        <f t="shared" ref="BA65" si="3">SUM(AX65:AZ65)</f>
        <v>0</v>
      </c>
      <c r="BB65" s="30" t="e">
        <f>IF((LARGE($D65:$Y65,1))&gt;=185,"17"," ")</f>
        <v>#NUM!</v>
      </c>
      <c r="BC65" s="30" t="e">
        <f>IF((LARGE($D65:$Y65,1))&gt;=260,"17"," ")</f>
        <v>#NUM!</v>
      </c>
      <c r="BD65" s="31" t="e">
        <f>IF((LARGE($D65:$Y65,1))&gt;=330,"17"," ")</f>
        <v>#NUM!</v>
      </c>
      <c r="BE65" s="31" t="e">
        <f>IF((LARGE($D65:$Y65,1))&gt;=380,"17"," ")</f>
        <v>#NUM!</v>
      </c>
      <c r="BF65" s="31" t="e">
        <f>IF((LARGE($D65:$Y65,1))&gt;=435,"17"," ")</f>
        <v>#NUM!</v>
      </c>
      <c r="BG65" s="31" t="e">
        <f>IF((LARGE($D65:$Y65,1))&gt;=460,"17"," ")</f>
        <v>#NUM!</v>
      </c>
      <c r="BH65" s="2"/>
    </row>
    <row r="66" spans="1:60" x14ac:dyDescent="0.2">
      <c r="A66" s="2"/>
      <c r="B66" s="336">
        <v>5</v>
      </c>
      <c r="C66" s="300" t="s">
        <v>368</v>
      </c>
      <c r="D66" s="247"/>
      <c r="E66" s="270"/>
      <c r="F66" s="252"/>
      <c r="G66" s="252"/>
      <c r="H66" s="247"/>
      <c r="I66" s="270"/>
      <c r="J66" s="252"/>
      <c r="K66" s="252"/>
      <c r="L66" s="247"/>
      <c r="M66" s="270"/>
      <c r="N66" s="247"/>
      <c r="O66" s="270"/>
      <c r="P66" s="247"/>
      <c r="Q66" s="1409"/>
      <c r="R66" s="247"/>
      <c r="S66" s="905"/>
      <c r="T66" s="247"/>
      <c r="U66" s="219"/>
      <c r="V66" s="252"/>
      <c r="W66" s="1410"/>
      <c r="X66" s="252"/>
      <c r="Y66" s="1410"/>
      <c r="Z66" s="1408"/>
      <c r="AA66" s="1410"/>
      <c r="AB66" s="1409"/>
      <c r="AC66" s="905"/>
      <c r="AD66" s="1408"/>
      <c r="AE66" s="219"/>
      <c r="AF66" s="1408"/>
      <c r="AG66" s="219"/>
      <c r="AH66" s="1411"/>
      <c r="AI66" s="301"/>
      <c r="AJ66" s="1412"/>
      <c r="AK66" s="272"/>
      <c r="AL66" s="1411"/>
      <c r="AM66" s="301"/>
      <c r="AN66" s="272">
        <v>123</v>
      </c>
      <c r="AO66" s="272" t="s">
        <v>364</v>
      </c>
      <c r="AP66" s="359">
        <v>114</v>
      </c>
      <c r="AQ66" s="301" t="s">
        <v>356</v>
      </c>
      <c r="AR66" s="359"/>
      <c r="AS66" s="301"/>
      <c r="AT66" s="252"/>
      <c r="AU66" s="1430"/>
      <c r="AV66" s="48">
        <f t="shared" si="0"/>
        <v>2</v>
      </c>
      <c r="AW66" s="25" t="str">
        <f>IF(AV64&lt;3," ",(LARGE(D64:AU64,1)+LARGE(D64:AU64,2)+LARGE(D64:AU64,3))/3)</f>
        <v xml:space="preserve"> </v>
      </c>
      <c r="AX66" s="20">
        <f>COUNTIF(D66:Y66,"(1)")</f>
        <v>0</v>
      </c>
      <c r="AY66" s="18">
        <f>COUNTIF(D66:Y66,"(2)")</f>
        <v>0</v>
      </c>
      <c r="AZ66" s="18">
        <f>COUNTIF(D66:Y66,"(3)")</f>
        <v>0</v>
      </c>
      <c r="BA66" s="14">
        <f t="shared" si="1"/>
        <v>0</v>
      </c>
      <c r="BB66" s="30" t="e">
        <f>IF((LARGE($D66:$Y66,1))&gt;=185,"17"," ")</f>
        <v>#NUM!</v>
      </c>
      <c r="BC66" s="30" t="e">
        <f>IF((LARGE($D66:$Y66,1))&gt;=260,"17"," ")</f>
        <v>#NUM!</v>
      </c>
      <c r="BD66" s="31" t="e">
        <f>IF((LARGE($D66:$Y66,1))&gt;=330,"17"," ")</f>
        <v>#NUM!</v>
      </c>
      <c r="BE66" s="31" t="e">
        <f>IF((LARGE($D66:$Y66,1))&gt;=380,"17"," ")</f>
        <v>#NUM!</v>
      </c>
      <c r="BF66" s="31" t="e">
        <f>IF((LARGE($D66:$Y66,1))&gt;=435,"17"," ")</f>
        <v>#NUM!</v>
      </c>
      <c r="BG66" s="31" t="e">
        <f>IF((LARGE($D66:$Y66,1))&gt;=460,"17"," ")</f>
        <v>#NUM!</v>
      </c>
      <c r="BH66" s="2"/>
    </row>
    <row r="67" spans="1:60" x14ac:dyDescent="0.2">
      <c r="A67" s="2"/>
      <c r="B67" s="337"/>
      <c r="C67" s="36" t="s">
        <v>23</v>
      </c>
      <c r="D67" s="249"/>
      <c r="E67" s="267"/>
      <c r="F67" s="250"/>
      <c r="G67" s="250"/>
      <c r="H67" s="249"/>
      <c r="I67" s="267"/>
      <c r="J67" s="249"/>
      <c r="K67" s="340"/>
      <c r="L67" s="249"/>
      <c r="M67" s="267"/>
      <c r="N67" s="249"/>
      <c r="O67" s="267"/>
      <c r="P67" s="249"/>
      <c r="Q67" s="227"/>
      <c r="R67" s="249"/>
      <c r="S67" s="227"/>
      <c r="T67" s="249"/>
      <c r="U67" s="225"/>
      <c r="V67" s="250"/>
      <c r="W67" s="225"/>
      <c r="X67" s="250"/>
      <c r="Y67" s="225"/>
      <c r="Z67" s="230"/>
      <c r="AA67" s="225"/>
      <c r="AB67" s="227"/>
      <c r="AC67" s="227"/>
      <c r="AD67" s="230"/>
      <c r="AE67" s="225"/>
      <c r="AF67" s="230"/>
      <c r="AG67" s="225"/>
      <c r="AH67" s="360"/>
      <c r="AI67" s="340"/>
      <c r="AJ67" s="647"/>
      <c r="AK67" s="647"/>
      <c r="AL67" s="360"/>
      <c r="AM67" s="340"/>
      <c r="AN67" s="647"/>
      <c r="AO67" s="647"/>
      <c r="AP67" s="360"/>
      <c r="AQ67" s="340"/>
      <c r="AR67" s="360"/>
      <c r="AS67" s="340"/>
      <c r="AT67" s="250"/>
      <c r="AU67" s="225"/>
      <c r="AV67" s="48">
        <f t="shared" si="0"/>
        <v>0</v>
      </c>
      <c r="AW67" s="25"/>
      <c r="AX67" s="212">
        <f>COUNTIF(D67:AU67,"(1)")</f>
        <v>0</v>
      </c>
      <c r="AY67" s="6">
        <f>COUNTIF(D67:AU67,"(2)")</f>
        <v>0</v>
      </c>
      <c r="AZ67" s="6">
        <f>COUNTIF(D67:AU67,"(3)")</f>
        <v>0</v>
      </c>
      <c r="BA67" s="648">
        <f t="shared" si="1"/>
        <v>0</v>
      </c>
      <c r="BB67" s="649" t="s">
        <v>19</v>
      </c>
      <c r="BC67" s="649" t="s">
        <v>19</v>
      </c>
      <c r="BD67" s="649" t="s">
        <v>19</v>
      </c>
      <c r="BE67" s="649" t="s">
        <v>18</v>
      </c>
      <c r="BF67" s="650" t="s">
        <v>14</v>
      </c>
      <c r="BG67" s="651" t="s">
        <v>136</v>
      </c>
      <c r="BH67" s="2"/>
    </row>
    <row r="68" spans="1:60" x14ac:dyDescent="0.2">
      <c r="A68" s="2"/>
      <c r="B68" s="343"/>
      <c r="C68" s="41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38"/>
      <c r="R68" s="268"/>
      <c r="S68" s="238"/>
      <c r="T68" s="268"/>
      <c r="U68" s="238"/>
      <c r="V68" s="268"/>
      <c r="W68" s="238"/>
      <c r="X68" s="268"/>
      <c r="Y68" s="238"/>
      <c r="Z68" s="238"/>
      <c r="AA68" s="238"/>
      <c r="AB68" s="238"/>
      <c r="AC68" s="238"/>
      <c r="AD68" s="238"/>
      <c r="AE68" s="238"/>
      <c r="AF68" s="238"/>
      <c r="AG68" s="238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268"/>
      <c r="AU68" s="238"/>
      <c r="AV68" s="48"/>
      <c r="AW68" s="25"/>
      <c r="AX68" s="204"/>
      <c r="AY68" s="204"/>
      <c r="AZ68" s="204"/>
      <c r="BA68" s="468"/>
      <c r="BB68" s="652"/>
      <c r="BC68" s="652"/>
      <c r="BD68" s="652"/>
      <c r="BE68" s="652"/>
      <c r="BF68" s="652"/>
      <c r="BG68" s="652"/>
      <c r="BH68" s="2"/>
    </row>
    <row r="69" spans="1:60" x14ac:dyDescent="0.2">
      <c r="A69" s="2"/>
      <c r="B69" s="335"/>
      <c r="C69" s="24" t="s">
        <v>284</v>
      </c>
      <c r="D69" s="261"/>
      <c r="E69" s="261"/>
      <c r="F69" s="261"/>
      <c r="G69" s="261"/>
      <c r="H69" s="261"/>
      <c r="I69" s="261"/>
      <c r="J69" s="261"/>
      <c r="K69" s="261"/>
      <c r="L69" s="332"/>
      <c r="M69" s="332"/>
      <c r="N69" s="332"/>
      <c r="O69" s="332"/>
      <c r="P69" s="250"/>
      <c r="Q69" s="1067"/>
      <c r="R69" s="250"/>
      <c r="S69" s="1067"/>
      <c r="T69" s="250"/>
      <c r="U69" s="1067"/>
      <c r="V69" s="250"/>
      <c r="W69" s="1067"/>
      <c r="X69" s="250"/>
      <c r="Y69" s="1067"/>
      <c r="Z69" s="1067"/>
      <c r="AA69" s="1067"/>
      <c r="AB69" s="1067"/>
      <c r="AC69" s="1067"/>
      <c r="AD69" s="1067"/>
      <c r="AE69" s="1067"/>
      <c r="AF69" s="1067"/>
      <c r="AG69" s="1067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250"/>
      <c r="AU69" s="1139"/>
      <c r="AV69" s="48"/>
      <c r="AW69" s="25"/>
      <c r="AX69" s="17"/>
      <c r="AY69" s="17"/>
      <c r="AZ69" s="17"/>
      <c r="BA69" s="26"/>
      <c r="BB69" s="17"/>
      <c r="BC69" s="17"/>
      <c r="BD69" s="17"/>
      <c r="BE69" s="17"/>
      <c r="BF69" s="17"/>
      <c r="BH69" s="2"/>
    </row>
    <row r="70" spans="1:60" x14ac:dyDescent="0.2">
      <c r="A70" s="2"/>
      <c r="B70" s="336">
        <v>1</v>
      </c>
      <c r="C70" s="300" t="s">
        <v>279</v>
      </c>
      <c r="D70" s="265">
        <v>456</v>
      </c>
      <c r="E70" s="1168" t="s">
        <v>323</v>
      </c>
      <c r="F70" s="272">
        <v>467</v>
      </c>
      <c r="G70" s="1169" t="s">
        <v>322</v>
      </c>
      <c r="H70" s="354">
        <v>486</v>
      </c>
      <c r="I70" s="1171" t="s">
        <v>322</v>
      </c>
      <c r="J70" s="247">
        <v>485</v>
      </c>
      <c r="K70" s="1170" t="s">
        <v>322</v>
      </c>
      <c r="L70" s="247"/>
      <c r="M70" s="270"/>
      <c r="N70" s="247"/>
      <c r="O70" s="270"/>
      <c r="P70" s="247"/>
      <c r="Q70" s="905"/>
      <c r="R70" s="247">
        <v>458</v>
      </c>
      <c r="S70" s="1285" t="s">
        <v>322</v>
      </c>
      <c r="T70" s="247">
        <v>463</v>
      </c>
      <c r="U70" s="1287" t="s">
        <v>322</v>
      </c>
      <c r="V70" s="252"/>
      <c r="W70" s="219"/>
      <c r="X70" s="252"/>
      <c r="Y70" s="219"/>
      <c r="Z70" s="130"/>
      <c r="AA70" s="131"/>
      <c r="AB70" s="905">
        <v>409</v>
      </c>
      <c r="AC70" s="1413" t="s">
        <v>347</v>
      </c>
      <c r="AD70" s="130">
        <v>469</v>
      </c>
      <c r="AE70" s="1166" t="s">
        <v>323</v>
      </c>
      <c r="AF70" s="130">
        <v>429</v>
      </c>
      <c r="AG70" s="131" t="s">
        <v>323</v>
      </c>
      <c r="AH70" s="1070">
        <v>459</v>
      </c>
      <c r="AI70" s="1170" t="s">
        <v>322</v>
      </c>
      <c r="AJ70" s="1071">
        <v>459</v>
      </c>
      <c r="AK70" s="1169" t="s">
        <v>322</v>
      </c>
      <c r="AL70" s="1073">
        <v>469</v>
      </c>
      <c r="AM70" s="1171" t="s">
        <v>322</v>
      </c>
      <c r="AN70" s="272"/>
      <c r="AO70" s="272"/>
      <c r="AP70" s="354"/>
      <c r="AQ70" s="298"/>
      <c r="AR70" s="354">
        <v>445</v>
      </c>
      <c r="AS70" s="1450" t="s">
        <v>347</v>
      </c>
      <c r="AT70" s="252"/>
      <c r="AU70" s="1430"/>
      <c r="AV70" s="48">
        <f>COUNT(D70:AU70)</f>
        <v>13</v>
      </c>
      <c r="AW70" s="25">
        <f>IF(AV70&lt;3," ",(LARGE(D70:AU70,1)+LARGE(D70:AU70,2)+LARGE(D70:AU70,3))/3)</f>
        <v>480</v>
      </c>
      <c r="AX70" s="20">
        <f>COUNTIF(D70:AU70,"(1)")</f>
        <v>8</v>
      </c>
      <c r="AY70" s="18">
        <f>COUNTIF(D70:AU70,"(2)")</f>
        <v>3</v>
      </c>
      <c r="AZ70" s="18">
        <f>COUNTIF(D70:AU70,"(3)")</f>
        <v>2</v>
      </c>
      <c r="BA70" s="14">
        <f>SUM(AX70:AZ70)</f>
        <v>13</v>
      </c>
      <c r="BB70" s="116">
        <v>14</v>
      </c>
      <c r="BC70" s="116">
        <v>14</v>
      </c>
      <c r="BD70" s="35">
        <v>14</v>
      </c>
      <c r="BE70" s="35">
        <v>14</v>
      </c>
      <c r="BF70" s="35">
        <v>14</v>
      </c>
      <c r="BG70" s="116">
        <v>14</v>
      </c>
      <c r="BH70" s="2"/>
    </row>
    <row r="71" spans="1:60" x14ac:dyDescent="0.2">
      <c r="A71" s="2"/>
      <c r="B71" s="337">
        <v>2</v>
      </c>
      <c r="C71" s="344" t="s">
        <v>357</v>
      </c>
      <c r="D71" s="249"/>
      <c r="E71" s="267"/>
      <c r="F71" s="250"/>
      <c r="G71" s="250"/>
      <c r="H71" s="249"/>
      <c r="I71" s="267"/>
      <c r="J71" s="249">
        <v>429</v>
      </c>
      <c r="K71" s="1172" t="s">
        <v>323</v>
      </c>
      <c r="L71" s="249"/>
      <c r="M71" s="267"/>
      <c r="N71" s="249">
        <v>412</v>
      </c>
      <c r="O71" s="1172" t="s">
        <v>323</v>
      </c>
      <c r="P71" s="249"/>
      <c r="Q71" s="1067"/>
      <c r="R71" s="249">
        <v>453</v>
      </c>
      <c r="S71" s="1286" t="s">
        <v>323</v>
      </c>
      <c r="T71" s="249"/>
      <c r="U71" s="899"/>
      <c r="V71" s="250"/>
      <c r="W71" s="899"/>
      <c r="X71" s="250"/>
      <c r="Y71" s="899"/>
      <c r="Z71" s="1059"/>
      <c r="AA71" s="899"/>
      <c r="AB71" s="1067"/>
      <c r="AC71" s="1067"/>
      <c r="AD71" s="1059"/>
      <c r="AE71" s="899"/>
      <c r="AF71" s="1059"/>
      <c r="AG71" s="899"/>
      <c r="AH71" s="355"/>
      <c r="AI71" s="1069"/>
      <c r="AJ71" s="349"/>
      <c r="AK71" s="349"/>
      <c r="AL71" s="355"/>
      <c r="AM71" s="847"/>
      <c r="AN71" s="349"/>
      <c r="AO71" s="349"/>
      <c r="AP71" s="355"/>
      <c r="AQ71" s="1438"/>
      <c r="AR71" s="355"/>
      <c r="AS71" s="1438"/>
      <c r="AT71" s="250"/>
      <c r="AU71" s="1431"/>
      <c r="AV71" s="48">
        <f>COUNT(D71:AU71)</f>
        <v>3</v>
      </c>
      <c r="AW71" s="25">
        <f>IF(AV71&lt;3," ",(LARGE(D71:AU71,1)+LARGE(D71:AU71,2)+LARGE(D71:AU71,3))/3)</f>
        <v>431.33333333333331</v>
      </c>
      <c r="AX71" s="20">
        <f>COUNTIF(D71:AU71,"(1)")</f>
        <v>0</v>
      </c>
      <c r="AY71" s="18">
        <f>COUNTIF(D71:AU71,"(2)")</f>
        <v>3</v>
      </c>
      <c r="AZ71" s="18">
        <f>COUNTIF(D71:AU71,"(3)")</f>
        <v>0</v>
      </c>
      <c r="BA71" s="14">
        <f>SUM(AX71:AZ71)</f>
        <v>3</v>
      </c>
      <c r="BB71" s="1182" t="str">
        <f>IF((LARGE($D71:$Y71,1))&gt;=185,"17"," ")</f>
        <v>17</v>
      </c>
      <c r="BC71" s="1182" t="str">
        <f>IF((LARGE($D71:$Y71,1))&gt;=260,"17"," ")</f>
        <v>17</v>
      </c>
      <c r="BD71" s="1183" t="str">
        <f>IF((LARGE($D71:$Y71,1))&gt;=330,"17"," ")</f>
        <v>17</v>
      </c>
      <c r="BE71" s="1183" t="str">
        <f>IF((LARGE($D71:$Y71,1))&gt;=380,"17"," ")</f>
        <v>17</v>
      </c>
      <c r="BF71" s="1183" t="str">
        <f>IF((LARGE($D71:$Y71,1))&gt;=435,"17"," ")</f>
        <v>17</v>
      </c>
      <c r="BG71" s="18" t="str">
        <f>IF((LARGE($D71:$Y71,1))&gt;=460,"17"," ")</f>
        <v xml:space="preserve"> </v>
      </c>
      <c r="BH71" s="2"/>
    </row>
    <row r="72" spans="1:60" x14ac:dyDescent="0.2">
      <c r="A72" s="2"/>
      <c r="B72" s="29"/>
      <c r="C72" s="37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905"/>
      <c r="R72" s="252"/>
      <c r="S72" s="905"/>
      <c r="T72" s="252"/>
      <c r="U72" s="905"/>
      <c r="V72" s="252"/>
      <c r="W72" s="905"/>
      <c r="X72" s="252"/>
      <c r="Y72" s="905"/>
      <c r="Z72" s="905"/>
      <c r="AA72" s="905"/>
      <c r="AB72" s="905"/>
      <c r="AC72" s="905"/>
      <c r="AD72" s="905"/>
      <c r="AE72" s="905"/>
      <c r="AF72" s="905"/>
      <c r="AG72" s="905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52"/>
      <c r="AU72" s="905"/>
      <c r="AV72" s="48"/>
      <c r="AW72" s="25"/>
      <c r="AX72" s="19"/>
      <c r="AY72" s="19"/>
      <c r="AZ72" s="19"/>
      <c r="BA72" s="94"/>
      <c r="BB72" s="471"/>
      <c r="BC72" s="471"/>
      <c r="BD72" s="471"/>
      <c r="BE72" s="471"/>
      <c r="BF72" s="471"/>
      <c r="BG72" s="471"/>
      <c r="BH72" s="2"/>
    </row>
    <row r="73" spans="1:60" x14ac:dyDescent="0.2">
      <c r="A73" s="2"/>
      <c r="B73" s="335"/>
      <c r="C73" s="24" t="s">
        <v>161</v>
      </c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27"/>
      <c r="R73" s="250"/>
      <c r="S73" s="227"/>
      <c r="T73" s="250"/>
      <c r="U73" s="227"/>
      <c r="V73" s="250"/>
      <c r="W73" s="227"/>
      <c r="X73" s="250"/>
      <c r="Y73" s="227"/>
      <c r="Z73" s="227"/>
      <c r="AA73" s="227"/>
      <c r="AB73" s="227"/>
      <c r="AC73" s="227"/>
      <c r="AD73" s="227"/>
      <c r="AE73" s="227"/>
      <c r="AF73" s="227"/>
      <c r="AG73" s="227"/>
      <c r="AH73" s="647"/>
      <c r="AI73" s="647"/>
      <c r="AJ73" s="647"/>
      <c r="AK73" s="647"/>
      <c r="AL73" s="647"/>
      <c r="AM73" s="647"/>
      <c r="AN73" s="647"/>
      <c r="AO73" s="647"/>
      <c r="AP73" s="647"/>
      <c r="AQ73" s="647"/>
      <c r="AR73" s="647"/>
      <c r="AS73" s="647"/>
      <c r="AT73" s="250"/>
      <c r="AU73" s="227"/>
      <c r="AV73" s="48"/>
      <c r="AW73" s="25"/>
      <c r="AX73" s="17"/>
      <c r="AY73" s="17"/>
      <c r="AZ73" s="17"/>
      <c r="BA73" s="26"/>
      <c r="BB73" s="1221">
        <v>140</v>
      </c>
      <c r="BC73" s="1221">
        <v>210</v>
      </c>
      <c r="BD73" s="1221">
        <v>280</v>
      </c>
      <c r="BE73" s="1221">
        <v>330</v>
      </c>
      <c r="BF73" s="1221">
        <v>385</v>
      </c>
      <c r="BG73" s="1221">
        <v>435</v>
      </c>
      <c r="BH73" s="2"/>
    </row>
    <row r="74" spans="1:60" x14ac:dyDescent="0.2">
      <c r="A74" s="2"/>
      <c r="B74" s="644"/>
      <c r="C74" s="740"/>
      <c r="D74" s="265"/>
      <c r="E74" s="298"/>
      <c r="F74" s="466"/>
      <c r="G74" s="466"/>
      <c r="H74" s="354"/>
      <c r="I74" s="298"/>
      <c r="J74" s="265"/>
      <c r="K74" s="298"/>
      <c r="L74" s="265"/>
      <c r="M74" s="298"/>
      <c r="N74" s="265"/>
      <c r="O74" s="298"/>
      <c r="P74" s="265"/>
      <c r="Q74" s="238"/>
      <c r="R74" s="265"/>
      <c r="S74" s="238"/>
      <c r="T74" s="265"/>
      <c r="U74" s="131"/>
      <c r="V74" s="268"/>
      <c r="W74" s="131"/>
      <c r="X74" s="268"/>
      <c r="Y74" s="131"/>
      <c r="Z74" s="130"/>
      <c r="AA74" s="131"/>
      <c r="AB74" s="238"/>
      <c r="AC74" s="238"/>
      <c r="AD74" s="130"/>
      <c r="AE74" s="131"/>
      <c r="AF74" s="130"/>
      <c r="AG74" s="131"/>
      <c r="AH74" s="354"/>
      <c r="AI74" s="298"/>
      <c r="AJ74" s="466"/>
      <c r="AK74" s="466"/>
      <c r="AL74" s="354"/>
      <c r="AM74" s="298"/>
      <c r="AN74" s="466"/>
      <c r="AO74" s="466"/>
      <c r="AP74" s="354"/>
      <c r="AQ74" s="298"/>
      <c r="AR74" s="354"/>
      <c r="AS74" s="298"/>
      <c r="AT74" s="268"/>
      <c r="AU74" s="131"/>
      <c r="AV74" s="48"/>
      <c r="AW74" s="25"/>
      <c r="AX74" s="20"/>
      <c r="AY74" s="18"/>
      <c r="AZ74" s="18"/>
      <c r="BA74" s="14"/>
      <c r="BB74" s="30" t="e">
        <f>IF((LARGE($D74:$Y74,1))&gt;=140,"17"," ")</f>
        <v>#NUM!</v>
      </c>
      <c r="BC74" s="30" t="e">
        <f>IF((LARGE($D74:$Y74,1))&gt;=210,"17"," ")</f>
        <v>#NUM!</v>
      </c>
      <c r="BD74" s="31" t="e">
        <f>IF((LARGE($D74:$Y74,1))&gt;=280,"17"," ")</f>
        <v>#NUM!</v>
      </c>
      <c r="BE74" s="31" t="e">
        <f>IF((LARGE($D74:$Y74,1))&gt;=330,"17"," ")</f>
        <v>#NUM!</v>
      </c>
      <c r="BF74" s="31" t="e">
        <f>IF((LARGE($D74:$Y74,1))&gt;=385,"17"," ")</f>
        <v>#NUM!</v>
      </c>
      <c r="BG74" s="31" t="e">
        <f>IF((LARGE($D74:$Y74,1))&gt;=435,"17"," ")</f>
        <v>#NUM!</v>
      </c>
      <c r="BH74" s="2"/>
    </row>
    <row r="75" spans="1:60" x14ac:dyDescent="0.2">
      <c r="A75" s="2"/>
      <c r="B75" s="337"/>
      <c r="C75" s="36" t="s">
        <v>23</v>
      </c>
      <c r="D75" s="249"/>
      <c r="E75" s="340"/>
      <c r="F75" s="647"/>
      <c r="G75" s="647"/>
      <c r="H75" s="360"/>
      <c r="I75" s="340"/>
      <c r="J75" s="249"/>
      <c r="K75" s="340"/>
      <c r="L75" s="249"/>
      <c r="M75" s="267"/>
      <c r="N75" s="249"/>
      <c r="O75" s="267"/>
      <c r="P75" s="249"/>
      <c r="Q75" s="227"/>
      <c r="R75" s="249"/>
      <c r="S75" s="227"/>
      <c r="T75" s="249"/>
      <c r="U75" s="225"/>
      <c r="V75" s="250"/>
      <c r="W75" s="225"/>
      <c r="X75" s="250"/>
      <c r="Y75" s="225"/>
      <c r="Z75" s="230"/>
      <c r="AA75" s="225"/>
      <c r="AB75" s="227"/>
      <c r="AC75" s="227"/>
      <c r="AD75" s="230"/>
      <c r="AE75" s="225"/>
      <c r="AF75" s="230"/>
      <c r="AG75" s="225"/>
      <c r="AH75" s="360"/>
      <c r="AI75" s="340"/>
      <c r="AJ75" s="647"/>
      <c r="AK75" s="647"/>
      <c r="AL75" s="360"/>
      <c r="AM75" s="340"/>
      <c r="AN75" s="647"/>
      <c r="AO75" s="647"/>
      <c r="AP75" s="360"/>
      <c r="AQ75" s="340"/>
      <c r="AR75" s="360"/>
      <c r="AS75" s="340"/>
      <c r="AT75" s="250"/>
      <c r="AU75" s="225"/>
      <c r="AV75" s="48">
        <f>COUNT(D75:AU75)</f>
        <v>0</v>
      </c>
      <c r="AW75" s="25" t="str">
        <f>IF(AV75&lt;3," ",(LARGE(D75:AU75,1)+LARGE(D75:AU75,2)+LARGE(D75:AU75,3))/3)</f>
        <v xml:space="preserve"> </v>
      </c>
      <c r="AX75" s="20">
        <f>COUNTIF(D75:AU75,"(1)")</f>
        <v>0</v>
      </c>
      <c r="AY75" s="18">
        <f>COUNTIF(D75:AU75,"(2)")</f>
        <v>0</v>
      </c>
      <c r="AZ75" s="18">
        <f>COUNTIF(D75:AU75,"(3)")</f>
        <v>0</v>
      </c>
      <c r="BA75" s="14">
        <f>SUM(AX75:AZ75)</f>
        <v>0</v>
      </c>
      <c r="BB75" s="98" t="s">
        <v>19</v>
      </c>
      <c r="BC75" s="98" t="s">
        <v>19</v>
      </c>
      <c r="BD75" s="98" t="s">
        <v>19</v>
      </c>
      <c r="BE75" s="98" t="s">
        <v>18</v>
      </c>
      <c r="BF75" s="117" t="s">
        <v>14</v>
      </c>
      <c r="BG75" s="109" t="s">
        <v>136</v>
      </c>
      <c r="BH75" s="2"/>
    </row>
    <row r="76" spans="1:60" x14ac:dyDescent="0.2">
      <c r="A76" s="4"/>
      <c r="B76" s="29"/>
      <c r="C76" s="4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306"/>
      <c r="R76" s="242"/>
      <c r="S76" s="305"/>
      <c r="T76" s="242"/>
      <c r="U76" s="305"/>
      <c r="V76" s="305"/>
      <c r="W76" s="305"/>
      <c r="X76" s="305"/>
      <c r="Y76" s="305"/>
      <c r="Z76" s="305"/>
      <c r="AA76" s="305"/>
      <c r="AB76" s="616"/>
      <c r="AC76" s="616"/>
      <c r="AD76" s="305"/>
      <c r="AE76" s="305"/>
      <c r="AF76" s="305"/>
      <c r="AG76" s="305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05"/>
      <c r="AU76" s="305"/>
      <c r="AV76" s="2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H76" s="2"/>
    </row>
    <row r="77" spans="1:60" ht="15.75" x14ac:dyDescent="0.25">
      <c r="A77" s="4"/>
      <c r="B77" s="29"/>
      <c r="C77" s="4" t="s">
        <v>34</v>
      </c>
      <c r="D77" s="309"/>
      <c r="E77" s="309"/>
      <c r="F77" s="309"/>
      <c r="G77" s="309"/>
      <c r="H77" s="309"/>
      <c r="I77" s="309"/>
      <c r="J77" s="309"/>
      <c r="K77" s="309"/>
      <c r="L77" s="305"/>
      <c r="M77" s="305"/>
      <c r="N77" s="305"/>
      <c r="O77" s="305"/>
      <c r="P77" s="310"/>
      <c r="Q77" s="306"/>
      <c r="R77" s="1659">
        <f>COUNT(B8:B75)</f>
        <v>15</v>
      </c>
      <c r="S77" s="1660"/>
      <c r="T77" s="1661"/>
      <c r="U77" s="1661"/>
      <c r="V77" s="305"/>
      <c r="W77" s="305"/>
      <c r="X77" s="305"/>
      <c r="Y77" s="305"/>
      <c r="Z77" s="305"/>
      <c r="AA77" s="305"/>
      <c r="AB77" s="616"/>
      <c r="AC77" s="616"/>
      <c r="AD77" s="305"/>
      <c r="AE77" s="305"/>
      <c r="AF77" s="305"/>
      <c r="AG77" s="305"/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05"/>
      <c r="AU77" s="305"/>
      <c r="AV77" s="29">
        <f>SUM(AV8:AV67)</f>
        <v>56</v>
      </c>
      <c r="AW77" s="5"/>
      <c r="AX77" s="32">
        <f>SUM(AX8:AX75)</f>
        <v>21</v>
      </c>
      <c r="AY77" s="33">
        <f>SUM(AY15:AY67)</f>
        <v>11</v>
      </c>
      <c r="AZ77" s="34">
        <f>SUM(AZ15:AZ67)</f>
        <v>4</v>
      </c>
      <c r="BA77" s="35">
        <f>SUM(BA15:BA67)</f>
        <v>28</v>
      </c>
      <c r="BB77" s="1623">
        <f ca="1">TODAY()</f>
        <v>43010</v>
      </c>
      <c r="BC77" s="1624"/>
      <c r="BD77" s="1174"/>
      <c r="BE77" s="1174"/>
      <c r="BF77" s="1174"/>
      <c r="BH77" s="2"/>
    </row>
    <row r="78" spans="1:60" x14ac:dyDescent="0.2">
      <c r="A78" s="4"/>
      <c r="B78" s="29"/>
      <c r="C78" s="4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06"/>
      <c r="R78" s="242"/>
      <c r="S78" s="305"/>
      <c r="T78" s="242"/>
      <c r="U78" s="305"/>
      <c r="V78" s="305"/>
      <c r="W78" s="305"/>
      <c r="X78" s="305"/>
      <c r="Y78" s="305"/>
      <c r="Z78" s="305"/>
      <c r="AA78" s="305"/>
      <c r="AB78" s="616"/>
      <c r="AC78" s="616"/>
      <c r="AD78" s="305"/>
      <c r="AE78" s="305"/>
      <c r="AF78" s="305"/>
      <c r="AG78" s="305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05"/>
      <c r="AU78" s="305"/>
      <c r="AV78" s="29"/>
      <c r="AW78" s="4"/>
      <c r="AX78" s="4"/>
      <c r="AY78" s="4"/>
      <c r="AZ78" s="4"/>
      <c r="BA78" s="4"/>
      <c r="BB78" s="738"/>
      <c r="BC78" s="738"/>
      <c r="BD78" s="738"/>
      <c r="BE78" s="738"/>
      <c r="BF78" s="738"/>
      <c r="BH78" s="2"/>
    </row>
    <row r="79" spans="1:60" x14ac:dyDescent="0.2">
      <c r="A79" s="4"/>
      <c r="B79" s="29"/>
      <c r="C79" s="4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06"/>
      <c r="R79" s="242"/>
      <c r="S79" s="305"/>
      <c r="T79" s="242"/>
      <c r="U79" s="305"/>
      <c r="V79" s="305"/>
      <c r="W79" s="305"/>
      <c r="X79" s="305"/>
      <c r="Y79" s="305"/>
      <c r="Z79" s="305"/>
      <c r="AA79" s="305"/>
      <c r="AB79" s="616"/>
      <c r="AC79" s="616"/>
      <c r="AD79" s="305"/>
      <c r="AE79" s="305"/>
      <c r="AF79" s="305"/>
      <c r="AG79" s="305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05"/>
      <c r="AU79" s="305"/>
      <c r="AV79" s="29"/>
      <c r="AW79" s="4"/>
      <c r="AX79" s="4"/>
      <c r="AY79" s="4"/>
      <c r="AZ79" s="4"/>
      <c r="BA79" s="4"/>
      <c r="BB79" s="738"/>
      <c r="BC79" s="738"/>
      <c r="BD79" s="738"/>
      <c r="BE79" s="738"/>
      <c r="BF79" s="738"/>
      <c r="BH79" s="2"/>
    </row>
    <row r="80" spans="1:60" x14ac:dyDescent="0.2">
      <c r="A80" s="4"/>
      <c r="B80" s="29"/>
      <c r="C80" s="4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306"/>
      <c r="R80" s="242"/>
      <c r="S80" s="305"/>
      <c r="T80" s="242"/>
      <c r="U80" s="305"/>
      <c r="V80" s="305"/>
      <c r="W80" s="305"/>
      <c r="X80" s="305"/>
      <c r="Y80" s="305"/>
      <c r="Z80" s="305"/>
      <c r="AA80" s="305"/>
      <c r="AB80" s="616"/>
      <c r="AC80" s="616"/>
      <c r="AD80" s="305"/>
      <c r="AE80" s="305"/>
      <c r="AF80" s="305"/>
      <c r="AG80" s="305"/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  <c r="AT80" s="305"/>
      <c r="AU80" s="305"/>
      <c r="AV80" s="29"/>
      <c r="AW80" s="4"/>
      <c r="AX80" s="4"/>
      <c r="AY80" s="4"/>
      <c r="AZ80" s="4"/>
      <c r="BA80" s="4"/>
      <c r="BB80" s="738"/>
      <c r="BC80" s="738"/>
      <c r="BD80" s="738"/>
      <c r="BE80" s="738"/>
      <c r="BF80" s="738"/>
      <c r="BH80" s="2"/>
    </row>
    <row r="81" spans="1:60" x14ac:dyDescent="0.2">
      <c r="A81" s="4"/>
      <c r="B81" s="29"/>
      <c r="C81" s="4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616"/>
      <c r="AC81" s="616"/>
      <c r="AD81" s="305"/>
      <c r="AE81" s="305"/>
      <c r="AF81" s="305"/>
      <c r="AG81" s="305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05"/>
      <c r="AU81" s="305"/>
      <c r="AV81" s="29"/>
      <c r="AW81" s="40"/>
      <c r="AX81" s="4"/>
      <c r="AY81" s="4"/>
      <c r="AZ81" s="4"/>
      <c r="BA81" s="4"/>
      <c r="BB81" s="738"/>
      <c r="BC81" s="738"/>
      <c r="BD81" s="738"/>
      <c r="BE81" s="738"/>
      <c r="BF81" s="738"/>
      <c r="BH81" s="2"/>
    </row>
    <row r="82" spans="1:60" x14ac:dyDescent="0.2">
      <c r="A82" s="4"/>
      <c r="B82" s="29"/>
      <c r="C82" s="4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616"/>
      <c r="AC82" s="616"/>
      <c r="AD82" s="305"/>
      <c r="AE82" s="305"/>
      <c r="AF82" s="305"/>
      <c r="AG82" s="305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  <c r="AT82" s="305"/>
      <c r="AU82" s="305"/>
      <c r="AV82" s="29"/>
      <c r="AW82" s="4"/>
      <c r="AX82" s="4"/>
      <c r="AY82" s="39"/>
      <c r="AZ82" s="39"/>
      <c r="BA82" s="39"/>
      <c r="BB82" s="738"/>
      <c r="BC82" s="738"/>
      <c r="BD82" s="738"/>
      <c r="BE82" s="738"/>
      <c r="BF82" s="738"/>
      <c r="BH82" s="2"/>
    </row>
    <row r="83" spans="1:60" x14ac:dyDescent="0.2">
      <c r="A83" s="4"/>
      <c r="B83" s="29"/>
      <c r="C83" s="4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616"/>
      <c r="AC83" s="616"/>
      <c r="AD83" s="305"/>
      <c r="AE83" s="305"/>
      <c r="AF83" s="305"/>
      <c r="AG83" s="305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05"/>
      <c r="AU83" s="305"/>
      <c r="AV83" s="29"/>
      <c r="AW83" s="4"/>
      <c r="AX83" s="4"/>
      <c r="AY83" s="4"/>
      <c r="AZ83" s="4"/>
      <c r="BA83" s="4"/>
      <c r="BB83" s="738"/>
      <c r="BC83" s="738"/>
      <c r="BD83" s="738"/>
      <c r="BE83" s="738"/>
      <c r="BF83" s="738"/>
      <c r="BH83" s="2"/>
    </row>
    <row r="84" spans="1:60" x14ac:dyDescent="0.2">
      <c r="A84" s="4"/>
      <c r="B84" s="29"/>
      <c r="C84" s="4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616"/>
      <c r="AC84" s="616"/>
      <c r="AD84" s="305"/>
      <c r="AE84" s="305"/>
      <c r="AF84" s="305"/>
      <c r="AG84" s="305"/>
      <c r="AH84" s="363"/>
      <c r="AI84" s="363"/>
      <c r="AJ84" s="363"/>
      <c r="AK84" s="363"/>
      <c r="AL84" s="363"/>
      <c r="AM84" s="363"/>
      <c r="AN84" s="363"/>
      <c r="AO84" s="363"/>
      <c r="AP84" s="363"/>
      <c r="AQ84" s="363"/>
      <c r="AR84" s="363"/>
      <c r="AS84" s="363"/>
      <c r="AT84" s="305"/>
      <c r="AU84" s="305"/>
      <c r="AV84" s="29"/>
      <c r="AW84" s="4"/>
      <c r="AX84" s="4"/>
      <c r="AY84" s="4"/>
      <c r="AZ84" s="4"/>
      <c r="BA84" s="4"/>
      <c r="BB84" s="738"/>
      <c r="BC84" s="738"/>
      <c r="BD84" s="738"/>
      <c r="BE84" s="738"/>
      <c r="BF84" s="738"/>
      <c r="BH84" s="2"/>
    </row>
    <row r="85" spans="1:60" x14ac:dyDescent="0.2">
      <c r="A85" s="4"/>
      <c r="B85" s="29"/>
      <c r="C85" s="4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616"/>
      <c r="AC85" s="616"/>
      <c r="AD85" s="305"/>
      <c r="AE85" s="305"/>
      <c r="AF85" s="305"/>
      <c r="AG85" s="305"/>
      <c r="AH85" s="363"/>
      <c r="AI85" s="363"/>
      <c r="AJ85" s="363"/>
      <c r="AK85" s="363"/>
      <c r="AL85" s="363"/>
      <c r="AM85" s="363"/>
      <c r="AN85" s="363"/>
      <c r="AO85" s="363"/>
      <c r="AP85" s="363"/>
      <c r="AQ85" s="363"/>
      <c r="AR85" s="363"/>
      <c r="AS85" s="363"/>
      <c r="AT85" s="305"/>
      <c r="AU85" s="305"/>
      <c r="AV85" s="29"/>
      <c r="AW85" s="4"/>
      <c r="AX85" s="4"/>
      <c r="AY85" s="4"/>
      <c r="AZ85" s="4"/>
      <c r="BA85" s="4"/>
      <c r="BB85" s="738"/>
      <c r="BC85" s="738"/>
      <c r="BD85" s="738"/>
      <c r="BE85" s="738"/>
      <c r="BF85" s="738"/>
      <c r="BH85" s="2"/>
    </row>
    <row r="86" spans="1:60" x14ac:dyDescent="0.2">
      <c r="A86" s="4"/>
      <c r="B86" s="29"/>
      <c r="C86" s="4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616"/>
      <c r="AC86" s="616"/>
      <c r="AD86" s="305"/>
      <c r="AE86" s="305"/>
      <c r="AF86" s="305"/>
      <c r="AG86" s="305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05"/>
      <c r="AU86" s="305"/>
      <c r="AV86" s="29"/>
      <c r="AW86" s="4"/>
      <c r="AX86" s="4"/>
      <c r="AY86" s="4"/>
      <c r="AZ86" s="4"/>
      <c r="BA86" s="4"/>
      <c r="BB86" s="738"/>
      <c r="BC86" s="738"/>
      <c r="BD86" s="738"/>
      <c r="BE86" s="738"/>
      <c r="BF86" s="738"/>
      <c r="BH86" s="2"/>
    </row>
    <row r="87" spans="1:60" x14ac:dyDescent="0.2">
      <c r="A87" s="4"/>
      <c r="B87" s="29"/>
      <c r="C87" s="4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616"/>
      <c r="AC87" s="616"/>
      <c r="AD87" s="305"/>
      <c r="AE87" s="305"/>
      <c r="AF87" s="305"/>
      <c r="AG87" s="305"/>
      <c r="AH87" s="363"/>
      <c r="AI87" s="363"/>
      <c r="AJ87" s="363"/>
      <c r="AK87" s="363"/>
      <c r="AL87" s="363"/>
      <c r="AM87" s="363"/>
      <c r="AN87" s="363"/>
      <c r="AO87" s="363"/>
      <c r="AP87" s="363"/>
      <c r="AQ87" s="363"/>
      <c r="AR87" s="363"/>
      <c r="AS87" s="363"/>
      <c r="AT87" s="305"/>
      <c r="AU87" s="305"/>
      <c r="AV87" s="29"/>
      <c r="AW87" s="4"/>
      <c r="AX87" s="4"/>
      <c r="AY87" s="4"/>
      <c r="AZ87" s="4"/>
      <c r="BA87" s="4"/>
      <c r="BB87" s="738"/>
      <c r="BC87" s="738"/>
      <c r="BD87" s="738"/>
      <c r="BE87" s="738"/>
      <c r="BF87" s="738"/>
      <c r="BH87" s="2"/>
    </row>
    <row r="88" spans="1:60" x14ac:dyDescent="0.2">
      <c r="A88" s="4"/>
      <c r="B88" s="29"/>
      <c r="C88" s="4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616"/>
      <c r="AC88" s="616"/>
      <c r="AD88" s="305"/>
      <c r="AE88" s="305"/>
      <c r="AF88" s="305"/>
      <c r="AG88" s="305"/>
      <c r="AH88" s="363"/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05"/>
      <c r="AU88" s="305"/>
      <c r="AV88" s="29"/>
      <c r="AW88" s="4"/>
      <c r="AX88" s="4"/>
      <c r="AY88" s="4"/>
      <c r="AZ88" s="4"/>
      <c r="BA88" s="4"/>
      <c r="BB88" s="738"/>
      <c r="BC88" s="738"/>
      <c r="BD88" s="738"/>
      <c r="BE88" s="738"/>
      <c r="BF88" s="738"/>
      <c r="BH88" s="2"/>
    </row>
    <row r="89" spans="1:60" x14ac:dyDescent="0.2">
      <c r="A89" s="4"/>
      <c r="B89" s="29"/>
      <c r="C89" s="4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616"/>
      <c r="AC89" s="616"/>
      <c r="AD89" s="305"/>
      <c r="AE89" s="305"/>
      <c r="AF89" s="305"/>
      <c r="AG89" s="305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05"/>
      <c r="AU89" s="305"/>
      <c r="AV89" s="29"/>
      <c r="AW89" s="4"/>
      <c r="AX89" s="4"/>
      <c r="AY89" s="4"/>
      <c r="AZ89" s="4"/>
      <c r="BA89" s="4"/>
      <c r="BB89" s="738"/>
      <c r="BC89" s="738"/>
      <c r="BD89" s="738"/>
      <c r="BE89" s="738"/>
      <c r="BF89" s="738"/>
      <c r="BH89" s="2"/>
    </row>
    <row r="90" spans="1:60" x14ac:dyDescent="0.2">
      <c r="A90" s="4"/>
      <c r="B90" s="29"/>
      <c r="C90" s="4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616"/>
      <c r="AC90" s="616"/>
      <c r="AD90" s="305"/>
      <c r="AE90" s="305"/>
      <c r="AF90" s="305"/>
      <c r="AG90" s="305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05"/>
      <c r="AU90" s="305"/>
      <c r="AV90" s="29"/>
      <c r="AW90" s="4"/>
      <c r="AX90" s="4"/>
      <c r="AY90" s="4"/>
      <c r="AZ90" s="4"/>
      <c r="BA90" s="4"/>
      <c r="BB90" s="738"/>
      <c r="BC90" s="738"/>
      <c r="BD90" s="738"/>
      <c r="BE90" s="738"/>
      <c r="BF90" s="738"/>
      <c r="BH90" s="2"/>
    </row>
    <row r="91" spans="1:60" x14ac:dyDescent="0.2">
      <c r="A91" s="4"/>
      <c r="B91" s="29"/>
      <c r="C91" s="4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616"/>
      <c r="AC91" s="616"/>
      <c r="AD91" s="305"/>
      <c r="AE91" s="305"/>
      <c r="AF91" s="305"/>
      <c r="AG91" s="305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05"/>
      <c r="AU91" s="305"/>
      <c r="AV91" s="29"/>
      <c r="AW91" s="4"/>
      <c r="AX91" s="4"/>
      <c r="AY91" s="4"/>
      <c r="AZ91" s="4"/>
      <c r="BA91" s="4"/>
      <c r="BB91" s="738"/>
      <c r="BC91" s="738"/>
      <c r="BD91" s="738"/>
      <c r="BE91" s="738"/>
      <c r="BF91" s="738"/>
      <c r="BH91" s="2"/>
    </row>
    <row r="92" spans="1:60" x14ac:dyDescent="0.2">
      <c r="A92" s="4"/>
      <c r="B92" s="29"/>
      <c r="C92" s="4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616"/>
      <c r="AC92" s="616"/>
      <c r="AD92" s="305"/>
      <c r="AE92" s="305"/>
      <c r="AF92" s="305"/>
      <c r="AG92" s="305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05"/>
      <c r="AU92" s="305"/>
      <c r="AV92" s="29"/>
      <c r="AW92" s="4"/>
      <c r="AX92" s="4"/>
      <c r="AY92" s="4"/>
      <c r="AZ92" s="4"/>
      <c r="BA92" s="4"/>
      <c r="BB92" s="738"/>
      <c r="BC92" s="738"/>
      <c r="BD92" s="738"/>
      <c r="BE92" s="738"/>
      <c r="BF92" s="738"/>
      <c r="BH92" s="2"/>
    </row>
    <row r="93" spans="1:60" x14ac:dyDescent="0.2">
      <c r="A93" s="4"/>
      <c r="B93" s="29"/>
      <c r="C93" s="4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616"/>
      <c r="AC93" s="616"/>
      <c r="AD93" s="305"/>
      <c r="AE93" s="305"/>
      <c r="AF93" s="305"/>
      <c r="AG93" s="305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05"/>
      <c r="AU93" s="305"/>
      <c r="AV93" s="29"/>
      <c r="AW93" s="4"/>
      <c r="AX93" s="4"/>
      <c r="AY93" s="4"/>
      <c r="AZ93" s="4"/>
      <c r="BA93" s="4"/>
      <c r="BB93" s="738"/>
      <c r="BC93" s="738"/>
      <c r="BD93" s="738"/>
      <c r="BE93" s="738"/>
      <c r="BF93" s="738"/>
      <c r="BH93" s="2"/>
    </row>
    <row r="94" spans="1:60" x14ac:dyDescent="0.2">
      <c r="A94" s="4"/>
      <c r="B94" s="29"/>
      <c r="C94" s="4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616"/>
      <c r="AC94" s="616"/>
      <c r="AD94" s="305"/>
      <c r="AE94" s="305"/>
      <c r="AF94" s="305"/>
      <c r="AG94" s="305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05"/>
      <c r="AU94" s="305"/>
      <c r="AV94" s="29"/>
      <c r="AW94" s="4"/>
      <c r="AX94" s="4"/>
      <c r="AY94" s="4"/>
      <c r="AZ94" s="4"/>
      <c r="BA94" s="4"/>
      <c r="BB94" s="738"/>
      <c r="BC94" s="738"/>
      <c r="BD94" s="738"/>
      <c r="BE94" s="738"/>
      <c r="BF94" s="738"/>
      <c r="BH94" s="2"/>
    </row>
    <row r="95" spans="1:60" x14ac:dyDescent="0.2">
      <c r="A95" s="4"/>
      <c r="B95" s="29"/>
      <c r="C95" s="4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616"/>
      <c r="AC95" s="616"/>
      <c r="AD95" s="305"/>
      <c r="AE95" s="305"/>
      <c r="AF95" s="305"/>
      <c r="AG95" s="305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05"/>
      <c r="AU95" s="305"/>
      <c r="AV95" s="29"/>
      <c r="AW95" s="4"/>
      <c r="AX95" s="4"/>
      <c r="AY95" s="4"/>
      <c r="AZ95" s="4"/>
      <c r="BA95" s="4"/>
      <c r="BB95" s="738"/>
      <c r="BC95" s="738"/>
      <c r="BD95" s="738"/>
      <c r="BE95" s="738"/>
      <c r="BF95" s="738"/>
      <c r="BH95" s="2"/>
    </row>
    <row r="96" spans="1:60" x14ac:dyDescent="0.2">
      <c r="A96" s="4"/>
      <c r="B96" s="29"/>
      <c r="C96" s="4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616"/>
      <c r="AC96" s="616"/>
      <c r="AD96" s="305"/>
      <c r="AE96" s="305"/>
      <c r="AF96" s="305"/>
      <c r="AG96" s="305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05"/>
      <c r="AU96" s="305"/>
      <c r="AV96" s="29"/>
      <c r="AW96" s="4"/>
      <c r="AX96" s="4"/>
      <c r="AY96" s="4"/>
      <c r="AZ96" s="4"/>
      <c r="BA96" s="4"/>
      <c r="BB96" s="738"/>
      <c r="BC96" s="738"/>
      <c r="BD96" s="738"/>
      <c r="BE96" s="738"/>
      <c r="BF96" s="738"/>
      <c r="BH96" s="2"/>
    </row>
    <row r="97" spans="1:60" x14ac:dyDescent="0.2">
      <c r="A97" s="4"/>
      <c r="B97" s="29"/>
      <c r="C97" s="4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616"/>
      <c r="AC97" s="616"/>
      <c r="AD97" s="305"/>
      <c r="AE97" s="305"/>
      <c r="AF97" s="305"/>
      <c r="AG97" s="305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05"/>
      <c r="AU97" s="305"/>
      <c r="AV97" s="29"/>
      <c r="AW97" s="4"/>
      <c r="AX97" s="4"/>
      <c r="AY97" s="4"/>
      <c r="AZ97" s="4"/>
      <c r="BA97" s="4"/>
      <c r="BB97" s="738"/>
      <c r="BC97" s="738"/>
      <c r="BD97" s="738"/>
      <c r="BE97" s="738"/>
      <c r="BF97" s="738"/>
      <c r="BH97" s="2"/>
    </row>
    <row r="98" spans="1:60" x14ac:dyDescent="0.2">
      <c r="A98" s="4"/>
      <c r="B98" s="29"/>
      <c r="C98" s="4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616"/>
      <c r="AC98" s="616"/>
      <c r="AD98" s="305"/>
      <c r="AE98" s="305"/>
      <c r="AF98" s="305"/>
      <c r="AG98" s="305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05"/>
      <c r="AU98" s="305"/>
      <c r="AV98" s="29"/>
      <c r="AW98" s="4"/>
      <c r="AX98" s="4"/>
      <c r="AY98" s="4"/>
      <c r="AZ98" s="4"/>
      <c r="BA98" s="4"/>
      <c r="BB98" s="738"/>
      <c r="BC98" s="738"/>
      <c r="BD98" s="738"/>
      <c r="BE98" s="738"/>
      <c r="BF98" s="738"/>
      <c r="BH98" s="2"/>
    </row>
    <row r="99" spans="1:60" x14ac:dyDescent="0.2">
      <c r="A99" s="4"/>
      <c r="B99" s="29"/>
      <c r="C99" s="4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616"/>
      <c r="AC99" s="616"/>
      <c r="AD99" s="305"/>
      <c r="AE99" s="305"/>
      <c r="AF99" s="305"/>
      <c r="AG99" s="305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05"/>
      <c r="AU99" s="305"/>
      <c r="AV99" s="29"/>
      <c r="AW99" s="4"/>
      <c r="AX99" s="4"/>
      <c r="AY99" s="4"/>
      <c r="AZ99" s="4"/>
      <c r="BA99" s="4"/>
      <c r="BB99" s="738"/>
      <c r="BC99" s="738"/>
      <c r="BD99" s="738"/>
      <c r="BE99" s="738"/>
      <c r="BF99" s="738"/>
      <c r="BH99" s="2"/>
    </row>
    <row r="100" spans="1:60" x14ac:dyDescent="0.2">
      <c r="A100" s="4"/>
      <c r="B100" s="29"/>
      <c r="C100" s="4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616"/>
      <c r="AC100" s="616"/>
      <c r="AD100" s="305"/>
      <c r="AE100" s="305"/>
      <c r="AF100" s="305"/>
      <c r="AG100" s="305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05"/>
      <c r="AU100" s="305"/>
      <c r="AV100" s="29"/>
      <c r="AW100" s="4"/>
      <c r="AX100" s="4"/>
      <c r="AY100" s="4"/>
      <c r="AZ100" s="4"/>
      <c r="BA100" s="4"/>
      <c r="BB100" s="738"/>
      <c r="BC100" s="738"/>
      <c r="BD100" s="738"/>
      <c r="BE100" s="738"/>
      <c r="BF100" s="738"/>
      <c r="BH100" s="2"/>
    </row>
    <row r="101" spans="1:60" x14ac:dyDescent="0.2">
      <c r="A101" s="4"/>
      <c r="B101" s="29"/>
      <c r="C101" s="4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616"/>
      <c r="AC101" s="616"/>
      <c r="AD101" s="305"/>
      <c r="AE101" s="305"/>
      <c r="AF101" s="305"/>
      <c r="AG101" s="305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05"/>
      <c r="AU101" s="305"/>
      <c r="AV101" s="29"/>
      <c r="AW101" s="4"/>
      <c r="AX101" s="4"/>
      <c r="AY101" s="4"/>
      <c r="AZ101" s="4"/>
      <c r="BA101" s="4"/>
      <c r="BB101" s="738"/>
      <c r="BC101" s="738"/>
      <c r="BD101" s="738"/>
      <c r="BE101" s="738"/>
      <c r="BF101" s="738"/>
      <c r="BH101" s="2"/>
    </row>
    <row r="102" spans="1:60" x14ac:dyDescent="0.2">
      <c r="A102" s="4"/>
      <c r="B102" s="29"/>
      <c r="C102" s="4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616"/>
      <c r="AC102" s="616"/>
      <c r="AD102" s="305"/>
      <c r="AE102" s="305"/>
      <c r="AF102" s="305"/>
      <c r="AG102" s="305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05"/>
      <c r="AU102" s="305"/>
      <c r="AV102" s="29"/>
      <c r="AW102" s="4"/>
      <c r="AX102" s="4"/>
      <c r="AY102" s="4"/>
      <c r="AZ102" s="4"/>
      <c r="BA102" s="4"/>
      <c r="BB102" s="738"/>
      <c r="BC102" s="738"/>
      <c r="BD102" s="738"/>
      <c r="BE102" s="738"/>
      <c r="BF102" s="738"/>
      <c r="BH102" s="2"/>
    </row>
    <row r="103" spans="1:60" x14ac:dyDescent="0.2">
      <c r="A103" s="4"/>
      <c r="B103" s="29"/>
      <c r="C103" s="4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616"/>
      <c r="AC103" s="616"/>
      <c r="AD103" s="305"/>
      <c r="AE103" s="305"/>
      <c r="AF103" s="305"/>
      <c r="AG103" s="305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05"/>
      <c r="AU103" s="305"/>
      <c r="AV103" s="29"/>
      <c r="AW103" s="4"/>
      <c r="AX103" s="4"/>
      <c r="AY103" s="4"/>
      <c r="AZ103" s="4"/>
      <c r="BA103" s="4"/>
      <c r="BB103" s="738"/>
      <c r="BC103" s="738"/>
      <c r="BD103" s="738"/>
      <c r="BE103" s="738"/>
      <c r="BF103" s="738"/>
      <c r="BH103" s="2"/>
    </row>
    <row r="104" spans="1:60" x14ac:dyDescent="0.2">
      <c r="A104" s="4"/>
      <c r="B104" s="29"/>
      <c r="C104" s="4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616"/>
      <c r="AC104" s="616"/>
      <c r="AD104" s="305"/>
      <c r="AE104" s="305"/>
      <c r="AF104" s="305"/>
      <c r="AG104" s="305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05"/>
      <c r="AU104" s="305"/>
      <c r="AV104" s="29"/>
      <c r="AW104" s="4"/>
      <c r="AX104" s="4"/>
      <c r="AY104" s="4"/>
      <c r="AZ104" s="4"/>
      <c r="BA104" s="4"/>
      <c r="BB104" s="738"/>
      <c r="BC104" s="738"/>
      <c r="BD104" s="738"/>
      <c r="BE104" s="738"/>
      <c r="BF104" s="738"/>
      <c r="BH104" s="2"/>
    </row>
    <row r="105" spans="1:60" x14ac:dyDescent="0.2">
      <c r="A105" s="4"/>
      <c r="B105" s="29"/>
      <c r="C105" s="4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616"/>
      <c r="AC105" s="616"/>
      <c r="AD105" s="305"/>
      <c r="AE105" s="305"/>
      <c r="AF105" s="305"/>
      <c r="AG105" s="305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05"/>
      <c r="AU105" s="305"/>
      <c r="AV105" s="29"/>
      <c r="AW105" s="4"/>
      <c r="AX105" s="4"/>
      <c r="AY105" s="4"/>
      <c r="AZ105" s="4"/>
      <c r="BA105" s="4"/>
      <c r="BB105" s="738"/>
      <c r="BC105" s="738"/>
      <c r="BD105" s="738"/>
      <c r="BE105" s="738"/>
      <c r="BF105" s="738"/>
      <c r="BH105" s="2"/>
    </row>
    <row r="106" spans="1:60" x14ac:dyDescent="0.2">
      <c r="A106" s="4"/>
      <c r="B106" s="29"/>
      <c r="C106" s="4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616"/>
      <c r="AC106" s="616"/>
      <c r="AD106" s="305"/>
      <c r="AE106" s="305"/>
      <c r="AF106" s="305"/>
      <c r="AG106" s="305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05"/>
      <c r="AU106" s="305"/>
      <c r="AV106" s="29"/>
      <c r="AW106" s="4"/>
      <c r="AX106" s="4"/>
      <c r="AY106" s="4"/>
      <c r="AZ106" s="4"/>
      <c r="BA106" s="4"/>
      <c r="BB106" s="738"/>
      <c r="BC106" s="738"/>
      <c r="BD106" s="738"/>
      <c r="BE106" s="738"/>
      <c r="BF106" s="738"/>
      <c r="BH106" s="2"/>
    </row>
    <row r="107" spans="1:60" x14ac:dyDescent="0.2">
      <c r="A107" s="4"/>
      <c r="B107" s="29"/>
      <c r="C107" s="4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616"/>
      <c r="AC107" s="616"/>
      <c r="AD107" s="305"/>
      <c r="AE107" s="305"/>
      <c r="AF107" s="305"/>
      <c r="AG107" s="305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05"/>
      <c r="AU107" s="305"/>
      <c r="AV107" s="29"/>
      <c r="AW107" s="4"/>
      <c r="AX107" s="4"/>
      <c r="AY107" s="4"/>
      <c r="AZ107" s="4"/>
      <c r="BA107" s="4"/>
      <c r="BB107" s="738"/>
      <c r="BC107" s="738"/>
      <c r="BD107" s="738"/>
      <c r="BE107" s="738"/>
      <c r="BF107" s="738"/>
      <c r="BH107" s="2"/>
    </row>
    <row r="108" spans="1:60" x14ac:dyDescent="0.2">
      <c r="A108" s="4"/>
      <c r="B108" s="29"/>
      <c r="C108" s="4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616"/>
      <c r="AC108" s="616"/>
      <c r="AD108" s="305"/>
      <c r="AE108" s="305"/>
      <c r="AF108" s="305"/>
      <c r="AG108" s="305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363"/>
      <c r="AR108" s="363"/>
      <c r="AS108" s="363"/>
      <c r="AT108" s="305"/>
      <c r="AU108" s="305"/>
      <c r="AV108" s="29"/>
      <c r="AW108" s="4"/>
      <c r="AX108" s="4"/>
      <c r="AY108" s="4"/>
      <c r="AZ108" s="4"/>
      <c r="BA108" s="4"/>
      <c r="BB108" s="738"/>
      <c r="BC108" s="738"/>
      <c r="BD108" s="738"/>
      <c r="BE108" s="738"/>
      <c r="BF108" s="738"/>
      <c r="BH108" s="2"/>
    </row>
    <row r="109" spans="1:60" x14ac:dyDescent="0.2">
      <c r="A109" s="4"/>
      <c r="B109" s="29"/>
      <c r="C109" s="4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616"/>
      <c r="AC109" s="616"/>
      <c r="AD109" s="305"/>
      <c r="AE109" s="305"/>
      <c r="AF109" s="305"/>
      <c r="AG109" s="305"/>
      <c r="AH109" s="363"/>
      <c r="AI109" s="363"/>
      <c r="AJ109" s="363"/>
      <c r="AK109" s="363"/>
      <c r="AL109" s="363"/>
      <c r="AM109" s="363"/>
      <c r="AN109" s="363"/>
      <c r="AO109" s="363"/>
      <c r="AP109" s="363"/>
      <c r="AQ109" s="363"/>
      <c r="AR109" s="363"/>
      <c r="AS109" s="363"/>
      <c r="AT109" s="305"/>
      <c r="AU109" s="305"/>
      <c r="AV109" s="29"/>
      <c r="AW109" s="4"/>
      <c r="AX109" s="4"/>
      <c r="AY109" s="4"/>
      <c r="AZ109" s="4"/>
      <c r="BA109" s="4"/>
      <c r="BB109" s="738"/>
      <c r="BC109" s="738"/>
      <c r="BD109" s="738"/>
      <c r="BE109" s="738"/>
      <c r="BF109" s="738"/>
      <c r="BH109" s="2"/>
    </row>
    <row r="110" spans="1:60" x14ac:dyDescent="0.2">
      <c r="A110" s="4"/>
      <c r="B110" s="29"/>
      <c r="C110" s="4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616"/>
      <c r="AC110" s="616"/>
      <c r="AD110" s="305"/>
      <c r="AE110" s="305"/>
      <c r="AF110" s="305"/>
      <c r="AG110" s="305"/>
      <c r="AH110" s="363"/>
      <c r="AI110" s="363"/>
      <c r="AJ110" s="363"/>
      <c r="AK110" s="363"/>
      <c r="AL110" s="363"/>
      <c r="AM110" s="363"/>
      <c r="AN110" s="363"/>
      <c r="AO110" s="363"/>
      <c r="AP110" s="363"/>
      <c r="AQ110" s="363"/>
      <c r="AR110" s="363"/>
      <c r="AS110" s="363"/>
      <c r="AT110" s="305"/>
      <c r="AU110" s="305"/>
      <c r="AV110" s="29"/>
      <c r="AW110" s="4"/>
      <c r="AX110" s="4"/>
      <c r="AY110" s="4"/>
      <c r="AZ110" s="4"/>
      <c r="BA110" s="4"/>
      <c r="BB110" s="738"/>
      <c r="BC110" s="738"/>
      <c r="BD110" s="738"/>
      <c r="BE110" s="738"/>
      <c r="BF110" s="738"/>
      <c r="BH110" s="2"/>
    </row>
    <row r="111" spans="1:60" x14ac:dyDescent="0.2">
      <c r="A111" s="4"/>
      <c r="B111" s="29"/>
      <c r="C111" s="4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616"/>
      <c r="AC111" s="616"/>
      <c r="AD111" s="305"/>
      <c r="AE111" s="305"/>
      <c r="AF111" s="305"/>
      <c r="AG111" s="305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05"/>
      <c r="AU111" s="305"/>
      <c r="AV111" s="29"/>
      <c r="AW111" s="4"/>
      <c r="AX111" s="4"/>
      <c r="AY111" s="4"/>
      <c r="AZ111" s="4"/>
      <c r="BA111" s="4"/>
      <c r="BB111" s="738"/>
      <c r="BC111" s="738"/>
      <c r="BD111" s="738"/>
      <c r="BE111" s="738"/>
      <c r="BF111" s="738"/>
      <c r="BH111" s="2"/>
    </row>
    <row r="112" spans="1:60" x14ac:dyDescent="0.2">
      <c r="A112" s="4"/>
      <c r="B112" s="29"/>
      <c r="C112" s="4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616"/>
      <c r="AC112" s="616"/>
      <c r="AD112" s="305"/>
      <c r="AE112" s="305"/>
      <c r="AF112" s="305"/>
      <c r="AG112" s="305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05"/>
      <c r="AU112" s="305"/>
      <c r="AV112" s="29"/>
      <c r="AW112" s="4"/>
      <c r="AX112" s="4"/>
      <c r="AY112" s="4"/>
      <c r="AZ112" s="4"/>
      <c r="BA112" s="4"/>
      <c r="BB112" s="738"/>
      <c r="BC112" s="738"/>
      <c r="BD112" s="738"/>
      <c r="BE112" s="738"/>
      <c r="BF112" s="738"/>
      <c r="BH112" s="2"/>
    </row>
    <row r="113" spans="1:60" x14ac:dyDescent="0.2">
      <c r="A113" s="4"/>
      <c r="B113" s="29"/>
      <c r="C113" s="4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616"/>
      <c r="AC113" s="616"/>
      <c r="AD113" s="305"/>
      <c r="AE113" s="305"/>
      <c r="AF113" s="305"/>
      <c r="AG113" s="305"/>
      <c r="AH113" s="363"/>
      <c r="AI113" s="363"/>
      <c r="AJ113" s="363"/>
      <c r="AK113" s="363"/>
      <c r="AL113" s="363"/>
      <c r="AM113" s="363"/>
      <c r="AN113" s="363"/>
      <c r="AO113" s="363"/>
      <c r="AP113" s="363"/>
      <c r="AQ113" s="363"/>
      <c r="AR113" s="363"/>
      <c r="AS113" s="363"/>
      <c r="AT113" s="305"/>
      <c r="AU113" s="305"/>
      <c r="AV113" s="29"/>
      <c r="AW113" s="4"/>
      <c r="AX113" s="4"/>
      <c r="AY113" s="4"/>
      <c r="AZ113" s="4"/>
      <c r="BA113" s="4"/>
      <c r="BB113" s="738"/>
      <c r="BC113" s="738"/>
      <c r="BD113" s="738"/>
      <c r="BE113" s="738"/>
      <c r="BF113" s="738"/>
      <c r="BH113" s="2"/>
    </row>
    <row r="114" spans="1:60" x14ac:dyDescent="0.2">
      <c r="A114" s="4"/>
      <c r="B114" s="29"/>
      <c r="C114" s="4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616"/>
      <c r="AC114" s="616"/>
      <c r="AD114" s="305"/>
      <c r="AE114" s="305"/>
      <c r="AF114" s="305"/>
      <c r="AG114" s="305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05"/>
      <c r="AU114" s="305"/>
      <c r="AV114" s="29"/>
      <c r="AW114" s="4"/>
      <c r="AX114" s="4"/>
      <c r="AY114" s="4"/>
      <c r="AZ114" s="4"/>
      <c r="BA114" s="4"/>
      <c r="BB114" s="738"/>
      <c r="BC114" s="738"/>
      <c r="BD114" s="738"/>
      <c r="BE114" s="738"/>
      <c r="BF114" s="738"/>
      <c r="BH114" s="2"/>
    </row>
    <row r="115" spans="1:60" x14ac:dyDescent="0.2">
      <c r="A115" s="4"/>
      <c r="B115" s="29"/>
      <c r="C115" s="4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616"/>
      <c r="AC115" s="616"/>
      <c r="AD115" s="305"/>
      <c r="AE115" s="305"/>
      <c r="AF115" s="305"/>
      <c r="AG115" s="305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05"/>
      <c r="AU115" s="305"/>
      <c r="AV115" s="29"/>
      <c r="AW115" s="4"/>
      <c r="AX115" s="4"/>
      <c r="AY115" s="4"/>
      <c r="AZ115" s="4"/>
      <c r="BA115" s="4"/>
      <c r="BB115" s="738"/>
      <c r="BC115" s="738"/>
      <c r="BD115" s="738"/>
      <c r="BE115" s="738"/>
      <c r="BF115" s="738"/>
      <c r="BH115" s="2"/>
    </row>
    <row r="116" spans="1:60" x14ac:dyDescent="0.2">
      <c r="A116" s="4"/>
      <c r="B116" s="29"/>
      <c r="C116" s="4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616"/>
      <c r="AC116" s="616"/>
      <c r="AD116" s="305"/>
      <c r="AE116" s="305"/>
      <c r="AF116" s="305"/>
      <c r="AG116" s="305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05"/>
      <c r="AU116" s="305"/>
      <c r="AV116" s="29"/>
      <c r="AW116" s="4"/>
      <c r="AX116" s="4"/>
      <c r="AY116" s="4"/>
      <c r="AZ116" s="4"/>
      <c r="BA116" s="4"/>
      <c r="BB116" s="738"/>
      <c r="BC116" s="738"/>
      <c r="BD116" s="738"/>
      <c r="BE116" s="738"/>
      <c r="BF116" s="738"/>
      <c r="BH116" s="2"/>
    </row>
    <row r="117" spans="1:60" x14ac:dyDescent="0.2">
      <c r="A117" s="4"/>
      <c r="B117" s="29"/>
      <c r="C117" s="4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616"/>
      <c r="AC117" s="616"/>
      <c r="AD117" s="305"/>
      <c r="AE117" s="305"/>
      <c r="AF117" s="305"/>
      <c r="AG117" s="305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363"/>
      <c r="AS117" s="363"/>
      <c r="AT117" s="305"/>
      <c r="AU117" s="305"/>
      <c r="AV117" s="29"/>
      <c r="AW117" s="4"/>
      <c r="AX117" s="4"/>
      <c r="AY117" s="4"/>
      <c r="AZ117" s="4"/>
      <c r="BA117" s="4"/>
      <c r="BB117" s="738"/>
      <c r="BC117" s="738"/>
      <c r="BD117" s="738"/>
      <c r="BE117" s="738"/>
      <c r="BF117" s="738"/>
      <c r="BH117" s="2"/>
    </row>
    <row r="118" spans="1:60" x14ac:dyDescent="0.2">
      <c r="A118" s="4"/>
      <c r="B118" s="29"/>
      <c r="C118" s="4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616"/>
      <c r="AC118" s="616"/>
      <c r="AD118" s="305"/>
      <c r="AE118" s="305"/>
      <c r="AF118" s="305"/>
      <c r="AG118" s="305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05"/>
      <c r="AU118" s="305"/>
      <c r="AV118" s="29"/>
      <c r="AW118" s="4"/>
      <c r="AX118" s="4"/>
      <c r="AY118" s="4"/>
      <c r="AZ118" s="4"/>
      <c r="BA118" s="4"/>
      <c r="BB118" s="738"/>
      <c r="BC118" s="738"/>
      <c r="BD118" s="738"/>
      <c r="BE118" s="738"/>
      <c r="BF118" s="738"/>
      <c r="BH118" s="2"/>
    </row>
    <row r="119" spans="1:60" x14ac:dyDescent="0.2">
      <c r="A119" s="4"/>
      <c r="B119" s="29"/>
      <c r="C119" s="4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616"/>
      <c r="AC119" s="616"/>
      <c r="AD119" s="305"/>
      <c r="AE119" s="305"/>
      <c r="AF119" s="305"/>
      <c r="AG119" s="305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05"/>
      <c r="AU119" s="305"/>
      <c r="AV119" s="29"/>
      <c r="AW119" s="4"/>
      <c r="AX119" s="4"/>
      <c r="AY119" s="4"/>
      <c r="AZ119" s="4"/>
      <c r="BA119" s="4"/>
      <c r="BB119" s="738"/>
      <c r="BC119" s="738"/>
      <c r="BD119" s="738"/>
      <c r="BE119" s="738"/>
      <c r="BF119" s="738"/>
      <c r="BH119" s="2"/>
    </row>
    <row r="120" spans="1:60" x14ac:dyDescent="0.2">
      <c r="A120" s="4"/>
      <c r="B120" s="29"/>
      <c r="C120" s="4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616"/>
      <c r="AC120" s="616"/>
      <c r="AD120" s="305"/>
      <c r="AE120" s="305"/>
      <c r="AF120" s="305"/>
      <c r="AG120" s="305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05"/>
      <c r="AU120" s="305"/>
      <c r="AV120" s="29"/>
      <c r="AW120" s="4"/>
      <c r="AX120" s="4"/>
      <c r="AY120" s="4"/>
      <c r="AZ120" s="4"/>
      <c r="BA120" s="4"/>
      <c r="BB120" s="738"/>
      <c r="BC120" s="738"/>
      <c r="BD120" s="738"/>
      <c r="BE120" s="738"/>
      <c r="BF120" s="738"/>
      <c r="BH120" s="2"/>
    </row>
    <row r="121" spans="1:60" x14ac:dyDescent="0.2">
      <c r="A121" s="4"/>
      <c r="B121" s="29"/>
      <c r="C121" s="4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616"/>
      <c r="AC121" s="616"/>
      <c r="AD121" s="305"/>
      <c r="AE121" s="305"/>
      <c r="AF121" s="305"/>
      <c r="AG121" s="305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05"/>
      <c r="AU121" s="305"/>
      <c r="AV121" s="29"/>
      <c r="AW121" s="4"/>
      <c r="AX121" s="4"/>
      <c r="AY121" s="4"/>
      <c r="AZ121" s="4"/>
      <c r="BA121" s="4"/>
      <c r="BB121" s="738"/>
      <c r="BC121" s="738"/>
      <c r="BD121" s="738"/>
      <c r="BE121" s="738"/>
      <c r="BF121" s="738"/>
      <c r="BH121" s="2"/>
    </row>
    <row r="122" spans="1:60" x14ac:dyDescent="0.2">
      <c r="A122" s="4"/>
      <c r="B122" s="29"/>
      <c r="C122" s="4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616"/>
      <c r="AC122" s="616"/>
      <c r="AD122" s="305"/>
      <c r="AE122" s="305"/>
      <c r="AF122" s="305"/>
      <c r="AG122" s="305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05"/>
      <c r="AU122" s="305"/>
      <c r="AV122" s="29"/>
      <c r="AW122" s="4"/>
      <c r="AX122" s="4"/>
      <c r="AY122" s="4"/>
      <c r="AZ122" s="4"/>
      <c r="BA122" s="4"/>
      <c r="BB122" s="738"/>
      <c r="BC122" s="738"/>
      <c r="BD122" s="738"/>
      <c r="BE122" s="738"/>
      <c r="BF122" s="738"/>
      <c r="BH122" s="2"/>
    </row>
    <row r="123" spans="1:60" x14ac:dyDescent="0.2">
      <c r="A123" s="4"/>
      <c r="B123" s="29"/>
      <c r="C123" s="4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616"/>
      <c r="AC123" s="616"/>
      <c r="AD123" s="305"/>
      <c r="AE123" s="305"/>
      <c r="AF123" s="305"/>
      <c r="AG123" s="305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05"/>
      <c r="AU123" s="305"/>
      <c r="AV123" s="29"/>
      <c r="AW123" s="4"/>
      <c r="AX123" s="4"/>
      <c r="AY123" s="4"/>
      <c r="AZ123" s="4"/>
      <c r="BA123" s="4"/>
      <c r="BB123" s="738"/>
      <c r="BC123" s="738"/>
      <c r="BD123" s="738"/>
      <c r="BE123" s="738"/>
      <c r="BF123" s="738"/>
      <c r="BH123" s="2"/>
    </row>
    <row r="124" spans="1:60" x14ac:dyDescent="0.2">
      <c r="A124" s="4"/>
      <c r="B124" s="29"/>
      <c r="C124" s="4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616"/>
      <c r="AC124" s="616"/>
      <c r="AD124" s="305"/>
      <c r="AE124" s="305"/>
      <c r="AF124" s="305"/>
      <c r="AG124" s="305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05"/>
      <c r="AU124" s="305"/>
      <c r="AV124" s="29"/>
      <c r="AW124" s="4"/>
      <c r="AX124" s="4"/>
      <c r="AY124" s="4"/>
      <c r="AZ124" s="4"/>
      <c r="BA124" s="4"/>
      <c r="BB124" s="738"/>
      <c r="BC124" s="738"/>
      <c r="BD124" s="738"/>
      <c r="BE124" s="738"/>
      <c r="BF124" s="738"/>
      <c r="BH124" s="2"/>
    </row>
    <row r="125" spans="1:60" x14ac:dyDescent="0.2">
      <c r="A125" s="4"/>
      <c r="B125" s="29"/>
      <c r="C125" s="4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616"/>
      <c r="AC125" s="616"/>
      <c r="AD125" s="305"/>
      <c r="AE125" s="305"/>
      <c r="AF125" s="305"/>
      <c r="AG125" s="305"/>
      <c r="AH125" s="363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05"/>
      <c r="AU125" s="305"/>
      <c r="AV125" s="29"/>
      <c r="AW125" s="4"/>
      <c r="AX125" s="4"/>
      <c r="AY125" s="4"/>
      <c r="AZ125" s="4"/>
      <c r="BA125" s="4"/>
      <c r="BB125" s="738"/>
      <c r="BC125" s="738"/>
      <c r="BD125" s="738"/>
      <c r="BE125" s="738"/>
      <c r="BF125" s="738"/>
      <c r="BH125" s="2"/>
    </row>
    <row r="126" spans="1:60" x14ac:dyDescent="0.2">
      <c r="A126" s="4"/>
      <c r="B126" s="29"/>
      <c r="C126" s="4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616"/>
      <c r="AC126" s="616"/>
      <c r="AD126" s="305"/>
      <c r="AE126" s="305"/>
      <c r="AF126" s="305"/>
      <c r="AG126" s="305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05"/>
      <c r="AU126" s="305"/>
      <c r="AV126" s="29"/>
      <c r="AW126" s="4"/>
      <c r="AX126" s="4"/>
      <c r="AY126" s="4"/>
      <c r="AZ126" s="4"/>
      <c r="BA126" s="4"/>
      <c r="BB126" s="738"/>
      <c r="BC126" s="738"/>
      <c r="BD126" s="738"/>
      <c r="BE126" s="738"/>
      <c r="BF126" s="738"/>
      <c r="BH126" s="2"/>
    </row>
    <row r="127" spans="1:60" x14ac:dyDescent="0.2">
      <c r="A127" s="4"/>
      <c r="B127" s="29"/>
      <c r="C127" s="4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616"/>
      <c r="AC127" s="616"/>
      <c r="AD127" s="305"/>
      <c r="AE127" s="305"/>
      <c r="AF127" s="305"/>
      <c r="AG127" s="305"/>
      <c r="AH127" s="363"/>
      <c r="AI127" s="363"/>
      <c r="AJ127" s="363"/>
      <c r="AK127" s="363"/>
      <c r="AL127" s="363"/>
      <c r="AM127" s="363"/>
      <c r="AN127" s="363"/>
      <c r="AO127" s="363"/>
      <c r="AP127" s="363"/>
      <c r="AQ127" s="363"/>
      <c r="AR127" s="363"/>
      <c r="AS127" s="363"/>
      <c r="AT127" s="305"/>
      <c r="AU127" s="305"/>
      <c r="AV127" s="29"/>
      <c r="AW127" s="4"/>
      <c r="AX127" s="4"/>
      <c r="AY127" s="4"/>
      <c r="AZ127" s="4"/>
      <c r="BA127" s="4"/>
      <c r="BB127" s="738"/>
      <c r="BC127" s="738"/>
      <c r="BD127" s="738"/>
      <c r="BE127" s="738"/>
      <c r="BF127" s="738"/>
      <c r="BH127" s="2"/>
    </row>
    <row r="128" spans="1:60" x14ac:dyDescent="0.2">
      <c r="A128" s="4"/>
      <c r="B128" s="29"/>
      <c r="C128" s="4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616"/>
      <c r="AC128" s="616"/>
      <c r="AD128" s="305"/>
      <c r="AE128" s="305"/>
      <c r="AF128" s="305"/>
      <c r="AG128" s="305"/>
      <c r="AH128" s="363"/>
      <c r="AI128" s="363"/>
      <c r="AJ128" s="363"/>
      <c r="AK128" s="363"/>
      <c r="AL128" s="363"/>
      <c r="AM128" s="363"/>
      <c r="AN128" s="363"/>
      <c r="AO128" s="363"/>
      <c r="AP128" s="363"/>
      <c r="AQ128" s="363"/>
      <c r="AR128" s="363"/>
      <c r="AS128" s="363"/>
      <c r="AT128" s="305"/>
      <c r="AU128" s="305"/>
      <c r="AV128" s="29"/>
      <c r="AW128" s="4"/>
      <c r="AX128" s="4"/>
      <c r="AY128" s="4"/>
      <c r="AZ128" s="4"/>
      <c r="BA128" s="4"/>
      <c r="BB128" s="738"/>
      <c r="BC128" s="738"/>
      <c r="BD128" s="738"/>
      <c r="BE128" s="738"/>
      <c r="BF128" s="738"/>
      <c r="BH128" s="2"/>
    </row>
    <row r="129" spans="1:60" x14ac:dyDescent="0.2">
      <c r="A129" s="4"/>
      <c r="B129" s="29"/>
      <c r="C129" s="4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616"/>
      <c r="AC129" s="616"/>
      <c r="AD129" s="305"/>
      <c r="AE129" s="305"/>
      <c r="AF129" s="305"/>
      <c r="AG129" s="305"/>
      <c r="AH129" s="363"/>
      <c r="AI129" s="363"/>
      <c r="AJ129" s="363"/>
      <c r="AK129" s="363"/>
      <c r="AL129" s="363"/>
      <c r="AM129" s="363"/>
      <c r="AN129" s="363"/>
      <c r="AO129" s="363"/>
      <c r="AP129" s="363"/>
      <c r="AQ129" s="363"/>
      <c r="AR129" s="363"/>
      <c r="AS129" s="363"/>
      <c r="AT129" s="305"/>
      <c r="AU129" s="305"/>
      <c r="AV129" s="29"/>
      <c r="AW129" s="4"/>
      <c r="AX129" s="4"/>
      <c r="AY129" s="4"/>
      <c r="AZ129" s="4"/>
      <c r="BA129" s="4"/>
      <c r="BB129" s="738"/>
      <c r="BC129" s="738"/>
      <c r="BD129" s="738"/>
      <c r="BE129" s="738"/>
      <c r="BF129" s="738"/>
      <c r="BH129" s="2"/>
    </row>
    <row r="130" spans="1:60" x14ac:dyDescent="0.2">
      <c r="A130" s="4"/>
      <c r="B130" s="29"/>
      <c r="C130" s="4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616"/>
      <c r="AC130" s="616"/>
      <c r="AD130" s="305"/>
      <c r="AE130" s="305"/>
      <c r="AF130" s="305"/>
      <c r="AG130" s="305"/>
      <c r="AH130" s="363"/>
      <c r="AI130" s="363"/>
      <c r="AJ130" s="363"/>
      <c r="AK130" s="363"/>
      <c r="AL130" s="363"/>
      <c r="AM130" s="363"/>
      <c r="AN130" s="363"/>
      <c r="AO130" s="363"/>
      <c r="AP130" s="363"/>
      <c r="AQ130" s="363"/>
      <c r="AR130" s="363"/>
      <c r="AS130" s="363"/>
      <c r="AT130" s="305"/>
      <c r="AU130" s="305"/>
      <c r="AV130" s="29"/>
      <c r="AW130" s="4"/>
      <c r="AX130" s="4"/>
      <c r="AY130" s="4"/>
      <c r="AZ130" s="4"/>
      <c r="BA130" s="4"/>
      <c r="BB130" s="738"/>
      <c r="BC130" s="738"/>
      <c r="BD130" s="738"/>
      <c r="BE130" s="738"/>
      <c r="BF130" s="738"/>
      <c r="BH130" s="2"/>
    </row>
    <row r="131" spans="1:60" x14ac:dyDescent="0.2">
      <c r="A131" s="4"/>
      <c r="B131" s="29"/>
      <c r="C131" s="4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616"/>
      <c r="AC131" s="616"/>
      <c r="AD131" s="305"/>
      <c r="AE131" s="305"/>
      <c r="AF131" s="305"/>
      <c r="AG131" s="305"/>
      <c r="AH131" s="363"/>
      <c r="AI131" s="363"/>
      <c r="AJ131" s="363"/>
      <c r="AK131" s="363"/>
      <c r="AL131" s="363"/>
      <c r="AM131" s="363"/>
      <c r="AN131" s="363"/>
      <c r="AO131" s="363"/>
      <c r="AP131" s="363"/>
      <c r="AQ131" s="363"/>
      <c r="AR131" s="363"/>
      <c r="AS131" s="363"/>
      <c r="AT131" s="305"/>
      <c r="AU131" s="305"/>
      <c r="AV131" s="29"/>
      <c r="AW131" s="4"/>
      <c r="AX131" s="4"/>
      <c r="AY131" s="4"/>
      <c r="AZ131" s="4"/>
      <c r="BA131" s="4"/>
      <c r="BB131" s="738"/>
      <c r="BC131" s="738"/>
      <c r="BD131" s="738"/>
      <c r="BE131" s="738"/>
      <c r="BF131" s="738"/>
      <c r="BH131" s="2"/>
    </row>
    <row r="132" spans="1:60" x14ac:dyDescent="0.2">
      <c r="A132" s="4"/>
      <c r="B132" s="29"/>
      <c r="C132" s="4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616"/>
      <c r="AC132" s="616"/>
      <c r="AD132" s="305"/>
      <c r="AE132" s="305"/>
      <c r="AF132" s="305"/>
      <c r="AG132" s="305"/>
      <c r="AH132" s="363"/>
      <c r="AI132" s="363"/>
      <c r="AJ132" s="363"/>
      <c r="AK132" s="363"/>
      <c r="AL132" s="363"/>
      <c r="AM132" s="363"/>
      <c r="AN132" s="363"/>
      <c r="AO132" s="363"/>
      <c r="AP132" s="363"/>
      <c r="AQ132" s="363"/>
      <c r="AR132" s="363"/>
      <c r="AS132" s="363"/>
      <c r="AT132" s="305"/>
      <c r="AU132" s="305"/>
      <c r="AV132" s="29"/>
      <c r="AW132" s="4"/>
      <c r="AX132" s="4"/>
      <c r="AY132" s="4"/>
      <c r="AZ132" s="4"/>
      <c r="BA132" s="4"/>
      <c r="BB132" s="738"/>
      <c r="BC132" s="738"/>
      <c r="BD132" s="738"/>
      <c r="BE132" s="738"/>
      <c r="BF132" s="738"/>
      <c r="BH132" s="2"/>
    </row>
    <row r="133" spans="1:60" x14ac:dyDescent="0.2">
      <c r="A133" s="4"/>
      <c r="B133" s="29"/>
      <c r="C133" s="4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616"/>
      <c r="AC133" s="616"/>
      <c r="AD133" s="305"/>
      <c r="AE133" s="305"/>
      <c r="AF133" s="305"/>
      <c r="AG133" s="305"/>
      <c r="AH133" s="363"/>
      <c r="AI133" s="363"/>
      <c r="AJ133" s="363"/>
      <c r="AK133" s="363"/>
      <c r="AL133" s="363"/>
      <c r="AM133" s="363"/>
      <c r="AN133" s="363"/>
      <c r="AO133" s="363"/>
      <c r="AP133" s="363"/>
      <c r="AQ133" s="363"/>
      <c r="AR133" s="363"/>
      <c r="AS133" s="363"/>
      <c r="AT133" s="305"/>
      <c r="AU133" s="305"/>
      <c r="AV133" s="29"/>
      <c r="AW133" s="4"/>
      <c r="AX133" s="4"/>
      <c r="AY133" s="4"/>
      <c r="AZ133" s="4"/>
      <c r="BA133" s="4"/>
      <c r="BB133" s="738"/>
      <c r="BC133" s="738"/>
      <c r="BD133" s="738"/>
      <c r="BE133" s="738"/>
      <c r="BF133" s="738"/>
      <c r="BH133" s="2"/>
    </row>
    <row r="134" spans="1:60" x14ac:dyDescent="0.2">
      <c r="A134" s="4"/>
      <c r="B134" s="29"/>
      <c r="C134" s="4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616"/>
      <c r="AC134" s="616"/>
      <c r="AD134" s="305"/>
      <c r="AE134" s="305"/>
      <c r="AF134" s="305"/>
      <c r="AG134" s="305"/>
      <c r="AH134" s="363"/>
      <c r="AI134" s="363"/>
      <c r="AJ134" s="363"/>
      <c r="AK134" s="363"/>
      <c r="AL134" s="363"/>
      <c r="AM134" s="363"/>
      <c r="AN134" s="363"/>
      <c r="AO134" s="363"/>
      <c r="AP134" s="363"/>
      <c r="AQ134" s="363"/>
      <c r="AR134" s="363"/>
      <c r="AS134" s="363"/>
      <c r="AT134" s="305"/>
      <c r="AU134" s="305"/>
      <c r="AV134" s="29"/>
      <c r="AW134" s="4"/>
      <c r="AX134" s="4"/>
      <c r="AY134" s="4"/>
      <c r="AZ134" s="4"/>
      <c r="BA134" s="4"/>
      <c r="BB134" s="738"/>
      <c r="BC134" s="738"/>
      <c r="BD134" s="738"/>
      <c r="BE134" s="738"/>
      <c r="BF134" s="738"/>
      <c r="BH134" s="2"/>
    </row>
    <row r="135" spans="1:60" x14ac:dyDescent="0.2">
      <c r="A135" s="4"/>
      <c r="B135" s="29"/>
      <c r="C135" s="4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616"/>
      <c r="AC135" s="616"/>
      <c r="AD135" s="305"/>
      <c r="AE135" s="305"/>
      <c r="AF135" s="305"/>
      <c r="AG135" s="305"/>
      <c r="AH135" s="363"/>
      <c r="AI135" s="363"/>
      <c r="AJ135" s="363"/>
      <c r="AK135" s="363"/>
      <c r="AL135" s="363"/>
      <c r="AM135" s="363"/>
      <c r="AN135" s="363"/>
      <c r="AO135" s="363"/>
      <c r="AP135" s="363"/>
      <c r="AQ135" s="363"/>
      <c r="AR135" s="363"/>
      <c r="AS135" s="363"/>
      <c r="AT135" s="305"/>
      <c r="AU135" s="305"/>
      <c r="AV135" s="29"/>
      <c r="AW135" s="4"/>
      <c r="AX135" s="4"/>
      <c r="AY135" s="4"/>
      <c r="AZ135" s="4"/>
      <c r="BA135" s="4"/>
      <c r="BB135" s="738"/>
      <c r="BC135" s="738"/>
      <c r="BD135" s="738"/>
      <c r="BE135" s="738"/>
      <c r="BF135" s="738"/>
      <c r="BH135" s="2"/>
    </row>
    <row r="136" spans="1:60" x14ac:dyDescent="0.2">
      <c r="A136" s="4"/>
      <c r="B136" s="29"/>
      <c r="C136" s="4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616"/>
      <c r="AC136" s="616"/>
      <c r="AD136" s="305"/>
      <c r="AE136" s="305"/>
      <c r="AF136" s="305"/>
      <c r="AG136" s="305"/>
      <c r="AH136" s="363"/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05"/>
      <c r="AU136" s="305"/>
      <c r="AV136" s="29"/>
      <c r="AW136" s="4"/>
      <c r="AX136" s="4"/>
      <c r="AY136" s="4"/>
      <c r="AZ136" s="4"/>
      <c r="BA136" s="4"/>
      <c r="BB136" s="738"/>
      <c r="BC136" s="738"/>
      <c r="BD136" s="738"/>
      <c r="BE136" s="738"/>
      <c r="BF136" s="738"/>
      <c r="BH136" s="2"/>
    </row>
    <row r="137" spans="1:60" x14ac:dyDescent="0.2">
      <c r="A137" s="4"/>
      <c r="B137" s="29"/>
      <c r="C137" s="4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616"/>
      <c r="AC137" s="616"/>
      <c r="AD137" s="305"/>
      <c r="AE137" s="305"/>
      <c r="AF137" s="305"/>
      <c r="AG137" s="305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05"/>
      <c r="AU137" s="305"/>
      <c r="AV137" s="29"/>
      <c r="AW137" s="4"/>
      <c r="AX137" s="4"/>
      <c r="AY137" s="4"/>
      <c r="AZ137" s="4"/>
      <c r="BA137" s="4"/>
      <c r="BB137" s="738"/>
      <c r="BC137" s="738"/>
      <c r="BD137" s="738"/>
      <c r="BE137" s="738"/>
      <c r="BF137" s="738"/>
      <c r="BH137" s="2"/>
    </row>
    <row r="138" spans="1:60" x14ac:dyDescent="0.2">
      <c r="A138" s="4"/>
      <c r="B138" s="29"/>
      <c r="C138" s="4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616"/>
      <c r="AC138" s="616"/>
      <c r="AD138" s="305"/>
      <c r="AE138" s="305"/>
      <c r="AF138" s="305"/>
      <c r="AG138" s="305"/>
      <c r="AH138" s="363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05"/>
      <c r="AU138" s="305"/>
      <c r="AV138" s="29"/>
      <c r="AW138" s="4"/>
      <c r="AX138" s="4"/>
      <c r="AY138" s="4"/>
      <c r="AZ138" s="4"/>
      <c r="BA138" s="4"/>
      <c r="BB138" s="738"/>
      <c r="BC138" s="738"/>
      <c r="BD138" s="738"/>
      <c r="BE138" s="738"/>
      <c r="BF138" s="738"/>
      <c r="BH138" s="2"/>
    </row>
    <row r="139" spans="1:60" x14ac:dyDescent="0.2">
      <c r="A139" s="4"/>
      <c r="B139" s="29"/>
      <c r="C139" s="4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616"/>
      <c r="AC139" s="616"/>
      <c r="AD139" s="305"/>
      <c r="AE139" s="305"/>
      <c r="AF139" s="305"/>
      <c r="AG139" s="305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  <c r="AT139" s="305"/>
      <c r="AU139" s="305"/>
      <c r="AV139" s="29"/>
      <c r="AW139" s="4"/>
      <c r="AX139" s="4"/>
      <c r="AY139" s="4"/>
      <c r="AZ139" s="4"/>
      <c r="BA139" s="4"/>
      <c r="BB139" s="738"/>
      <c r="BC139" s="738"/>
      <c r="BD139" s="738"/>
      <c r="BE139" s="738"/>
      <c r="BF139" s="738"/>
      <c r="BH139" s="2"/>
    </row>
    <row r="140" spans="1:60" x14ac:dyDescent="0.2">
      <c r="A140" s="4"/>
      <c r="B140" s="29"/>
      <c r="C140" s="4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616"/>
      <c r="AC140" s="616"/>
      <c r="AD140" s="305"/>
      <c r="AE140" s="305"/>
      <c r="AF140" s="305"/>
      <c r="AG140" s="305"/>
      <c r="AH140" s="363"/>
      <c r="AI140" s="363"/>
      <c r="AJ140" s="363"/>
      <c r="AK140" s="363"/>
      <c r="AL140" s="363"/>
      <c r="AM140" s="363"/>
      <c r="AN140" s="363"/>
      <c r="AO140" s="363"/>
      <c r="AP140" s="363"/>
      <c r="AQ140" s="363"/>
      <c r="AR140" s="363"/>
      <c r="AS140" s="363"/>
      <c r="AT140" s="305"/>
      <c r="AU140" s="305"/>
      <c r="AV140" s="29"/>
      <c r="AW140" s="4"/>
      <c r="AX140" s="4"/>
      <c r="AY140" s="4"/>
      <c r="AZ140" s="4"/>
      <c r="BA140" s="4"/>
      <c r="BB140" s="738"/>
      <c r="BC140" s="738"/>
      <c r="BD140" s="738"/>
      <c r="BE140" s="738"/>
      <c r="BF140" s="738"/>
      <c r="BH140" s="2"/>
    </row>
    <row r="141" spans="1:60" x14ac:dyDescent="0.2">
      <c r="A141" s="4"/>
      <c r="B141" s="29"/>
      <c r="C141" s="4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616"/>
      <c r="AC141" s="616"/>
      <c r="AD141" s="305"/>
      <c r="AE141" s="305"/>
      <c r="AF141" s="305"/>
      <c r="AG141" s="305"/>
      <c r="AH141" s="363"/>
      <c r="AI141" s="363"/>
      <c r="AJ141" s="363"/>
      <c r="AK141" s="363"/>
      <c r="AL141" s="363"/>
      <c r="AM141" s="363"/>
      <c r="AN141" s="363"/>
      <c r="AO141" s="363"/>
      <c r="AP141" s="363"/>
      <c r="AQ141" s="363"/>
      <c r="AR141" s="363"/>
      <c r="AS141" s="363"/>
      <c r="AT141" s="305"/>
      <c r="AU141" s="305"/>
      <c r="AV141" s="29"/>
      <c r="AW141" s="4"/>
      <c r="AX141" s="4"/>
      <c r="AY141" s="4"/>
      <c r="AZ141" s="4"/>
      <c r="BA141" s="4"/>
      <c r="BB141" s="738"/>
      <c r="BC141" s="738"/>
      <c r="BD141" s="738"/>
      <c r="BE141" s="738"/>
      <c r="BF141" s="738"/>
      <c r="BH141" s="2"/>
    </row>
    <row r="142" spans="1:60" x14ac:dyDescent="0.2">
      <c r="A142" s="4"/>
      <c r="B142" s="29"/>
      <c r="C142" s="4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616"/>
      <c r="AC142" s="616"/>
      <c r="AD142" s="305"/>
      <c r="AE142" s="305"/>
      <c r="AF142" s="305"/>
      <c r="AG142" s="305"/>
      <c r="AH142" s="363"/>
      <c r="AI142" s="363"/>
      <c r="AJ142" s="363"/>
      <c r="AK142" s="363"/>
      <c r="AL142" s="363"/>
      <c r="AM142" s="363"/>
      <c r="AN142" s="363"/>
      <c r="AO142" s="363"/>
      <c r="AP142" s="363"/>
      <c r="AQ142" s="363"/>
      <c r="AR142" s="363"/>
      <c r="AS142" s="363"/>
      <c r="AT142" s="305"/>
      <c r="AU142" s="305"/>
      <c r="AV142" s="29"/>
      <c r="AW142" s="4"/>
      <c r="AX142" s="4"/>
      <c r="AY142" s="4"/>
      <c r="AZ142" s="4"/>
      <c r="BA142" s="4"/>
      <c r="BB142" s="738"/>
      <c r="BC142" s="738"/>
      <c r="BD142" s="738"/>
      <c r="BE142" s="738"/>
      <c r="BF142" s="738"/>
      <c r="BH142" s="2"/>
    </row>
    <row r="143" spans="1:60" x14ac:dyDescent="0.2">
      <c r="A143" s="4"/>
      <c r="B143" s="29"/>
      <c r="C143" s="4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616"/>
      <c r="AC143" s="616"/>
      <c r="AD143" s="305"/>
      <c r="AE143" s="305"/>
      <c r="AF143" s="305"/>
      <c r="AG143" s="305"/>
      <c r="AH143" s="363"/>
      <c r="AI143" s="363"/>
      <c r="AJ143" s="363"/>
      <c r="AK143" s="363"/>
      <c r="AL143" s="363"/>
      <c r="AM143" s="363"/>
      <c r="AN143" s="363"/>
      <c r="AO143" s="363"/>
      <c r="AP143" s="363"/>
      <c r="AQ143" s="363"/>
      <c r="AR143" s="363"/>
      <c r="AS143" s="363"/>
      <c r="AT143" s="305"/>
      <c r="AU143" s="305"/>
      <c r="AV143" s="29"/>
      <c r="AW143" s="4"/>
      <c r="AX143" s="4"/>
      <c r="AY143" s="4"/>
      <c r="AZ143" s="4"/>
      <c r="BA143" s="4"/>
      <c r="BB143" s="738"/>
      <c r="BC143" s="738"/>
      <c r="BD143" s="738"/>
      <c r="BE143" s="738"/>
      <c r="BF143" s="738"/>
      <c r="BH143" s="2"/>
    </row>
    <row r="144" spans="1:60" x14ac:dyDescent="0.2">
      <c r="A144" s="4"/>
      <c r="B144" s="29"/>
      <c r="C144" s="4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616"/>
      <c r="AC144" s="616"/>
      <c r="AD144" s="305"/>
      <c r="AE144" s="305"/>
      <c r="AF144" s="305"/>
      <c r="AG144" s="305"/>
      <c r="AH144" s="363"/>
      <c r="AI144" s="363"/>
      <c r="AJ144" s="363"/>
      <c r="AK144" s="363"/>
      <c r="AL144" s="363"/>
      <c r="AM144" s="363"/>
      <c r="AN144" s="363"/>
      <c r="AO144" s="363"/>
      <c r="AP144" s="363"/>
      <c r="AQ144" s="363"/>
      <c r="AR144" s="363"/>
      <c r="AS144" s="363"/>
      <c r="AT144" s="305"/>
      <c r="AU144" s="305"/>
      <c r="AV144" s="29"/>
      <c r="AW144" s="4"/>
      <c r="AX144" s="4"/>
      <c r="AY144" s="4"/>
      <c r="AZ144" s="4"/>
      <c r="BA144" s="4"/>
      <c r="BB144" s="738"/>
      <c r="BC144" s="738"/>
      <c r="BD144" s="738"/>
      <c r="BE144" s="738"/>
      <c r="BF144" s="738"/>
      <c r="BH144" s="2"/>
    </row>
    <row r="145" spans="1:60" x14ac:dyDescent="0.2">
      <c r="A145" s="4"/>
      <c r="B145" s="29"/>
      <c r="C145" s="4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616"/>
      <c r="AC145" s="616"/>
      <c r="AD145" s="305"/>
      <c r="AE145" s="305"/>
      <c r="AF145" s="305"/>
      <c r="AG145" s="305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  <c r="AR145" s="363"/>
      <c r="AS145" s="363"/>
      <c r="AT145" s="305"/>
      <c r="AU145" s="305"/>
      <c r="AV145" s="29"/>
      <c r="AW145" s="4"/>
      <c r="AX145" s="4"/>
      <c r="AY145" s="4"/>
      <c r="AZ145" s="4"/>
      <c r="BA145" s="4"/>
      <c r="BB145" s="738"/>
      <c r="BC145" s="738"/>
      <c r="BD145" s="738"/>
      <c r="BE145" s="738"/>
      <c r="BF145" s="738"/>
      <c r="BH145" s="2"/>
    </row>
    <row r="146" spans="1:60" x14ac:dyDescent="0.2">
      <c r="A146" s="4"/>
      <c r="B146" s="29"/>
      <c r="C146" s="4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616"/>
      <c r="AC146" s="616"/>
      <c r="AD146" s="305"/>
      <c r="AE146" s="305"/>
      <c r="AF146" s="305"/>
      <c r="AG146" s="305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05"/>
      <c r="AU146" s="305"/>
      <c r="AV146" s="29"/>
      <c r="AW146" s="4"/>
      <c r="AX146" s="4"/>
      <c r="AY146" s="4"/>
      <c r="AZ146" s="4"/>
      <c r="BA146" s="4"/>
      <c r="BB146" s="738"/>
      <c r="BC146" s="738"/>
      <c r="BD146" s="738"/>
      <c r="BE146" s="738"/>
      <c r="BF146" s="738"/>
      <c r="BH146" s="2"/>
    </row>
    <row r="147" spans="1:60" x14ac:dyDescent="0.2">
      <c r="A147" s="4"/>
      <c r="B147" s="29"/>
      <c r="C147" s="4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616"/>
      <c r="AC147" s="616"/>
      <c r="AD147" s="305"/>
      <c r="AE147" s="305"/>
      <c r="AF147" s="305"/>
      <c r="AG147" s="305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05"/>
      <c r="AU147" s="305"/>
      <c r="AV147" s="29"/>
      <c r="AW147" s="4"/>
      <c r="AX147" s="4"/>
      <c r="AY147" s="4"/>
      <c r="AZ147" s="4"/>
      <c r="BA147" s="4"/>
      <c r="BB147" s="738"/>
      <c r="BC147" s="738"/>
      <c r="BD147" s="738"/>
      <c r="BE147" s="738"/>
      <c r="BF147" s="738"/>
      <c r="BH147" s="2"/>
    </row>
    <row r="148" spans="1:60" x14ac:dyDescent="0.2">
      <c r="A148" s="4"/>
      <c r="B148" s="29"/>
      <c r="C148" s="4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616"/>
      <c r="AC148" s="616"/>
      <c r="AD148" s="305"/>
      <c r="AE148" s="305"/>
      <c r="AF148" s="305"/>
      <c r="AG148" s="305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05"/>
      <c r="AU148" s="305"/>
      <c r="AV148" s="29"/>
      <c r="AW148" s="4"/>
      <c r="AX148" s="4"/>
      <c r="AY148" s="4"/>
      <c r="AZ148" s="4"/>
      <c r="BA148" s="4"/>
      <c r="BB148" s="738"/>
      <c r="BC148" s="738"/>
      <c r="BD148" s="738"/>
      <c r="BE148" s="738"/>
      <c r="BF148" s="738"/>
      <c r="BH148" s="2"/>
    </row>
    <row r="149" spans="1:60" x14ac:dyDescent="0.2">
      <c r="A149" s="4"/>
      <c r="B149" s="29"/>
      <c r="C149" s="4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616"/>
      <c r="AC149" s="616"/>
      <c r="AD149" s="305"/>
      <c r="AE149" s="305"/>
      <c r="AF149" s="305"/>
      <c r="AG149" s="305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05"/>
      <c r="AU149" s="305"/>
      <c r="AV149" s="29"/>
      <c r="AW149" s="4"/>
      <c r="AX149" s="4"/>
      <c r="AY149" s="4"/>
      <c r="AZ149" s="4"/>
      <c r="BA149" s="4"/>
      <c r="BB149" s="738"/>
      <c r="BC149" s="738"/>
      <c r="BD149" s="738"/>
      <c r="BE149" s="738"/>
      <c r="BF149" s="738"/>
      <c r="BH149" s="2"/>
    </row>
    <row r="150" spans="1:60" x14ac:dyDescent="0.2">
      <c r="A150" s="4"/>
      <c r="B150" s="29"/>
      <c r="C150" s="4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616"/>
      <c r="AC150" s="616"/>
      <c r="AD150" s="305"/>
      <c r="AE150" s="305"/>
      <c r="AF150" s="305"/>
      <c r="AG150" s="305"/>
      <c r="AH150" s="363"/>
      <c r="AI150" s="363"/>
      <c r="AJ150" s="363"/>
      <c r="AK150" s="363"/>
      <c r="AL150" s="363"/>
      <c r="AM150" s="363"/>
      <c r="AN150" s="363"/>
      <c r="AO150" s="363"/>
      <c r="AP150" s="363"/>
      <c r="AQ150" s="363"/>
      <c r="AR150" s="363"/>
      <c r="AS150" s="363"/>
      <c r="AT150" s="305"/>
      <c r="AU150" s="305"/>
      <c r="AV150" s="29"/>
      <c r="AW150" s="4"/>
      <c r="AX150" s="4"/>
      <c r="AY150" s="4"/>
      <c r="AZ150" s="4"/>
      <c r="BA150" s="4"/>
      <c r="BB150" s="738"/>
      <c r="BC150" s="738"/>
      <c r="BD150" s="738"/>
      <c r="BE150" s="738"/>
      <c r="BF150" s="738"/>
      <c r="BH150" s="2"/>
    </row>
    <row r="151" spans="1:60" x14ac:dyDescent="0.2">
      <c r="A151" s="4"/>
      <c r="B151" s="29"/>
      <c r="C151" s="4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616"/>
      <c r="AC151" s="616"/>
      <c r="AD151" s="305"/>
      <c r="AE151" s="305"/>
      <c r="AF151" s="305"/>
      <c r="AG151" s="305"/>
      <c r="AH151" s="363"/>
      <c r="AI151" s="363"/>
      <c r="AJ151" s="363"/>
      <c r="AK151" s="363"/>
      <c r="AL151" s="363"/>
      <c r="AM151" s="363"/>
      <c r="AN151" s="363"/>
      <c r="AO151" s="363"/>
      <c r="AP151" s="363"/>
      <c r="AQ151" s="363"/>
      <c r="AR151" s="363"/>
      <c r="AS151" s="363"/>
      <c r="AT151" s="305"/>
      <c r="AU151" s="305"/>
      <c r="AV151" s="29"/>
      <c r="AW151" s="4"/>
      <c r="AX151" s="4"/>
      <c r="AY151" s="4"/>
      <c r="AZ151" s="4"/>
      <c r="BA151" s="4"/>
      <c r="BB151" s="738"/>
      <c r="BC151" s="738"/>
      <c r="BD151" s="738"/>
      <c r="BE151" s="738"/>
      <c r="BF151" s="738"/>
      <c r="BH151" s="2"/>
    </row>
    <row r="152" spans="1:60" x14ac:dyDescent="0.2">
      <c r="A152" s="4"/>
      <c r="B152" s="29"/>
      <c r="C152" s="4"/>
      <c r="D152" s="305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616"/>
      <c r="AC152" s="616"/>
      <c r="AD152" s="305"/>
      <c r="AE152" s="305"/>
      <c r="AF152" s="305"/>
      <c r="AG152" s="305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363"/>
      <c r="AT152" s="305"/>
      <c r="AU152" s="305"/>
      <c r="AV152" s="29"/>
      <c r="AW152" s="4"/>
      <c r="AX152" s="4"/>
      <c r="AY152" s="4"/>
      <c r="AZ152" s="4"/>
      <c r="BA152" s="4"/>
      <c r="BB152" s="738"/>
      <c r="BC152" s="738"/>
      <c r="BD152" s="738"/>
      <c r="BE152" s="738"/>
      <c r="BF152" s="738"/>
      <c r="BH152" s="2"/>
    </row>
    <row r="153" spans="1:60" x14ac:dyDescent="0.2">
      <c r="A153" s="4"/>
      <c r="B153" s="29"/>
      <c r="C153" s="4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616"/>
      <c r="AC153" s="616"/>
      <c r="AD153" s="305"/>
      <c r="AE153" s="305"/>
      <c r="AF153" s="305"/>
      <c r="AG153" s="305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05"/>
      <c r="AU153" s="305"/>
      <c r="AV153" s="29"/>
      <c r="AW153" s="4"/>
      <c r="AX153" s="4"/>
      <c r="AY153" s="4"/>
      <c r="AZ153" s="4"/>
      <c r="BA153" s="4"/>
      <c r="BB153" s="738"/>
      <c r="BC153" s="738"/>
      <c r="BD153" s="738"/>
      <c r="BE153" s="738"/>
      <c r="BF153" s="738"/>
      <c r="BH153" s="2"/>
    </row>
    <row r="154" spans="1:60" x14ac:dyDescent="0.2">
      <c r="A154" s="4"/>
      <c r="B154" s="29"/>
      <c r="C154" s="4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616"/>
      <c r="AC154" s="616"/>
      <c r="AD154" s="305"/>
      <c r="AE154" s="305"/>
      <c r="AF154" s="305"/>
      <c r="AG154" s="305"/>
      <c r="AH154" s="363"/>
      <c r="AI154" s="363"/>
      <c r="AJ154" s="363"/>
      <c r="AK154" s="363"/>
      <c r="AL154" s="363"/>
      <c r="AM154" s="363"/>
      <c r="AN154" s="363"/>
      <c r="AO154" s="363"/>
      <c r="AP154" s="363"/>
      <c r="AQ154" s="363"/>
      <c r="AR154" s="363"/>
      <c r="AS154" s="363"/>
      <c r="AT154" s="305"/>
      <c r="AU154" s="305"/>
      <c r="AV154" s="29"/>
      <c r="AW154" s="4"/>
      <c r="AX154" s="4"/>
      <c r="AY154" s="4"/>
      <c r="AZ154" s="4"/>
      <c r="BA154" s="4"/>
      <c r="BB154" s="738"/>
      <c r="BC154" s="738"/>
      <c r="BD154" s="738"/>
      <c r="BE154" s="738"/>
      <c r="BF154" s="738"/>
      <c r="BH154" s="2"/>
    </row>
    <row r="155" spans="1:60" x14ac:dyDescent="0.2">
      <c r="A155" s="4"/>
      <c r="B155" s="29"/>
      <c r="C155" s="4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616"/>
      <c r="AC155" s="616"/>
      <c r="AD155" s="305"/>
      <c r="AE155" s="305"/>
      <c r="AF155" s="305"/>
      <c r="AG155" s="305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  <c r="AT155" s="305"/>
      <c r="AU155" s="305"/>
      <c r="AV155" s="29"/>
      <c r="AW155" s="4"/>
      <c r="AX155" s="4"/>
      <c r="AY155" s="4"/>
      <c r="AZ155" s="4"/>
      <c r="BA155" s="4"/>
      <c r="BB155" s="738"/>
      <c r="BC155" s="738"/>
      <c r="BD155" s="738"/>
      <c r="BE155" s="738"/>
      <c r="BF155" s="738"/>
      <c r="BH155" s="2"/>
    </row>
    <row r="156" spans="1:60" x14ac:dyDescent="0.2">
      <c r="A156" s="4"/>
      <c r="B156" s="29"/>
      <c r="C156" s="4"/>
      <c r="D156" s="305"/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616"/>
      <c r="AC156" s="616"/>
      <c r="AD156" s="305"/>
      <c r="AE156" s="305"/>
      <c r="AF156" s="305"/>
      <c r="AG156" s="305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05"/>
      <c r="AU156" s="305"/>
      <c r="AV156" s="29"/>
      <c r="AW156" s="4"/>
      <c r="AX156" s="4"/>
      <c r="AY156" s="4"/>
      <c r="AZ156" s="4"/>
      <c r="BA156" s="4"/>
      <c r="BB156" s="738"/>
      <c r="BC156" s="738"/>
      <c r="BD156" s="738"/>
      <c r="BE156" s="738"/>
      <c r="BF156" s="738"/>
      <c r="BH156" s="2"/>
    </row>
    <row r="157" spans="1:60" x14ac:dyDescent="0.2">
      <c r="A157" s="4"/>
      <c r="B157" s="29"/>
      <c r="C157" s="4"/>
      <c r="D157" s="305"/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616"/>
      <c r="AC157" s="616"/>
      <c r="AD157" s="305"/>
      <c r="AE157" s="305"/>
      <c r="AF157" s="305"/>
      <c r="AG157" s="305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05"/>
      <c r="AU157" s="305"/>
      <c r="AV157" s="29"/>
      <c r="AW157" s="4"/>
      <c r="AX157" s="4"/>
      <c r="AY157" s="4"/>
      <c r="AZ157" s="4"/>
      <c r="BA157" s="4"/>
      <c r="BB157" s="738"/>
      <c r="BC157" s="738"/>
      <c r="BD157" s="738"/>
      <c r="BE157" s="738"/>
      <c r="BF157" s="738"/>
      <c r="BH157" s="2"/>
    </row>
    <row r="158" spans="1:60" x14ac:dyDescent="0.2">
      <c r="A158" s="4"/>
      <c r="B158" s="29"/>
      <c r="C158" s="4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616"/>
      <c r="AC158" s="616"/>
      <c r="AD158" s="305"/>
      <c r="AE158" s="305"/>
      <c r="AF158" s="305"/>
      <c r="AG158" s="305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363"/>
      <c r="AT158" s="305"/>
      <c r="AU158" s="305"/>
      <c r="AV158" s="29"/>
      <c r="AW158" s="4"/>
      <c r="AX158" s="4"/>
      <c r="AY158" s="4"/>
      <c r="AZ158" s="4"/>
      <c r="BA158" s="4"/>
      <c r="BB158" s="738"/>
      <c r="BC158" s="738"/>
      <c r="BD158" s="738"/>
      <c r="BE158" s="738"/>
      <c r="BF158" s="738"/>
      <c r="BH158" s="2"/>
    </row>
    <row r="159" spans="1:60" ht="12.75" customHeight="1" x14ac:dyDescent="0.2">
      <c r="A159" s="4"/>
      <c r="B159" s="29"/>
      <c r="C159" s="4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616"/>
      <c r="AC159" s="616"/>
      <c r="AD159" s="305"/>
      <c r="AE159" s="305"/>
      <c r="AF159" s="305"/>
      <c r="AG159" s="305"/>
      <c r="AH159" s="363"/>
      <c r="AI159" s="363"/>
      <c r="AJ159" s="363"/>
      <c r="AK159" s="363"/>
      <c r="AL159" s="363"/>
      <c r="AM159" s="363"/>
      <c r="AN159" s="363"/>
      <c r="AO159" s="363"/>
      <c r="AP159" s="363"/>
      <c r="AQ159" s="363"/>
      <c r="AR159" s="363"/>
      <c r="AS159" s="363"/>
      <c r="AT159" s="305"/>
      <c r="AU159" s="305"/>
      <c r="AV159" s="29"/>
      <c r="AW159" s="4"/>
      <c r="AX159" s="4"/>
      <c r="AY159" s="4"/>
      <c r="AZ159" s="4"/>
      <c r="BA159" s="4"/>
      <c r="BB159" s="738"/>
      <c r="BC159" s="738"/>
      <c r="BD159" s="738"/>
      <c r="BE159" s="738"/>
      <c r="BF159" s="738"/>
      <c r="BH159" s="2"/>
    </row>
    <row r="160" spans="1:60" x14ac:dyDescent="0.2">
      <c r="A160" s="4"/>
      <c r="B160" s="29"/>
      <c r="C160" s="4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616"/>
      <c r="AC160" s="616"/>
      <c r="AD160" s="305"/>
      <c r="AE160" s="305"/>
      <c r="AF160" s="305"/>
      <c r="AG160" s="305"/>
      <c r="AH160" s="363"/>
      <c r="AI160" s="363"/>
      <c r="AJ160" s="363"/>
      <c r="AK160" s="363"/>
      <c r="AL160" s="363"/>
      <c r="AM160" s="363"/>
      <c r="AN160" s="363"/>
      <c r="AO160" s="363"/>
      <c r="AP160" s="363"/>
      <c r="AQ160" s="363"/>
      <c r="AR160" s="363"/>
      <c r="AS160" s="363"/>
      <c r="AT160" s="305"/>
      <c r="AU160" s="305"/>
      <c r="AV160" s="29"/>
      <c r="AW160" s="4"/>
      <c r="AX160" s="4"/>
      <c r="AY160" s="4"/>
      <c r="AZ160" s="4"/>
      <c r="BA160" s="4"/>
      <c r="BB160" s="738"/>
      <c r="BC160" s="738"/>
      <c r="BD160" s="738"/>
      <c r="BE160" s="738"/>
      <c r="BF160" s="738"/>
      <c r="BH160" s="2"/>
    </row>
    <row r="161" spans="1:60" x14ac:dyDescent="0.2">
      <c r="A161" s="4"/>
      <c r="B161" s="29"/>
      <c r="C161" s="4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616"/>
      <c r="AC161" s="616"/>
      <c r="AD161" s="305"/>
      <c r="AE161" s="305"/>
      <c r="AF161" s="305"/>
      <c r="AG161" s="305"/>
      <c r="AH161" s="363"/>
      <c r="AI161" s="363"/>
      <c r="AJ161" s="363"/>
      <c r="AK161" s="363"/>
      <c r="AL161" s="363"/>
      <c r="AM161" s="363"/>
      <c r="AN161" s="363"/>
      <c r="AO161" s="363"/>
      <c r="AP161" s="363"/>
      <c r="AQ161" s="363"/>
      <c r="AR161" s="363"/>
      <c r="AS161" s="363"/>
      <c r="AT161" s="305"/>
      <c r="AU161" s="305"/>
      <c r="AV161" s="29"/>
      <c r="AW161" s="4"/>
      <c r="AX161" s="4"/>
      <c r="AY161" s="4"/>
      <c r="AZ161" s="4"/>
      <c r="BA161" s="4"/>
      <c r="BB161" s="738"/>
      <c r="BC161" s="738"/>
      <c r="BD161" s="738"/>
      <c r="BE161" s="738"/>
      <c r="BF161" s="738"/>
      <c r="BH161" s="2"/>
    </row>
    <row r="162" spans="1:60" x14ac:dyDescent="0.2">
      <c r="A162" s="4"/>
      <c r="B162" s="29"/>
      <c r="C162" s="4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616"/>
      <c r="AC162" s="616"/>
      <c r="AD162" s="305"/>
      <c r="AE162" s="305"/>
      <c r="AF162" s="305"/>
      <c r="AG162" s="305"/>
      <c r="AH162" s="363"/>
      <c r="AI162" s="363"/>
      <c r="AJ162" s="363"/>
      <c r="AK162" s="363"/>
      <c r="AL162" s="363"/>
      <c r="AM162" s="363"/>
      <c r="AN162" s="363"/>
      <c r="AO162" s="363"/>
      <c r="AP162" s="363"/>
      <c r="AQ162" s="363"/>
      <c r="AR162" s="363"/>
      <c r="AS162" s="363"/>
      <c r="AT162" s="305"/>
      <c r="AU162" s="305"/>
      <c r="AV162" s="29"/>
      <c r="AW162" s="4"/>
      <c r="AX162" s="4"/>
      <c r="AY162" s="4"/>
      <c r="AZ162" s="4"/>
      <c r="BA162" s="4"/>
      <c r="BB162" s="738"/>
      <c r="BC162" s="738"/>
      <c r="BD162" s="738"/>
      <c r="BE162" s="738"/>
      <c r="BF162" s="738"/>
      <c r="BH162" s="2"/>
    </row>
    <row r="163" spans="1:60" ht="12.75" customHeight="1" x14ac:dyDescent="0.2">
      <c r="A163" s="4"/>
      <c r="B163" s="29"/>
      <c r="C163" s="4"/>
      <c r="D163" s="305"/>
      <c r="E163" s="305"/>
      <c r="F163" s="305"/>
      <c r="G163" s="305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616"/>
      <c r="AC163" s="616"/>
      <c r="AD163" s="305"/>
      <c r="AE163" s="305"/>
      <c r="AF163" s="305"/>
      <c r="AG163" s="305"/>
      <c r="AH163" s="363"/>
      <c r="AI163" s="363"/>
      <c r="AJ163" s="363"/>
      <c r="AK163" s="363"/>
      <c r="AL163" s="363"/>
      <c r="AM163" s="363"/>
      <c r="AN163" s="363"/>
      <c r="AO163" s="363"/>
      <c r="AP163" s="363"/>
      <c r="AQ163" s="363"/>
      <c r="AR163" s="363"/>
      <c r="AS163" s="363"/>
      <c r="AT163" s="305"/>
      <c r="AU163" s="305"/>
      <c r="AV163" s="29"/>
      <c r="AW163" s="4"/>
      <c r="AX163" s="4"/>
      <c r="AY163" s="4"/>
      <c r="AZ163" s="4"/>
      <c r="BA163" s="4"/>
      <c r="BB163" s="738"/>
      <c r="BC163" s="738"/>
      <c r="BD163" s="738"/>
      <c r="BE163" s="738"/>
      <c r="BF163" s="738"/>
      <c r="BH163" s="2"/>
    </row>
    <row r="164" spans="1:60" x14ac:dyDescent="0.2">
      <c r="A164" s="4"/>
      <c r="B164" s="29"/>
      <c r="C164" s="4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616"/>
      <c r="AC164" s="616"/>
      <c r="AD164" s="305"/>
      <c r="AE164" s="305"/>
      <c r="AF164" s="305"/>
      <c r="AG164" s="305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05"/>
      <c r="AU164" s="305"/>
      <c r="AV164" s="29"/>
      <c r="AW164" s="4"/>
      <c r="AX164" s="4"/>
      <c r="AY164" s="4"/>
      <c r="AZ164" s="4"/>
      <c r="BA164" s="4"/>
      <c r="BB164" s="738"/>
      <c r="BC164" s="738"/>
      <c r="BD164" s="738"/>
      <c r="BE164" s="738"/>
      <c r="BF164" s="738"/>
      <c r="BH164" s="2"/>
    </row>
    <row r="165" spans="1:60" x14ac:dyDescent="0.2">
      <c r="A165" s="4"/>
      <c r="B165" s="29"/>
      <c r="C165" s="4"/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616"/>
      <c r="AC165" s="616"/>
      <c r="AD165" s="305"/>
      <c r="AE165" s="305"/>
      <c r="AF165" s="305"/>
      <c r="AG165" s="305"/>
      <c r="AH165" s="363"/>
      <c r="AI165" s="363"/>
      <c r="AJ165" s="363"/>
      <c r="AK165" s="363"/>
      <c r="AL165" s="363"/>
      <c r="AM165" s="363"/>
      <c r="AN165" s="363"/>
      <c r="AO165" s="363"/>
      <c r="AP165" s="363"/>
      <c r="AQ165" s="363"/>
      <c r="AR165" s="363"/>
      <c r="AS165" s="363"/>
      <c r="AT165" s="305"/>
      <c r="AU165" s="305"/>
      <c r="AV165" s="29"/>
      <c r="AW165" s="4"/>
      <c r="AX165" s="4"/>
      <c r="AY165" s="4"/>
      <c r="AZ165" s="4"/>
      <c r="BA165" s="4"/>
      <c r="BB165" s="738"/>
      <c r="BC165" s="738"/>
      <c r="BD165" s="738"/>
      <c r="BE165" s="738"/>
      <c r="BF165" s="738"/>
      <c r="BH165" s="2"/>
    </row>
    <row r="166" spans="1:60" x14ac:dyDescent="0.2">
      <c r="A166" s="4"/>
      <c r="B166" s="29"/>
      <c r="C166" s="4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616"/>
      <c r="AC166" s="616"/>
      <c r="AD166" s="305"/>
      <c r="AE166" s="305"/>
      <c r="AF166" s="305"/>
      <c r="AG166" s="305"/>
      <c r="AH166" s="363"/>
      <c r="AI166" s="363"/>
      <c r="AJ166" s="363"/>
      <c r="AK166" s="363"/>
      <c r="AL166" s="363"/>
      <c r="AM166" s="363"/>
      <c r="AN166" s="363"/>
      <c r="AO166" s="363"/>
      <c r="AP166" s="363"/>
      <c r="AQ166" s="363"/>
      <c r="AR166" s="363"/>
      <c r="AS166" s="363"/>
      <c r="AT166" s="305"/>
      <c r="AU166" s="305"/>
      <c r="AV166" s="29"/>
      <c r="AW166" s="4"/>
      <c r="AX166" s="4"/>
      <c r="AY166" s="4"/>
      <c r="AZ166" s="4"/>
      <c r="BA166" s="4"/>
      <c r="BB166" s="738"/>
      <c r="BC166" s="738"/>
      <c r="BD166" s="738"/>
      <c r="BE166" s="738"/>
      <c r="BF166" s="738"/>
      <c r="BH166" s="2"/>
    </row>
    <row r="167" spans="1:60" x14ac:dyDescent="0.2">
      <c r="A167" s="4"/>
      <c r="B167" s="29"/>
      <c r="C167" s="4"/>
      <c r="D167" s="305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616"/>
      <c r="AC167" s="616"/>
      <c r="AD167" s="305"/>
      <c r="AE167" s="305"/>
      <c r="AF167" s="305"/>
      <c r="AG167" s="305"/>
      <c r="AH167" s="363"/>
      <c r="AI167" s="363"/>
      <c r="AJ167" s="363"/>
      <c r="AK167" s="363"/>
      <c r="AL167" s="363"/>
      <c r="AM167" s="363"/>
      <c r="AN167" s="363"/>
      <c r="AO167" s="363"/>
      <c r="AP167" s="363"/>
      <c r="AQ167" s="363"/>
      <c r="AR167" s="363"/>
      <c r="AS167" s="363"/>
      <c r="AT167" s="305"/>
      <c r="AU167" s="305"/>
      <c r="AV167" s="29"/>
      <c r="AW167" s="4"/>
      <c r="AX167" s="4"/>
      <c r="AY167" s="4"/>
      <c r="AZ167" s="4"/>
      <c r="BA167" s="4"/>
      <c r="BB167" s="738"/>
      <c r="BC167" s="738"/>
      <c r="BD167" s="738"/>
      <c r="BE167" s="738"/>
      <c r="BF167" s="738"/>
      <c r="BH167" s="2"/>
    </row>
    <row r="168" spans="1:60" x14ac:dyDescent="0.2">
      <c r="A168" s="4"/>
      <c r="B168" s="29"/>
      <c r="C168" s="4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616"/>
      <c r="AC168" s="616"/>
      <c r="AD168" s="305"/>
      <c r="AE168" s="305"/>
      <c r="AF168" s="305"/>
      <c r="AG168" s="305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363"/>
      <c r="AS168" s="363"/>
      <c r="AT168" s="305"/>
      <c r="AU168" s="305"/>
      <c r="AV168" s="29"/>
      <c r="AW168" s="4"/>
      <c r="AX168" s="4"/>
      <c r="AY168" s="4"/>
      <c r="AZ168" s="4"/>
      <c r="BA168" s="4"/>
      <c r="BB168" s="738"/>
      <c r="BC168" s="738"/>
      <c r="BD168" s="738"/>
      <c r="BE168" s="738"/>
      <c r="BF168" s="738"/>
      <c r="BH168" s="2"/>
    </row>
    <row r="169" spans="1:60" x14ac:dyDescent="0.2">
      <c r="A169" s="4"/>
      <c r="B169" s="29"/>
      <c r="C169" s="4"/>
      <c r="D169" s="305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616"/>
      <c r="AC169" s="616"/>
      <c r="AD169" s="305"/>
      <c r="AE169" s="305"/>
      <c r="AF169" s="305"/>
      <c r="AG169" s="305"/>
      <c r="AH169" s="363"/>
      <c r="AI169" s="363"/>
      <c r="AJ169" s="363"/>
      <c r="AK169" s="363"/>
      <c r="AL169" s="363"/>
      <c r="AM169" s="363"/>
      <c r="AN169" s="363"/>
      <c r="AO169" s="363"/>
      <c r="AP169" s="363"/>
      <c r="AQ169" s="363"/>
      <c r="AR169" s="363"/>
      <c r="AS169" s="363"/>
      <c r="AT169" s="305"/>
      <c r="AU169" s="305"/>
      <c r="AV169" s="29"/>
      <c r="AW169" s="4"/>
      <c r="AX169" s="4"/>
      <c r="AY169" s="4"/>
      <c r="AZ169" s="4"/>
      <c r="BA169" s="4"/>
      <c r="BB169" s="738"/>
      <c r="BC169" s="738"/>
      <c r="BD169" s="738"/>
      <c r="BE169" s="738"/>
      <c r="BF169" s="738"/>
      <c r="BH169" s="2"/>
    </row>
    <row r="170" spans="1:60" x14ac:dyDescent="0.2">
      <c r="A170" s="4"/>
      <c r="B170" s="29"/>
      <c r="C170" s="4"/>
      <c r="D170" s="305"/>
      <c r="E170" s="305"/>
      <c r="F170" s="305"/>
      <c r="G170" s="305"/>
      <c r="H170" s="305"/>
      <c r="I170" s="305"/>
      <c r="J170" s="305"/>
      <c r="K170" s="305"/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616"/>
      <c r="AC170" s="616"/>
      <c r="AD170" s="305"/>
      <c r="AE170" s="305"/>
      <c r="AF170" s="305"/>
      <c r="AG170" s="305"/>
      <c r="AH170" s="363"/>
      <c r="AI170" s="363"/>
      <c r="AJ170" s="363"/>
      <c r="AK170" s="363"/>
      <c r="AL170" s="363"/>
      <c r="AM170" s="363"/>
      <c r="AN170" s="363"/>
      <c r="AO170" s="363"/>
      <c r="AP170" s="363"/>
      <c r="AQ170" s="363"/>
      <c r="AR170" s="363"/>
      <c r="AS170" s="363"/>
      <c r="AT170" s="305"/>
      <c r="AU170" s="305"/>
      <c r="AV170" s="29"/>
      <c r="AW170" s="4"/>
      <c r="AX170" s="4"/>
      <c r="AY170" s="4"/>
      <c r="AZ170" s="4"/>
      <c r="BA170" s="4"/>
      <c r="BB170" s="738"/>
      <c r="BC170" s="738"/>
      <c r="BD170" s="738"/>
      <c r="BE170" s="738"/>
      <c r="BF170" s="738"/>
      <c r="BH170" s="2"/>
    </row>
    <row r="171" spans="1:60" x14ac:dyDescent="0.2">
      <c r="A171" s="4"/>
      <c r="B171" s="29"/>
      <c r="C171" s="4"/>
      <c r="D171" s="305"/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616"/>
      <c r="AC171" s="616"/>
      <c r="AD171" s="305"/>
      <c r="AE171" s="305"/>
      <c r="AF171" s="305"/>
      <c r="AG171" s="305"/>
      <c r="AH171" s="363"/>
      <c r="AI171" s="363"/>
      <c r="AJ171" s="363"/>
      <c r="AK171" s="363"/>
      <c r="AL171" s="363"/>
      <c r="AM171" s="363"/>
      <c r="AN171" s="363"/>
      <c r="AO171" s="363"/>
      <c r="AP171" s="363"/>
      <c r="AQ171" s="363"/>
      <c r="AR171" s="363"/>
      <c r="AS171" s="363"/>
      <c r="AT171" s="305"/>
      <c r="AU171" s="305"/>
      <c r="AV171" s="29"/>
      <c r="AW171" s="4"/>
      <c r="AX171" s="4"/>
      <c r="AY171" s="4"/>
      <c r="AZ171" s="4"/>
      <c r="BA171" s="4"/>
      <c r="BB171" s="738"/>
      <c r="BC171" s="738"/>
      <c r="BD171" s="738"/>
      <c r="BE171" s="738"/>
      <c r="BF171" s="738"/>
      <c r="BH171" s="2"/>
    </row>
    <row r="172" spans="1:60" x14ac:dyDescent="0.2">
      <c r="A172" s="4"/>
      <c r="B172" s="29"/>
      <c r="C172" s="4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616"/>
      <c r="AC172" s="616"/>
      <c r="AD172" s="305"/>
      <c r="AE172" s="305"/>
      <c r="AF172" s="305"/>
      <c r="AG172" s="305"/>
      <c r="AH172" s="363"/>
      <c r="AI172" s="363"/>
      <c r="AJ172" s="363"/>
      <c r="AK172" s="363"/>
      <c r="AL172" s="363"/>
      <c r="AM172" s="363"/>
      <c r="AN172" s="363"/>
      <c r="AO172" s="363"/>
      <c r="AP172" s="363"/>
      <c r="AQ172" s="363"/>
      <c r="AR172" s="363"/>
      <c r="AS172" s="363"/>
      <c r="AT172" s="305"/>
      <c r="AU172" s="305"/>
      <c r="AV172" s="29"/>
      <c r="AW172" s="4"/>
      <c r="AX172" s="4"/>
      <c r="AY172" s="4"/>
      <c r="AZ172" s="4"/>
      <c r="BA172" s="4"/>
      <c r="BB172" s="738"/>
      <c r="BC172" s="738"/>
      <c r="BD172" s="738"/>
      <c r="BE172" s="738"/>
      <c r="BF172" s="738"/>
      <c r="BH172" s="2"/>
    </row>
    <row r="173" spans="1:60" x14ac:dyDescent="0.2">
      <c r="A173" s="4"/>
      <c r="B173" s="29"/>
      <c r="C173" s="4"/>
      <c r="D173" s="305"/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616"/>
      <c r="AC173" s="616"/>
      <c r="AD173" s="305"/>
      <c r="AE173" s="305"/>
      <c r="AF173" s="305"/>
      <c r="AG173" s="305"/>
      <c r="AH173" s="363"/>
      <c r="AI173" s="363"/>
      <c r="AJ173" s="363"/>
      <c r="AK173" s="363"/>
      <c r="AL173" s="363"/>
      <c r="AM173" s="363"/>
      <c r="AN173" s="363"/>
      <c r="AO173" s="363"/>
      <c r="AP173" s="363"/>
      <c r="AQ173" s="363"/>
      <c r="AR173" s="363"/>
      <c r="AS173" s="363"/>
      <c r="AT173" s="305"/>
      <c r="AU173" s="305"/>
      <c r="AV173" s="29"/>
      <c r="AW173" s="4"/>
      <c r="AX173" s="4"/>
      <c r="AY173" s="4"/>
      <c r="AZ173" s="4"/>
      <c r="BA173" s="4"/>
      <c r="BB173" s="738"/>
      <c r="BC173" s="738"/>
      <c r="BD173" s="738"/>
      <c r="BE173" s="738"/>
      <c r="BF173" s="738"/>
      <c r="BH173" s="2"/>
    </row>
    <row r="174" spans="1:60" x14ac:dyDescent="0.2">
      <c r="A174" s="4"/>
      <c r="B174" s="29"/>
      <c r="C174" s="4"/>
      <c r="D174" s="305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616"/>
      <c r="AC174" s="616"/>
      <c r="AD174" s="305"/>
      <c r="AE174" s="305"/>
      <c r="AF174" s="305"/>
      <c r="AG174" s="305"/>
      <c r="AH174" s="363"/>
      <c r="AI174" s="363"/>
      <c r="AJ174" s="363"/>
      <c r="AK174" s="363"/>
      <c r="AL174" s="363"/>
      <c r="AM174" s="363"/>
      <c r="AN174" s="363"/>
      <c r="AO174" s="363"/>
      <c r="AP174" s="363"/>
      <c r="AQ174" s="363"/>
      <c r="AR174" s="363"/>
      <c r="AS174" s="363"/>
      <c r="AT174" s="305"/>
      <c r="AU174" s="305"/>
      <c r="AV174" s="29"/>
      <c r="AW174" s="4"/>
      <c r="AX174" s="4"/>
      <c r="AY174" s="4"/>
      <c r="AZ174" s="4"/>
      <c r="BA174" s="4"/>
      <c r="BB174" s="738"/>
      <c r="BC174" s="738"/>
      <c r="BD174" s="738"/>
      <c r="BE174" s="738"/>
      <c r="BF174" s="738"/>
      <c r="BH174" s="2"/>
    </row>
    <row r="175" spans="1:60" x14ac:dyDescent="0.2">
      <c r="A175" s="4"/>
      <c r="B175" s="29"/>
      <c r="C175" s="4"/>
      <c r="D175" s="305"/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616"/>
      <c r="AC175" s="616"/>
      <c r="AD175" s="305"/>
      <c r="AE175" s="305"/>
      <c r="AF175" s="305"/>
      <c r="AG175" s="305"/>
      <c r="AH175" s="363"/>
      <c r="AI175" s="363"/>
      <c r="AJ175" s="363"/>
      <c r="AK175" s="363"/>
      <c r="AL175" s="363"/>
      <c r="AM175" s="363"/>
      <c r="AN175" s="363"/>
      <c r="AO175" s="363"/>
      <c r="AP175" s="363"/>
      <c r="AQ175" s="363"/>
      <c r="AR175" s="363"/>
      <c r="AS175" s="363"/>
      <c r="AT175" s="305"/>
      <c r="AU175" s="305"/>
      <c r="AV175" s="29"/>
      <c r="AW175" s="4"/>
      <c r="AX175" s="4"/>
      <c r="AY175" s="4"/>
      <c r="AZ175" s="4"/>
      <c r="BA175" s="4"/>
      <c r="BB175" s="738"/>
      <c r="BC175" s="738"/>
      <c r="BD175" s="738"/>
      <c r="BE175" s="738"/>
      <c r="BF175" s="738"/>
      <c r="BH175" s="2"/>
    </row>
    <row r="176" spans="1:60" x14ac:dyDescent="0.2">
      <c r="A176" s="4"/>
      <c r="B176" s="29"/>
      <c r="C176" s="4"/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616"/>
      <c r="AC176" s="616"/>
      <c r="AD176" s="305"/>
      <c r="AE176" s="305"/>
      <c r="AF176" s="305"/>
      <c r="AG176" s="305"/>
      <c r="AH176" s="363"/>
      <c r="AI176" s="363"/>
      <c r="AJ176" s="363"/>
      <c r="AK176" s="363"/>
      <c r="AL176" s="363"/>
      <c r="AM176" s="363"/>
      <c r="AN176" s="363"/>
      <c r="AO176" s="363"/>
      <c r="AP176" s="363"/>
      <c r="AQ176" s="363"/>
      <c r="AR176" s="363"/>
      <c r="AS176" s="363"/>
      <c r="AT176" s="305"/>
      <c r="AU176" s="305"/>
      <c r="AV176" s="29"/>
      <c r="AW176" s="4"/>
      <c r="AX176" s="4"/>
      <c r="AY176" s="4"/>
      <c r="AZ176" s="4"/>
      <c r="BA176" s="4"/>
      <c r="BB176" s="738"/>
      <c r="BC176" s="738"/>
      <c r="BD176" s="738"/>
      <c r="BE176" s="738"/>
      <c r="BF176" s="738"/>
      <c r="BH176" s="2"/>
    </row>
    <row r="177" spans="1:60" x14ac:dyDescent="0.2">
      <c r="A177" s="4"/>
      <c r="B177" s="29"/>
      <c r="C177" s="4"/>
      <c r="D177" s="305"/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616"/>
      <c r="AC177" s="616"/>
      <c r="AD177" s="305"/>
      <c r="AE177" s="305"/>
      <c r="AF177" s="305"/>
      <c r="AG177" s="305"/>
      <c r="AH177" s="363"/>
      <c r="AI177" s="363"/>
      <c r="AJ177" s="363"/>
      <c r="AK177" s="363"/>
      <c r="AL177" s="363"/>
      <c r="AM177" s="363"/>
      <c r="AN177" s="363"/>
      <c r="AO177" s="363"/>
      <c r="AP177" s="363"/>
      <c r="AQ177" s="363"/>
      <c r="AR177" s="363"/>
      <c r="AS177" s="363"/>
      <c r="AT177" s="305"/>
      <c r="AU177" s="305"/>
      <c r="AV177" s="29"/>
      <c r="AW177" s="4"/>
      <c r="AX177" s="4"/>
      <c r="AY177" s="4"/>
      <c r="AZ177" s="4"/>
      <c r="BA177" s="4"/>
      <c r="BB177" s="738"/>
      <c r="BC177" s="738"/>
      <c r="BD177" s="738"/>
      <c r="BE177" s="738"/>
      <c r="BF177" s="738"/>
      <c r="BH177" s="2"/>
    </row>
    <row r="178" spans="1:60" x14ac:dyDescent="0.2">
      <c r="A178" s="4"/>
      <c r="B178" s="29"/>
      <c r="C178" s="4"/>
      <c r="D178" s="305"/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616"/>
      <c r="AC178" s="616"/>
      <c r="AD178" s="305"/>
      <c r="AE178" s="305"/>
      <c r="AF178" s="305"/>
      <c r="AG178" s="305"/>
      <c r="AH178" s="363"/>
      <c r="AI178" s="363"/>
      <c r="AJ178" s="363"/>
      <c r="AK178" s="363"/>
      <c r="AL178" s="363"/>
      <c r="AM178" s="363"/>
      <c r="AN178" s="363"/>
      <c r="AO178" s="363"/>
      <c r="AP178" s="363"/>
      <c r="AQ178" s="363"/>
      <c r="AR178" s="363"/>
      <c r="AS178" s="363"/>
      <c r="AT178" s="305"/>
      <c r="AU178" s="305"/>
      <c r="AV178" s="29"/>
      <c r="AW178" s="4"/>
      <c r="AX178" s="4"/>
      <c r="AY178" s="4"/>
      <c r="AZ178" s="4"/>
      <c r="BA178" s="4"/>
      <c r="BB178" s="738"/>
      <c r="BC178" s="738"/>
      <c r="BD178" s="738"/>
      <c r="BE178" s="738"/>
      <c r="BF178" s="738"/>
      <c r="BH178" s="2"/>
    </row>
    <row r="179" spans="1:60" x14ac:dyDescent="0.2">
      <c r="A179" s="4"/>
      <c r="B179" s="29"/>
      <c r="C179" s="4"/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616"/>
      <c r="AC179" s="616"/>
      <c r="AD179" s="305"/>
      <c r="AE179" s="305"/>
      <c r="AF179" s="305"/>
      <c r="AG179" s="305"/>
      <c r="AH179" s="363"/>
      <c r="AI179" s="363"/>
      <c r="AJ179" s="363"/>
      <c r="AK179" s="363"/>
      <c r="AL179" s="363"/>
      <c r="AM179" s="363"/>
      <c r="AN179" s="363"/>
      <c r="AO179" s="363"/>
      <c r="AP179" s="363"/>
      <c r="AQ179" s="363"/>
      <c r="AR179" s="363"/>
      <c r="AS179" s="363"/>
      <c r="AT179" s="305"/>
      <c r="AU179" s="305"/>
      <c r="AV179" s="29"/>
      <c r="AW179" s="4"/>
      <c r="AX179" s="4"/>
      <c r="AY179" s="4"/>
      <c r="AZ179" s="4"/>
      <c r="BA179" s="4"/>
      <c r="BB179" s="738"/>
      <c r="BC179" s="738"/>
      <c r="BD179" s="738"/>
      <c r="BE179" s="738"/>
      <c r="BF179" s="738"/>
      <c r="BH179" s="2"/>
    </row>
    <row r="180" spans="1:60" x14ac:dyDescent="0.2">
      <c r="A180" s="4"/>
      <c r="B180" s="29"/>
      <c r="C180" s="4"/>
      <c r="D180" s="305"/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616"/>
      <c r="AC180" s="616"/>
      <c r="AD180" s="305"/>
      <c r="AE180" s="305"/>
      <c r="AF180" s="305"/>
      <c r="AG180" s="305"/>
      <c r="AH180" s="363"/>
      <c r="AI180" s="363"/>
      <c r="AJ180" s="363"/>
      <c r="AK180" s="363"/>
      <c r="AL180" s="363"/>
      <c r="AM180" s="363"/>
      <c r="AN180" s="363"/>
      <c r="AO180" s="363"/>
      <c r="AP180" s="363"/>
      <c r="AQ180" s="363"/>
      <c r="AR180" s="363"/>
      <c r="AS180" s="363"/>
      <c r="AT180" s="305"/>
      <c r="AU180" s="305"/>
      <c r="AV180" s="29"/>
      <c r="AW180" s="4"/>
      <c r="AX180" s="4"/>
      <c r="AY180" s="4"/>
      <c r="AZ180" s="4"/>
      <c r="BA180" s="4"/>
      <c r="BB180" s="738"/>
      <c r="BC180" s="738"/>
      <c r="BD180" s="738"/>
      <c r="BE180" s="738"/>
      <c r="BF180" s="738"/>
      <c r="BH180" s="2"/>
    </row>
    <row r="181" spans="1:60" x14ac:dyDescent="0.2">
      <c r="A181" s="4"/>
      <c r="B181" s="29"/>
      <c r="C181" s="4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616"/>
      <c r="AC181" s="616"/>
      <c r="AD181" s="305"/>
      <c r="AE181" s="305"/>
      <c r="AF181" s="305"/>
      <c r="AG181" s="305"/>
      <c r="AH181" s="363"/>
      <c r="AI181" s="363"/>
      <c r="AJ181" s="363"/>
      <c r="AK181" s="363"/>
      <c r="AL181" s="363"/>
      <c r="AM181" s="363"/>
      <c r="AN181" s="363"/>
      <c r="AO181" s="363"/>
      <c r="AP181" s="363"/>
      <c r="AQ181" s="363"/>
      <c r="AR181" s="363"/>
      <c r="AS181" s="363"/>
      <c r="AT181" s="305"/>
      <c r="AU181" s="305"/>
      <c r="AV181" s="29"/>
      <c r="AW181" s="4"/>
      <c r="AX181" s="4"/>
      <c r="AY181" s="4"/>
      <c r="AZ181" s="4"/>
      <c r="BA181" s="4"/>
      <c r="BB181" s="738"/>
      <c r="BC181" s="738"/>
      <c r="BD181" s="738"/>
      <c r="BE181" s="738"/>
      <c r="BF181" s="738"/>
      <c r="BH181" s="2"/>
    </row>
    <row r="182" spans="1:60" x14ac:dyDescent="0.2">
      <c r="A182" s="4"/>
      <c r="B182" s="29"/>
      <c r="C182" s="4"/>
      <c r="D182" s="305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616"/>
      <c r="AC182" s="616"/>
      <c r="AD182" s="305"/>
      <c r="AE182" s="305"/>
      <c r="AF182" s="305"/>
      <c r="AG182" s="305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05"/>
      <c r="AU182" s="305"/>
      <c r="AV182" s="29"/>
      <c r="AW182" s="4"/>
      <c r="AX182" s="4"/>
      <c r="AY182" s="4"/>
      <c r="AZ182" s="4"/>
      <c r="BA182" s="4"/>
      <c r="BB182" s="738"/>
      <c r="BC182" s="738"/>
      <c r="BD182" s="738"/>
      <c r="BE182" s="738"/>
      <c r="BF182" s="738"/>
      <c r="BH182" s="2"/>
    </row>
    <row r="183" spans="1:60" x14ac:dyDescent="0.2">
      <c r="A183" s="4"/>
      <c r="B183" s="29"/>
      <c r="C183" s="4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616"/>
      <c r="AC183" s="616"/>
      <c r="AD183" s="305"/>
      <c r="AE183" s="305"/>
      <c r="AF183" s="305"/>
      <c r="AG183" s="305"/>
      <c r="AH183" s="363"/>
      <c r="AI183" s="363"/>
      <c r="AJ183" s="363"/>
      <c r="AK183" s="363"/>
      <c r="AL183" s="363"/>
      <c r="AM183" s="363"/>
      <c r="AN183" s="363"/>
      <c r="AO183" s="363"/>
      <c r="AP183" s="363"/>
      <c r="AQ183" s="363"/>
      <c r="AR183" s="363"/>
      <c r="AS183" s="363"/>
      <c r="AT183" s="305"/>
      <c r="AU183" s="305"/>
      <c r="AV183" s="29"/>
      <c r="AW183" s="4"/>
      <c r="AX183" s="4"/>
      <c r="AY183" s="4"/>
      <c r="AZ183" s="4"/>
      <c r="BA183" s="4"/>
      <c r="BB183" s="738"/>
      <c r="BC183" s="738"/>
      <c r="BD183" s="738"/>
      <c r="BE183" s="738"/>
      <c r="BF183" s="738"/>
      <c r="BH183" s="2"/>
    </row>
    <row r="184" spans="1:60" x14ac:dyDescent="0.2">
      <c r="A184" s="4"/>
      <c r="B184" s="29"/>
      <c r="C184" s="4"/>
      <c r="D184" s="305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616"/>
      <c r="AC184" s="616"/>
      <c r="AD184" s="305"/>
      <c r="AE184" s="305"/>
      <c r="AF184" s="305"/>
      <c r="AG184" s="305"/>
      <c r="AH184" s="363"/>
      <c r="AI184" s="363"/>
      <c r="AJ184" s="363"/>
      <c r="AK184" s="363"/>
      <c r="AL184" s="363"/>
      <c r="AM184" s="363"/>
      <c r="AN184" s="363"/>
      <c r="AO184" s="363"/>
      <c r="AP184" s="363"/>
      <c r="AQ184" s="363"/>
      <c r="AR184" s="363"/>
      <c r="AS184" s="363"/>
      <c r="AT184" s="305"/>
      <c r="AU184" s="305"/>
      <c r="AV184" s="29"/>
      <c r="AW184" s="4"/>
      <c r="AX184" s="4"/>
      <c r="AY184" s="4"/>
      <c r="AZ184" s="4"/>
      <c r="BA184" s="4"/>
      <c r="BB184" s="738"/>
      <c r="BC184" s="738"/>
      <c r="BD184" s="738"/>
      <c r="BE184" s="738"/>
      <c r="BF184" s="738"/>
      <c r="BH184" s="2"/>
    </row>
    <row r="185" spans="1:60" x14ac:dyDescent="0.2">
      <c r="A185" s="4"/>
      <c r="B185" s="29"/>
      <c r="C185" s="4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616"/>
      <c r="AC185" s="616"/>
      <c r="AD185" s="305"/>
      <c r="AE185" s="305"/>
      <c r="AF185" s="305"/>
      <c r="AG185" s="305"/>
      <c r="AH185" s="363"/>
      <c r="AI185" s="363"/>
      <c r="AJ185" s="363"/>
      <c r="AK185" s="363"/>
      <c r="AL185" s="363"/>
      <c r="AM185" s="363"/>
      <c r="AN185" s="363"/>
      <c r="AO185" s="363"/>
      <c r="AP185" s="363"/>
      <c r="AQ185" s="363"/>
      <c r="AR185" s="363"/>
      <c r="AS185" s="363"/>
      <c r="AT185" s="305"/>
      <c r="AU185" s="305"/>
      <c r="AV185" s="29"/>
      <c r="AW185" s="4"/>
      <c r="AX185" s="4"/>
      <c r="AY185" s="4"/>
      <c r="AZ185" s="4"/>
      <c r="BA185" s="4"/>
      <c r="BB185" s="738"/>
      <c r="BC185" s="738"/>
      <c r="BD185" s="738"/>
      <c r="BE185" s="738"/>
      <c r="BF185" s="738"/>
      <c r="BH185" s="2"/>
    </row>
    <row r="186" spans="1:60" x14ac:dyDescent="0.2">
      <c r="A186" s="4"/>
      <c r="B186" s="29"/>
      <c r="C186" s="4"/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616"/>
      <c r="AC186" s="616"/>
      <c r="AD186" s="305"/>
      <c r="AE186" s="305"/>
      <c r="AF186" s="305"/>
      <c r="AG186" s="305"/>
      <c r="AH186" s="363"/>
      <c r="AI186" s="363"/>
      <c r="AJ186" s="363"/>
      <c r="AK186" s="363"/>
      <c r="AL186" s="363"/>
      <c r="AM186" s="363"/>
      <c r="AN186" s="363"/>
      <c r="AO186" s="363"/>
      <c r="AP186" s="363"/>
      <c r="AQ186" s="363"/>
      <c r="AR186" s="363"/>
      <c r="AS186" s="363"/>
      <c r="AT186" s="305"/>
      <c r="AU186" s="305"/>
      <c r="AV186" s="29"/>
      <c r="AW186" s="4"/>
      <c r="AX186" s="4"/>
      <c r="AY186" s="4"/>
      <c r="AZ186" s="4"/>
      <c r="BA186" s="4"/>
      <c r="BB186" s="738"/>
      <c r="BC186" s="738"/>
      <c r="BD186" s="738"/>
      <c r="BE186" s="738"/>
      <c r="BF186" s="738"/>
      <c r="BH186" s="2"/>
    </row>
    <row r="187" spans="1:60" x14ac:dyDescent="0.2">
      <c r="A187" s="4"/>
      <c r="B187" s="29"/>
      <c r="C187" s="4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616"/>
      <c r="AC187" s="616"/>
      <c r="AD187" s="305"/>
      <c r="AE187" s="305"/>
      <c r="AF187" s="305"/>
      <c r="AG187" s="305"/>
      <c r="AH187" s="363"/>
      <c r="AI187" s="363"/>
      <c r="AJ187" s="363"/>
      <c r="AK187" s="363"/>
      <c r="AL187" s="363"/>
      <c r="AM187" s="363"/>
      <c r="AN187" s="363"/>
      <c r="AO187" s="363"/>
      <c r="AP187" s="363"/>
      <c r="AQ187" s="363"/>
      <c r="AR187" s="363"/>
      <c r="AS187" s="363"/>
      <c r="AT187" s="305"/>
      <c r="AU187" s="305"/>
      <c r="AV187" s="29"/>
      <c r="AW187" s="4"/>
      <c r="AX187" s="4"/>
      <c r="AY187" s="4"/>
      <c r="AZ187" s="4"/>
      <c r="BA187" s="4"/>
      <c r="BB187" s="738"/>
      <c r="BC187" s="738"/>
      <c r="BD187" s="738"/>
      <c r="BE187" s="738"/>
      <c r="BF187" s="738"/>
      <c r="BH187" s="2"/>
    </row>
    <row r="188" spans="1:60" x14ac:dyDescent="0.2">
      <c r="A188" s="4"/>
      <c r="B188" s="29"/>
      <c r="C188" s="4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616"/>
      <c r="AC188" s="616"/>
      <c r="AD188" s="305"/>
      <c r="AE188" s="305"/>
      <c r="AF188" s="305"/>
      <c r="AG188" s="305"/>
      <c r="AH188" s="363"/>
      <c r="AI188" s="363"/>
      <c r="AJ188" s="363"/>
      <c r="AK188" s="363"/>
      <c r="AL188" s="363"/>
      <c r="AM188" s="363"/>
      <c r="AN188" s="363"/>
      <c r="AO188" s="363"/>
      <c r="AP188" s="363"/>
      <c r="AQ188" s="363"/>
      <c r="AR188" s="363"/>
      <c r="AS188" s="363"/>
      <c r="AT188" s="305"/>
      <c r="AU188" s="305"/>
      <c r="AV188" s="29"/>
      <c r="AW188" s="4"/>
      <c r="AX188" s="4"/>
      <c r="AY188" s="4"/>
      <c r="AZ188" s="4"/>
      <c r="BA188" s="4"/>
      <c r="BB188" s="738"/>
      <c r="BC188" s="738"/>
      <c r="BD188" s="738"/>
      <c r="BE188" s="738"/>
      <c r="BF188" s="738"/>
      <c r="BH188" s="2"/>
    </row>
    <row r="189" spans="1:60" x14ac:dyDescent="0.2">
      <c r="A189" s="4"/>
      <c r="B189" s="29"/>
      <c r="C189" s="4"/>
      <c r="D189" s="305"/>
      <c r="E189" s="305"/>
      <c r="F189" s="305"/>
      <c r="G189" s="305"/>
      <c r="H189" s="305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616"/>
      <c r="AC189" s="616"/>
      <c r="AD189" s="305"/>
      <c r="AE189" s="305"/>
      <c r="AF189" s="305"/>
      <c r="AG189" s="305"/>
      <c r="AH189" s="363"/>
      <c r="AI189" s="363"/>
      <c r="AJ189" s="363"/>
      <c r="AK189" s="363"/>
      <c r="AL189" s="363"/>
      <c r="AM189" s="363"/>
      <c r="AN189" s="363"/>
      <c r="AO189" s="363"/>
      <c r="AP189" s="363"/>
      <c r="AQ189" s="363"/>
      <c r="AR189" s="363"/>
      <c r="AS189" s="363"/>
      <c r="AT189" s="305"/>
      <c r="AU189" s="305"/>
      <c r="AV189" s="29"/>
      <c r="AW189" s="4"/>
      <c r="AX189" s="4"/>
      <c r="AY189" s="4"/>
      <c r="AZ189" s="4"/>
      <c r="BA189" s="4"/>
      <c r="BB189" s="738"/>
      <c r="BC189" s="738"/>
      <c r="BD189" s="738"/>
      <c r="BE189" s="738"/>
      <c r="BF189" s="738"/>
      <c r="BH189" s="2"/>
    </row>
    <row r="190" spans="1:60" x14ac:dyDescent="0.2">
      <c r="A190" s="4"/>
      <c r="B190" s="29"/>
      <c r="C190" s="4"/>
      <c r="D190" s="305"/>
      <c r="E190" s="305"/>
      <c r="F190" s="305"/>
      <c r="G190" s="305"/>
      <c r="H190" s="305"/>
      <c r="I190" s="305"/>
      <c r="J190" s="305"/>
      <c r="K190" s="305"/>
      <c r="L190" s="305"/>
      <c r="M190" s="305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616"/>
      <c r="AC190" s="616"/>
      <c r="AD190" s="305"/>
      <c r="AE190" s="305"/>
      <c r="AF190" s="305"/>
      <c r="AG190" s="305"/>
      <c r="AH190" s="363"/>
      <c r="AI190" s="363"/>
      <c r="AJ190" s="363"/>
      <c r="AK190" s="363"/>
      <c r="AL190" s="363"/>
      <c r="AM190" s="363"/>
      <c r="AN190" s="363"/>
      <c r="AO190" s="363"/>
      <c r="AP190" s="363"/>
      <c r="AQ190" s="363"/>
      <c r="AR190" s="363"/>
      <c r="AS190" s="363"/>
      <c r="AT190" s="305"/>
      <c r="AU190" s="305"/>
      <c r="AV190" s="29"/>
      <c r="AW190" s="4"/>
      <c r="AX190" s="4"/>
      <c r="AY190" s="4"/>
      <c r="AZ190" s="4"/>
      <c r="BA190" s="4"/>
      <c r="BB190" s="738"/>
      <c r="BC190" s="738"/>
      <c r="BD190" s="738"/>
      <c r="BE190" s="738"/>
      <c r="BF190" s="738"/>
      <c r="BH190" s="2"/>
    </row>
    <row r="191" spans="1:60" x14ac:dyDescent="0.2">
      <c r="A191" s="4"/>
      <c r="B191" s="29"/>
      <c r="C191" s="4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616"/>
      <c r="AC191" s="616"/>
      <c r="AD191" s="305"/>
      <c r="AE191" s="305"/>
      <c r="AF191" s="305"/>
      <c r="AG191" s="305"/>
      <c r="AH191" s="363"/>
      <c r="AI191" s="363"/>
      <c r="AJ191" s="363"/>
      <c r="AK191" s="363"/>
      <c r="AL191" s="363"/>
      <c r="AM191" s="363"/>
      <c r="AN191" s="363"/>
      <c r="AO191" s="363"/>
      <c r="AP191" s="363"/>
      <c r="AQ191" s="363"/>
      <c r="AR191" s="363"/>
      <c r="AS191" s="363"/>
      <c r="AT191" s="305"/>
      <c r="AU191" s="305"/>
      <c r="AV191" s="29"/>
      <c r="AW191" s="4"/>
      <c r="AX191" s="4"/>
      <c r="AY191" s="4"/>
      <c r="AZ191" s="4"/>
      <c r="BA191" s="4"/>
      <c r="BB191" s="738"/>
      <c r="BC191" s="738"/>
      <c r="BD191" s="738"/>
      <c r="BE191" s="738"/>
      <c r="BF191" s="738"/>
      <c r="BH191" s="2"/>
    </row>
    <row r="192" spans="1:60" x14ac:dyDescent="0.2">
      <c r="A192" s="4"/>
      <c r="B192" s="29"/>
      <c r="C192" s="4"/>
      <c r="D192" s="305"/>
      <c r="E192" s="305"/>
      <c r="F192" s="305"/>
      <c r="G192" s="305"/>
      <c r="H192" s="305"/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616"/>
      <c r="AC192" s="616"/>
      <c r="AD192" s="305"/>
      <c r="AE192" s="305"/>
      <c r="AF192" s="305"/>
      <c r="AG192" s="305"/>
      <c r="AH192" s="363"/>
      <c r="AI192" s="363"/>
      <c r="AJ192" s="363"/>
      <c r="AK192" s="363"/>
      <c r="AL192" s="363"/>
      <c r="AM192" s="363"/>
      <c r="AN192" s="363"/>
      <c r="AO192" s="363"/>
      <c r="AP192" s="363"/>
      <c r="AQ192" s="363"/>
      <c r="AR192" s="363"/>
      <c r="AS192" s="363"/>
      <c r="AT192" s="305"/>
      <c r="AU192" s="305"/>
      <c r="AV192" s="29"/>
      <c r="AW192" s="4"/>
      <c r="AX192" s="4"/>
      <c r="AY192" s="4"/>
      <c r="AZ192" s="4"/>
      <c r="BA192" s="4"/>
      <c r="BB192" s="738"/>
      <c r="BC192" s="738"/>
      <c r="BD192" s="738"/>
      <c r="BE192" s="738"/>
      <c r="BF192" s="738"/>
      <c r="BH192" s="2"/>
    </row>
    <row r="193" spans="1:60" x14ac:dyDescent="0.2">
      <c r="A193" s="4"/>
      <c r="B193" s="29"/>
      <c r="C193" s="4"/>
      <c r="D193" s="305"/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616"/>
      <c r="AC193" s="616"/>
      <c r="AD193" s="305"/>
      <c r="AE193" s="305"/>
      <c r="AF193" s="305"/>
      <c r="AG193" s="305"/>
      <c r="AH193" s="363"/>
      <c r="AI193" s="363"/>
      <c r="AJ193" s="363"/>
      <c r="AK193" s="363"/>
      <c r="AL193" s="363"/>
      <c r="AM193" s="363"/>
      <c r="AN193" s="363"/>
      <c r="AO193" s="363"/>
      <c r="AP193" s="363"/>
      <c r="AQ193" s="363"/>
      <c r="AR193" s="363"/>
      <c r="AS193" s="363"/>
      <c r="AT193" s="305"/>
      <c r="AU193" s="305"/>
      <c r="AV193" s="29"/>
      <c r="AW193" s="4"/>
      <c r="AX193" s="4"/>
      <c r="AY193" s="4"/>
      <c r="AZ193" s="4"/>
      <c r="BA193" s="4"/>
      <c r="BB193" s="738"/>
      <c r="BC193" s="738"/>
      <c r="BD193" s="738"/>
      <c r="BE193" s="738"/>
      <c r="BF193" s="738"/>
      <c r="BH193" s="2"/>
    </row>
    <row r="194" spans="1:60" x14ac:dyDescent="0.2">
      <c r="A194" s="4"/>
      <c r="B194" s="29"/>
      <c r="C194" s="4"/>
      <c r="D194" s="305"/>
      <c r="E194" s="305"/>
      <c r="F194" s="305"/>
      <c r="G194" s="305"/>
      <c r="H194" s="305"/>
      <c r="I194" s="305"/>
      <c r="J194" s="305"/>
      <c r="K194" s="305"/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616"/>
      <c r="AC194" s="616"/>
      <c r="AD194" s="305"/>
      <c r="AE194" s="305"/>
      <c r="AF194" s="305"/>
      <c r="AG194" s="305"/>
      <c r="AH194" s="363"/>
      <c r="AI194" s="363"/>
      <c r="AJ194" s="363"/>
      <c r="AK194" s="363"/>
      <c r="AL194" s="363"/>
      <c r="AM194" s="363"/>
      <c r="AN194" s="363"/>
      <c r="AO194" s="363"/>
      <c r="AP194" s="363"/>
      <c r="AQ194" s="363"/>
      <c r="AR194" s="363"/>
      <c r="AS194" s="363"/>
      <c r="AT194" s="305"/>
      <c r="AU194" s="305"/>
      <c r="AV194" s="29"/>
      <c r="AW194" s="4"/>
      <c r="AX194" s="4"/>
      <c r="AY194" s="4"/>
      <c r="AZ194" s="4"/>
      <c r="BA194" s="4"/>
      <c r="BB194" s="738"/>
      <c r="BC194" s="738"/>
      <c r="BD194" s="738"/>
      <c r="BE194" s="738"/>
      <c r="BF194" s="738"/>
      <c r="BH194" s="2"/>
    </row>
    <row r="195" spans="1:60" x14ac:dyDescent="0.2">
      <c r="A195" s="4"/>
      <c r="B195" s="29"/>
      <c r="C195" s="4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616"/>
      <c r="AC195" s="616"/>
      <c r="AD195" s="305"/>
      <c r="AE195" s="305"/>
      <c r="AF195" s="305"/>
      <c r="AG195" s="305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05"/>
      <c r="AU195" s="305"/>
      <c r="AV195" s="29"/>
      <c r="AW195" s="4"/>
      <c r="AX195" s="4"/>
      <c r="AY195" s="4"/>
      <c r="AZ195" s="4"/>
      <c r="BA195" s="4"/>
      <c r="BB195" s="738"/>
      <c r="BC195" s="738"/>
      <c r="BD195" s="738"/>
      <c r="BE195" s="738"/>
      <c r="BF195" s="738"/>
      <c r="BH195" s="2"/>
    </row>
    <row r="196" spans="1:60" x14ac:dyDescent="0.2">
      <c r="A196" s="4"/>
      <c r="B196" s="29"/>
      <c r="C196" s="4"/>
      <c r="D196" s="305"/>
      <c r="E196" s="305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616"/>
      <c r="AC196" s="616"/>
      <c r="AD196" s="305"/>
      <c r="AE196" s="305"/>
      <c r="AF196" s="305"/>
      <c r="AG196" s="305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05"/>
      <c r="AU196" s="305"/>
      <c r="AV196" s="29"/>
      <c r="AW196" s="4"/>
      <c r="AX196" s="4"/>
      <c r="AY196" s="4"/>
      <c r="AZ196" s="4"/>
      <c r="BA196" s="4"/>
      <c r="BB196" s="738"/>
      <c r="BC196" s="738"/>
      <c r="BD196" s="738"/>
      <c r="BE196" s="738"/>
      <c r="BF196" s="738"/>
      <c r="BH196" s="2"/>
    </row>
    <row r="197" spans="1:60" x14ac:dyDescent="0.2">
      <c r="A197" s="4"/>
      <c r="B197" s="29"/>
      <c r="C197" s="4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616"/>
      <c r="AC197" s="616"/>
      <c r="AD197" s="305"/>
      <c r="AE197" s="305"/>
      <c r="AF197" s="305"/>
      <c r="AG197" s="305"/>
      <c r="AH197" s="363"/>
      <c r="AI197" s="363"/>
      <c r="AJ197" s="363"/>
      <c r="AK197" s="363"/>
      <c r="AL197" s="363"/>
      <c r="AM197" s="363"/>
      <c r="AN197" s="363"/>
      <c r="AO197" s="363"/>
      <c r="AP197" s="363"/>
      <c r="AQ197" s="363"/>
      <c r="AR197" s="363"/>
      <c r="AS197" s="363"/>
      <c r="AT197" s="305"/>
      <c r="AU197" s="305"/>
      <c r="AV197" s="29"/>
      <c r="AW197" s="4"/>
      <c r="AX197" s="4"/>
      <c r="AY197" s="4"/>
      <c r="AZ197" s="4"/>
      <c r="BA197" s="4"/>
      <c r="BB197" s="738"/>
      <c r="BC197" s="738"/>
      <c r="BD197" s="738"/>
      <c r="BE197" s="738"/>
      <c r="BF197" s="738"/>
      <c r="BH197" s="2"/>
    </row>
    <row r="198" spans="1:60" x14ac:dyDescent="0.2">
      <c r="A198" s="4"/>
      <c r="B198" s="29"/>
      <c r="C198" s="4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616"/>
      <c r="AC198" s="616"/>
      <c r="AD198" s="305"/>
      <c r="AE198" s="305"/>
      <c r="AF198" s="305"/>
      <c r="AG198" s="305"/>
      <c r="AH198" s="363"/>
      <c r="AI198" s="363"/>
      <c r="AJ198" s="363"/>
      <c r="AK198" s="363"/>
      <c r="AL198" s="363"/>
      <c r="AM198" s="363"/>
      <c r="AN198" s="363"/>
      <c r="AO198" s="363"/>
      <c r="AP198" s="363"/>
      <c r="AQ198" s="363"/>
      <c r="AR198" s="363"/>
      <c r="AS198" s="363"/>
      <c r="AT198" s="305"/>
      <c r="AU198" s="305"/>
      <c r="AV198" s="29"/>
      <c r="AW198" s="4"/>
      <c r="AX198" s="4"/>
      <c r="AY198" s="4"/>
      <c r="AZ198" s="4"/>
      <c r="BA198" s="4"/>
      <c r="BB198" s="738"/>
      <c r="BC198" s="738"/>
      <c r="BD198" s="738"/>
      <c r="BE198" s="738"/>
      <c r="BF198" s="738"/>
      <c r="BH198" s="2"/>
    </row>
    <row r="199" spans="1:60" x14ac:dyDescent="0.2">
      <c r="A199" s="4"/>
      <c r="B199" s="29"/>
      <c r="C199" s="4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616"/>
      <c r="AC199" s="616"/>
      <c r="AD199" s="305"/>
      <c r="AE199" s="305"/>
      <c r="AF199" s="305"/>
      <c r="AG199" s="305"/>
      <c r="AH199" s="363"/>
      <c r="AI199" s="363"/>
      <c r="AJ199" s="363"/>
      <c r="AK199" s="363"/>
      <c r="AL199" s="363"/>
      <c r="AM199" s="363"/>
      <c r="AN199" s="363"/>
      <c r="AO199" s="363"/>
      <c r="AP199" s="363"/>
      <c r="AQ199" s="363"/>
      <c r="AR199" s="363"/>
      <c r="AS199" s="363"/>
      <c r="AT199" s="305"/>
      <c r="AU199" s="305"/>
      <c r="AV199" s="29"/>
      <c r="AW199" s="4"/>
      <c r="AX199" s="4"/>
      <c r="AY199" s="4"/>
      <c r="AZ199" s="4"/>
      <c r="BA199" s="4"/>
      <c r="BB199" s="738"/>
      <c r="BC199" s="738"/>
      <c r="BD199" s="738"/>
      <c r="BE199" s="738"/>
      <c r="BF199" s="738"/>
      <c r="BH199" s="2"/>
    </row>
    <row r="200" spans="1:60" x14ac:dyDescent="0.2">
      <c r="A200" s="4"/>
      <c r="B200" s="29"/>
      <c r="C200" s="4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616"/>
      <c r="AC200" s="616"/>
      <c r="AD200" s="305"/>
      <c r="AE200" s="305"/>
      <c r="AF200" s="305"/>
      <c r="AG200" s="305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  <c r="AR200" s="363"/>
      <c r="AS200" s="363"/>
      <c r="AT200" s="305"/>
      <c r="AU200" s="305"/>
      <c r="AV200" s="29"/>
      <c r="AW200" s="4"/>
      <c r="AX200" s="4"/>
      <c r="AY200" s="4"/>
      <c r="AZ200" s="4"/>
      <c r="BA200" s="4"/>
      <c r="BB200" s="738"/>
      <c r="BC200" s="738"/>
      <c r="BD200" s="738"/>
      <c r="BE200" s="738"/>
      <c r="BF200" s="738"/>
      <c r="BH200" s="2"/>
    </row>
    <row r="201" spans="1:60" x14ac:dyDescent="0.2">
      <c r="A201" s="4"/>
      <c r="B201" s="29"/>
      <c r="C201" s="4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616"/>
      <c r="AC201" s="616"/>
      <c r="AD201" s="305"/>
      <c r="AE201" s="305"/>
      <c r="AF201" s="305"/>
      <c r="AG201" s="305"/>
      <c r="AH201" s="363"/>
      <c r="AI201" s="363"/>
      <c r="AJ201" s="363"/>
      <c r="AK201" s="363"/>
      <c r="AL201" s="363"/>
      <c r="AM201" s="363"/>
      <c r="AN201" s="363"/>
      <c r="AO201" s="363"/>
      <c r="AP201" s="363"/>
      <c r="AQ201" s="363"/>
      <c r="AR201" s="363"/>
      <c r="AS201" s="363"/>
      <c r="AT201" s="305"/>
      <c r="AU201" s="305"/>
      <c r="AV201" s="29"/>
      <c r="AW201" s="4"/>
      <c r="AX201" s="4"/>
      <c r="AY201" s="4"/>
      <c r="AZ201" s="4"/>
      <c r="BA201" s="4"/>
      <c r="BB201" s="738"/>
      <c r="BC201" s="738"/>
      <c r="BD201" s="738"/>
      <c r="BE201" s="738"/>
      <c r="BF201" s="738"/>
      <c r="BH201" s="2"/>
    </row>
    <row r="202" spans="1:60" x14ac:dyDescent="0.2">
      <c r="A202" s="4"/>
      <c r="B202" s="29"/>
      <c r="C202" s="4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616"/>
      <c r="AC202" s="616"/>
      <c r="AD202" s="305"/>
      <c r="AE202" s="305"/>
      <c r="AF202" s="305"/>
      <c r="AG202" s="305"/>
      <c r="AH202" s="363"/>
      <c r="AI202" s="363"/>
      <c r="AJ202" s="363"/>
      <c r="AK202" s="363"/>
      <c r="AL202" s="363"/>
      <c r="AM202" s="363"/>
      <c r="AN202" s="363"/>
      <c r="AO202" s="363"/>
      <c r="AP202" s="363"/>
      <c r="AQ202" s="363"/>
      <c r="AR202" s="363"/>
      <c r="AS202" s="363"/>
      <c r="AT202" s="305"/>
      <c r="AU202" s="305"/>
      <c r="AV202" s="29"/>
      <c r="AW202" s="4"/>
      <c r="AX202" s="4"/>
      <c r="AY202" s="4"/>
      <c r="AZ202" s="4"/>
      <c r="BA202" s="4"/>
      <c r="BB202" s="738"/>
      <c r="BC202" s="738"/>
      <c r="BD202" s="738"/>
      <c r="BE202" s="738"/>
      <c r="BF202" s="738"/>
      <c r="BH202" s="2"/>
    </row>
    <row r="203" spans="1:60" x14ac:dyDescent="0.2">
      <c r="A203" s="4"/>
      <c r="B203" s="29"/>
      <c r="C203" s="4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616"/>
      <c r="AC203" s="616"/>
      <c r="AD203" s="305"/>
      <c r="AE203" s="305"/>
      <c r="AF203" s="305"/>
      <c r="AG203" s="305"/>
      <c r="AH203" s="363"/>
      <c r="AI203" s="363"/>
      <c r="AJ203" s="363"/>
      <c r="AK203" s="363"/>
      <c r="AL203" s="363"/>
      <c r="AM203" s="363"/>
      <c r="AN203" s="363"/>
      <c r="AO203" s="363"/>
      <c r="AP203" s="363"/>
      <c r="AQ203" s="363"/>
      <c r="AR203" s="363"/>
      <c r="AS203" s="363"/>
      <c r="AT203" s="305"/>
      <c r="AU203" s="305"/>
      <c r="AV203" s="29"/>
      <c r="AW203" s="4"/>
      <c r="AX203" s="4"/>
      <c r="AY203" s="4"/>
      <c r="AZ203" s="4"/>
      <c r="BA203" s="4"/>
      <c r="BB203" s="738"/>
      <c r="BC203" s="738"/>
      <c r="BD203" s="738"/>
      <c r="BE203" s="738"/>
      <c r="BF203" s="738"/>
      <c r="BH203" s="2"/>
    </row>
    <row r="204" spans="1:60" x14ac:dyDescent="0.2">
      <c r="A204" s="4"/>
      <c r="B204" s="29"/>
      <c r="C204" s="4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616"/>
      <c r="AC204" s="616"/>
      <c r="AD204" s="305"/>
      <c r="AE204" s="305"/>
      <c r="AF204" s="305"/>
      <c r="AG204" s="305"/>
      <c r="AH204" s="363"/>
      <c r="AI204" s="363"/>
      <c r="AJ204" s="363"/>
      <c r="AK204" s="363"/>
      <c r="AL204" s="363"/>
      <c r="AM204" s="363"/>
      <c r="AN204" s="363"/>
      <c r="AO204" s="363"/>
      <c r="AP204" s="363"/>
      <c r="AQ204" s="363"/>
      <c r="AR204" s="363"/>
      <c r="AS204" s="363"/>
      <c r="AT204" s="305"/>
      <c r="AU204" s="305"/>
      <c r="AV204" s="29"/>
      <c r="AW204" s="4"/>
      <c r="AX204" s="4"/>
      <c r="AY204" s="4"/>
      <c r="AZ204" s="4"/>
      <c r="BA204" s="4"/>
      <c r="BB204" s="738"/>
      <c r="BC204" s="738"/>
      <c r="BD204" s="738"/>
      <c r="BE204" s="738"/>
      <c r="BF204" s="738"/>
      <c r="BH204" s="2"/>
    </row>
    <row r="205" spans="1:60" x14ac:dyDescent="0.2">
      <c r="A205" s="4"/>
      <c r="B205" s="29"/>
      <c r="C205" s="4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616"/>
      <c r="AC205" s="616"/>
      <c r="AD205" s="305"/>
      <c r="AE205" s="305"/>
      <c r="AF205" s="305"/>
      <c r="AG205" s="305"/>
      <c r="AH205" s="363"/>
      <c r="AI205" s="363"/>
      <c r="AJ205" s="363"/>
      <c r="AK205" s="363"/>
      <c r="AL205" s="363"/>
      <c r="AM205" s="363"/>
      <c r="AN205" s="363"/>
      <c r="AO205" s="363"/>
      <c r="AP205" s="363"/>
      <c r="AQ205" s="363"/>
      <c r="AR205" s="363"/>
      <c r="AS205" s="363"/>
      <c r="AT205" s="305"/>
      <c r="AU205" s="305"/>
      <c r="AV205" s="29"/>
      <c r="AW205" s="4"/>
      <c r="AX205" s="4"/>
      <c r="AY205" s="4"/>
      <c r="AZ205" s="4"/>
      <c r="BA205" s="4"/>
      <c r="BB205" s="738"/>
      <c r="BC205" s="738"/>
      <c r="BD205" s="738"/>
      <c r="BE205" s="738"/>
      <c r="BF205" s="738"/>
      <c r="BH205" s="2"/>
    </row>
    <row r="206" spans="1:60" x14ac:dyDescent="0.2">
      <c r="A206" s="4"/>
      <c r="B206" s="29"/>
      <c r="C206" s="4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616"/>
      <c r="AC206" s="616"/>
      <c r="AD206" s="305"/>
      <c r="AE206" s="305"/>
      <c r="AF206" s="305"/>
      <c r="AG206" s="305"/>
      <c r="AH206" s="363"/>
      <c r="AI206" s="363"/>
      <c r="AJ206" s="363"/>
      <c r="AK206" s="363"/>
      <c r="AL206" s="363"/>
      <c r="AM206" s="363"/>
      <c r="AN206" s="363"/>
      <c r="AO206" s="363"/>
      <c r="AP206" s="363"/>
      <c r="AQ206" s="363"/>
      <c r="AR206" s="363"/>
      <c r="AS206" s="363"/>
      <c r="AT206" s="305"/>
      <c r="AU206" s="305"/>
      <c r="AV206" s="29"/>
      <c r="AW206" s="4"/>
      <c r="AX206" s="4"/>
      <c r="AY206" s="4"/>
      <c r="AZ206" s="4"/>
      <c r="BA206" s="4"/>
      <c r="BB206" s="738"/>
      <c r="BC206" s="738"/>
      <c r="BD206" s="738"/>
      <c r="BE206" s="738"/>
      <c r="BF206" s="738"/>
      <c r="BH206" s="2"/>
    </row>
    <row r="207" spans="1:60" x14ac:dyDescent="0.2">
      <c r="A207" s="4"/>
      <c r="B207" s="29"/>
      <c r="C207" s="4"/>
      <c r="D207" s="305"/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616"/>
      <c r="AC207" s="616"/>
      <c r="AD207" s="305"/>
      <c r="AE207" s="305"/>
      <c r="AF207" s="305"/>
      <c r="AG207" s="305"/>
      <c r="AH207" s="363"/>
      <c r="AI207" s="363"/>
      <c r="AJ207" s="363"/>
      <c r="AK207" s="363"/>
      <c r="AL207" s="363"/>
      <c r="AM207" s="363"/>
      <c r="AN207" s="363"/>
      <c r="AO207" s="363"/>
      <c r="AP207" s="363"/>
      <c r="AQ207" s="363"/>
      <c r="AR207" s="363"/>
      <c r="AS207" s="363"/>
      <c r="AT207" s="305"/>
      <c r="AU207" s="305"/>
      <c r="AV207" s="29"/>
      <c r="AW207" s="4"/>
      <c r="AX207" s="4"/>
      <c r="AY207" s="4"/>
      <c r="AZ207" s="4"/>
      <c r="BA207" s="4"/>
      <c r="BB207" s="738"/>
      <c r="BC207" s="738"/>
      <c r="BD207" s="738"/>
      <c r="BE207" s="738"/>
      <c r="BF207" s="738"/>
      <c r="BH207" s="2"/>
    </row>
    <row r="208" spans="1:60" x14ac:dyDescent="0.2">
      <c r="A208" s="4"/>
      <c r="B208" s="29"/>
      <c r="C208" s="4"/>
      <c r="D208" s="305"/>
      <c r="E208" s="305"/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616"/>
      <c r="AC208" s="616"/>
      <c r="AD208" s="305"/>
      <c r="AE208" s="305"/>
      <c r="AF208" s="305"/>
      <c r="AG208" s="305"/>
      <c r="AH208" s="363"/>
      <c r="AI208" s="363"/>
      <c r="AJ208" s="363"/>
      <c r="AK208" s="363"/>
      <c r="AL208" s="363"/>
      <c r="AM208" s="363"/>
      <c r="AN208" s="363"/>
      <c r="AO208" s="363"/>
      <c r="AP208" s="363"/>
      <c r="AQ208" s="363"/>
      <c r="AR208" s="363"/>
      <c r="AS208" s="363"/>
      <c r="AT208" s="305"/>
      <c r="AU208" s="305"/>
      <c r="AV208" s="29"/>
      <c r="AW208" s="4"/>
      <c r="AX208" s="4"/>
      <c r="AY208" s="4"/>
      <c r="AZ208" s="4"/>
      <c r="BA208" s="4"/>
      <c r="BB208" s="738"/>
      <c r="BC208" s="738"/>
      <c r="BD208" s="738"/>
      <c r="BE208" s="738"/>
      <c r="BF208" s="738"/>
      <c r="BH208" s="2"/>
    </row>
    <row r="209" spans="1:60" x14ac:dyDescent="0.2">
      <c r="A209" s="4"/>
      <c r="B209" s="29"/>
      <c r="C209" s="4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616"/>
      <c r="AC209" s="616"/>
      <c r="AD209" s="305"/>
      <c r="AE209" s="305"/>
      <c r="AF209" s="305"/>
      <c r="AG209" s="305"/>
      <c r="AH209" s="363"/>
      <c r="AI209" s="363"/>
      <c r="AJ209" s="363"/>
      <c r="AK209" s="363"/>
      <c r="AL209" s="363"/>
      <c r="AM209" s="363"/>
      <c r="AN209" s="363"/>
      <c r="AO209" s="363"/>
      <c r="AP209" s="363"/>
      <c r="AQ209" s="363"/>
      <c r="AR209" s="363"/>
      <c r="AS209" s="363"/>
      <c r="AT209" s="305"/>
      <c r="AU209" s="305"/>
      <c r="AV209" s="29"/>
      <c r="AW209" s="4"/>
      <c r="AX209" s="4"/>
      <c r="AY209" s="4"/>
      <c r="AZ209" s="4"/>
      <c r="BA209" s="4"/>
      <c r="BB209" s="738"/>
      <c r="BC209" s="738"/>
      <c r="BD209" s="738"/>
      <c r="BE209" s="738"/>
      <c r="BF209" s="738"/>
      <c r="BH209" s="2"/>
    </row>
    <row r="210" spans="1:60" x14ac:dyDescent="0.2">
      <c r="A210" s="4"/>
      <c r="B210" s="29"/>
      <c r="C210" s="4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616"/>
      <c r="AC210" s="616"/>
      <c r="AD210" s="305"/>
      <c r="AE210" s="305"/>
      <c r="AF210" s="305"/>
      <c r="AG210" s="305"/>
      <c r="AH210" s="363"/>
      <c r="AI210" s="363"/>
      <c r="AJ210" s="363"/>
      <c r="AK210" s="363"/>
      <c r="AL210" s="363"/>
      <c r="AM210" s="363"/>
      <c r="AN210" s="363"/>
      <c r="AO210" s="363"/>
      <c r="AP210" s="363"/>
      <c r="AQ210" s="363"/>
      <c r="AR210" s="363"/>
      <c r="AS210" s="363"/>
      <c r="AT210" s="305"/>
      <c r="AU210" s="305"/>
      <c r="AV210" s="29"/>
      <c r="AW210" s="4"/>
      <c r="AX210" s="4"/>
      <c r="AY210" s="4"/>
      <c r="AZ210" s="4"/>
      <c r="BA210" s="4"/>
      <c r="BB210" s="738"/>
      <c r="BC210" s="738"/>
      <c r="BD210" s="738"/>
      <c r="BE210" s="738"/>
      <c r="BF210" s="738"/>
      <c r="BH210" s="2"/>
    </row>
    <row r="211" spans="1:60" x14ac:dyDescent="0.2">
      <c r="A211" s="4"/>
      <c r="B211" s="29"/>
      <c r="C211" s="4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616"/>
      <c r="AC211" s="616"/>
      <c r="AD211" s="305"/>
      <c r="AE211" s="305"/>
      <c r="AF211" s="305"/>
      <c r="AG211" s="305"/>
      <c r="AH211" s="363"/>
      <c r="AI211" s="363"/>
      <c r="AJ211" s="363"/>
      <c r="AK211" s="363"/>
      <c r="AL211" s="363"/>
      <c r="AM211" s="363"/>
      <c r="AN211" s="363"/>
      <c r="AO211" s="363"/>
      <c r="AP211" s="363"/>
      <c r="AQ211" s="363"/>
      <c r="AR211" s="363"/>
      <c r="AS211" s="363"/>
      <c r="AT211" s="305"/>
      <c r="AU211" s="305"/>
      <c r="AV211" s="29"/>
      <c r="AW211" s="4"/>
      <c r="AX211" s="4"/>
      <c r="AY211" s="4"/>
      <c r="AZ211" s="4"/>
      <c r="BA211" s="4"/>
      <c r="BB211" s="738"/>
      <c r="BC211" s="738"/>
      <c r="BD211" s="738"/>
      <c r="BE211" s="738"/>
      <c r="BF211" s="738"/>
      <c r="BH211" s="2"/>
    </row>
    <row r="212" spans="1:60" x14ac:dyDescent="0.2">
      <c r="A212" s="4"/>
      <c r="B212" s="29"/>
      <c r="C212" s="4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616"/>
      <c r="AC212" s="616"/>
      <c r="AD212" s="305"/>
      <c r="AE212" s="305"/>
      <c r="AF212" s="305"/>
      <c r="AG212" s="305"/>
      <c r="AH212" s="363"/>
      <c r="AI212" s="363"/>
      <c r="AJ212" s="363"/>
      <c r="AK212" s="363"/>
      <c r="AL212" s="363"/>
      <c r="AM212" s="363"/>
      <c r="AN212" s="363"/>
      <c r="AO212" s="363"/>
      <c r="AP212" s="363"/>
      <c r="AQ212" s="363"/>
      <c r="AR212" s="363"/>
      <c r="AS212" s="363"/>
      <c r="AT212" s="305"/>
      <c r="AU212" s="305"/>
      <c r="AV212" s="29"/>
      <c r="AW212" s="4"/>
      <c r="AX212" s="4"/>
      <c r="AY212" s="4"/>
      <c r="AZ212" s="4"/>
      <c r="BA212" s="4"/>
      <c r="BB212" s="738"/>
      <c r="BC212" s="738"/>
      <c r="BD212" s="738"/>
      <c r="BE212" s="738"/>
      <c r="BF212" s="738"/>
      <c r="BH212" s="2"/>
    </row>
    <row r="213" spans="1:60" x14ac:dyDescent="0.2">
      <c r="A213" s="4"/>
      <c r="B213" s="29"/>
      <c r="C213" s="4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616"/>
      <c r="AC213" s="616"/>
      <c r="AD213" s="305"/>
      <c r="AE213" s="305"/>
      <c r="AF213" s="305"/>
      <c r="AG213" s="305"/>
      <c r="AH213" s="363"/>
      <c r="AI213" s="363"/>
      <c r="AJ213" s="363"/>
      <c r="AK213" s="363"/>
      <c r="AL213" s="363"/>
      <c r="AM213" s="363"/>
      <c r="AN213" s="363"/>
      <c r="AO213" s="363"/>
      <c r="AP213" s="363"/>
      <c r="AQ213" s="363"/>
      <c r="AR213" s="363"/>
      <c r="AS213" s="363"/>
      <c r="AT213" s="305"/>
      <c r="AU213" s="305"/>
      <c r="AV213" s="29"/>
      <c r="AW213" s="4"/>
      <c r="AX213" s="4"/>
      <c r="AY213" s="4"/>
      <c r="AZ213" s="4"/>
      <c r="BA213" s="4"/>
      <c r="BB213" s="738"/>
      <c r="BC213" s="738"/>
      <c r="BD213" s="738"/>
      <c r="BE213" s="738"/>
      <c r="BF213" s="738"/>
      <c r="BH213" s="2"/>
    </row>
    <row r="214" spans="1:60" x14ac:dyDescent="0.2">
      <c r="A214" s="4"/>
      <c r="B214" s="29"/>
      <c r="C214" s="4"/>
      <c r="D214" s="305"/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616"/>
      <c r="AC214" s="616"/>
      <c r="AD214" s="305"/>
      <c r="AE214" s="305"/>
      <c r="AF214" s="305"/>
      <c r="AG214" s="305"/>
      <c r="AH214" s="363"/>
      <c r="AI214" s="363"/>
      <c r="AJ214" s="363"/>
      <c r="AK214" s="363"/>
      <c r="AL214" s="363"/>
      <c r="AM214" s="363"/>
      <c r="AN214" s="363"/>
      <c r="AO214" s="363"/>
      <c r="AP214" s="363"/>
      <c r="AQ214" s="363"/>
      <c r="AR214" s="363"/>
      <c r="AS214" s="363"/>
      <c r="AT214" s="305"/>
      <c r="AU214" s="305"/>
      <c r="AV214" s="29"/>
      <c r="AW214" s="4"/>
      <c r="AX214" s="4"/>
      <c r="AY214" s="4"/>
      <c r="AZ214" s="4"/>
      <c r="BA214" s="4"/>
      <c r="BB214" s="738"/>
      <c r="BC214" s="738"/>
      <c r="BD214" s="738"/>
      <c r="BE214" s="738"/>
      <c r="BF214" s="738"/>
      <c r="BH214" s="2"/>
    </row>
    <row r="215" spans="1:60" x14ac:dyDescent="0.2">
      <c r="A215" s="4"/>
      <c r="B215" s="29"/>
      <c r="C215" s="4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616"/>
      <c r="AC215" s="616"/>
      <c r="AD215" s="305"/>
      <c r="AE215" s="305"/>
      <c r="AF215" s="305"/>
      <c r="AG215" s="305"/>
      <c r="AH215" s="363"/>
      <c r="AI215" s="363"/>
      <c r="AJ215" s="363"/>
      <c r="AK215" s="363"/>
      <c r="AL215" s="363"/>
      <c r="AM215" s="363"/>
      <c r="AN215" s="363"/>
      <c r="AO215" s="363"/>
      <c r="AP215" s="363"/>
      <c r="AQ215" s="363"/>
      <c r="AR215" s="363"/>
      <c r="AS215" s="363"/>
      <c r="AT215" s="305"/>
      <c r="AU215" s="305"/>
      <c r="AV215" s="29"/>
      <c r="AW215" s="4"/>
      <c r="AX215" s="4"/>
      <c r="AY215" s="4"/>
      <c r="AZ215" s="4"/>
      <c r="BA215" s="4"/>
      <c r="BB215" s="738"/>
      <c r="BC215" s="738"/>
      <c r="BD215" s="738"/>
      <c r="BE215" s="738"/>
      <c r="BF215" s="738"/>
      <c r="BH215" s="2"/>
    </row>
    <row r="216" spans="1:60" x14ac:dyDescent="0.2">
      <c r="A216" s="4"/>
      <c r="B216" s="29"/>
      <c r="C216" s="4"/>
      <c r="D216" s="305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616"/>
      <c r="AC216" s="616"/>
      <c r="AD216" s="305"/>
      <c r="AE216" s="305"/>
      <c r="AF216" s="305"/>
      <c r="AG216" s="305"/>
      <c r="AH216" s="363"/>
      <c r="AI216" s="363"/>
      <c r="AJ216" s="363"/>
      <c r="AK216" s="363"/>
      <c r="AL216" s="363"/>
      <c r="AM216" s="363"/>
      <c r="AN216" s="363"/>
      <c r="AO216" s="363"/>
      <c r="AP216" s="363"/>
      <c r="AQ216" s="363"/>
      <c r="AR216" s="363"/>
      <c r="AS216" s="363"/>
      <c r="AT216" s="305"/>
      <c r="AU216" s="305"/>
      <c r="AV216" s="29"/>
      <c r="AW216" s="4"/>
      <c r="AX216" s="4"/>
      <c r="AY216" s="4"/>
      <c r="AZ216" s="4"/>
      <c r="BA216" s="4"/>
      <c r="BB216" s="738"/>
      <c r="BC216" s="738"/>
      <c r="BD216" s="738"/>
      <c r="BE216" s="738"/>
      <c r="BF216" s="738"/>
      <c r="BH216" s="2"/>
    </row>
    <row r="217" spans="1:60" x14ac:dyDescent="0.2">
      <c r="A217" s="4"/>
      <c r="B217" s="29"/>
      <c r="C217" s="4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616"/>
      <c r="AC217" s="616"/>
      <c r="AD217" s="305"/>
      <c r="AE217" s="305"/>
      <c r="AF217" s="305"/>
      <c r="AG217" s="305"/>
      <c r="AH217" s="363"/>
      <c r="AI217" s="363"/>
      <c r="AJ217" s="363"/>
      <c r="AK217" s="363"/>
      <c r="AL217" s="363"/>
      <c r="AM217" s="363"/>
      <c r="AN217" s="363"/>
      <c r="AO217" s="363"/>
      <c r="AP217" s="363"/>
      <c r="AQ217" s="363"/>
      <c r="AR217" s="363"/>
      <c r="AS217" s="363"/>
      <c r="AT217" s="305"/>
      <c r="AU217" s="305"/>
      <c r="AV217" s="29"/>
      <c r="AW217" s="4"/>
      <c r="AX217" s="4"/>
      <c r="AY217" s="4"/>
      <c r="AZ217" s="4"/>
      <c r="BA217" s="4"/>
      <c r="BB217" s="738"/>
      <c r="BC217" s="738"/>
      <c r="BD217" s="738"/>
      <c r="BE217" s="738"/>
      <c r="BF217" s="738"/>
      <c r="BH217" s="2"/>
    </row>
    <row r="218" spans="1:60" x14ac:dyDescent="0.2">
      <c r="A218" s="4"/>
      <c r="B218" s="29"/>
      <c r="C218" s="4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616"/>
      <c r="AC218" s="616"/>
      <c r="AD218" s="305"/>
      <c r="AE218" s="305"/>
      <c r="AF218" s="305"/>
      <c r="AG218" s="305"/>
      <c r="AH218" s="363"/>
      <c r="AI218" s="363"/>
      <c r="AJ218" s="363"/>
      <c r="AK218" s="363"/>
      <c r="AL218" s="363"/>
      <c r="AM218" s="363"/>
      <c r="AN218" s="363"/>
      <c r="AO218" s="363"/>
      <c r="AP218" s="363"/>
      <c r="AQ218" s="363"/>
      <c r="AR218" s="363"/>
      <c r="AS218" s="363"/>
      <c r="AT218" s="305"/>
      <c r="AU218" s="305"/>
      <c r="AV218" s="29"/>
      <c r="AW218" s="4"/>
      <c r="AX218" s="4"/>
      <c r="AY218" s="4"/>
      <c r="AZ218" s="4"/>
      <c r="BA218" s="4"/>
      <c r="BB218" s="738"/>
      <c r="BC218" s="738"/>
      <c r="BD218" s="738"/>
      <c r="BE218" s="738"/>
      <c r="BF218" s="738"/>
      <c r="BH218" s="2"/>
    </row>
    <row r="219" spans="1:60" x14ac:dyDescent="0.2">
      <c r="A219" s="4"/>
      <c r="B219" s="29"/>
      <c r="C219" s="4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616"/>
      <c r="AC219" s="616"/>
      <c r="AD219" s="305"/>
      <c r="AE219" s="305"/>
      <c r="AF219" s="305"/>
      <c r="AG219" s="305"/>
      <c r="AH219" s="363"/>
      <c r="AI219" s="363"/>
      <c r="AJ219" s="363"/>
      <c r="AK219" s="363"/>
      <c r="AL219" s="363"/>
      <c r="AM219" s="363"/>
      <c r="AN219" s="363"/>
      <c r="AO219" s="363"/>
      <c r="AP219" s="363"/>
      <c r="AQ219" s="363"/>
      <c r="AR219" s="363"/>
      <c r="AS219" s="363"/>
      <c r="AT219" s="305"/>
      <c r="AU219" s="305"/>
      <c r="AV219" s="29"/>
      <c r="AW219" s="4"/>
      <c r="AX219" s="4"/>
      <c r="AY219" s="4"/>
      <c r="AZ219" s="4"/>
      <c r="BA219" s="4"/>
      <c r="BB219" s="738"/>
      <c r="BC219" s="738"/>
      <c r="BD219" s="738"/>
      <c r="BE219" s="738"/>
      <c r="BF219" s="738"/>
      <c r="BH219" s="2"/>
    </row>
    <row r="220" spans="1:60" x14ac:dyDescent="0.2">
      <c r="A220" s="4"/>
      <c r="B220" s="29"/>
      <c r="C220" s="4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616"/>
      <c r="AC220" s="616"/>
      <c r="AD220" s="305"/>
      <c r="AE220" s="305"/>
      <c r="AF220" s="305"/>
      <c r="AG220" s="305"/>
      <c r="AH220" s="363"/>
      <c r="AI220" s="363"/>
      <c r="AJ220" s="363"/>
      <c r="AK220" s="363"/>
      <c r="AL220" s="363"/>
      <c r="AM220" s="363"/>
      <c r="AN220" s="363"/>
      <c r="AO220" s="363"/>
      <c r="AP220" s="363"/>
      <c r="AQ220" s="363"/>
      <c r="AR220" s="363"/>
      <c r="AS220" s="363"/>
      <c r="AT220" s="305"/>
      <c r="AU220" s="305"/>
      <c r="AV220" s="29"/>
      <c r="AW220" s="4"/>
      <c r="AX220" s="4"/>
      <c r="AY220" s="4"/>
      <c r="AZ220" s="4"/>
      <c r="BA220" s="4"/>
      <c r="BB220" s="738"/>
      <c r="BC220" s="738"/>
      <c r="BD220" s="738"/>
      <c r="BE220" s="738"/>
      <c r="BF220" s="738"/>
      <c r="BH220" s="2"/>
    </row>
    <row r="221" spans="1:60" x14ac:dyDescent="0.2">
      <c r="A221" s="4"/>
      <c r="B221" s="29"/>
      <c r="C221" s="4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616"/>
      <c r="AC221" s="616"/>
      <c r="AD221" s="305"/>
      <c r="AE221" s="305"/>
      <c r="AF221" s="305"/>
      <c r="AG221" s="305"/>
      <c r="AH221" s="363"/>
      <c r="AI221" s="363"/>
      <c r="AJ221" s="363"/>
      <c r="AK221" s="363"/>
      <c r="AL221" s="363"/>
      <c r="AM221" s="363"/>
      <c r="AN221" s="363"/>
      <c r="AO221" s="363"/>
      <c r="AP221" s="363"/>
      <c r="AQ221" s="363"/>
      <c r="AR221" s="363"/>
      <c r="AS221" s="363"/>
      <c r="AT221" s="305"/>
      <c r="AU221" s="305"/>
      <c r="AV221" s="29"/>
      <c r="AW221" s="4"/>
      <c r="AX221" s="4"/>
      <c r="AY221" s="4"/>
      <c r="AZ221" s="4"/>
      <c r="BA221" s="4"/>
      <c r="BB221" s="738"/>
      <c r="BC221" s="738"/>
      <c r="BD221" s="738"/>
      <c r="BE221" s="738"/>
      <c r="BF221" s="738"/>
      <c r="BH221" s="2"/>
    </row>
    <row r="222" spans="1:60" x14ac:dyDescent="0.2">
      <c r="A222" s="4"/>
      <c r="B222" s="29"/>
      <c r="C222" s="4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616"/>
      <c r="AC222" s="616"/>
      <c r="AD222" s="305"/>
      <c r="AE222" s="305"/>
      <c r="AF222" s="305"/>
      <c r="AG222" s="305"/>
      <c r="AH222" s="363"/>
      <c r="AI222" s="363"/>
      <c r="AJ222" s="363"/>
      <c r="AK222" s="363"/>
      <c r="AL222" s="363"/>
      <c r="AM222" s="363"/>
      <c r="AN222" s="363"/>
      <c r="AO222" s="363"/>
      <c r="AP222" s="363"/>
      <c r="AQ222" s="363"/>
      <c r="AR222" s="363"/>
      <c r="AS222" s="363"/>
      <c r="AT222" s="305"/>
      <c r="AU222" s="305"/>
      <c r="AV222" s="29"/>
      <c r="AW222" s="4"/>
      <c r="AX222" s="4"/>
      <c r="AY222" s="4"/>
      <c r="AZ222" s="4"/>
      <c r="BA222" s="4"/>
      <c r="BB222" s="738"/>
      <c r="BC222" s="738"/>
      <c r="BD222" s="738"/>
      <c r="BE222" s="738"/>
      <c r="BF222" s="738"/>
      <c r="BH222" s="2"/>
    </row>
    <row r="223" spans="1:60" x14ac:dyDescent="0.2">
      <c r="A223" s="4"/>
      <c r="B223" s="29"/>
      <c r="C223" s="4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616"/>
      <c r="AC223" s="616"/>
      <c r="AD223" s="305"/>
      <c r="AE223" s="305"/>
      <c r="AF223" s="305"/>
      <c r="AG223" s="305"/>
      <c r="AH223" s="363"/>
      <c r="AI223" s="363"/>
      <c r="AJ223" s="363"/>
      <c r="AK223" s="363"/>
      <c r="AL223" s="363"/>
      <c r="AM223" s="363"/>
      <c r="AN223" s="363"/>
      <c r="AO223" s="363"/>
      <c r="AP223" s="363"/>
      <c r="AQ223" s="363"/>
      <c r="AR223" s="363"/>
      <c r="AS223" s="363"/>
      <c r="AT223" s="305"/>
      <c r="AU223" s="305"/>
      <c r="AV223" s="29"/>
      <c r="AW223" s="4"/>
      <c r="AX223" s="4"/>
      <c r="AY223" s="4"/>
      <c r="AZ223" s="4"/>
      <c r="BA223" s="4"/>
      <c r="BB223" s="738"/>
      <c r="BC223" s="738"/>
      <c r="BD223" s="738"/>
      <c r="BE223" s="738"/>
      <c r="BF223" s="738"/>
      <c r="BH223" s="2"/>
    </row>
    <row r="224" spans="1:60" x14ac:dyDescent="0.2">
      <c r="A224" s="4"/>
      <c r="B224" s="29"/>
      <c r="C224" s="4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616"/>
      <c r="AC224" s="616"/>
      <c r="AD224" s="305"/>
      <c r="AE224" s="305"/>
      <c r="AF224" s="305"/>
      <c r="AG224" s="305"/>
      <c r="AH224" s="363"/>
      <c r="AI224" s="363"/>
      <c r="AJ224" s="363"/>
      <c r="AK224" s="363"/>
      <c r="AL224" s="363"/>
      <c r="AM224" s="363"/>
      <c r="AN224" s="363"/>
      <c r="AO224" s="363"/>
      <c r="AP224" s="363"/>
      <c r="AQ224" s="363"/>
      <c r="AR224" s="363"/>
      <c r="AS224" s="363"/>
      <c r="AT224" s="305"/>
      <c r="AU224" s="305"/>
      <c r="AV224" s="29"/>
      <c r="AW224" s="4"/>
      <c r="AX224" s="4"/>
      <c r="AY224" s="4"/>
      <c r="AZ224" s="4"/>
      <c r="BA224" s="4"/>
      <c r="BB224" s="738"/>
      <c r="BC224" s="738"/>
      <c r="BD224" s="738"/>
      <c r="BE224" s="738"/>
      <c r="BF224" s="738"/>
      <c r="BH224" s="2"/>
    </row>
    <row r="225" spans="1:60" x14ac:dyDescent="0.2">
      <c r="A225" s="4"/>
      <c r="B225" s="29"/>
      <c r="C225" s="4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616"/>
      <c r="AC225" s="616"/>
      <c r="AD225" s="305"/>
      <c r="AE225" s="305"/>
      <c r="AF225" s="305"/>
      <c r="AG225" s="305"/>
      <c r="AH225" s="363"/>
      <c r="AI225" s="363"/>
      <c r="AJ225" s="363"/>
      <c r="AK225" s="363"/>
      <c r="AL225" s="363"/>
      <c r="AM225" s="363"/>
      <c r="AN225" s="363"/>
      <c r="AO225" s="363"/>
      <c r="AP225" s="363"/>
      <c r="AQ225" s="363"/>
      <c r="AR225" s="363"/>
      <c r="AS225" s="363"/>
      <c r="AT225" s="305"/>
      <c r="AU225" s="305"/>
      <c r="AV225" s="29"/>
      <c r="AW225" s="4"/>
      <c r="AX225" s="4"/>
      <c r="AY225" s="4"/>
      <c r="AZ225" s="4"/>
      <c r="BA225" s="4"/>
      <c r="BB225" s="738"/>
      <c r="BC225" s="738"/>
      <c r="BD225" s="738"/>
      <c r="BE225" s="738"/>
      <c r="BF225" s="738"/>
      <c r="BH225" s="2"/>
    </row>
    <row r="226" spans="1:60" x14ac:dyDescent="0.2">
      <c r="A226" s="4"/>
      <c r="B226" s="29"/>
      <c r="C226" s="4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616"/>
      <c r="AC226" s="616"/>
      <c r="AD226" s="305"/>
      <c r="AE226" s="305"/>
      <c r="AF226" s="305"/>
      <c r="AG226" s="305"/>
      <c r="AH226" s="363"/>
      <c r="AI226" s="363"/>
      <c r="AJ226" s="363"/>
      <c r="AK226" s="363"/>
      <c r="AL226" s="363"/>
      <c r="AM226" s="363"/>
      <c r="AN226" s="363"/>
      <c r="AO226" s="363"/>
      <c r="AP226" s="363"/>
      <c r="AQ226" s="363"/>
      <c r="AR226" s="363"/>
      <c r="AS226" s="363"/>
      <c r="AT226" s="305"/>
      <c r="AU226" s="305"/>
      <c r="AV226" s="29"/>
      <c r="AW226" s="4"/>
      <c r="AX226" s="4"/>
      <c r="AY226" s="4"/>
      <c r="AZ226" s="4"/>
      <c r="BA226" s="4"/>
      <c r="BB226" s="738"/>
      <c r="BC226" s="738"/>
      <c r="BD226" s="738"/>
      <c r="BE226" s="738"/>
      <c r="BF226" s="738"/>
      <c r="BH226" s="2"/>
    </row>
    <row r="227" spans="1:60" x14ac:dyDescent="0.2">
      <c r="A227" s="4"/>
      <c r="B227" s="29"/>
      <c r="C227" s="4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616"/>
      <c r="AC227" s="616"/>
      <c r="AD227" s="305"/>
      <c r="AE227" s="305"/>
      <c r="AF227" s="305"/>
      <c r="AG227" s="305"/>
      <c r="AH227" s="363"/>
      <c r="AI227" s="363"/>
      <c r="AJ227" s="363"/>
      <c r="AK227" s="363"/>
      <c r="AL227" s="363"/>
      <c r="AM227" s="363"/>
      <c r="AN227" s="363"/>
      <c r="AO227" s="363"/>
      <c r="AP227" s="363"/>
      <c r="AQ227" s="363"/>
      <c r="AR227" s="363"/>
      <c r="AS227" s="363"/>
      <c r="AT227" s="305"/>
      <c r="AU227" s="305"/>
      <c r="AV227" s="29"/>
      <c r="AW227" s="4"/>
      <c r="AX227" s="4"/>
      <c r="AY227" s="4"/>
      <c r="AZ227" s="4"/>
      <c r="BA227" s="4"/>
      <c r="BB227" s="738"/>
      <c r="BC227" s="738"/>
      <c r="BD227" s="738"/>
      <c r="BE227" s="738"/>
      <c r="BF227" s="738"/>
      <c r="BH227" s="2"/>
    </row>
    <row r="228" spans="1:60" x14ac:dyDescent="0.2">
      <c r="A228" s="4"/>
      <c r="B228" s="29"/>
      <c r="C228" s="4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616"/>
      <c r="AC228" s="616"/>
      <c r="AD228" s="305"/>
      <c r="AE228" s="305"/>
      <c r="AF228" s="305"/>
      <c r="AG228" s="305"/>
      <c r="AH228" s="363"/>
      <c r="AI228" s="363"/>
      <c r="AJ228" s="363"/>
      <c r="AK228" s="363"/>
      <c r="AL228" s="363"/>
      <c r="AM228" s="363"/>
      <c r="AN228" s="363"/>
      <c r="AO228" s="363"/>
      <c r="AP228" s="363"/>
      <c r="AQ228" s="363"/>
      <c r="AR228" s="363"/>
      <c r="AS228" s="363"/>
      <c r="AT228" s="305"/>
      <c r="AU228" s="305"/>
      <c r="AV228" s="29"/>
      <c r="AW228" s="4"/>
      <c r="AX228" s="4"/>
      <c r="AY228" s="4"/>
      <c r="AZ228" s="4"/>
      <c r="BA228" s="4"/>
      <c r="BB228" s="738"/>
      <c r="BC228" s="738"/>
      <c r="BD228" s="738"/>
      <c r="BE228" s="738"/>
      <c r="BF228" s="738"/>
      <c r="BH228" s="2"/>
    </row>
    <row r="229" spans="1:60" x14ac:dyDescent="0.2">
      <c r="A229" s="4"/>
      <c r="B229" s="29"/>
      <c r="C229" s="4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616"/>
      <c r="AC229" s="616"/>
      <c r="AD229" s="305"/>
      <c r="AE229" s="305"/>
      <c r="AF229" s="305"/>
      <c r="AG229" s="305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  <c r="AT229" s="305"/>
      <c r="AU229" s="305"/>
      <c r="AV229" s="29"/>
      <c r="AW229" s="4"/>
      <c r="AX229" s="4"/>
      <c r="AY229" s="4"/>
      <c r="AZ229" s="4"/>
      <c r="BA229" s="4"/>
      <c r="BB229" s="738"/>
      <c r="BC229" s="738"/>
      <c r="BD229" s="738"/>
      <c r="BE229" s="738"/>
      <c r="BF229" s="738"/>
      <c r="BH229" s="2"/>
    </row>
    <row r="230" spans="1:60" x14ac:dyDescent="0.2">
      <c r="A230" s="4"/>
      <c r="B230" s="29"/>
      <c r="C230" s="4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616"/>
      <c r="AC230" s="616"/>
      <c r="AD230" s="305"/>
      <c r="AE230" s="305"/>
      <c r="AF230" s="305"/>
      <c r="AG230" s="305"/>
      <c r="AH230" s="363"/>
      <c r="AI230" s="363"/>
      <c r="AJ230" s="363"/>
      <c r="AK230" s="363"/>
      <c r="AL230" s="363"/>
      <c r="AM230" s="363"/>
      <c r="AN230" s="363"/>
      <c r="AO230" s="363"/>
      <c r="AP230" s="363"/>
      <c r="AQ230" s="363"/>
      <c r="AR230" s="363"/>
      <c r="AS230" s="363"/>
      <c r="AT230" s="305"/>
      <c r="AU230" s="305"/>
      <c r="AV230" s="29"/>
      <c r="AW230" s="4"/>
      <c r="AX230" s="4"/>
      <c r="AY230" s="4"/>
      <c r="AZ230" s="4"/>
      <c r="BA230" s="4"/>
      <c r="BB230" s="738"/>
      <c r="BC230" s="738"/>
      <c r="BD230" s="738"/>
      <c r="BE230" s="738"/>
      <c r="BF230" s="738"/>
      <c r="BH230" s="2"/>
    </row>
    <row r="231" spans="1:60" x14ac:dyDescent="0.2">
      <c r="A231" s="4"/>
      <c r="B231" s="29"/>
      <c r="C231" s="4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616"/>
      <c r="AC231" s="616"/>
      <c r="AD231" s="305"/>
      <c r="AE231" s="305"/>
      <c r="AF231" s="305"/>
      <c r="AG231" s="305"/>
      <c r="AH231" s="363"/>
      <c r="AI231" s="363"/>
      <c r="AJ231" s="363"/>
      <c r="AK231" s="363"/>
      <c r="AL231" s="363"/>
      <c r="AM231" s="363"/>
      <c r="AN231" s="363"/>
      <c r="AO231" s="363"/>
      <c r="AP231" s="363"/>
      <c r="AQ231" s="363"/>
      <c r="AR231" s="363"/>
      <c r="AS231" s="363"/>
      <c r="AT231" s="305"/>
      <c r="AU231" s="305"/>
      <c r="AV231" s="29"/>
      <c r="AW231" s="4"/>
      <c r="AX231" s="4"/>
      <c r="AY231" s="4"/>
      <c r="AZ231" s="4"/>
      <c r="BA231" s="4"/>
      <c r="BB231" s="738"/>
      <c r="BC231" s="738"/>
      <c r="BD231" s="738"/>
      <c r="BE231" s="738"/>
      <c r="BF231" s="738"/>
      <c r="BH231" s="2"/>
    </row>
    <row r="232" spans="1:60" x14ac:dyDescent="0.2">
      <c r="A232" s="4"/>
      <c r="B232" s="29"/>
      <c r="C232" s="4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616"/>
      <c r="AC232" s="616"/>
      <c r="AD232" s="305"/>
      <c r="AE232" s="305"/>
      <c r="AF232" s="305"/>
      <c r="AG232" s="305"/>
      <c r="AH232" s="363"/>
      <c r="AI232" s="363"/>
      <c r="AJ232" s="363"/>
      <c r="AK232" s="363"/>
      <c r="AL232" s="363"/>
      <c r="AM232" s="363"/>
      <c r="AN232" s="363"/>
      <c r="AO232" s="363"/>
      <c r="AP232" s="363"/>
      <c r="AQ232" s="363"/>
      <c r="AR232" s="363"/>
      <c r="AS232" s="363"/>
      <c r="AT232" s="305"/>
      <c r="AU232" s="305"/>
      <c r="AV232" s="29"/>
      <c r="AW232" s="4"/>
      <c r="AX232" s="4"/>
      <c r="AY232" s="4"/>
      <c r="AZ232" s="4"/>
      <c r="BA232" s="4"/>
      <c r="BB232" s="738"/>
      <c r="BC232" s="738"/>
      <c r="BD232" s="738"/>
      <c r="BE232" s="738"/>
      <c r="BF232" s="738"/>
      <c r="BH232" s="2"/>
    </row>
    <row r="233" spans="1:60" x14ac:dyDescent="0.2">
      <c r="A233" s="4"/>
      <c r="B233" s="29"/>
      <c r="C233" s="4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616"/>
      <c r="AC233" s="616"/>
      <c r="AD233" s="305"/>
      <c r="AE233" s="305"/>
      <c r="AF233" s="305"/>
      <c r="AG233" s="305"/>
      <c r="AH233" s="363"/>
      <c r="AI233" s="363"/>
      <c r="AJ233" s="363"/>
      <c r="AK233" s="363"/>
      <c r="AL233" s="363"/>
      <c r="AM233" s="363"/>
      <c r="AN233" s="363"/>
      <c r="AO233" s="363"/>
      <c r="AP233" s="363"/>
      <c r="AQ233" s="363"/>
      <c r="AR233" s="363"/>
      <c r="AS233" s="363"/>
      <c r="AT233" s="305"/>
      <c r="AU233" s="305"/>
      <c r="AV233" s="29"/>
      <c r="AW233" s="4"/>
      <c r="AX233" s="4"/>
      <c r="AY233" s="4"/>
      <c r="AZ233" s="4"/>
      <c r="BA233" s="4"/>
      <c r="BB233" s="738"/>
      <c r="BC233" s="738"/>
      <c r="BD233" s="738"/>
      <c r="BE233" s="738"/>
      <c r="BF233" s="738"/>
      <c r="BH233" s="2"/>
    </row>
    <row r="234" spans="1:60" x14ac:dyDescent="0.2">
      <c r="A234" s="4"/>
      <c r="B234" s="29"/>
      <c r="C234" s="4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616"/>
      <c r="AC234" s="616"/>
      <c r="AD234" s="305"/>
      <c r="AE234" s="305"/>
      <c r="AF234" s="305"/>
      <c r="AG234" s="305"/>
      <c r="AH234" s="363"/>
      <c r="AI234" s="363"/>
      <c r="AJ234" s="363"/>
      <c r="AK234" s="363"/>
      <c r="AL234" s="363"/>
      <c r="AM234" s="363"/>
      <c r="AN234" s="363"/>
      <c r="AO234" s="363"/>
      <c r="AP234" s="363"/>
      <c r="AQ234" s="363"/>
      <c r="AR234" s="363"/>
      <c r="AS234" s="363"/>
      <c r="AT234" s="305"/>
      <c r="AU234" s="305"/>
      <c r="AV234" s="29"/>
      <c r="AW234" s="4"/>
      <c r="AX234" s="4"/>
      <c r="AY234" s="4"/>
      <c r="AZ234" s="4"/>
      <c r="BA234" s="4"/>
      <c r="BB234" s="738"/>
      <c r="BC234" s="738"/>
      <c r="BD234" s="738"/>
      <c r="BE234" s="738"/>
      <c r="BF234" s="738"/>
      <c r="BH234" s="2"/>
    </row>
    <row r="235" spans="1:60" x14ac:dyDescent="0.2">
      <c r="A235" s="4"/>
      <c r="B235" s="29"/>
      <c r="C235" s="4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616"/>
      <c r="AC235" s="616"/>
      <c r="AD235" s="305"/>
      <c r="AE235" s="305"/>
      <c r="AF235" s="305"/>
      <c r="AG235" s="305"/>
      <c r="AH235" s="363"/>
      <c r="AI235" s="363"/>
      <c r="AJ235" s="363"/>
      <c r="AK235" s="363"/>
      <c r="AL235" s="363"/>
      <c r="AM235" s="363"/>
      <c r="AN235" s="363"/>
      <c r="AO235" s="363"/>
      <c r="AP235" s="363"/>
      <c r="AQ235" s="363"/>
      <c r="AR235" s="363"/>
      <c r="AS235" s="363"/>
      <c r="AT235" s="305"/>
      <c r="AU235" s="305"/>
      <c r="AV235" s="29"/>
      <c r="AW235" s="4"/>
      <c r="AX235" s="4"/>
      <c r="AY235" s="4"/>
      <c r="AZ235" s="4"/>
      <c r="BA235" s="4"/>
      <c r="BB235" s="738"/>
      <c r="BC235" s="738"/>
      <c r="BD235" s="738"/>
      <c r="BE235" s="738"/>
      <c r="BF235" s="738"/>
      <c r="BH235" s="2"/>
    </row>
  </sheetData>
  <mergeCells count="113">
    <mergeCell ref="R77:S77"/>
    <mergeCell ref="P3:Q3"/>
    <mergeCell ref="R4:S4"/>
    <mergeCell ref="P4:Q4"/>
    <mergeCell ref="T4:U4"/>
    <mergeCell ref="T77:U77"/>
    <mergeCell ref="R5:S5"/>
    <mergeCell ref="T5:U5"/>
    <mergeCell ref="R3:S3"/>
    <mergeCell ref="T3:U3"/>
    <mergeCell ref="P6:Q6"/>
    <mergeCell ref="R6:S6"/>
    <mergeCell ref="P5:Q5"/>
    <mergeCell ref="B2:C6"/>
    <mergeCell ref="D2:E2"/>
    <mergeCell ref="N2:O2"/>
    <mergeCell ref="D4:E4"/>
    <mergeCell ref="J2:K2"/>
    <mergeCell ref="N5:O5"/>
    <mergeCell ref="L4:M4"/>
    <mergeCell ref="N4:O4"/>
    <mergeCell ref="N6:O6"/>
    <mergeCell ref="D3:E3"/>
    <mergeCell ref="N3:O3"/>
    <mergeCell ref="D5:E5"/>
    <mergeCell ref="H2:I2"/>
    <mergeCell ref="H3:I3"/>
    <mergeCell ref="H4:I4"/>
    <mergeCell ref="H5:I5"/>
    <mergeCell ref="J5:K5"/>
    <mergeCell ref="L3:M3"/>
    <mergeCell ref="H6:I6"/>
    <mergeCell ref="F2:G2"/>
    <mergeCell ref="F3:G3"/>
    <mergeCell ref="F4:G4"/>
    <mergeCell ref="F5:G5"/>
    <mergeCell ref="F6:G6"/>
    <mergeCell ref="J3:K3"/>
    <mergeCell ref="L2:M2"/>
    <mergeCell ref="J4:K4"/>
    <mergeCell ref="D6:E6"/>
    <mergeCell ref="X2:Y2"/>
    <mergeCell ref="V4:W4"/>
    <mergeCell ref="V3:W3"/>
    <mergeCell ref="X3:Y3"/>
    <mergeCell ref="L5:M5"/>
    <mergeCell ref="T6:U6"/>
    <mergeCell ref="L6:M6"/>
    <mergeCell ref="J6:K6"/>
    <mergeCell ref="X6:Y6"/>
    <mergeCell ref="X5:Y5"/>
    <mergeCell ref="V6:W6"/>
    <mergeCell ref="R2:S2"/>
    <mergeCell ref="X4:Y4"/>
    <mergeCell ref="T2:U2"/>
    <mergeCell ref="V2:W2"/>
    <mergeCell ref="P2:Q2"/>
    <mergeCell ref="V5:W5"/>
    <mergeCell ref="AH2:AI2"/>
    <mergeCell ref="AH3:AI3"/>
    <mergeCell ref="AH4:AI4"/>
    <mergeCell ref="AH5:AI5"/>
    <mergeCell ref="AH6:AI6"/>
    <mergeCell ref="AT2:AU2"/>
    <mergeCell ref="AT3:AU3"/>
    <mergeCell ref="AT4:AU4"/>
    <mergeCell ref="AJ2:AK2"/>
    <mergeCell ref="AJ3:AK3"/>
    <mergeCell ref="AJ4:AK4"/>
    <mergeCell ref="AL2:AM2"/>
    <mergeCell ref="AL3:AM3"/>
    <mergeCell ref="AN2:AO2"/>
    <mergeCell ref="AN3:AO3"/>
    <mergeCell ref="AP2:AQ2"/>
    <mergeCell ref="AP3:AQ3"/>
    <mergeCell ref="AR2:AS2"/>
    <mergeCell ref="AR3:AS3"/>
    <mergeCell ref="AF2:AG2"/>
    <mergeCell ref="AF3:AG3"/>
    <mergeCell ref="AF4:AG4"/>
    <mergeCell ref="AF5:AG5"/>
    <mergeCell ref="AF6:AG6"/>
    <mergeCell ref="Z6:AA6"/>
    <mergeCell ref="Z2:AA2"/>
    <mergeCell ref="Z3:AA3"/>
    <mergeCell ref="Z4:AA4"/>
    <mergeCell ref="Z5:AA5"/>
    <mergeCell ref="AD4:AE4"/>
    <mergeCell ref="AD5:AE5"/>
    <mergeCell ref="AB2:AC2"/>
    <mergeCell ref="AB3:AC3"/>
    <mergeCell ref="AB4:AC4"/>
    <mergeCell ref="AB5:AC5"/>
    <mergeCell ref="AD2:AE2"/>
    <mergeCell ref="AD3:AE3"/>
    <mergeCell ref="BB77:BC77"/>
    <mergeCell ref="AB6:AC6"/>
    <mergeCell ref="AL4:AM4"/>
    <mergeCell ref="AL5:AM5"/>
    <mergeCell ref="AL6:AM6"/>
    <mergeCell ref="AD6:AE6"/>
    <mergeCell ref="AT6:AU6"/>
    <mergeCell ref="AJ5:AK5"/>
    <mergeCell ref="AT5:AU5"/>
    <mergeCell ref="AN4:AO4"/>
    <mergeCell ref="AN5:AO5"/>
    <mergeCell ref="AN6:AO6"/>
    <mergeCell ref="AP4:AQ4"/>
    <mergeCell ref="AP5:AQ5"/>
    <mergeCell ref="AP6:AQ6"/>
    <mergeCell ref="AR4:AS4"/>
    <mergeCell ref="AR5:AS5"/>
    <mergeCell ref="AR6:AS6"/>
  </mergeCells>
  <phoneticPr fontId="0" type="noConversion"/>
  <conditionalFormatting sqref="BB59:BG60 BB45:BG49 BB41:BG42 BB20:BG20 BB14:BG14 BB38:BG38 BB7:BG7 BB24:BG24 BB32:BG32 BB69:BG69 BB56:BG57 BB52:BG52 BB28:BG28">
    <cfRule type="cellIs" dxfId="11" priority="30" stopIfTrue="1" operator="equal">
      <formula>"03"</formula>
    </cfRule>
  </conditionalFormatting>
  <conditionalFormatting sqref="BB58:BG58 BB39:BG40 BE29:BG30 BB25:BG27 BB29:BD29 BB61:BB64 BB64:BG64 BB62:BD63 BF61:BG64 BB33:BB37 BE33:BG37 BB8:BG13 BB15:BG15 BB47:BG49 BB51:BG55 BB17:BG19 BB21:BG23 BB43:BG44 BB31:BG31 BB75:BG75 BB67:BG73">
    <cfRule type="cellIs" dxfId="10" priority="31" stopIfTrue="1" operator="equal">
      <formula>"04"</formula>
    </cfRule>
  </conditionalFormatting>
  <conditionalFormatting sqref="BC34">
    <cfRule type="cellIs" dxfId="9" priority="8" stopIfTrue="1" operator="equal">
      <formula>"04"</formula>
    </cfRule>
  </conditionalFormatting>
  <conditionalFormatting sqref="BD34">
    <cfRule type="cellIs" dxfId="8" priority="7" stopIfTrue="1" operator="equal">
      <formula>"04"</formula>
    </cfRule>
  </conditionalFormatting>
  <conditionalFormatting sqref="BE62:BE63">
    <cfRule type="cellIs" dxfId="7" priority="6" stopIfTrue="1" operator="equal">
      <formula>"04"</formula>
    </cfRule>
  </conditionalFormatting>
  <conditionalFormatting sqref="BC35">
    <cfRule type="cellIs" dxfId="6" priority="5" stopIfTrue="1" operator="equal">
      <formula>"04"</formula>
    </cfRule>
  </conditionalFormatting>
  <conditionalFormatting sqref="BD35">
    <cfRule type="cellIs" dxfId="5" priority="4" stopIfTrue="1" operator="equal">
      <formula>"04"</formula>
    </cfRule>
  </conditionalFormatting>
  <conditionalFormatting sqref="BB74:BG74">
    <cfRule type="cellIs" dxfId="4" priority="3" stopIfTrue="1" operator="equal">
      <formula>"04"</formula>
    </cfRule>
  </conditionalFormatting>
  <conditionalFormatting sqref="BB66:BG66">
    <cfRule type="cellIs" dxfId="3" priority="2" stopIfTrue="1" operator="equal">
      <formula>"04"</formula>
    </cfRule>
  </conditionalFormatting>
  <conditionalFormatting sqref="BB65:BG65">
    <cfRule type="cellIs" dxfId="2" priority="1" stopIfTrue="1" operator="equal">
      <formula>"04"</formula>
    </cfRule>
  </conditionalFormatting>
  <printOptions horizontalCentered="1" verticalCentered="1"/>
  <pageMargins left="0.39" right="0.39" top="0.39" bottom="0.39" header="0.39" footer="0.39"/>
  <pageSetup paperSize="9" scale="5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7"/>
  <sheetViews>
    <sheetView zoomScale="70" zoomScaleNormal="70" workbookViewId="0">
      <selection activeCell="AO20" sqref="AO20"/>
    </sheetView>
  </sheetViews>
  <sheetFormatPr baseColWidth="10" defaultRowHeight="12.75" x14ac:dyDescent="0.2"/>
  <cols>
    <col min="1" max="1" width="1.140625" customWidth="1"/>
    <col min="2" max="2" width="3" customWidth="1"/>
    <col min="3" max="3" width="25.28515625" customWidth="1"/>
    <col min="4" max="4" width="6.85546875" style="462" customWidth="1"/>
    <col min="5" max="5" width="4" style="462" customWidth="1"/>
    <col min="6" max="6" width="6.85546875" customWidth="1"/>
    <col min="7" max="7" width="4.140625" customWidth="1"/>
    <col min="8" max="8" width="6.85546875" customWidth="1"/>
    <col min="9" max="9" width="4" customWidth="1"/>
    <col min="10" max="10" width="6.85546875" customWidth="1"/>
    <col min="11" max="11" width="3.42578125" customWidth="1"/>
    <col min="12" max="12" width="6.85546875" customWidth="1"/>
    <col min="13" max="13" width="4.7109375" customWidth="1"/>
    <col min="14" max="14" width="6.85546875" customWidth="1"/>
    <col min="15" max="15" width="4.5703125" customWidth="1"/>
    <col min="16" max="16" width="6.85546875" customWidth="1"/>
    <col min="17" max="17" width="4" customWidth="1"/>
    <col min="18" max="18" width="6.85546875" customWidth="1"/>
    <col min="19" max="19" width="3" customWidth="1"/>
    <col min="20" max="20" width="6.85546875" customWidth="1"/>
    <col min="21" max="21" width="3.85546875" customWidth="1"/>
    <col min="22" max="22" width="6.85546875" customWidth="1"/>
    <col min="23" max="23" width="4.5703125" customWidth="1"/>
    <col min="24" max="24" width="6.85546875" customWidth="1"/>
    <col min="25" max="25" width="3.85546875" customWidth="1"/>
    <col min="26" max="31" width="4" style="241" customWidth="1"/>
    <col min="32" max="37" width="6.140625" style="241" customWidth="1"/>
    <col min="38" max="40" width="4" customWidth="1"/>
  </cols>
  <sheetData>
    <row r="1" spans="1:39" x14ac:dyDescent="0.2">
      <c r="A1" s="2"/>
      <c r="B1" s="3"/>
      <c r="C1" s="2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48"/>
      <c r="W1" s="348"/>
      <c r="X1" s="306"/>
      <c r="Y1" s="306"/>
      <c r="Z1" s="660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9" x14ac:dyDescent="0.2">
      <c r="A2" s="2"/>
      <c r="B2" s="1658"/>
      <c r="C2" s="1671"/>
      <c r="D2" s="1672"/>
      <c r="E2" s="1673"/>
      <c r="F2" s="1672"/>
      <c r="G2" s="1674"/>
      <c r="H2" s="1672"/>
      <c r="I2" s="1674"/>
      <c r="J2" s="1673"/>
      <c r="K2" s="1675"/>
      <c r="L2" s="1676"/>
      <c r="M2" s="1675"/>
      <c r="N2" s="1676"/>
      <c r="O2" s="1675"/>
      <c r="P2" s="1676"/>
      <c r="Q2" s="1675"/>
      <c r="R2" s="1676"/>
      <c r="S2" s="1675"/>
      <c r="T2" s="1676"/>
      <c r="U2" s="1675"/>
      <c r="V2" s="1682"/>
      <c r="W2" s="1683"/>
      <c r="X2" s="1670"/>
      <c r="Y2" s="1647"/>
      <c r="Z2" s="700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112"/>
    </row>
    <row r="3" spans="1:39" ht="13.5" thickBot="1" x14ac:dyDescent="0.25">
      <c r="A3" s="2"/>
      <c r="B3" s="1658"/>
      <c r="C3" s="1671"/>
      <c r="D3" s="1677"/>
      <c r="E3" s="1678"/>
      <c r="F3" s="1677"/>
      <c r="G3" s="1679"/>
      <c r="H3" s="1677"/>
      <c r="I3" s="1679"/>
      <c r="J3" s="1680"/>
      <c r="K3" s="1681"/>
      <c r="L3" s="1685"/>
      <c r="M3" s="1681"/>
      <c r="N3" s="1685"/>
      <c r="O3" s="1681"/>
      <c r="P3" s="1685"/>
      <c r="Q3" s="1681"/>
      <c r="R3" s="1685"/>
      <c r="S3" s="1681"/>
      <c r="T3" s="1685"/>
      <c r="U3" s="1681"/>
      <c r="V3" s="1686"/>
      <c r="W3" s="1636"/>
      <c r="X3" s="1684"/>
      <c r="Y3" s="1633"/>
      <c r="Z3" s="700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112"/>
    </row>
    <row r="4" spans="1:39" x14ac:dyDescent="0.2">
      <c r="A4" s="2"/>
      <c r="B4" s="1658"/>
      <c r="C4" s="1671"/>
      <c r="D4" s="1677"/>
      <c r="E4" s="1678"/>
      <c r="F4" s="1677"/>
      <c r="G4" s="1679"/>
      <c r="H4" s="1677"/>
      <c r="I4" s="1679"/>
      <c r="J4" s="1678"/>
      <c r="K4" s="1681"/>
      <c r="L4" s="1685"/>
      <c r="M4" s="1681"/>
      <c r="N4" s="1685"/>
      <c r="O4" s="1681"/>
      <c r="P4" s="1685"/>
      <c r="Q4" s="1681"/>
      <c r="R4" s="1685"/>
      <c r="S4" s="1681"/>
      <c r="T4" s="1685"/>
      <c r="U4" s="1681"/>
      <c r="V4" s="1686"/>
      <c r="W4" s="1636"/>
      <c r="X4" s="1684"/>
      <c r="Y4" s="1633"/>
      <c r="Z4" s="700" t="s">
        <v>0</v>
      </c>
      <c r="AA4" s="662" t="s">
        <v>1</v>
      </c>
      <c r="AB4" s="701" t="s">
        <v>2</v>
      </c>
      <c r="AC4" s="702"/>
      <c r="AD4" s="702"/>
      <c r="AE4" s="703"/>
      <c r="AF4" s="704"/>
      <c r="AG4" s="259"/>
      <c r="AH4" s="259"/>
      <c r="AI4" s="259"/>
      <c r="AJ4" s="259"/>
      <c r="AK4" s="705"/>
    </row>
    <row r="5" spans="1:39" x14ac:dyDescent="0.2">
      <c r="A5" s="2"/>
      <c r="B5" s="1658"/>
      <c r="C5" s="1671"/>
      <c r="D5" s="1677"/>
      <c r="E5" s="1678"/>
      <c r="F5" s="1677"/>
      <c r="G5" s="1679"/>
      <c r="H5" s="1677"/>
      <c r="I5" s="1679"/>
      <c r="J5" s="1678"/>
      <c r="K5" s="1681"/>
      <c r="L5" s="1685"/>
      <c r="M5" s="1681"/>
      <c r="N5" s="1685"/>
      <c r="O5" s="1681"/>
      <c r="P5" s="1685"/>
      <c r="Q5" s="1681"/>
      <c r="R5" s="1685"/>
      <c r="S5" s="1681"/>
      <c r="T5" s="1685"/>
      <c r="U5" s="1681"/>
      <c r="V5" s="1686"/>
      <c r="W5" s="1636"/>
      <c r="X5" s="1684"/>
      <c r="Y5" s="1633"/>
      <c r="Z5" s="700"/>
      <c r="AA5" s="706" t="s">
        <v>4</v>
      </c>
      <c r="AB5" s="707" t="s">
        <v>5</v>
      </c>
      <c r="AC5" s="708" t="s">
        <v>6</v>
      </c>
      <c r="AD5" s="709" t="s">
        <v>7</v>
      </c>
      <c r="AE5" s="710" t="s">
        <v>8</v>
      </c>
      <c r="AF5" s="711" t="s">
        <v>3</v>
      </c>
      <c r="AG5" s="712"/>
      <c r="AH5" s="712"/>
      <c r="AI5" s="712"/>
      <c r="AJ5" s="713"/>
      <c r="AK5" s="714"/>
    </row>
    <row r="6" spans="1:39" ht="13.5" thickBot="1" x14ac:dyDescent="0.25">
      <c r="A6" s="2"/>
      <c r="B6" s="1658"/>
      <c r="C6" s="1671"/>
      <c r="D6" s="1689"/>
      <c r="E6" s="1690"/>
      <c r="F6" s="355"/>
      <c r="G6" s="356"/>
      <c r="H6" s="1691"/>
      <c r="I6" s="1692"/>
      <c r="J6" s="1693"/>
      <c r="K6" s="1663"/>
      <c r="L6" s="1693"/>
      <c r="M6" s="1663"/>
      <c r="N6" s="1693"/>
      <c r="O6" s="1663"/>
      <c r="P6" s="1693"/>
      <c r="Q6" s="1663"/>
      <c r="R6" s="1689"/>
      <c r="S6" s="1631"/>
      <c r="T6" s="1694"/>
      <c r="U6" s="1695"/>
      <c r="V6" s="1687"/>
      <c r="W6" s="1688"/>
      <c r="X6" s="1689"/>
      <c r="Y6" s="1631"/>
      <c r="Z6" s="700"/>
      <c r="AA6" s="700"/>
      <c r="AB6" s="715"/>
      <c r="AC6" s="716"/>
      <c r="AD6" s="716"/>
      <c r="AE6" s="710"/>
      <c r="AF6" s="717"/>
      <c r="AG6" s="718"/>
      <c r="AH6" s="718"/>
      <c r="AI6" s="718"/>
      <c r="AJ6" s="718"/>
      <c r="AK6" s="719"/>
    </row>
    <row r="7" spans="1:39" x14ac:dyDescent="0.2">
      <c r="A7" s="2"/>
      <c r="B7" s="341"/>
      <c r="C7" s="24" t="s">
        <v>55</v>
      </c>
      <c r="D7" s="261"/>
      <c r="E7" s="261"/>
      <c r="F7" s="261"/>
      <c r="G7" s="261"/>
      <c r="H7" s="332"/>
      <c r="I7" s="332"/>
      <c r="J7" s="250"/>
      <c r="K7" s="669"/>
      <c r="L7" s="250"/>
      <c r="M7" s="669"/>
      <c r="N7" s="250"/>
      <c r="O7" s="669"/>
      <c r="P7" s="250"/>
      <c r="Q7" s="669"/>
      <c r="R7" s="250"/>
      <c r="S7" s="669"/>
      <c r="T7" s="250"/>
      <c r="U7" s="669"/>
      <c r="V7" s="349"/>
      <c r="W7" s="349"/>
      <c r="X7" s="250"/>
      <c r="Y7" s="669"/>
      <c r="Z7" s="700"/>
      <c r="AA7" s="663"/>
      <c r="AB7" s="720"/>
      <c r="AC7" s="720"/>
      <c r="AD7" s="720"/>
      <c r="AE7" s="721"/>
      <c r="AF7" s="662">
        <v>325</v>
      </c>
      <c r="AG7" s="662">
        <v>550</v>
      </c>
      <c r="AH7" s="662">
        <v>775</v>
      </c>
      <c r="AI7" s="700"/>
      <c r="AJ7" s="700"/>
      <c r="AK7" s="239"/>
      <c r="AL7" s="4"/>
    </row>
    <row r="8" spans="1:39" x14ac:dyDescent="0.2">
      <c r="A8" s="2"/>
      <c r="B8" s="338"/>
      <c r="C8" s="344"/>
      <c r="D8" s="257"/>
      <c r="E8" s="262"/>
      <c r="F8" s="250"/>
      <c r="G8" s="250"/>
      <c r="H8" s="257"/>
      <c r="I8" s="262"/>
      <c r="J8" s="246"/>
      <c r="K8" s="227"/>
      <c r="L8" s="249"/>
      <c r="M8" s="227"/>
      <c r="N8" s="249"/>
      <c r="O8" s="669"/>
      <c r="P8" s="257"/>
      <c r="Q8" s="254"/>
      <c r="R8" s="250"/>
      <c r="S8" s="694"/>
      <c r="T8" s="250"/>
      <c r="U8" s="694"/>
      <c r="V8" s="350"/>
      <c r="W8" s="351"/>
      <c r="X8" s="250"/>
      <c r="Y8" s="694"/>
      <c r="Z8" s="662">
        <f>COUNT(D8:Y8)</f>
        <v>0</v>
      </c>
      <c r="AA8" s="663" t="str">
        <f>IF(Z8&lt;3," ",(LARGE(D8:Y8,1)+LARGE(D8:Y8,2)+LARGE(D8:Y8,3))/3)</f>
        <v xml:space="preserve"> </v>
      </c>
      <c r="AB8" s="715">
        <f>COUNTIF(D8:U8,"(1)")</f>
        <v>0</v>
      </c>
      <c r="AC8" s="716">
        <f>COUNTIF(D8:U8,"(2)")</f>
        <v>0</v>
      </c>
      <c r="AD8" s="716">
        <f>COUNTIF(D8:U8,"(3)")</f>
        <v>0</v>
      </c>
      <c r="AE8" s="710">
        <f>SUM(AB8:AD8)</f>
        <v>0</v>
      </c>
      <c r="AF8" s="668" t="e">
        <f>IF((LARGE($D8:$U8,1))&gt;=325,"17"," ")</f>
        <v>#NUM!</v>
      </c>
      <c r="AG8" s="668" t="e">
        <f>IF((LARGE($D8:$U8,1))&gt;=550,"17"," ")</f>
        <v>#NUM!</v>
      </c>
      <c r="AH8" s="668" t="e">
        <f>IF((LARGE($D8:$U8,1))&gt;=775,"17"," ")</f>
        <v>#NUM!</v>
      </c>
      <c r="AI8" s="700"/>
      <c r="AJ8" s="700"/>
      <c r="AK8" s="700"/>
      <c r="AL8" s="4"/>
    </row>
    <row r="9" spans="1:39" x14ac:dyDescent="0.2">
      <c r="A9" s="2"/>
      <c r="B9" s="29"/>
      <c r="C9" s="24" t="s">
        <v>181</v>
      </c>
      <c r="D9" s="252"/>
      <c r="E9" s="252"/>
      <c r="F9" s="252"/>
      <c r="G9" s="252"/>
      <c r="H9" s="252"/>
      <c r="I9" s="252"/>
      <c r="J9" s="251"/>
      <c r="K9" s="693"/>
      <c r="L9" s="252"/>
      <c r="M9" s="696"/>
      <c r="N9" s="252"/>
      <c r="O9" s="693"/>
      <c r="P9" s="252"/>
      <c r="Q9" s="693"/>
      <c r="R9" s="252"/>
      <c r="S9" s="693"/>
      <c r="T9" s="252"/>
      <c r="U9" s="693"/>
      <c r="V9" s="458"/>
      <c r="W9" s="458"/>
      <c r="X9" s="252"/>
      <c r="Y9" s="693"/>
      <c r="Z9" s="662"/>
      <c r="AA9" s="663"/>
      <c r="AB9" s="700"/>
      <c r="AC9" s="700"/>
      <c r="AD9" s="700"/>
      <c r="AE9" s="722"/>
      <c r="AF9" s="700"/>
      <c r="AG9" s="700"/>
      <c r="AH9" s="700"/>
      <c r="AI9" s="700"/>
      <c r="AJ9" s="700"/>
      <c r="AK9" s="700"/>
      <c r="AL9" s="4"/>
    </row>
    <row r="10" spans="1:39" x14ac:dyDescent="0.2">
      <c r="A10" s="2"/>
      <c r="B10" s="338"/>
      <c r="C10" s="36"/>
      <c r="D10" s="257"/>
      <c r="E10" s="262"/>
      <c r="F10" s="255"/>
      <c r="G10" s="255"/>
      <c r="H10" s="257"/>
      <c r="I10" s="263"/>
      <c r="J10" s="264"/>
      <c r="K10" s="256"/>
      <c r="L10" s="257"/>
      <c r="M10" s="236"/>
      <c r="N10" s="257"/>
      <c r="O10" s="256"/>
      <c r="P10" s="257"/>
      <c r="Q10" s="254"/>
      <c r="R10" s="255"/>
      <c r="S10" s="254"/>
      <c r="T10" s="255"/>
      <c r="U10" s="254"/>
      <c r="V10" s="350"/>
      <c r="W10" s="351"/>
      <c r="X10" s="255"/>
      <c r="Y10" s="254"/>
      <c r="Z10" s="662">
        <f>COUNT(D10:Y10)</f>
        <v>0</v>
      </c>
      <c r="AA10" s="663" t="str">
        <f>IF(Z10&lt;3," ",(LARGE(D10:Y10,1)+LARGE(D10:Y10,2)+LARGE(D10:Y10,3))/3)</f>
        <v xml:space="preserve"> </v>
      </c>
      <c r="AB10" s="715">
        <f>COUNTIF(D10:U10,"(1)")</f>
        <v>0</v>
      </c>
      <c r="AC10" s="716">
        <f>COUNTIF(D10:U10,"(2)")</f>
        <v>0</v>
      </c>
      <c r="AD10" s="716">
        <f>COUNTIF(D10:U10,"(3)")</f>
        <v>0</v>
      </c>
      <c r="AE10" s="710">
        <f>SUM(AB10:AD10)</f>
        <v>0</v>
      </c>
      <c r="AF10" s="668" t="e">
        <f>IF((LARGE($D10:$U10,1))&gt;=325,"17"," ")</f>
        <v>#NUM!</v>
      </c>
      <c r="AG10" s="668" t="e">
        <f>IF((LARGE($D10:$U10,1))&gt;=550,"17"," ")</f>
        <v>#NUM!</v>
      </c>
      <c r="AH10" s="668" t="e">
        <f>IF((LARGE($D10:$U10,1))&gt;=775,"17"," ")</f>
        <v>#NUM!</v>
      </c>
      <c r="AI10" s="700"/>
      <c r="AJ10" s="700"/>
      <c r="AK10" s="700"/>
      <c r="AL10" s="4"/>
    </row>
    <row r="11" spans="1:39" x14ac:dyDescent="0.2">
      <c r="A11" s="2"/>
      <c r="B11" s="29"/>
      <c r="C11" s="24" t="s">
        <v>182</v>
      </c>
      <c r="D11" s="252"/>
      <c r="E11" s="252"/>
      <c r="F11" s="252"/>
      <c r="G11" s="252"/>
      <c r="H11" s="252"/>
      <c r="I11" s="252"/>
      <c r="J11" s="251"/>
      <c r="K11" s="693"/>
      <c r="L11" s="252"/>
      <c r="M11" s="696"/>
      <c r="N11" s="252"/>
      <c r="O11" s="693"/>
      <c r="P11" s="252"/>
      <c r="Q11" s="693"/>
      <c r="R11" s="252"/>
      <c r="S11" s="693"/>
      <c r="T11" s="252"/>
      <c r="U11" s="693"/>
      <c r="V11" s="458"/>
      <c r="W11" s="458"/>
      <c r="X11" s="252"/>
      <c r="Y11" s="693"/>
      <c r="Z11" s="662"/>
      <c r="AA11" s="663"/>
      <c r="AB11" s="700"/>
      <c r="AC11" s="700"/>
      <c r="AD11" s="700"/>
      <c r="AE11" s="722"/>
      <c r="AF11" s="700"/>
      <c r="AG11" s="700"/>
      <c r="AH11" s="700"/>
      <c r="AI11" s="700"/>
      <c r="AJ11" s="700"/>
      <c r="AK11" s="700"/>
      <c r="AL11" s="4"/>
    </row>
    <row r="12" spans="1:39" x14ac:dyDescent="0.2">
      <c r="A12" s="2"/>
      <c r="B12" s="338"/>
      <c r="C12" s="36"/>
      <c r="D12" s="257"/>
      <c r="E12" s="262"/>
      <c r="F12" s="255"/>
      <c r="G12" s="255"/>
      <c r="H12" s="257"/>
      <c r="I12" s="263"/>
      <c r="J12" s="264"/>
      <c r="K12" s="256"/>
      <c r="L12" s="257"/>
      <c r="M12" s="236"/>
      <c r="N12" s="257"/>
      <c r="O12" s="256"/>
      <c r="P12" s="257"/>
      <c r="Q12" s="254"/>
      <c r="R12" s="255"/>
      <c r="S12" s="254"/>
      <c r="T12" s="255"/>
      <c r="U12" s="254"/>
      <c r="V12" s="350"/>
      <c r="W12" s="351"/>
      <c r="X12" s="255"/>
      <c r="Y12" s="254"/>
      <c r="Z12" s="662">
        <f>COUNT(D12:Y12)</f>
        <v>0</v>
      </c>
      <c r="AA12" s="663" t="str">
        <f>IF(Z12&lt;3," ",(LARGE(D12:Y12,1)+LARGE(D12:Y12,2)+LARGE(D12:Y12,3))/3)</f>
        <v xml:space="preserve"> </v>
      </c>
      <c r="AB12" s="715">
        <f>COUNTIF(D12:U12,"(1)")</f>
        <v>0</v>
      </c>
      <c r="AC12" s="716">
        <f>COUNTIF(D12:U12,"(2)")</f>
        <v>0</v>
      </c>
      <c r="AD12" s="716">
        <f>COUNTIF(D12:U12,"(3)")</f>
        <v>0</v>
      </c>
      <c r="AE12" s="710">
        <f>SUM(AB12:AD12)</f>
        <v>0</v>
      </c>
      <c r="AF12" s="668" t="e">
        <f>IF((LARGE($D12:$U12,1))&gt;=325,"17"," ")</f>
        <v>#NUM!</v>
      </c>
      <c r="AG12" s="668" t="e">
        <f>IF((LARGE($D12:$U12,1))&gt;=550,"17"," ")</f>
        <v>#NUM!</v>
      </c>
      <c r="AH12" s="668" t="e">
        <f>IF((LARGE($D12:$U12,1))&gt;=775,"17"," ")</f>
        <v>#NUM!</v>
      </c>
      <c r="AI12" s="700"/>
      <c r="AJ12" s="700"/>
      <c r="AK12" s="700"/>
      <c r="AL12" s="4"/>
    </row>
    <row r="13" spans="1:39" x14ac:dyDescent="0.2">
      <c r="A13" s="2"/>
      <c r="B13" s="338"/>
      <c r="C13" s="36"/>
      <c r="D13" s="257"/>
      <c r="E13" s="262"/>
      <c r="F13" s="255"/>
      <c r="G13" s="255"/>
      <c r="H13" s="257"/>
      <c r="I13" s="262"/>
      <c r="J13" s="264"/>
      <c r="K13" s="256"/>
      <c r="L13" s="257"/>
      <c r="M13" s="236"/>
      <c r="N13" s="257"/>
      <c r="O13" s="256"/>
      <c r="P13" s="257"/>
      <c r="Q13" s="254"/>
      <c r="R13" s="255"/>
      <c r="S13" s="254"/>
      <c r="T13" s="255"/>
      <c r="U13" s="254"/>
      <c r="V13" s="352"/>
      <c r="W13" s="352"/>
      <c r="X13" s="255"/>
      <c r="Y13" s="254"/>
      <c r="Z13" s="662">
        <f>COUNT(D13:Y13)</f>
        <v>0</v>
      </c>
      <c r="AA13" s="663" t="str">
        <f>IF(Z13&lt;3," ",(LARGE(D13:Y13,1)+LARGE(D13:Y13,2)+LARGE(D13:Y13,3))/3)</f>
        <v xml:space="preserve"> </v>
      </c>
      <c r="AB13" s="715">
        <f>COUNTIF(D13:U13,"(1)")</f>
        <v>0</v>
      </c>
      <c r="AC13" s="716">
        <f>COUNTIF(D13:U13,"(2)")</f>
        <v>0</v>
      </c>
      <c r="AD13" s="716">
        <f>COUNTIF(D13:U13,"(3)")</f>
        <v>0</v>
      </c>
      <c r="AE13" s="710">
        <f>SUM(AB13:AD13)</f>
        <v>0</v>
      </c>
      <c r="AF13" s="668" t="e">
        <f>IF((LARGE($D13:$U13,1))&gt;=325,"17"," ")</f>
        <v>#NUM!</v>
      </c>
      <c r="AG13" s="668" t="e">
        <f>IF((LARGE($D13:$U13,1))&gt;=550,"17"," ")</f>
        <v>#NUM!</v>
      </c>
      <c r="AH13" s="668" t="e">
        <f>IF((LARGE($D13:$U13,1))&gt;=775,"17"," ")</f>
        <v>#NUM!</v>
      </c>
      <c r="AI13" s="700"/>
      <c r="AJ13" s="700"/>
      <c r="AK13" s="700"/>
      <c r="AL13" s="4"/>
    </row>
    <row r="14" spans="1:39" ht="13.5" thickBot="1" x14ac:dyDescent="0.25">
      <c r="A14" s="2"/>
      <c r="B14" s="29"/>
      <c r="C14" s="24" t="s">
        <v>166</v>
      </c>
      <c r="D14" s="252"/>
      <c r="E14" s="252"/>
      <c r="F14" s="252"/>
      <c r="G14" s="252"/>
      <c r="H14" s="252"/>
      <c r="I14" s="252"/>
      <c r="J14" s="251"/>
      <c r="K14" s="693"/>
      <c r="L14" s="252"/>
      <c r="M14" s="693"/>
      <c r="N14" s="252"/>
      <c r="O14" s="693"/>
      <c r="P14" s="252"/>
      <c r="Q14" s="693"/>
      <c r="R14" s="252"/>
      <c r="S14" s="693"/>
      <c r="T14" s="252"/>
      <c r="U14" s="693"/>
      <c r="V14" s="458"/>
      <c r="W14" s="458"/>
      <c r="X14" s="252"/>
      <c r="Y14" s="693"/>
      <c r="Z14" s="662"/>
      <c r="AA14" s="663"/>
      <c r="AB14" s="700"/>
      <c r="AC14" s="700"/>
      <c r="AD14" s="700"/>
      <c r="AE14" s="722"/>
      <c r="AF14" s="662"/>
      <c r="AG14" s="662"/>
      <c r="AH14" s="662"/>
      <c r="AI14" s="700"/>
      <c r="AJ14" s="700"/>
      <c r="AK14" s="239"/>
      <c r="AL14" s="4"/>
    </row>
    <row r="15" spans="1:39" x14ac:dyDescent="0.2">
      <c r="A15" s="2"/>
      <c r="B15" s="338"/>
      <c r="C15" s="119"/>
      <c r="D15" s="257"/>
      <c r="E15" s="262"/>
      <c r="F15" s="255"/>
      <c r="G15" s="255"/>
      <c r="H15" s="257"/>
      <c r="I15" s="263"/>
      <c r="J15" s="264"/>
      <c r="K15" s="256"/>
      <c r="L15" s="257"/>
      <c r="M15" s="236"/>
      <c r="N15" s="257"/>
      <c r="O15" s="256"/>
      <c r="P15" s="257"/>
      <c r="Q15" s="254"/>
      <c r="R15" s="255"/>
      <c r="S15" s="254"/>
      <c r="T15" s="255"/>
      <c r="U15" s="254"/>
      <c r="V15" s="350"/>
      <c r="W15" s="351"/>
      <c r="X15" s="255"/>
      <c r="Y15" s="254"/>
      <c r="Z15" s="662">
        <f>COUNT(D15:Y15)</f>
        <v>0</v>
      </c>
      <c r="AA15" s="663" t="str">
        <f>IF(Z15&lt;3," ",(LARGE(D15:Y15,1)+LARGE(D15:Y15,2)+LARGE(D15:Y15,3))/3)</f>
        <v xml:space="preserve"> </v>
      </c>
      <c r="AB15" s="715">
        <f>COUNTIF(D15:U15,"(1)")</f>
        <v>0</v>
      </c>
      <c r="AC15" s="716">
        <f>COUNTIF(D15:U15,"(2)")</f>
        <v>0</v>
      </c>
      <c r="AD15" s="716">
        <f>COUNTIF(D15:U15,"(3)")</f>
        <v>0</v>
      </c>
      <c r="AE15" s="710">
        <f>SUM(AB15:AD15)</f>
        <v>0</v>
      </c>
      <c r="AF15" s="668" t="e">
        <f>IF((LARGE($D15:$U15,1))&gt;=180,"17"," ")</f>
        <v>#NUM!</v>
      </c>
      <c r="AG15" s="668" t="e">
        <f>IF((LARGE($D15:$U15,1))&gt;=270,"17"," ")</f>
        <v>#NUM!</v>
      </c>
      <c r="AH15" s="668" t="e">
        <f>IF((LARGE($D15:$U15,1))&gt;=365,"17"," ")</f>
        <v>#NUM!</v>
      </c>
      <c r="AI15" s="700"/>
      <c r="AJ15" s="1664" t="s">
        <v>3</v>
      </c>
      <c r="AK15" s="1665"/>
      <c r="AL15" s="1665"/>
      <c r="AM15" s="1666"/>
    </row>
    <row r="16" spans="1:39" ht="13.5" thickBot="1" x14ac:dyDescent="0.25">
      <c r="A16" s="2"/>
      <c r="B16" s="342"/>
      <c r="C16" s="21"/>
      <c r="D16" s="243"/>
      <c r="E16" s="243"/>
      <c r="F16" s="243"/>
      <c r="G16" s="243"/>
      <c r="H16" s="243"/>
      <c r="I16" s="243"/>
      <c r="J16" s="243"/>
      <c r="K16" s="243"/>
      <c r="L16" s="253"/>
      <c r="M16" s="243"/>
      <c r="N16" s="253"/>
      <c r="O16" s="243"/>
      <c r="P16" s="253"/>
      <c r="Q16" s="243"/>
      <c r="R16" s="253"/>
      <c r="S16" s="243"/>
      <c r="T16" s="253"/>
      <c r="U16" s="243"/>
      <c r="V16" s="353"/>
      <c r="W16" s="353"/>
      <c r="X16" s="253"/>
      <c r="Y16" s="243"/>
      <c r="Z16" s="662"/>
      <c r="AA16" s="663" t="str">
        <f>IF(Z16&lt;3," ",(LARGE(D16:U16,1)+LARGE(D16:U16,2)+LARGE(D16:U16,3))/3)</f>
        <v xml:space="preserve"> </v>
      </c>
      <c r="AB16" s="700"/>
      <c r="AC16" s="700"/>
      <c r="AD16" s="700"/>
      <c r="AE16" s="723"/>
      <c r="AF16" s="713"/>
      <c r="AG16" s="713"/>
      <c r="AH16" s="713"/>
      <c r="AI16" s="713"/>
      <c r="AJ16" s="1667"/>
      <c r="AK16" s="1668"/>
      <c r="AL16" s="1668"/>
      <c r="AM16" s="1669"/>
    </row>
    <row r="17" spans="1:38" x14ac:dyDescent="0.2">
      <c r="A17" s="2"/>
      <c r="B17" s="29"/>
      <c r="D17" s="754"/>
      <c r="E17" s="754"/>
      <c r="F17" s="754"/>
      <c r="G17" s="754"/>
      <c r="H17" s="755"/>
      <c r="I17" s="755"/>
      <c r="J17" s="252"/>
      <c r="K17" s="741"/>
      <c r="L17" s="252"/>
      <c r="M17" s="741"/>
      <c r="N17" s="252"/>
      <c r="O17" s="741"/>
      <c r="P17" s="252"/>
      <c r="Q17" s="741"/>
      <c r="R17" s="252"/>
      <c r="S17" s="741"/>
      <c r="T17" s="252"/>
      <c r="U17" s="741"/>
      <c r="V17" s="749"/>
      <c r="W17" s="749"/>
      <c r="X17" s="252"/>
      <c r="Y17" s="741"/>
      <c r="Z17" s="662"/>
      <c r="AA17" s="663" t="str">
        <f>IF(Z17&lt;3," ",(LARGE(D17:U17,1)+LARGE(D17:U17,2)+LARGE(D17:U17,3))/3)</f>
        <v xml:space="preserve"> </v>
      </c>
      <c r="AB17" s="700"/>
      <c r="AC17" s="700"/>
      <c r="AD17" s="700"/>
      <c r="AE17" s="722"/>
      <c r="AF17" s="662"/>
      <c r="AG17" s="662"/>
      <c r="AH17" s="662"/>
      <c r="AI17" s="662"/>
      <c r="AJ17" s="662"/>
      <c r="AK17" s="112"/>
      <c r="AL17" s="2"/>
    </row>
    <row r="18" spans="1:38" x14ac:dyDescent="0.2">
      <c r="A18" s="2"/>
      <c r="B18" s="29"/>
      <c r="C18" s="92" t="s">
        <v>183</v>
      </c>
      <c r="D18" s="252"/>
      <c r="E18" s="252"/>
      <c r="F18" s="252"/>
      <c r="G18" s="252"/>
      <c r="H18" s="252"/>
      <c r="I18" s="252"/>
      <c r="J18" s="251"/>
      <c r="K18" s="741"/>
      <c r="L18" s="252"/>
      <c r="M18" s="741"/>
      <c r="N18" s="252"/>
      <c r="O18" s="741"/>
      <c r="P18" s="252"/>
      <c r="Q18" s="741"/>
      <c r="R18" s="252"/>
      <c r="S18" s="741"/>
      <c r="T18" s="252"/>
      <c r="U18" s="741"/>
      <c r="V18" s="749"/>
      <c r="W18" s="749"/>
      <c r="X18" s="252"/>
      <c r="Y18" s="741"/>
      <c r="Z18" s="700"/>
      <c r="AA18" s="729" t="str">
        <f>IF(Z18&lt;3," ",(LARGE(D18:U18,1)+LARGE(D18:U18,2)+LARGE(D18:U18,3))/3)</f>
        <v xml:space="preserve"> </v>
      </c>
      <c r="AB18" s="700"/>
      <c r="AC18" s="700"/>
      <c r="AD18" s="700"/>
      <c r="AE18" s="722"/>
      <c r="AF18" s="756">
        <v>350</v>
      </c>
      <c r="AG18" s="756">
        <v>575</v>
      </c>
      <c r="AH18" s="756">
        <v>800</v>
      </c>
      <c r="AI18" s="756">
        <v>950</v>
      </c>
      <c r="AJ18" s="756">
        <v>1100</v>
      </c>
      <c r="AK18" s="756">
        <v>1175</v>
      </c>
      <c r="AL18" s="2"/>
    </row>
    <row r="19" spans="1:38" x14ac:dyDescent="0.2">
      <c r="A19" s="2"/>
      <c r="B19" s="338"/>
      <c r="C19" s="93"/>
      <c r="D19" s="257"/>
      <c r="E19" s="255"/>
      <c r="F19" s="257"/>
      <c r="G19" s="262"/>
      <c r="H19" s="257"/>
      <c r="I19" s="263"/>
      <c r="J19" s="264"/>
      <c r="K19" s="256"/>
      <c r="L19" s="257"/>
      <c r="M19" s="127"/>
      <c r="N19" s="255"/>
      <c r="O19" s="254"/>
      <c r="P19" s="255"/>
      <c r="Q19" s="254"/>
      <c r="R19" s="255"/>
      <c r="S19" s="254"/>
      <c r="T19" s="255"/>
      <c r="U19" s="254"/>
      <c r="V19" s="350"/>
      <c r="W19" s="351"/>
      <c r="X19" s="255"/>
      <c r="Y19" s="254"/>
      <c r="Z19" s="662">
        <f>COUNT(D19:Y19)</f>
        <v>0</v>
      </c>
      <c r="AA19" s="663" t="str">
        <f>IF(Z19&lt;3," ",(LARGE(D19:Y19,1)+LARGE(D19:Y19,2)+LARGE(D19:Y19,3))/3)</f>
        <v xml:space="preserve"> </v>
      </c>
      <c r="AB19" s="668">
        <f>COUNTIF(D19:U19,"(1)")</f>
        <v>0</v>
      </c>
      <c r="AC19" s="726">
        <f>COUNTIF(D19:U19,"(2)")</f>
        <v>0</v>
      </c>
      <c r="AD19" s="726">
        <f>COUNTIF(D19:U19,"(3)")</f>
        <v>0</v>
      </c>
      <c r="AE19" s="727">
        <f>SUM(AB19:AD19)</f>
        <v>0</v>
      </c>
      <c r="AF19" s="724" t="e">
        <f>IF((LARGE($D19:$U19,1))&gt;=350,"17"," ")</f>
        <v>#NUM!</v>
      </c>
      <c r="AG19" s="725" t="e">
        <f>IF((LARGE($D19:$U19,1))&gt;=575,"17"," ")</f>
        <v>#NUM!</v>
      </c>
      <c r="AH19" s="726" t="e">
        <f>IF((LARGE($D19:$U19,1))&gt;=800,"17"," ")</f>
        <v>#NUM!</v>
      </c>
      <c r="AI19" s="726" t="e">
        <f>IF((LARGE($D19:$U19,1))&gt;=950,"17"," ")</f>
        <v>#NUM!</v>
      </c>
      <c r="AJ19" s="726" t="e">
        <f>IF((LARGE($D19:$U19,1))&gt;=1100,"17"," ")</f>
        <v>#NUM!</v>
      </c>
      <c r="AK19" s="726" t="e">
        <f>IF((LARGE($D19:$U19,1))&gt;=1175,"17"," ")</f>
        <v>#NUM!</v>
      </c>
      <c r="AL19" s="2"/>
    </row>
    <row r="20" spans="1:38" x14ac:dyDescent="0.2">
      <c r="A20" s="2"/>
      <c r="B20" s="29"/>
      <c r="C20" s="37"/>
      <c r="D20" s="252"/>
      <c r="E20" s="252"/>
      <c r="F20" s="252"/>
      <c r="G20" s="252"/>
      <c r="H20" s="252"/>
      <c r="I20" s="252"/>
      <c r="J20" s="251"/>
      <c r="K20" s="693"/>
      <c r="L20" s="252"/>
      <c r="M20" s="693"/>
      <c r="N20" s="252"/>
      <c r="O20" s="693"/>
      <c r="P20" s="252"/>
      <c r="Q20" s="693"/>
      <c r="R20" s="252"/>
      <c r="S20" s="693"/>
      <c r="T20" s="252"/>
      <c r="U20" s="693"/>
      <c r="V20" s="458"/>
      <c r="W20" s="458"/>
      <c r="X20" s="252"/>
      <c r="Y20" s="693"/>
      <c r="Z20" s="662"/>
      <c r="AA20" s="663"/>
      <c r="AB20" s="700"/>
      <c r="AC20" s="700"/>
      <c r="AD20" s="700"/>
      <c r="AE20" s="722"/>
      <c r="AF20" s="120"/>
      <c r="AG20" s="120"/>
      <c r="AH20" s="120"/>
      <c r="AI20" s="120"/>
      <c r="AJ20" s="120"/>
      <c r="AK20" s="120"/>
      <c r="AL20" s="2"/>
    </row>
    <row r="21" spans="1:38" x14ac:dyDescent="0.2">
      <c r="A21" s="2"/>
      <c r="B21" s="335"/>
      <c r="C21" s="24" t="s">
        <v>57</v>
      </c>
      <c r="D21" s="261"/>
      <c r="E21" s="261"/>
      <c r="F21" s="261"/>
      <c r="G21" s="261"/>
      <c r="H21" s="332"/>
      <c r="I21" s="332"/>
      <c r="J21" s="250"/>
      <c r="K21" s="669"/>
      <c r="L21" s="250"/>
      <c r="M21" s="669"/>
      <c r="N21" s="250"/>
      <c r="O21" s="669"/>
      <c r="P21" s="250"/>
      <c r="Q21" s="669"/>
      <c r="R21" s="250"/>
      <c r="S21" s="669"/>
      <c r="T21" s="250"/>
      <c r="U21" s="669"/>
      <c r="V21" s="349"/>
      <c r="W21" s="349"/>
      <c r="X21" s="250"/>
      <c r="Y21" s="669"/>
      <c r="Z21" s="662"/>
      <c r="AA21" s="663" t="str">
        <f>IF(Z21&lt;3," ",(LARGE(D21:U21,1)+LARGE(D21:U21,2)+LARGE(D21:U21,3))/3)</f>
        <v xml:space="preserve"> </v>
      </c>
      <c r="AB21" s="720"/>
      <c r="AC21" s="720"/>
      <c r="AD21" s="720"/>
      <c r="AE21" s="721"/>
      <c r="AF21" s="662"/>
      <c r="AG21" s="662"/>
      <c r="AH21" s="662"/>
      <c r="AI21" s="662"/>
      <c r="AJ21" s="662"/>
      <c r="AK21" s="112"/>
      <c r="AL21" s="2"/>
    </row>
    <row r="22" spans="1:38" x14ac:dyDescent="0.2">
      <c r="A22" s="459"/>
      <c r="B22" s="463"/>
      <c r="C22" s="464"/>
      <c r="D22" s="249"/>
      <c r="E22" s="250"/>
      <c r="F22" s="249"/>
      <c r="G22" s="267"/>
      <c r="H22" s="249"/>
      <c r="I22" s="340"/>
      <c r="J22" s="246"/>
      <c r="K22" s="227"/>
      <c r="L22" s="249"/>
      <c r="M22" s="225"/>
      <c r="N22" s="250"/>
      <c r="O22" s="225"/>
      <c r="P22" s="250"/>
      <c r="Q22" s="225"/>
      <c r="R22" s="250"/>
      <c r="S22" s="694"/>
      <c r="T22" s="250"/>
      <c r="U22" s="694"/>
      <c r="V22" s="355"/>
      <c r="W22" s="340"/>
      <c r="X22" s="250"/>
      <c r="Y22" s="694"/>
      <c r="Z22" s="662">
        <f>COUNT(D22:Y22)</f>
        <v>0</v>
      </c>
      <c r="AA22" s="663" t="str">
        <f>IF(Z22&lt;3," ",(LARGE(D22:Y22,1)+LARGE(D22:Y22,2)+LARGE(D22:Y22,3))/3)</f>
        <v xml:space="preserve"> </v>
      </c>
      <c r="AB22" s="715">
        <f>COUNTIF(D22:Y22,"(1)")</f>
        <v>0</v>
      </c>
      <c r="AC22" s="715">
        <f>COUNTIF(D22:Y22,"(2)")</f>
        <v>0</v>
      </c>
      <c r="AD22" s="715">
        <f>COUNTIF(F22:Y22,"(3)")</f>
        <v>0</v>
      </c>
      <c r="AE22" s="710">
        <f>SUM(AB22:AD22)</f>
        <v>0</v>
      </c>
      <c r="AF22" s="724" t="e">
        <f>IF((LARGE($D22:$U22,1))&gt;=350,"17"," ")</f>
        <v>#NUM!</v>
      </c>
      <c r="AG22" s="725" t="e">
        <f>IF((LARGE($D22:$U22,1))&gt;=575,"17"," ")</f>
        <v>#NUM!</v>
      </c>
      <c r="AH22" s="726" t="e">
        <f>IF((LARGE($D22:$U22,1))&gt;=800,"17"," ")</f>
        <v>#NUM!</v>
      </c>
      <c r="AI22" s="726" t="e">
        <f>IF((LARGE($D22:$U22,1))&gt;=950,"17"," ")</f>
        <v>#NUM!</v>
      </c>
      <c r="AJ22" s="726" t="e">
        <f>IF((LARGE($D22:$U22,1))&gt;=1100,"17"," ")</f>
        <v>#NUM!</v>
      </c>
      <c r="AK22" s="726" t="e">
        <f>IF((LARGE($D22:$U22,1))&gt;=1175,"17"," ")</f>
        <v>#NUM!</v>
      </c>
      <c r="AL22" s="459"/>
    </row>
    <row r="23" spans="1:38" x14ac:dyDescent="0.2">
      <c r="A23" s="459"/>
      <c r="B23" s="305"/>
      <c r="C23" s="757"/>
      <c r="D23" s="252"/>
      <c r="E23" s="252"/>
      <c r="F23" s="252"/>
      <c r="G23" s="252"/>
      <c r="H23" s="252"/>
      <c r="I23" s="272"/>
      <c r="J23" s="251"/>
      <c r="K23" s="745"/>
      <c r="L23" s="252"/>
      <c r="M23" s="745"/>
      <c r="N23" s="252"/>
      <c r="O23" s="745"/>
      <c r="P23" s="252"/>
      <c r="Q23" s="745"/>
      <c r="R23" s="252"/>
      <c r="S23" s="741"/>
      <c r="T23" s="252"/>
      <c r="U23" s="741"/>
      <c r="V23" s="749"/>
      <c r="W23" s="272"/>
      <c r="X23" s="252"/>
      <c r="Y23" s="741"/>
      <c r="Z23" s="662"/>
      <c r="AA23" s="663"/>
      <c r="AB23" s="700"/>
      <c r="AC23" s="700"/>
      <c r="AD23" s="700"/>
      <c r="AE23" s="722"/>
      <c r="AF23" s="753"/>
      <c r="AG23" s="753"/>
      <c r="AH23" s="700"/>
      <c r="AI23" s="700"/>
      <c r="AJ23" s="700"/>
      <c r="AK23" s="700"/>
      <c r="AL23" s="459"/>
    </row>
    <row r="24" spans="1:38" x14ac:dyDescent="0.2">
      <c r="A24" s="2"/>
      <c r="B24" s="335"/>
      <c r="C24" s="24" t="s">
        <v>240</v>
      </c>
      <c r="D24" s="261"/>
      <c r="E24" s="261"/>
      <c r="F24" s="261"/>
      <c r="G24" s="261"/>
      <c r="H24" s="332"/>
      <c r="I24" s="332"/>
      <c r="J24" s="250"/>
      <c r="K24" s="669"/>
      <c r="L24" s="250"/>
      <c r="M24" s="669"/>
      <c r="N24" s="250"/>
      <c r="O24" s="669"/>
      <c r="P24" s="250"/>
      <c r="Q24" s="669"/>
      <c r="R24" s="250"/>
      <c r="S24" s="669"/>
      <c r="T24" s="250"/>
      <c r="U24" s="669"/>
      <c r="V24" s="349"/>
      <c r="W24" s="349"/>
      <c r="X24" s="250"/>
      <c r="Y24" s="669"/>
      <c r="Z24" s="662"/>
      <c r="AA24" s="663" t="str">
        <f>IF(Z24&lt;3," ",(LARGE(D24:U24,1)+LARGE(D24:U24,2)+LARGE(D24:U24,3))/3)</f>
        <v xml:space="preserve"> </v>
      </c>
      <c r="AB24" s="720"/>
      <c r="AC24" s="720"/>
      <c r="AD24" s="720"/>
      <c r="AE24" s="721"/>
      <c r="AF24" s="662"/>
      <c r="AG24" s="662"/>
      <c r="AH24" s="662"/>
      <c r="AI24" s="662"/>
      <c r="AJ24" s="662"/>
      <c r="AK24" s="112"/>
      <c r="AL24" s="2"/>
    </row>
    <row r="25" spans="1:38" x14ac:dyDescent="0.2">
      <c r="A25" s="459"/>
      <c r="B25" s="460"/>
      <c r="C25" s="461"/>
      <c r="D25" s="247"/>
      <c r="E25" s="272"/>
      <c r="F25" s="265"/>
      <c r="G25" s="298"/>
      <c r="H25" s="265"/>
      <c r="I25" s="298"/>
      <c r="J25" s="245"/>
      <c r="K25" s="223"/>
      <c r="L25" s="247"/>
      <c r="M25" s="308"/>
      <c r="N25" s="253"/>
      <c r="O25" s="219"/>
      <c r="P25" s="253"/>
      <c r="Q25" s="219"/>
      <c r="R25" s="253"/>
      <c r="S25" s="219"/>
      <c r="T25" s="253"/>
      <c r="U25" s="219"/>
      <c r="V25" s="354"/>
      <c r="W25" s="298"/>
      <c r="X25" s="253"/>
      <c r="Y25" s="219"/>
      <c r="Z25" s="353"/>
      <c r="AA25" s="733"/>
      <c r="AB25" s="715">
        <f>COUNTIF(D25:Y25,"(1)")</f>
        <v>0</v>
      </c>
      <c r="AC25" s="716">
        <f>COUNTIF(D25:Y25,"(2)")</f>
        <v>0</v>
      </c>
      <c r="AD25" s="716">
        <f>COUNTIF(D25:Y25,"(3)")</f>
        <v>0</v>
      </c>
      <c r="AE25" s="710">
        <f>SUM(AB25:AD25)</f>
        <v>0</v>
      </c>
      <c r="AF25" s="724" t="e">
        <f>IF((LARGE($D25:$U25,1))&gt;=350,"17"," ")</f>
        <v>#NUM!</v>
      </c>
      <c r="AG25" s="725" t="e">
        <f>IF((LARGE($D25:$U25,1))&gt;=575,"17"," ")</f>
        <v>#NUM!</v>
      </c>
      <c r="AH25" s="726" t="e">
        <f>IF((LARGE($D25:$U25,1))&gt;=800,"17"," ")</f>
        <v>#NUM!</v>
      </c>
      <c r="AI25" s="726" t="e">
        <f>IF((LARGE($D25:$U25,1))&gt;=950,"17"," ")</f>
        <v>#NUM!</v>
      </c>
      <c r="AJ25" s="726" t="e">
        <f>IF((LARGE($D25:$U25,1))&gt;=1100,"17"," ")</f>
        <v>#NUM!</v>
      </c>
      <c r="AK25" s="726" t="e">
        <f>IF((LARGE($D25:$U25,1))&gt;=1175,"17"," ")</f>
        <v>#NUM!</v>
      </c>
      <c r="AL25" s="459"/>
    </row>
    <row r="26" spans="1:38" x14ac:dyDescent="0.2">
      <c r="A26" s="2"/>
      <c r="B26" s="337"/>
      <c r="C26" s="344" t="s">
        <v>222</v>
      </c>
      <c r="D26" s="249"/>
      <c r="E26" s="647"/>
      <c r="F26" s="249"/>
      <c r="G26" s="267"/>
      <c r="H26" s="249"/>
      <c r="I26" s="340"/>
      <c r="J26" s="246"/>
      <c r="K26" s="227"/>
      <c r="L26" s="249"/>
      <c r="M26" s="225"/>
      <c r="N26" s="250"/>
      <c r="O26" s="225"/>
      <c r="P26" s="250"/>
      <c r="Q26" s="225"/>
      <c r="R26" s="250"/>
      <c r="S26" s="225"/>
      <c r="T26" s="250"/>
      <c r="U26" s="225"/>
      <c r="V26" s="355"/>
      <c r="W26" s="340"/>
      <c r="X26" s="250"/>
      <c r="Y26" s="694"/>
      <c r="Z26" s="662">
        <f>COUNT(D26:Y26)</f>
        <v>0</v>
      </c>
      <c r="AA26" s="663" t="str">
        <f>IF(Z26&lt;3," ",(LARGE(D26:Y26,1)+LARGE(D26:Y26,2)+LARGE(D26:Y26,3))/3)</f>
        <v xml:space="preserve"> </v>
      </c>
      <c r="AB26" s="715">
        <f>COUNTIF(D26:Y26,"(1)")</f>
        <v>0</v>
      </c>
      <c r="AC26" s="715">
        <f>COUNTIF(D26:Y26,"(2)")</f>
        <v>0</v>
      </c>
      <c r="AD26" s="715">
        <f>COUNTIF(F26:Y26,"(3)")</f>
        <v>0</v>
      </c>
      <c r="AE26" s="710">
        <f>SUM(AB26:AD26)</f>
        <v>0</v>
      </c>
      <c r="AF26" s="766">
        <v>14</v>
      </c>
      <c r="AG26" s="767">
        <v>14</v>
      </c>
      <c r="AH26" s="667">
        <v>14</v>
      </c>
      <c r="AI26" s="726" t="e">
        <f>IF((LARGE($D26:$U26,1))&gt;=1050,"17"," ")</f>
        <v>#NUM!</v>
      </c>
      <c r="AJ26" s="726" t="e">
        <f>IF((LARGE($D26:$U26,1))&gt;=1200,"17"," ")</f>
        <v>#NUM!</v>
      </c>
      <c r="AK26" s="726" t="e">
        <f>IF((LARGE($D26:$U26,1))&gt;=1275,"17"," ")</f>
        <v>#NUM!</v>
      </c>
      <c r="AL26" s="2"/>
    </row>
    <row r="27" spans="1:38" x14ac:dyDescent="0.2">
      <c r="A27" s="2"/>
      <c r="B27" s="343"/>
      <c r="C27" s="465"/>
      <c r="D27" s="268"/>
      <c r="E27" s="268"/>
      <c r="F27" s="268"/>
      <c r="G27" s="268"/>
      <c r="H27" s="268"/>
      <c r="I27" s="466"/>
      <c r="J27" s="467"/>
      <c r="K27" s="238"/>
      <c r="L27" s="268"/>
      <c r="M27" s="238"/>
      <c r="N27" s="268"/>
      <c r="O27" s="238"/>
      <c r="P27" s="268"/>
      <c r="Q27" s="238"/>
      <c r="R27" s="268"/>
      <c r="S27" s="695"/>
      <c r="T27" s="268"/>
      <c r="U27" s="695"/>
      <c r="V27" s="457"/>
      <c r="W27" s="466"/>
      <c r="X27" s="268"/>
      <c r="Y27" s="695"/>
      <c r="Z27" s="662"/>
      <c r="AA27" s="663"/>
      <c r="AB27" s="730"/>
      <c r="AC27" s="730"/>
      <c r="AD27" s="730"/>
      <c r="AE27" s="731"/>
      <c r="AF27" s="731"/>
      <c r="AG27" s="731"/>
      <c r="AH27" s="731"/>
      <c r="AI27" s="730"/>
      <c r="AJ27" s="730"/>
      <c r="AK27" s="700"/>
      <c r="AL27" s="2"/>
    </row>
    <row r="28" spans="1:38" x14ac:dyDescent="0.2">
      <c r="A28" s="2"/>
      <c r="B28" s="339"/>
      <c r="C28" s="37"/>
      <c r="D28" s="253"/>
      <c r="E28" s="253"/>
      <c r="F28" s="253"/>
      <c r="G28" s="253"/>
      <c r="H28" s="253"/>
      <c r="I28" s="253"/>
      <c r="J28" s="242"/>
      <c r="K28" s="697"/>
      <c r="L28" s="253"/>
      <c r="M28" s="697"/>
      <c r="N28" s="253"/>
      <c r="O28" s="697"/>
      <c r="P28" s="253"/>
      <c r="Q28" s="697"/>
      <c r="R28" s="253"/>
      <c r="S28" s="697"/>
      <c r="T28" s="253"/>
      <c r="U28" s="697"/>
      <c r="V28" s="353"/>
      <c r="W28" s="353"/>
      <c r="X28" s="253"/>
      <c r="Y28" s="697"/>
      <c r="Z28" s="662"/>
      <c r="AA28" s="663" t="str">
        <f>IF(Z28&lt;3," ",(LARGE(D28:U28,1)+LARGE(D28:U28,2)+LARGE(D28:U28,3))/3)</f>
        <v xml:space="preserve"> </v>
      </c>
      <c r="AB28" s="662"/>
      <c r="AC28" s="662"/>
      <c r="AD28" s="662"/>
      <c r="AE28" s="723"/>
      <c r="AF28" s="700"/>
      <c r="AG28" s="700"/>
      <c r="AH28" s="700"/>
      <c r="AI28" s="700"/>
      <c r="AJ28" s="700"/>
      <c r="AK28" s="112"/>
      <c r="AL28" s="2"/>
    </row>
    <row r="29" spans="1:38" x14ac:dyDescent="0.2">
      <c r="A29" s="2"/>
      <c r="B29" s="335"/>
      <c r="C29" s="24" t="s">
        <v>58</v>
      </c>
      <c r="D29" s="261"/>
      <c r="E29" s="261"/>
      <c r="F29" s="261"/>
      <c r="G29" s="261"/>
      <c r="H29" s="332"/>
      <c r="I29" s="332"/>
      <c r="J29" s="250"/>
      <c r="K29" s="669"/>
      <c r="L29" s="250"/>
      <c r="M29" s="669"/>
      <c r="N29" s="250"/>
      <c r="O29" s="669"/>
      <c r="P29" s="250"/>
      <c r="Q29" s="669"/>
      <c r="R29" s="250"/>
      <c r="S29" s="669"/>
      <c r="T29" s="250"/>
      <c r="U29" s="669"/>
      <c r="V29" s="349"/>
      <c r="W29" s="349"/>
      <c r="X29" s="250"/>
      <c r="Y29" s="669"/>
      <c r="Z29" s="662"/>
      <c r="AA29" s="663" t="str">
        <f>IF(Z29&lt;3," ",(LARGE(D29:U29,1)+LARGE(D29:U29,2)+LARGE(D29:U29,3))/3)</f>
        <v xml:space="preserve"> </v>
      </c>
      <c r="AB29" s="720"/>
      <c r="AC29" s="720"/>
      <c r="AD29" s="720"/>
      <c r="AE29" s="721"/>
      <c r="AF29" s="662">
        <v>250</v>
      </c>
      <c r="AG29" s="662">
        <v>475</v>
      </c>
      <c r="AH29" s="662">
        <v>700</v>
      </c>
      <c r="AI29" s="662">
        <v>850</v>
      </c>
      <c r="AJ29" s="662">
        <v>1000</v>
      </c>
      <c r="AK29" s="112">
        <v>1075</v>
      </c>
      <c r="AL29" s="2"/>
    </row>
    <row r="30" spans="1:38" x14ac:dyDescent="0.2">
      <c r="A30" s="2"/>
      <c r="B30" s="338"/>
      <c r="C30" s="698"/>
      <c r="D30" s="257"/>
      <c r="E30" s="255"/>
      <c r="F30" s="257"/>
      <c r="G30" s="262"/>
      <c r="H30" s="257"/>
      <c r="I30" s="362"/>
      <c r="J30" s="264"/>
      <c r="K30" s="236"/>
      <c r="L30" s="257"/>
      <c r="M30" s="256"/>
      <c r="N30" s="257"/>
      <c r="O30" s="256"/>
      <c r="P30" s="257"/>
      <c r="Q30" s="254"/>
      <c r="R30" s="255"/>
      <c r="S30" s="254"/>
      <c r="T30" s="255"/>
      <c r="U30" s="127"/>
      <c r="V30" s="361"/>
      <c r="W30" s="362"/>
      <c r="X30" s="255"/>
      <c r="Y30" s="127"/>
      <c r="Z30" s="662">
        <f>COUNT(D30:Y30)</f>
        <v>0</v>
      </c>
      <c r="AA30" s="663" t="str">
        <f>IF(Z30&lt;3," ",(LARGE(D30:Y30,1)+LARGE(D30:Y30,2)+LARGE(D30:Y30,3))/3)</f>
        <v xml:space="preserve"> </v>
      </c>
      <c r="AB30" s="715">
        <f>COUNTIF(D30:Y30,"(1)")</f>
        <v>0</v>
      </c>
      <c r="AC30" s="715">
        <f>COUNTIF(D30:Z30,"(2)")</f>
        <v>0</v>
      </c>
      <c r="AD30" s="715">
        <f>COUNTIF(F30:Y30,"(3)")</f>
        <v>0</v>
      </c>
      <c r="AE30" s="710">
        <f>SUM(AB30:AD30)</f>
        <v>0</v>
      </c>
      <c r="AF30" s="724" t="e">
        <f>IF((LARGE($D30:$U30,1))&gt;=250,"17"," ")</f>
        <v>#NUM!</v>
      </c>
      <c r="AG30" s="725" t="e">
        <f>IF((LARGE($D30:$U30,1))&gt;=475,"17"," ")</f>
        <v>#NUM!</v>
      </c>
      <c r="AH30" s="726" t="e">
        <f>IF((LARGE($D30:$U30,1))&gt;=700,"17"," ")</f>
        <v>#NUM!</v>
      </c>
      <c r="AI30" s="726" t="e">
        <f>IF((LARGE($D30:$U30,1))&gt;=850,"17"," ")</f>
        <v>#NUM!</v>
      </c>
      <c r="AJ30" s="726" t="e">
        <f>IF((LARGE($D30:$U30,1))&gt;=1000,"17"," ")</f>
        <v>#NUM!</v>
      </c>
      <c r="AK30" s="726" t="e">
        <f>IF((LARGE($D30:$U30,1))&gt;=1075,"17"," ")</f>
        <v>#NUM!</v>
      </c>
      <c r="AL30" s="2"/>
    </row>
    <row r="31" spans="1:38" x14ac:dyDescent="0.2">
      <c r="A31" s="2"/>
      <c r="B31" s="29"/>
      <c r="C31" s="239"/>
      <c r="D31" s="252"/>
      <c r="E31" s="252"/>
      <c r="F31" s="252"/>
      <c r="G31" s="252"/>
      <c r="H31" s="252"/>
      <c r="I31" s="272"/>
      <c r="J31" s="251"/>
      <c r="K31" s="745"/>
      <c r="L31" s="252"/>
      <c r="M31" s="741"/>
      <c r="N31" s="252"/>
      <c r="O31" s="741"/>
      <c r="P31" s="252"/>
      <c r="Q31" s="741"/>
      <c r="R31" s="252"/>
      <c r="S31" s="741"/>
      <c r="T31" s="252"/>
      <c r="U31" s="745"/>
      <c r="V31" s="272"/>
      <c r="W31" s="272"/>
      <c r="X31" s="252"/>
      <c r="Y31" s="745"/>
      <c r="Z31" s="662"/>
      <c r="AA31" s="663"/>
      <c r="AB31" s="700"/>
      <c r="AC31" s="700"/>
      <c r="AD31" s="700"/>
      <c r="AE31" s="722"/>
      <c r="AF31" s="753"/>
      <c r="AG31" s="753"/>
      <c r="AH31" s="700"/>
      <c r="AI31" s="700"/>
      <c r="AJ31" s="700"/>
      <c r="AK31" s="700"/>
      <c r="AL31" s="2"/>
    </row>
    <row r="32" spans="1:38" x14ac:dyDescent="0.2">
      <c r="A32" s="2"/>
      <c r="B32" s="335"/>
      <c r="C32" s="24" t="s">
        <v>241</v>
      </c>
      <c r="D32" s="261"/>
      <c r="E32" s="261"/>
      <c r="F32" s="261"/>
      <c r="G32" s="261"/>
      <c r="H32" s="332"/>
      <c r="I32" s="332"/>
      <c r="J32" s="250"/>
      <c r="K32" s="669"/>
      <c r="L32" s="250"/>
      <c r="M32" s="669"/>
      <c r="N32" s="250"/>
      <c r="O32" s="669"/>
      <c r="P32" s="250"/>
      <c r="Q32" s="669"/>
      <c r="R32" s="250"/>
      <c r="S32" s="669"/>
      <c r="T32" s="250"/>
      <c r="U32" s="669"/>
      <c r="V32" s="349"/>
      <c r="W32" s="349"/>
      <c r="X32" s="250"/>
      <c r="Y32" s="669"/>
      <c r="Z32" s="662"/>
      <c r="AA32" s="663" t="str">
        <f>IF(Z32&lt;3," ",(LARGE(D32:U32,1)+LARGE(D32:U32,2)+LARGE(D32:U32,3))/3)</f>
        <v xml:space="preserve"> </v>
      </c>
      <c r="AB32" s="720"/>
      <c r="AC32" s="720"/>
      <c r="AD32" s="720"/>
      <c r="AE32" s="721"/>
      <c r="AF32" s="662"/>
      <c r="AG32" s="662"/>
      <c r="AH32" s="662"/>
      <c r="AI32" s="662"/>
      <c r="AJ32" s="662"/>
      <c r="AK32" s="112"/>
      <c r="AL32" s="2"/>
    </row>
    <row r="33" spans="1:38" x14ac:dyDescent="0.2">
      <c r="A33" s="2"/>
      <c r="B33" s="336"/>
      <c r="C33" s="300"/>
      <c r="D33" s="247"/>
      <c r="E33" s="272"/>
      <c r="F33" s="265"/>
      <c r="G33" s="266"/>
      <c r="H33" s="265"/>
      <c r="I33" s="298"/>
      <c r="J33" s="245"/>
      <c r="K33" s="223"/>
      <c r="L33" s="247"/>
      <c r="M33" s="697"/>
      <c r="N33" s="247"/>
      <c r="O33" s="697"/>
      <c r="P33" s="265"/>
      <c r="Q33" s="691"/>
      <c r="R33" s="253"/>
      <c r="S33" s="692"/>
      <c r="T33" s="253"/>
      <c r="U33" s="219"/>
      <c r="V33" s="354"/>
      <c r="W33" s="298"/>
      <c r="X33" s="253"/>
      <c r="Y33" s="219"/>
      <c r="Z33" s="662">
        <f>COUNT(D33:Y33)</f>
        <v>0</v>
      </c>
      <c r="AA33" s="663" t="str">
        <f>IF(Z33&lt;3," ",(LARGE(D33:Y33,1)+LARGE(D33:Y33,2)+LARGE(D33:Y33,3))/3)</f>
        <v xml:space="preserve"> </v>
      </c>
      <c r="AB33" s="715">
        <f>COUNTIF(D33:Y33,"(1)")</f>
        <v>0</v>
      </c>
      <c r="AC33" s="715">
        <f>COUNTIF(D33:Z33,"(2)")</f>
        <v>0</v>
      </c>
      <c r="AD33" s="715">
        <f>COUNTIF(F33:Y33,"(3)")</f>
        <v>0</v>
      </c>
      <c r="AE33" s="710">
        <f>SUM(AB33:AD33)</f>
        <v>0</v>
      </c>
      <c r="AF33" s="724" t="e">
        <f>IF((LARGE($D33:$U33,1))&gt;=250,"17"," ")</f>
        <v>#NUM!</v>
      </c>
      <c r="AG33" s="725" t="e">
        <f>IF((LARGE($D33:$U33,1))&gt;=475,"17"," ")</f>
        <v>#NUM!</v>
      </c>
      <c r="AH33" s="726" t="e">
        <f>IF((LARGE($D33:$U33,1))&gt;=700,"17"," ")</f>
        <v>#NUM!</v>
      </c>
      <c r="AI33" s="726" t="e">
        <f>IF((LARGE($D33:$U33,1))&gt;=850,"17"," ")</f>
        <v>#NUM!</v>
      </c>
      <c r="AJ33" s="726" t="e">
        <f>IF((LARGE($D33:$U33,1))&gt;=1000,"17"," ")</f>
        <v>#NUM!</v>
      </c>
      <c r="AK33" s="726" t="e">
        <f>IF((LARGE($D33:$U33,1))&gt;=1075,"17"," ")</f>
        <v>#NUM!</v>
      </c>
      <c r="AL33" s="2"/>
    </row>
    <row r="34" spans="1:38" x14ac:dyDescent="0.2">
      <c r="A34" s="2"/>
      <c r="B34" s="337"/>
      <c r="C34" s="344"/>
      <c r="D34" s="249"/>
      <c r="E34" s="250"/>
      <c r="F34" s="249"/>
      <c r="G34" s="340"/>
      <c r="H34" s="249"/>
      <c r="I34" s="340"/>
      <c r="J34" s="246"/>
      <c r="K34" s="227"/>
      <c r="L34" s="249"/>
      <c r="M34" s="227"/>
      <c r="N34" s="249"/>
      <c r="O34" s="227"/>
      <c r="P34" s="249"/>
      <c r="Q34" s="225"/>
      <c r="R34" s="250"/>
      <c r="S34" s="225"/>
      <c r="T34" s="250"/>
      <c r="U34" s="694"/>
      <c r="V34" s="355"/>
      <c r="W34" s="340"/>
      <c r="X34" s="250"/>
      <c r="Y34" s="694"/>
      <c r="Z34" s="662">
        <f>COUNT(D34:Y34)</f>
        <v>0</v>
      </c>
      <c r="AA34" s="663" t="str">
        <f>IF(Z34&lt;3," ",(LARGE(D34:Y34,1)+LARGE(D34:Y34,2)+LARGE(D34:Y34,3))/3)</f>
        <v xml:space="preserve"> </v>
      </c>
      <c r="AB34" s="715">
        <f>COUNTIF(D34:Y34,"(1)")</f>
        <v>0</v>
      </c>
      <c r="AC34" s="715">
        <f>COUNTIF(D34:Y34,"(2)")</f>
        <v>0</v>
      </c>
      <c r="AD34" s="715">
        <f>COUNTIF(F34:Y34,"(3)")</f>
        <v>0</v>
      </c>
      <c r="AE34" s="710">
        <f>SUM(AB34:AD34)</f>
        <v>0</v>
      </c>
      <c r="AF34" s="724" t="e">
        <f>IF((LARGE($D34:$U34,1))&gt;=250,"17"," ")</f>
        <v>#NUM!</v>
      </c>
      <c r="AG34" s="725" t="e">
        <f>IF((LARGE($D34:$U34,1))&gt;=475,"17"," ")</f>
        <v>#NUM!</v>
      </c>
      <c r="AH34" s="726" t="e">
        <f>IF((LARGE($D34:$U34,1))&gt;=700,"17"," ")</f>
        <v>#NUM!</v>
      </c>
      <c r="AI34" s="726" t="e">
        <f>IF((LARGE($D34:$U34,1))&gt;=850,"17"," ")</f>
        <v>#NUM!</v>
      </c>
      <c r="AJ34" s="726" t="e">
        <f>IF((LARGE($D34:$U34,1))&gt;=1000,"17"," ")</f>
        <v>#NUM!</v>
      </c>
      <c r="AK34" s="726" t="e">
        <f>IF((LARGE($D34:$U34,1))&gt;=1075,"17"," ")</f>
        <v>#NUM!</v>
      </c>
      <c r="AL34" s="2"/>
    </row>
    <row r="35" spans="1:38" x14ac:dyDescent="0.2">
      <c r="A35" s="2"/>
      <c r="B35" s="29"/>
      <c r="C35" s="37"/>
      <c r="D35" s="252"/>
      <c r="E35" s="252"/>
      <c r="F35" s="252"/>
      <c r="G35" s="252"/>
      <c r="H35" s="252"/>
      <c r="I35" s="252"/>
      <c r="J35" s="251"/>
      <c r="K35" s="697"/>
      <c r="L35" s="252"/>
      <c r="M35" s="697"/>
      <c r="N35" s="252"/>
      <c r="O35" s="697"/>
      <c r="P35" s="252"/>
      <c r="Q35" s="697"/>
      <c r="R35" s="253"/>
      <c r="S35" s="693"/>
      <c r="T35" s="253"/>
      <c r="U35" s="693"/>
      <c r="V35" s="458"/>
      <c r="W35" s="458"/>
      <c r="X35" s="253"/>
      <c r="Y35" s="693"/>
      <c r="Z35" s="662"/>
      <c r="AA35" s="663"/>
      <c r="AB35" s="700"/>
      <c r="AC35" s="700"/>
      <c r="AD35" s="700"/>
      <c r="AE35" s="722"/>
      <c r="AF35" s="700"/>
      <c r="AG35" s="728"/>
      <c r="AH35" s="728"/>
      <c r="AI35" s="700"/>
      <c r="AJ35" s="700"/>
      <c r="AK35" s="700"/>
      <c r="AL35" s="2"/>
    </row>
    <row r="36" spans="1:38" x14ac:dyDescent="0.2">
      <c r="A36" s="2"/>
      <c r="B36" s="335"/>
      <c r="C36" s="92" t="s">
        <v>167</v>
      </c>
      <c r="D36" s="669"/>
      <c r="E36" s="669"/>
      <c r="F36" s="669"/>
      <c r="G36" s="669"/>
      <c r="H36" s="669"/>
      <c r="I36" s="669"/>
      <c r="J36" s="250"/>
      <c r="K36" s="669"/>
      <c r="L36" s="250"/>
      <c r="M36" s="669"/>
      <c r="N36" s="250"/>
      <c r="O36" s="669"/>
      <c r="P36" s="250"/>
      <c r="Q36" s="669"/>
      <c r="R36" s="250"/>
      <c r="S36" s="669"/>
      <c r="T36" s="250"/>
      <c r="U36" s="669"/>
      <c r="V36" s="349"/>
      <c r="W36" s="349"/>
      <c r="X36" s="250"/>
      <c r="Y36" s="669"/>
      <c r="Z36" s="662"/>
      <c r="AA36" s="663" t="str">
        <f>IF(Z36&lt;3," ",(LARGE(D36:U36,1)+LARGE(D36:U36,2)+LARGE(D36:U36,3))/3)</f>
        <v xml:space="preserve"> </v>
      </c>
      <c r="AB36" s="720"/>
      <c r="AC36" s="720"/>
      <c r="AD36" s="720"/>
      <c r="AE36" s="721"/>
      <c r="AF36" s="662">
        <v>400</v>
      </c>
      <c r="AG36" s="662">
        <v>625</v>
      </c>
      <c r="AH36" s="662">
        <v>850</v>
      </c>
      <c r="AI36" s="662">
        <v>1000</v>
      </c>
      <c r="AJ36" s="662">
        <v>1150</v>
      </c>
      <c r="AK36" s="112">
        <v>1225</v>
      </c>
      <c r="AL36" s="2"/>
    </row>
    <row r="37" spans="1:38" x14ac:dyDescent="0.2">
      <c r="A37" s="2"/>
      <c r="B37" s="402"/>
      <c r="C37" s="403"/>
      <c r="D37" s="268"/>
      <c r="E37" s="266"/>
      <c r="F37" s="268"/>
      <c r="G37" s="268"/>
      <c r="H37" s="265"/>
      <c r="I37" s="266"/>
      <c r="J37" s="245"/>
      <c r="K37" s="697"/>
      <c r="L37" s="247"/>
      <c r="M37" s="223"/>
      <c r="N37" s="247"/>
      <c r="O37" s="697"/>
      <c r="P37" s="265"/>
      <c r="Q37" s="691"/>
      <c r="R37" s="253"/>
      <c r="S37" s="692"/>
      <c r="T37" s="253"/>
      <c r="U37" s="692"/>
      <c r="V37" s="357"/>
      <c r="W37" s="358"/>
      <c r="X37" s="253"/>
      <c r="Y37" s="692"/>
      <c r="Z37" s="662">
        <f>COUNT(D37:Y37)</f>
        <v>0</v>
      </c>
      <c r="AA37" s="663" t="str">
        <f>IF(Z37&lt;3," ",(LARGE(D37:Y37,1)+LARGE(D37:Y37,2)+LARGE(D37:Y37,3))/3)</f>
        <v xml:space="preserve"> </v>
      </c>
      <c r="AB37" s="715">
        <f>COUNTIF(D37:Y37,"(1)")</f>
        <v>0</v>
      </c>
      <c r="AC37" s="715">
        <f>COUNTIF(D37:Y37,"(2)")</f>
        <v>0</v>
      </c>
      <c r="AD37" s="715">
        <f>COUNTIF(F37:Y37,"(3)")</f>
        <v>0</v>
      </c>
      <c r="AE37" s="710">
        <f>SUM(AB37:AD37)</f>
        <v>0</v>
      </c>
      <c r="AF37" s="724" t="e">
        <f>IF((LARGE($D37:$U37,1))&gt;=400,"17"," ")</f>
        <v>#NUM!</v>
      </c>
      <c r="AG37" s="725" t="e">
        <f>IF((LARGE($D37:$U37,1))&gt;=625,"17"," ")</f>
        <v>#NUM!</v>
      </c>
      <c r="AH37" s="726" t="e">
        <f>IF((LARGE($D37:$U37,1))&gt;=850,"17"," ")</f>
        <v>#NUM!</v>
      </c>
      <c r="AI37" s="726" t="e">
        <f>IF((LARGE($D37:$U37,1))&gt;=1000,"17"," ")</f>
        <v>#NUM!</v>
      </c>
      <c r="AJ37" s="726" t="e">
        <f>IF((LARGE($D37:$U37,1))&gt;=1150,"17"," ")</f>
        <v>#NUM!</v>
      </c>
      <c r="AK37" s="726" t="e">
        <f>IF((LARGE($D37:$U37,1))&gt;=1225,"17"," ")</f>
        <v>#NUM!</v>
      </c>
      <c r="AL37" s="2"/>
    </row>
    <row r="38" spans="1:38" x14ac:dyDescent="0.2">
      <c r="A38" s="2"/>
      <c r="B38" s="402"/>
      <c r="C38" s="404"/>
      <c r="D38" s="250"/>
      <c r="E38" s="267"/>
      <c r="F38" s="250"/>
      <c r="G38" s="250"/>
      <c r="H38" s="249"/>
      <c r="I38" s="267"/>
      <c r="J38" s="245"/>
      <c r="K38" s="697"/>
      <c r="L38" s="249"/>
      <c r="M38" s="697"/>
      <c r="N38" s="249"/>
      <c r="O38" s="697"/>
      <c r="P38" s="249"/>
      <c r="Q38" s="694"/>
      <c r="R38" s="253"/>
      <c r="S38" s="694"/>
      <c r="T38" s="253"/>
      <c r="U38" s="694"/>
      <c r="V38" s="355"/>
      <c r="W38" s="356"/>
      <c r="X38" s="253"/>
      <c r="Y38" s="694"/>
      <c r="Z38" s="662">
        <f>COUNT(D38:Y38)</f>
        <v>0</v>
      </c>
      <c r="AA38" s="663" t="str">
        <f>IF(Z38&lt;3," ",(LARGE(D38:Y38,1)+LARGE(D38:Y38,2)+LARGE(D38:Y38,3))/3)</f>
        <v xml:space="preserve"> </v>
      </c>
      <c r="AB38" s="715">
        <f>COUNTIF(D38:Y38,"(1)")</f>
        <v>0</v>
      </c>
      <c r="AC38" s="715">
        <f>COUNTIF(D38:Y38,"(2)")</f>
        <v>0</v>
      </c>
      <c r="AD38" s="715">
        <f>COUNTIF(F38:Y38,"(3)")</f>
        <v>0</v>
      </c>
      <c r="AE38" s="710">
        <f>SUM(AB38:AD38)</f>
        <v>0</v>
      </c>
      <c r="AF38" s="724" t="e">
        <f>IF((LARGE($D38:$U38,1))&gt;=400,"17"," ")</f>
        <v>#NUM!</v>
      </c>
      <c r="AG38" s="725" t="e">
        <f>IF((LARGE($D38:$U38,1))&gt;=625,"17"," ")</f>
        <v>#NUM!</v>
      </c>
      <c r="AH38" s="726" t="e">
        <f>IF((LARGE($D38:$U38,1))&gt;=850,"17"," ")</f>
        <v>#NUM!</v>
      </c>
      <c r="AI38" s="726" t="e">
        <f>IF((LARGE($D38:$U38,1))&gt;=1000,"17"," ")</f>
        <v>#NUM!</v>
      </c>
      <c r="AJ38" s="726" t="e">
        <f>IF((LARGE($D38:$U38,1))&gt;=1150,"17"," ")</f>
        <v>#NUM!</v>
      </c>
      <c r="AK38" s="726" t="e">
        <f>IF((LARGE($D38:$U38,1))&gt;=1225,"17"," ")</f>
        <v>#NUM!</v>
      </c>
      <c r="AL38" s="2"/>
    </row>
    <row r="39" spans="1:38" x14ac:dyDescent="0.2">
      <c r="A39" s="2"/>
      <c r="B39" s="343"/>
      <c r="C39" s="41"/>
      <c r="D39" s="253"/>
      <c r="E39" s="253"/>
      <c r="F39" s="253"/>
      <c r="G39" s="253"/>
      <c r="H39" s="253"/>
      <c r="I39" s="253"/>
      <c r="J39" s="268"/>
      <c r="K39" s="695"/>
      <c r="L39" s="253"/>
      <c r="M39" s="695"/>
      <c r="N39" s="253"/>
      <c r="O39" s="695"/>
      <c r="P39" s="253"/>
      <c r="Q39" s="695"/>
      <c r="R39" s="268"/>
      <c r="S39" s="697"/>
      <c r="T39" s="268"/>
      <c r="U39" s="697"/>
      <c r="V39" s="353"/>
      <c r="W39" s="353"/>
      <c r="X39" s="268"/>
      <c r="Y39" s="697"/>
      <c r="Z39" s="662"/>
      <c r="AA39" s="663" t="str">
        <f>IF(Z39&lt;3," ",(LARGE(D39:U39,1)+LARGE(D39:U39,2)+LARGE(D39:U39,3))/3)</f>
        <v xml:space="preserve"> </v>
      </c>
      <c r="AB39" s="700"/>
      <c r="AC39" s="700"/>
      <c r="AD39" s="700"/>
      <c r="AE39" s="723"/>
      <c r="AF39" s="700"/>
      <c r="AG39" s="700"/>
      <c r="AH39" s="700"/>
      <c r="AI39" s="700"/>
      <c r="AJ39" s="700"/>
      <c r="AK39" s="112"/>
      <c r="AL39" s="2"/>
    </row>
    <row r="40" spans="1:38" x14ac:dyDescent="0.2">
      <c r="A40" s="2"/>
      <c r="B40" s="335"/>
      <c r="C40" s="24" t="s">
        <v>59</v>
      </c>
      <c r="D40" s="669"/>
      <c r="E40" s="669"/>
      <c r="F40" s="669"/>
      <c r="G40" s="669"/>
      <c r="H40" s="669"/>
      <c r="I40" s="669"/>
      <c r="J40" s="250"/>
      <c r="K40" s="669"/>
      <c r="L40" s="250"/>
      <c r="M40" s="669"/>
      <c r="N40" s="250"/>
      <c r="O40" s="669"/>
      <c r="P40" s="250"/>
      <c r="Q40" s="669"/>
      <c r="R40" s="250"/>
      <c r="S40" s="669"/>
      <c r="T40" s="250"/>
      <c r="U40" s="669"/>
      <c r="V40" s="349"/>
      <c r="W40" s="349"/>
      <c r="X40" s="250"/>
      <c r="Y40" s="669"/>
      <c r="Z40" s="662"/>
      <c r="AA40" s="663" t="str">
        <f>IF(Z40&lt;3," ",(LARGE(D40:U40,1)+LARGE(D40:U40,2)+LARGE(D40:U40,3))/3)</f>
        <v xml:space="preserve"> </v>
      </c>
      <c r="AB40" s="720"/>
      <c r="AC40" s="720"/>
      <c r="AD40" s="720"/>
      <c r="AE40" s="721"/>
      <c r="AF40" s="662"/>
      <c r="AG40" s="662"/>
      <c r="AH40" s="662"/>
      <c r="AI40" s="662"/>
      <c r="AJ40" s="662"/>
      <c r="AK40" s="112"/>
      <c r="AL40" s="2"/>
    </row>
    <row r="41" spans="1:38" x14ac:dyDescent="0.2">
      <c r="A41" s="2"/>
      <c r="B41" s="338"/>
      <c r="C41" s="93"/>
      <c r="D41" s="257"/>
      <c r="E41" s="262"/>
      <c r="F41" s="255"/>
      <c r="G41" s="699"/>
      <c r="H41" s="257"/>
      <c r="I41" s="263"/>
      <c r="J41" s="264"/>
      <c r="K41" s="256"/>
      <c r="L41" s="257"/>
      <c r="M41" s="236"/>
      <c r="N41" s="257"/>
      <c r="O41" s="236"/>
      <c r="P41" s="257"/>
      <c r="Q41" s="127"/>
      <c r="R41" s="255"/>
      <c r="S41" s="127"/>
      <c r="T41" s="255"/>
      <c r="U41" s="127"/>
      <c r="V41" s="361"/>
      <c r="W41" s="362"/>
      <c r="X41" s="255"/>
      <c r="Y41" s="127"/>
      <c r="Z41" s="662"/>
      <c r="AA41" s="663" t="str">
        <f>IF(Z41&lt;3," ",(LARGE(D41:Y41,1)+LARGE(D41:Y41,2)+LARGE(D41:Y41,3))/3)</f>
        <v xml:space="preserve"> </v>
      </c>
      <c r="AB41" s="715">
        <v>0</v>
      </c>
      <c r="AC41" s="716">
        <f>COUNTIF(D41:Y41,"(2)")</f>
        <v>0</v>
      </c>
      <c r="AD41" s="716">
        <f>COUNTIF(D41:Y41,"(3)")</f>
        <v>0</v>
      </c>
      <c r="AE41" s="710">
        <f>SUM(AB41:AD41)</f>
        <v>0</v>
      </c>
      <c r="AF41" s="724" t="e">
        <f>IF((LARGE($D41:$U41,1))&gt;=400,"17"," ")</f>
        <v>#NUM!</v>
      </c>
      <c r="AG41" s="725" t="e">
        <f>IF((LARGE($D41:$U41,1))&gt;=625,"17"," ")</f>
        <v>#NUM!</v>
      </c>
      <c r="AH41" s="726" t="e">
        <f>IF((LARGE($D41:$U41,1))&gt;=850,"17"," ")</f>
        <v>#NUM!</v>
      </c>
      <c r="AI41" s="726" t="e">
        <f>IF((LARGE($D41:$U41,1))&gt;=1000,"17"," ")</f>
        <v>#NUM!</v>
      </c>
      <c r="AJ41" s="726" t="e">
        <f>IF((LARGE($D41:$U41,1))&gt;=1150,"17"," ")</f>
        <v>#NUM!</v>
      </c>
      <c r="AK41" s="726" t="e">
        <f>IF((LARGE($D41:$U41,1))&gt;=1225,"17"," ")</f>
        <v>#NUM!</v>
      </c>
      <c r="AL41" s="2"/>
    </row>
    <row r="42" spans="1:38" ht="12" customHeight="1" x14ac:dyDescent="0.2">
      <c r="A42" s="2"/>
      <c r="B42" s="29"/>
      <c r="C42" s="37"/>
      <c r="D42" s="252"/>
      <c r="E42" s="252"/>
      <c r="F42" s="252"/>
      <c r="G42" s="252"/>
      <c r="H42" s="252"/>
      <c r="I42" s="299"/>
      <c r="J42" s="251"/>
      <c r="K42" s="693"/>
      <c r="L42" s="252"/>
      <c r="M42" s="693"/>
      <c r="N42" s="252"/>
      <c r="O42" s="693"/>
      <c r="P42" s="252"/>
      <c r="Q42" s="693"/>
      <c r="R42" s="252"/>
      <c r="S42" s="693"/>
      <c r="T42" s="252"/>
      <c r="U42" s="693"/>
      <c r="V42" s="458"/>
      <c r="W42" s="458"/>
      <c r="X42" s="252"/>
      <c r="Y42" s="693"/>
      <c r="Z42" s="700"/>
      <c r="AA42" s="729"/>
      <c r="AB42" s="700"/>
      <c r="AC42" s="730"/>
      <c r="AD42" s="730"/>
      <c r="AE42" s="731"/>
      <c r="AF42" s="732"/>
      <c r="AG42" s="732"/>
      <c r="AH42" s="732"/>
      <c r="AI42" s="732"/>
      <c r="AJ42" s="732"/>
      <c r="AK42" s="700"/>
      <c r="AL42" s="2"/>
    </row>
    <row r="43" spans="1:38" x14ac:dyDescent="0.2">
      <c r="A43" s="2"/>
      <c r="B43" s="335"/>
      <c r="C43" s="24" t="s">
        <v>210</v>
      </c>
      <c r="D43" s="669"/>
      <c r="E43" s="669"/>
      <c r="F43" s="669"/>
      <c r="G43" s="669"/>
      <c r="H43" s="669"/>
      <c r="I43" s="669"/>
      <c r="J43" s="250"/>
      <c r="K43" s="669"/>
      <c r="L43" s="250"/>
      <c r="M43" s="669"/>
      <c r="N43" s="250"/>
      <c r="O43" s="669"/>
      <c r="P43" s="250"/>
      <c r="Q43" s="669"/>
      <c r="R43" s="250"/>
      <c r="S43" s="669"/>
      <c r="T43" s="250"/>
      <c r="U43" s="669"/>
      <c r="V43" s="349"/>
      <c r="W43" s="349"/>
      <c r="X43" s="250"/>
      <c r="Y43" s="669"/>
      <c r="Z43" s="662"/>
      <c r="AA43" s="663" t="str">
        <f>IF(Z43&lt;3," ",(LARGE(D43:U43,1)+LARGE(D43:U43,2)+LARGE(D43:U43,3))/3)</f>
        <v xml:space="preserve"> </v>
      </c>
      <c r="AB43" s="720"/>
      <c r="AC43" s="720"/>
      <c r="AD43" s="720"/>
      <c r="AE43" s="721"/>
      <c r="AF43" s="662"/>
      <c r="AG43" s="662"/>
      <c r="AH43" s="662"/>
      <c r="AI43" s="662"/>
      <c r="AJ43" s="662"/>
      <c r="AK43" s="112"/>
      <c r="AL43" s="2"/>
    </row>
    <row r="44" spans="1:38" x14ac:dyDescent="0.2">
      <c r="A44" s="2"/>
      <c r="B44" s="336"/>
      <c r="C44" s="300"/>
      <c r="D44" s="247"/>
      <c r="E44" s="301"/>
      <c r="F44" s="252"/>
      <c r="G44" s="272"/>
      <c r="H44" s="247"/>
      <c r="I44" s="301"/>
      <c r="J44" s="245"/>
      <c r="K44" s="223"/>
      <c r="L44" s="247"/>
      <c r="M44" s="223"/>
      <c r="N44" s="247"/>
      <c r="O44" s="223"/>
      <c r="P44" s="265"/>
      <c r="Q44" s="131"/>
      <c r="R44" s="253"/>
      <c r="S44" s="219"/>
      <c r="T44" s="253"/>
      <c r="U44" s="219"/>
      <c r="V44" s="354"/>
      <c r="W44" s="298"/>
      <c r="X44" s="253"/>
      <c r="Y44" s="219"/>
      <c r="Z44" s="662">
        <f>COUNT(D44:Y44)</f>
        <v>0</v>
      </c>
      <c r="AA44" s="663" t="str">
        <f>IF(Z44&lt;3," ",(LARGE(D44:Y44,1)+LARGE(D44:Y44,2)+LARGE(D44:Y44,3))/3)</f>
        <v xml:space="preserve"> </v>
      </c>
      <c r="AB44" s="715">
        <f>COUNTIF(D43:Y43,"(1)")</f>
        <v>0</v>
      </c>
      <c r="AC44" s="716">
        <f>COUNTIF(D44:Y44,"(2)")</f>
        <v>0</v>
      </c>
      <c r="AD44" s="716">
        <f>COUNTIF(D44:Y44,"(3)")</f>
        <v>0</v>
      </c>
      <c r="AE44" s="710">
        <f>SUM(AB44:AD44)</f>
        <v>0</v>
      </c>
      <c r="AF44" s="724" t="e">
        <f>IF((LARGE($D44:$U44,1))&gt;=400,"17"," ")</f>
        <v>#NUM!</v>
      </c>
      <c r="AG44" s="725" t="e">
        <f>IF((LARGE($D44:$U44,1))&gt;=625,"17"," ")</f>
        <v>#NUM!</v>
      </c>
      <c r="AH44" s="726" t="e">
        <f>IF((LARGE($D44:$U44,1))&gt;=850,"17"," ")</f>
        <v>#NUM!</v>
      </c>
      <c r="AI44" s="726" t="e">
        <f>IF((LARGE($D44:$U44,1))&gt;=1000,"17"," ")</f>
        <v>#NUM!</v>
      </c>
      <c r="AJ44" s="726" t="e">
        <f>IF((LARGE($D44:$U44,1))&gt;=1150,"17"," ")</f>
        <v>#NUM!</v>
      </c>
      <c r="AK44" s="726" t="e">
        <f>IF((LARGE($D44:$U44,1))&gt;=1225,"17"," ")</f>
        <v>#NUM!</v>
      </c>
      <c r="AL44" s="2"/>
    </row>
    <row r="45" spans="1:38" x14ac:dyDescent="0.2">
      <c r="A45" s="2"/>
      <c r="B45" s="337"/>
      <c r="C45" s="36"/>
      <c r="D45" s="249"/>
      <c r="E45" s="267"/>
      <c r="F45" s="250"/>
      <c r="G45" s="303"/>
      <c r="H45" s="249"/>
      <c r="I45" s="269"/>
      <c r="J45" s="246"/>
      <c r="K45" s="669"/>
      <c r="L45" s="249"/>
      <c r="M45" s="227"/>
      <c r="N45" s="249"/>
      <c r="O45" s="227"/>
      <c r="P45" s="249"/>
      <c r="Q45" s="225"/>
      <c r="R45" s="250"/>
      <c r="S45" s="225"/>
      <c r="T45" s="250"/>
      <c r="U45" s="225"/>
      <c r="V45" s="360"/>
      <c r="W45" s="340"/>
      <c r="X45" s="250"/>
      <c r="Y45" s="225"/>
      <c r="Z45" s="662">
        <f>COUNT(D45:Y45)</f>
        <v>0</v>
      </c>
      <c r="AA45" s="663" t="str">
        <f>IF(Z45&lt;3," ",(LARGE(D45:Y45,1)+LARGE(D45:Y45,2)+LARGE(D45:Y45,3))/3)</f>
        <v xml:space="preserve"> </v>
      </c>
      <c r="AB45" s="715">
        <f>COUNTIF(D44:Y44,"(1)")</f>
        <v>0</v>
      </c>
      <c r="AC45" s="716">
        <f>COUNTIF(D45:U45,"(2)")</f>
        <v>0</v>
      </c>
      <c r="AD45" s="716">
        <f>COUNTIF(D45:Y45,"(3)")</f>
        <v>0</v>
      </c>
      <c r="AE45" s="710">
        <f>SUM(AB45:AD45)</f>
        <v>0</v>
      </c>
      <c r="AF45" s="724" t="e">
        <f>IF((LARGE($D45:$U45,1))&gt;=400,"17"," ")</f>
        <v>#NUM!</v>
      </c>
      <c r="AG45" s="725" t="e">
        <f>IF((LARGE($D45:$U45,1))&gt;=625,"17"," ")</f>
        <v>#NUM!</v>
      </c>
      <c r="AH45" s="726" t="e">
        <f>IF((LARGE($D45:$U45,1))&gt;=850,"17"," ")</f>
        <v>#NUM!</v>
      </c>
      <c r="AI45" s="726" t="e">
        <f>IF((LARGE($D45:$U45,1))&gt;=1000,"17"," ")</f>
        <v>#NUM!</v>
      </c>
      <c r="AJ45" s="726" t="e">
        <f>IF((LARGE($D45:$U45,1))&gt;=1150,"17"," ")</f>
        <v>#NUM!</v>
      </c>
      <c r="AK45" s="726" t="e">
        <f>IF((LARGE($D45:$U45,1))&gt;=1225,"17"," ")</f>
        <v>#NUM!</v>
      </c>
      <c r="AL45" s="2"/>
    </row>
    <row r="46" spans="1:38" x14ac:dyDescent="0.2">
      <c r="A46" s="2"/>
      <c r="B46" s="29"/>
      <c r="C46" s="37"/>
      <c r="D46" s="252"/>
      <c r="E46" s="252"/>
      <c r="F46" s="252"/>
      <c r="G46" s="299"/>
      <c r="H46" s="252"/>
      <c r="I46" s="299"/>
      <c r="J46" s="251"/>
      <c r="K46" s="741"/>
      <c r="L46" s="252"/>
      <c r="M46" s="745"/>
      <c r="N46" s="252"/>
      <c r="O46" s="745"/>
      <c r="P46" s="252"/>
      <c r="Q46" s="745"/>
      <c r="R46" s="252"/>
      <c r="S46" s="745"/>
      <c r="T46" s="252"/>
      <c r="U46" s="745"/>
      <c r="V46" s="272"/>
      <c r="W46" s="272"/>
      <c r="X46" s="252"/>
      <c r="Y46" s="745"/>
      <c r="Z46" s="662"/>
      <c r="AA46" s="663"/>
      <c r="AB46" s="700"/>
      <c r="AC46" s="700"/>
      <c r="AD46" s="700"/>
      <c r="AE46" s="722"/>
      <c r="AF46" s="753"/>
      <c r="AG46" s="753"/>
      <c r="AH46" s="700"/>
      <c r="AI46" s="700"/>
      <c r="AJ46" s="700"/>
      <c r="AK46" s="700"/>
      <c r="AL46" s="2"/>
    </row>
    <row r="47" spans="1:38" x14ac:dyDescent="0.2">
      <c r="A47" s="2"/>
      <c r="B47" s="339"/>
      <c r="C47" s="24" t="s">
        <v>56</v>
      </c>
      <c r="D47" s="253"/>
      <c r="E47" s="253"/>
      <c r="F47" s="253"/>
      <c r="G47" s="253"/>
      <c r="H47" s="253"/>
      <c r="I47" s="253"/>
      <c r="J47" s="242"/>
      <c r="K47" s="697"/>
      <c r="L47" s="253"/>
      <c r="M47" s="697"/>
      <c r="N47" s="253"/>
      <c r="O47" s="697"/>
      <c r="P47" s="253"/>
      <c r="Q47" s="697"/>
      <c r="R47" s="253"/>
      <c r="S47" s="697"/>
      <c r="T47" s="253"/>
      <c r="U47" s="697"/>
      <c r="V47" s="353"/>
      <c r="W47" s="353"/>
      <c r="X47" s="253"/>
      <c r="Y47" s="697"/>
      <c r="Z47" s="662"/>
      <c r="AA47" s="663"/>
      <c r="AB47" s="700"/>
      <c r="AC47" s="700"/>
      <c r="AD47" s="700"/>
      <c r="AE47" s="723"/>
      <c r="AF47" s="700"/>
      <c r="AG47" s="700"/>
      <c r="AH47" s="700"/>
      <c r="AI47" s="700"/>
      <c r="AJ47" s="700"/>
      <c r="AK47" s="700"/>
      <c r="AL47" s="2"/>
    </row>
    <row r="48" spans="1:38" x14ac:dyDescent="0.2">
      <c r="A48" s="2"/>
      <c r="B48" s="338"/>
      <c r="C48" s="93"/>
      <c r="D48" s="257"/>
      <c r="E48" s="255"/>
      <c r="F48" s="255"/>
      <c r="G48" s="255"/>
      <c r="H48" s="257"/>
      <c r="I48" s="262"/>
      <c r="J48" s="264"/>
      <c r="K48" s="256"/>
      <c r="L48" s="257"/>
      <c r="M48" s="236"/>
      <c r="N48" s="257"/>
      <c r="O48" s="256"/>
      <c r="P48" s="257"/>
      <c r="Q48" s="254"/>
      <c r="R48" s="255"/>
      <c r="S48" s="254"/>
      <c r="T48" s="255"/>
      <c r="U48" s="254"/>
      <c r="V48" s="350"/>
      <c r="W48" s="351"/>
      <c r="X48" s="255"/>
      <c r="Y48" s="254"/>
      <c r="Z48" s="662">
        <f>COUNT(D48:Y48)</f>
        <v>0</v>
      </c>
      <c r="AA48" s="663" t="str">
        <f>IF(Z48&lt;3," ",(LARGE(D48:Y48,1)+LARGE(D48:Y48,2)+LARGE(D48:Y48,3))/3)</f>
        <v xml:space="preserve"> </v>
      </c>
      <c r="AB48" s="668">
        <f>COUNTIF(D48:U48,"(1)")</f>
        <v>0</v>
      </c>
      <c r="AC48" s="726">
        <f>COUNTIF(D48:U48,"(2)")</f>
        <v>0</v>
      </c>
      <c r="AD48" s="726">
        <f>COUNTIF(D48:U48,"(3)")</f>
        <v>0</v>
      </c>
      <c r="AE48" s="727">
        <f>SUM(AB48:AD48)</f>
        <v>0</v>
      </c>
      <c r="AF48" s="724" t="e">
        <f>IF((LARGE($D48:$U48,1))&gt;=450,"17"," ")</f>
        <v>#NUM!</v>
      </c>
      <c r="AG48" s="725" t="e">
        <f>IF((LARGE($D48:$U48,1))&gt;=675,"17"," ")</f>
        <v>#NUM!</v>
      </c>
      <c r="AH48" s="726" t="e">
        <f>IF((LARGE($D48:$U48,1))&gt;=900,"17"," ")</f>
        <v>#NUM!</v>
      </c>
      <c r="AI48" s="726" t="e">
        <f>IF((LARGE($D48:$U48,1))&gt;=1050,"17"," ")</f>
        <v>#NUM!</v>
      </c>
      <c r="AJ48" s="726" t="e">
        <f>IF((LARGE($D48:$U48,1))&gt;=1200,"17"," ")</f>
        <v>#NUM!</v>
      </c>
      <c r="AK48" s="726" t="e">
        <f>IF((LARGE($D48:$U48,1))&gt;=1275,"17"," ")</f>
        <v>#NUM!</v>
      </c>
      <c r="AL48" s="2"/>
    </row>
    <row r="49" spans="1:38" x14ac:dyDescent="0.2">
      <c r="A49" s="2"/>
      <c r="B49" s="339"/>
      <c r="C49" s="37"/>
      <c r="D49" s="253"/>
      <c r="E49" s="253"/>
      <c r="F49" s="253"/>
      <c r="G49" s="253"/>
      <c r="H49" s="253"/>
      <c r="I49" s="253"/>
      <c r="J49" s="242"/>
      <c r="K49" s="746"/>
      <c r="L49" s="253"/>
      <c r="M49" s="746"/>
      <c r="N49" s="253"/>
      <c r="O49" s="746"/>
      <c r="P49" s="253"/>
      <c r="Q49" s="746"/>
      <c r="R49" s="253"/>
      <c r="S49" s="746"/>
      <c r="T49" s="253"/>
      <c r="U49" s="746"/>
      <c r="V49" s="353"/>
      <c r="W49" s="353"/>
      <c r="X49" s="253"/>
      <c r="Y49" s="746"/>
      <c r="Z49" s="662"/>
      <c r="AA49" s="663"/>
      <c r="AB49" s="700"/>
      <c r="AC49" s="700"/>
      <c r="AD49" s="700"/>
      <c r="AE49" s="723"/>
      <c r="AF49" s="700"/>
      <c r="AG49" s="700"/>
      <c r="AH49" s="700"/>
      <c r="AI49" s="700"/>
      <c r="AJ49" s="700"/>
      <c r="AK49" s="700"/>
      <c r="AL49" s="2"/>
    </row>
    <row r="50" spans="1:38" x14ac:dyDescent="0.2">
      <c r="A50" s="2"/>
      <c r="B50" s="335"/>
      <c r="C50" s="24" t="s">
        <v>60</v>
      </c>
      <c r="D50" s="261"/>
      <c r="E50" s="261"/>
      <c r="F50" s="261"/>
      <c r="G50" s="261"/>
      <c r="H50" s="332"/>
      <c r="I50" s="332"/>
      <c r="J50" s="250"/>
      <c r="K50" s="669"/>
      <c r="L50" s="250"/>
      <c r="M50" s="669"/>
      <c r="N50" s="250"/>
      <c r="O50" s="669"/>
      <c r="P50" s="250"/>
      <c r="Q50" s="669"/>
      <c r="R50" s="250"/>
      <c r="S50" s="669"/>
      <c r="T50" s="250"/>
      <c r="U50" s="669"/>
      <c r="V50" s="349"/>
      <c r="W50" s="349"/>
      <c r="X50" s="250"/>
      <c r="Y50" s="669"/>
      <c r="Z50" s="662"/>
      <c r="AA50" s="663"/>
      <c r="AB50" s="720"/>
      <c r="AC50" s="720"/>
      <c r="AD50" s="720"/>
      <c r="AE50" s="721"/>
      <c r="AF50" s="662">
        <v>600</v>
      </c>
      <c r="AG50" s="662">
        <v>825</v>
      </c>
      <c r="AH50" s="662">
        <v>1025</v>
      </c>
      <c r="AI50" s="662">
        <v>1200</v>
      </c>
      <c r="AJ50" s="662">
        <v>1350</v>
      </c>
      <c r="AK50" s="112">
        <v>1425</v>
      </c>
      <c r="AL50" s="2"/>
    </row>
    <row r="51" spans="1:38" x14ac:dyDescent="0.2">
      <c r="A51" s="2"/>
      <c r="B51" s="337"/>
      <c r="C51" s="27"/>
      <c r="D51" s="250"/>
      <c r="E51" s="250"/>
      <c r="F51" s="249"/>
      <c r="G51" s="267"/>
      <c r="H51" s="249"/>
      <c r="I51" s="267"/>
      <c r="J51" s="246"/>
      <c r="K51" s="669"/>
      <c r="L51" s="249"/>
      <c r="M51" s="669"/>
      <c r="N51" s="249"/>
      <c r="O51" s="669"/>
      <c r="P51" s="249"/>
      <c r="Q51" s="694"/>
      <c r="R51" s="250"/>
      <c r="S51" s="694"/>
      <c r="T51" s="250"/>
      <c r="U51" s="694"/>
      <c r="V51" s="355"/>
      <c r="W51" s="356"/>
      <c r="X51" s="250"/>
      <c r="Y51" s="694"/>
      <c r="Z51" s="662">
        <f>COUNT(D51:Y51)</f>
        <v>0</v>
      </c>
      <c r="AA51" s="663" t="str">
        <f>IF(Z51&lt;3," ",(LARGE(D51:Y51,1)+LARGE(D51:Y51,2)+LARGE(D51:Y51,3))/3)</f>
        <v xml:space="preserve"> </v>
      </c>
      <c r="AB51" s="715">
        <f>COUNTIF(D51:Y51,"(1)")</f>
        <v>0</v>
      </c>
      <c r="AC51" s="716">
        <f>COUNTIF(D51:Y51,"(2)")</f>
        <v>0</v>
      </c>
      <c r="AD51" s="716">
        <f>COUNTIF(D51:Y51,"(3)")</f>
        <v>0</v>
      </c>
      <c r="AE51" s="710">
        <f>SUM(AB51:AD51)</f>
        <v>0</v>
      </c>
      <c r="AF51" s="724" t="e">
        <f>IF((LARGE($D51:$U51,1))&gt;=600,"17"," ")</f>
        <v>#NUM!</v>
      </c>
      <c r="AG51" s="725" t="e">
        <f>IF((LARGE($D51:$U51,1))&gt;=825,"17"," ")</f>
        <v>#NUM!</v>
      </c>
      <c r="AH51" s="726" t="e">
        <f>IF((LARGE($D51:$U51,1))&gt;=1025,"17"," ")</f>
        <v>#NUM!</v>
      </c>
      <c r="AI51" s="726" t="e">
        <f>IF((LARGE($D51:$U51,1))&gt;=1200,"17"," ")</f>
        <v>#NUM!</v>
      </c>
      <c r="AJ51" s="726" t="e">
        <f>IF((LARGE($D51:$U51,1))&gt;=1350,"17"," ")</f>
        <v>#NUM!</v>
      </c>
      <c r="AK51" s="726" t="e">
        <f>IF((LARGE($D51:$U51,1))&gt;=1425,"17"," ")</f>
        <v>#NUM!</v>
      </c>
      <c r="AL51" s="2"/>
    </row>
    <row r="52" spans="1:38" x14ac:dyDescent="0.2">
      <c r="A52" s="2"/>
      <c r="B52" s="339"/>
      <c r="C52" s="37"/>
      <c r="D52" s="253"/>
      <c r="E52" s="253"/>
      <c r="F52" s="253"/>
      <c r="G52" s="253"/>
      <c r="H52" s="253"/>
      <c r="I52" s="253"/>
      <c r="J52" s="242"/>
      <c r="K52" s="697"/>
      <c r="L52" s="253"/>
      <c r="M52" s="697"/>
      <c r="N52" s="253"/>
      <c r="O52" s="697"/>
      <c r="P52" s="253"/>
      <c r="Q52" s="697"/>
      <c r="R52" s="253"/>
      <c r="S52" s="697"/>
      <c r="T52" s="253"/>
      <c r="U52" s="697"/>
      <c r="V52" s="353"/>
      <c r="W52" s="353"/>
      <c r="X52" s="253"/>
      <c r="Y52" s="697"/>
      <c r="Z52" s="662"/>
      <c r="AA52" s="663"/>
      <c r="AB52" s="700"/>
      <c r="AC52" s="700"/>
      <c r="AD52" s="700"/>
      <c r="AE52" s="723"/>
      <c r="AF52" s="700"/>
      <c r="AG52" s="700"/>
      <c r="AH52" s="700"/>
      <c r="AI52" s="700"/>
      <c r="AJ52" s="700"/>
      <c r="AK52" s="700"/>
      <c r="AL52" s="2"/>
    </row>
    <row r="53" spans="1:38" x14ac:dyDescent="0.2">
      <c r="A53" s="2"/>
      <c r="B53" s="29"/>
      <c r="C53" s="92" t="s">
        <v>117</v>
      </c>
      <c r="D53" s="252"/>
      <c r="E53" s="252"/>
      <c r="F53" s="252"/>
      <c r="G53" s="252"/>
      <c r="H53" s="252"/>
      <c r="I53" s="252"/>
      <c r="J53" s="251"/>
      <c r="K53" s="693"/>
      <c r="L53" s="252"/>
      <c r="M53" s="693"/>
      <c r="N53" s="252"/>
      <c r="O53" s="693"/>
      <c r="P53" s="252"/>
      <c r="Q53" s="693"/>
      <c r="R53" s="252"/>
      <c r="S53" s="693"/>
      <c r="T53" s="252"/>
      <c r="U53" s="693"/>
      <c r="V53" s="458"/>
      <c r="W53" s="458"/>
      <c r="X53" s="252"/>
      <c r="Y53" s="693"/>
      <c r="Z53" s="662"/>
      <c r="AA53" s="663" t="str">
        <f>IF(Z53&lt;3," ",(LARGE(D53:U53,1)+LARGE(D53:U53,2)+LARGE(D53:U53,3))/3)</f>
        <v xml:space="preserve"> </v>
      </c>
      <c r="AB53" s="700"/>
      <c r="AC53" s="700"/>
      <c r="AD53" s="700"/>
      <c r="AE53" s="722"/>
      <c r="AF53" s="662"/>
      <c r="AG53" s="662"/>
      <c r="AH53" s="662"/>
      <c r="AI53" s="662"/>
      <c r="AJ53" s="662"/>
      <c r="AK53" s="112"/>
      <c r="AL53" s="2"/>
    </row>
    <row r="54" spans="1:38" x14ac:dyDescent="0.2">
      <c r="A54" s="2"/>
      <c r="B54" s="644"/>
      <c r="C54" s="645"/>
      <c r="D54" s="265"/>
      <c r="E54" s="266"/>
      <c r="F54" s="268"/>
      <c r="G54" s="268"/>
      <c r="H54" s="265"/>
      <c r="I54" s="266"/>
      <c r="J54" s="646"/>
      <c r="K54" s="238"/>
      <c r="L54" s="265"/>
      <c r="M54" s="742"/>
      <c r="N54" s="265"/>
      <c r="O54" s="238"/>
      <c r="P54" s="265"/>
      <c r="Q54" s="131"/>
      <c r="R54" s="268"/>
      <c r="S54" s="744"/>
      <c r="T54" s="268"/>
      <c r="U54" s="744"/>
      <c r="V54" s="747"/>
      <c r="W54" s="748"/>
      <c r="X54" s="268"/>
      <c r="Y54" s="744"/>
      <c r="Z54" s="662">
        <f>COUNT(D54:Y54)</f>
        <v>0</v>
      </c>
      <c r="AB54" s="715">
        <f>COUNTIF(D54:U54,"(1)")</f>
        <v>0</v>
      </c>
      <c r="AC54" s="716">
        <f>COUNTIF(D54:U54,"(2)")</f>
        <v>0</v>
      </c>
      <c r="AD54" s="716">
        <f>COUNTIF(D54:U54,"(3)")</f>
        <v>0</v>
      </c>
      <c r="AE54" s="710">
        <f>SUM(AB54:AD54)</f>
        <v>0</v>
      </c>
      <c r="AF54" s="724" t="e">
        <f>IF((LARGE($D54:$U54,1))&gt;=600,"17"," ")</f>
        <v>#NUM!</v>
      </c>
      <c r="AG54" s="725" t="e">
        <f>IF((LARGE($D54:$U54,1))&gt;=825,"17"," ")</f>
        <v>#NUM!</v>
      </c>
      <c r="AH54" s="726" t="e">
        <f>IF((LARGE($D54:$U54,1))&gt;=1025,"17"," ")</f>
        <v>#NUM!</v>
      </c>
      <c r="AI54" s="726" t="e">
        <f>IF((LARGE($D54:$U54,1))&gt;=1200,"17"," ")</f>
        <v>#NUM!</v>
      </c>
      <c r="AJ54" s="726" t="e">
        <f>IF((LARGE($D54:$U54,1))&gt;=1350,"17"," ")</f>
        <v>#NUM!</v>
      </c>
      <c r="AK54" s="726" t="e">
        <f>IF((LARGE($D54:$U54,1))&gt;=1425,"17"," ")</f>
        <v>#NUM!</v>
      </c>
      <c r="AL54" s="2"/>
    </row>
    <row r="55" spans="1:38" x14ac:dyDescent="0.2">
      <c r="A55" s="2"/>
      <c r="B55" s="337"/>
      <c r="C55" s="36"/>
      <c r="D55" s="249"/>
      <c r="E55" s="267"/>
      <c r="F55" s="250"/>
      <c r="G55" s="250"/>
      <c r="H55" s="249"/>
      <c r="I55" s="267"/>
      <c r="J55" s="246"/>
      <c r="K55" s="227"/>
      <c r="L55" s="249"/>
      <c r="M55" s="669"/>
      <c r="N55" s="249"/>
      <c r="O55" s="227"/>
      <c r="P55" s="249"/>
      <c r="Q55" s="225"/>
      <c r="R55" s="250"/>
      <c r="S55" s="743"/>
      <c r="T55" s="250"/>
      <c r="U55" s="743"/>
      <c r="V55" s="355"/>
      <c r="W55" s="750"/>
      <c r="X55" s="250"/>
      <c r="Y55" s="743"/>
      <c r="Z55" s="662">
        <f>COUNT(D55:Y55)</f>
        <v>0</v>
      </c>
      <c r="AA55" s="663" t="str">
        <f>IF(Z54&lt;3," ",(LARGE(D54:Y54,1)+LARGE(D54:Y54,2)+LARGE(D54:Y54,3))/3)</f>
        <v xml:space="preserve"> </v>
      </c>
      <c r="AB55" s="715">
        <f>COUNTIF(D55:U55,"(1)")</f>
        <v>0</v>
      </c>
      <c r="AC55" s="716">
        <f>COUNTIF(D55:U55,"(2)")</f>
        <v>0</v>
      </c>
      <c r="AD55" s="716">
        <f>COUNTIF(D55:U55,"(3)")</f>
        <v>0</v>
      </c>
      <c r="AE55" s="710">
        <f>SUM(AB55:AD55)</f>
        <v>0</v>
      </c>
      <c r="AF55" s="724" t="e">
        <f>IF((LARGE($D55:$U55,1))&gt;=600,"17"," ")</f>
        <v>#NUM!</v>
      </c>
      <c r="AG55" s="725" t="e">
        <f>IF((LARGE($D55:$U55,1))&gt;=825,"17"," ")</f>
        <v>#NUM!</v>
      </c>
      <c r="AH55" s="726" t="e">
        <f>IF((LARGE($D55:$U55,1))&gt;=1025,"17"," ")</f>
        <v>#NUM!</v>
      </c>
      <c r="AI55" s="726" t="e">
        <f>IF((LARGE($D55:$U55,1))&gt;=1200,"17"," ")</f>
        <v>#NUM!</v>
      </c>
      <c r="AJ55" s="726" t="e">
        <f>IF((LARGE($D55:$U55,1))&gt;=1350,"17"," ")</f>
        <v>#NUM!</v>
      </c>
      <c r="AK55" s="726" t="e">
        <f>IF((LARGE($D55:$U55,1))&gt;=1425,"17"," ")</f>
        <v>#NUM!</v>
      </c>
      <c r="AL55" s="2"/>
    </row>
    <row r="56" spans="1:38" x14ac:dyDescent="0.2">
      <c r="A56" s="2"/>
      <c r="B56" s="335"/>
      <c r="C56" s="24" t="s">
        <v>61</v>
      </c>
      <c r="D56" s="261"/>
      <c r="E56" s="261"/>
      <c r="F56" s="261"/>
      <c r="G56" s="261"/>
      <c r="H56" s="332"/>
      <c r="I56" s="332"/>
      <c r="J56" s="250"/>
      <c r="K56" s="669"/>
      <c r="L56" s="250"/>
      <c r="M56" s="669"/>
      <c r="N56" s="250"/>
      <c r="O56" s="669"/>
      <c r="P56" s="250"/>
      <c r="Q56" s="669"/>
      <c r="R56" s="250"/>
      <c r="S56" s="669"/>
      <c r="T56" s="250"/>
      <c r="U56" s="669"/>
      <c r="V56" s="349"/>
      <c r="W56" s="349"/>
      <c r="X56" s="250"/>
      <c r="Y56" s="669"/>
      <c r="Z56" s="662"/>
      <c r="AA56" s="663"/>
      <c r="AB56" s="720"/>
      <c r="AC56" s="720"/>
      <c r="AD56" s="720"/>
      <c r="AE56" s="721"/>
      <c r="AF56" s="662"/>
      <c r="AG56" s="662"/>
      <c r="AH56" s="662"/>
      <c r="AI56" s="662"/>
      <c r="AJ56" s="662"/>
      <c r="AK56" s="112"/>
      <c r="AL56" s="2"/>
    </row>
    <row r="57" spans="1:38" x14ac:dyDescent="0.2">
      <c r="A57" s="2"/>
      <c r="B57" s="336"/>
      <c r="C57" s="28"/>
      <c r="D57" s="253"/>
      <c r="E57" s="376"/>
      <c r="F57" s="247"/>
      <c r="G57" s="301"/>
      <c r="H57" s="247"/>
      <c r="I57" s="301"/>
      <c r="J57" s="245"/>
      <c r="K57" s="223"/>
      <c r="L57" s="247"/>
      <c r="M57" s="223"/>
      <c r="N57" s="247"/>
      <c r="O57" s="223"/>
      <c r="P57" s="247"/>
      <c r="Q57" s="219"/>
      <c r="R57" s="253"/>
      <c r="S57" s="219"/>
      <c r="T57" s="253"/>
      <c r="U57" s="219"/>
      <c r="V57" s="359"/>
      <c r="W57" s="301"/>
      <c r="X57" s="253"/>
      <c r="Y57" s="219"/>
      <c r="Z57" s="662">
        <f>COUNT(D57:Y57)</f>
        <v>0</v>
      </c>
      <c r="AA57" s="663" t="str">
        <f>IF(Z57&lt;3," ",(LARGE(D57:Y57,1)+LARGE(D57:Y57,2)+LARGE(D57:Y57,3))/3)</f>
        <v xml:space="preserve"> </v>
      </c>
      <c r="AB57" s="715">
        <f>COUNTIF(D57:Y57,"(1)")</f>
        <v>0</v>
      </c>
      <c r="AC57" s="716">
        <f>COUNTIF(D57:Y57,"(2)")</f>
        <v>0</v>
      </c>
      <c r="AD57" s="716">
        <f>COUNTIF(D57:Y57,"(3)")</f>
        <v>0</v>
      </c>
      <c r="AE57" s="710">
        <f>SUM(AB57:AD57)</f>
        <v>0</v>
      </c>
      <c r="AF57" s="724" t="e">
        <f>IF((LARGE($D57:$U57,1))&gt;=600,"17"," ")</f>
        <v>#NUM!</v>
      </c>
      <c r="AG57" s="725" t="e">
        <f>IF((LARGE($D57:$U57,1))&gt;=825,"17"," ")</f>
        <v>#NUM!</v>
      </c>
      <c r="AH57" s="726" t="e">
        <f>IF((LARGE($D57:$U57,1))&gt;=1025,"17"," ")</f>
        <v>#NUM!</v>
      </c>
      <c r="AI57" s="726" t="e">
        <f>IF((LARGE($D57:$U57,1))&gt;=1200,"17"," ")</f>
        <v>#NUM!</v>
      </c>
      <c r="AJ57" s="726" t="e">
        <f>IF((LARGE($D57:$U57,1))&gt;=1350,"17"," ")</f>
        <v>#NUM!</v>
      </c>
      <c r="AK57" s="726" t="e">
        <f>IF((LARGE($D57:$U57,1))&gt;=1425,"17"," ")</f>
        <v>#NUM!</v>
      </c>
      <c r="AL57" s="2"/>
    </row>
    <row r="58" spans="1:38" x14ac:dyDescent="0.2">
      <c r="A58" s="2"/>
      <c r="B58" s="337"/>
      <c r="C58" s="36"/>
      <c r="D58" s="250"/>
      <c r="E58" s="250"/>
      <c r="F58" s="249"/>
      <c r="G58" s="267"/>
      <c r="H58" s="249"/>
      <c r="I58" s="267"/>
      <c r="J58" s="246"/>
      <c r="K58" s="227"/>
      <c r="L58" s="249"/>
      <c r="M58" s="227"/>
      <c r="N58" s="249"/>
      <c r="O58" s="227"/>
      <c r="P58" s="249"/>
      <c r="Q58" s="225"/>
      <c r="R58" s="250"/>
      <c r="S58" s="225"/>
      <c r="T58" s="250"/>
      <c r="U58" s="225"/>
      <c r="V58" s="360"/>
      <c r="W58" s="340"/>
      <c r="X58" s="250"/>
      <c r="Y58" s="225"/>
      <c r="Z58" s="662">
        <f>COUNT(D58:Y58)</f>
        <v>0</v>
      </c>
      <c r="AA58" s="663" t="str">
        <f>IF(Z58&lt;3," ",(LARGE(D58:Y58,1)+LARGE(D58:Y58,2)+LARGE(D58:Y58,3))/3)</f>
        <v xml:space="preserve"> </v>
      </c>
      <c r="AB58" s="734">
        <f>COUNTIF(D58:Y58,"(1)")</f>
        <v>0</v>
      </c>
      <c r="AC58" s="735">
        <f>COUNTIF(D58:Y58,"(2)")</f>
        <v>0</v>
      </c>
      <c r="AD58" s="735">
        <f>COUNTIF(D58:Y58,"(3)")</f>
        <v>0</v>
      </c>
      <c r="AE58" s="736">
        <f>SUM(AB58:AD58)</f>
        <v>0</v>
      </c>
      <c r="AF58" s="724" t="e">
        <f>IF((LARGE($D58:$U58,1))&gt;=600,"17"," ")</f>
        <v>#NUM!</v>
      </c>
      <c r="AG58" s="725" t="e">
        <f>IF((LARGE($D58:$U58,1))&gt;=825,"17"," ")</f>
        <v>#NUM!</v>
      </c>
      <c r="AH58" s="726" t="e">
        <f>IF((LARGE($D58:$U58,1))&gt;=1025,"17"," ")</f>
        <v>#NUM!</v>
      </c>
      <c r="AI58" s="726" t="e">
        <f>IF((LARGE($D58:$U58,1))&gt;=1200,"17"," ")</f>
        <v>#NUM!</v>
      </c>
      <c r="AJ58" s="726" t="e">
        <f>IF((LARGE($D58:$U58,1))&gt;=1350,"17"," ")</f>
        <v>#NUM!</v>
      </c>
      <c r="AK58" s="726" t="e">
        <f>IF((LARGE($D58:$U58,1))&gt;=1425,"17"," ")</f>
        <v>#NUM!</v>
      </c>
      <c r="AL58" s="2"/>
    </row>
    <row r="59" spans="1:38" x14ac:dyDescent="0.2">
      <c r="A59" s="2"/>
      <c r="B59" s="343"/>
      <c r="C59" s="41"/>
      <c r="D59" s="268"/>
      <c r="E59" s="268"/>
      <c r="F59" s="268"/>
      <c r="G59" s="268"/>
      <c r="H59" s="268"/>
      <c r="I59" s="268"/>
      <c r="J59" s="467"/>
      <c r="K59" s="238"/>
      <c r="L59" s="268"/>
      <c r="M59" s="238"/>
      <c r="N59" s="268"/>
      <c r="O59" s="238"/>
      <c r="P59" s="268"/>
      <c r="Q59" s="238"/>
      <c r="R59" s="268"/>
      <c r="S59" s="238"/>
      <c r="T59" s="268"/>
      <c r="U59" s="238"/>
      <c r="V59" s="466"/>
      <c r="W59" s="466"/>
      <c r="X59" s="268"/>
      <c r="Y59" s="238"/>
      <c r="Z59" s="662"/>
      <c r="AA59" s="663"/>
      <c r="AB59" s="730"/>
      <c r="AC59" s="730"/>
      <c r="AD59" s="730"/>
      <c r="AE59" s="731"/>
      <c r="AF59" s="737"/>
      <c r="AG59" s="737"/>
      <c r="AH59" s="737"/>
      <c r="AI59" s="737"/>
      <c r="AJ59" s="737"/>
      <c r="AK59" s="737"/>
      <c r="AL59" s="2"/>
    </row>
    <row r="60" spans="1:38" x14ac:dyDescent="0.2">
      <c r="A60" s="2"/>
      <c r="B60" s="335"/>
      <c r="C60" s="24" t="s">
        <v>161</v>
      </c>
      <c r="D60" s="250"/>
      <c r="E60" s="250"/>
      <c r="F60" s="250"/>
      <c r="G60" s="250"/>
      <c r="H60" s="250"/>
      <c r="I60" s="250"/>
      <c r="J60" s="244"/>
      <c r="K60" s="227"/>
      <c r="L60" s="250"/>
      <c r="M60" s="227"/>
      <c r="N60" s="250"/>
      <c r="O60" s="227"/>
      <c r="P60" s="250"/>
      <c r="Q60" s="227"/>
      <c r="R60" s="250"/>
      <c r="S60" s="227"/>
      <c r="T60" s="250"/>
      <c r="U60" s="227"/>
      <c r="V60" s="647"/>
      <c r="W60" s="647"/>
      <c r="X60" s="250"/>
      <c r="Y60" s="227"/>
      <c r="Z60" s="662"/>
      <c r="AA60" s="663"/>
      <c r="AB60" s="720"/>
      <c r="AC60" s="720"/>
      <c r="AD60" s="720"/>
      <c r="AE60" s="721"/>
      <c r="AF60" s="662">
        <v>450</v>
      </c>
      <c r="AG60" s="662">
        <v>675</v>
      </c>
      <c r="AH60" s="662">
        <v>900</v>
      </c>
      <c r="AI60" s="662">
        <v>1050</v>
      </c>
      <c r="AJ60" s="662">
        <v>1200</v>
      </c>
      <c r="AK60" s="112">
        <v>1275</v>
      </c>
      <c r="AL60" s="2"/>
    </row>
    <row r="61" spans="1:38" x14ac:dyDescent="0.2">
      <c r="A61" s="2"/>
      <c r="B61" s="336"/>
      <c r="C61" s="28"/>
      <c r="D61" s="253"/>
      <c r="E61" s="376"/>
      <c r="F61" s="247"/>
      <c r="G61" s="301"/>
      <c r="H61" s="247"/>
      <c r="I61" s="301"/>
      <c r="J61" s="245"/>
      <c r="K61" s="223"/>
      <c r="L61" s="247"/>
      <c r="M61" s="223"/>
      <c r="N61" s="247"/>
      <c r="O61" s="223"/>
      <c r="P61" s="247"/>
      <c r="Q61" s="219"/>
      <c r="R61" s="253"/>
      <c r="S61" s="219"/>
      <c r="T61" s="253"/>
      <c r="U61" s="219"/>
      <c r="V61" s="359"/>
      <c r="W61" s="301"/>
      <c r="X61" s="253"/>
      <c r="Y61" s="219"/>
      <c r="Z61" s="662"/>
      <c r="AA61" s="663"/>
      <c r="AB61" s="715"/>
      <c r="AC61" s="716"/>
      <c r="AD61" s="716"/>
      <c r="AE61" s="710"/>
      <c r="AF61" s="724" t="e">
        <f>IF((LARGE($D61:$U61,1))&gt;=450,"17"," ")</f>
        <v>#NUM!</v>
      </c>
      <c r="AG61" s="725" t="e">
        <f>IF((LARGE($D61:$U61,1))&gt;=675,"17"," ")</f>
        <v>#NUM!</v>
      </c>
      <c r="AH61" s="726" t="e">
        <f>IF((LARGE($D61:$U61,1))&gt;=900,"17"," ")</f>
        <v>#NUM!</v>
      </c>
      <c r="AI61" s="726" t="e">
        <f>IF((LARGE($D61:$U61,1))&gt;=1050,"17"," ")</f>
        <v>#NUM!</v>
      </c>
      <c r="AJ61" s="726" t="e">
        <f>IF((LARGE($D61:$U61,1))&gt;=1200,"17"," ")</f>
        <v>#NUM!</v>
      </c>
      <c r="AK61" s="726" t="e">
        <f>IF((LARGE($D61:$U61,1))&gt;=1275,"17"," ")</f>
        <v>#NUM!</v>
      </c>
      <c r="AL61" s="2"/>
    </row>
    <row r="62" spans="1:38" x14ac:dyDescent="0.2">
      <c r="A62" s="2"/>
      <c r="B62" s="337"/>
      <c r="C62" s="36"/>
      <c r="D62" s="250"/>
      <c r="E62" s="647"/>
      <c r="F62" s="249"/>
      <c r="G62" s="340"/>
      <c r="H62" s="249"/>
      <c r="I62" s="267"/>
      <c r="J62" s="246"/>
      <c r="K62" s="227"/>
      <c r="L62" s="249"/>
      <c r="M62" s="227"/>
      <c r="N62" s="249"/>
      <c r="O62" s="227"/>
      <c r="P62" s="249"/>
      <c r="Q62" s="225"/>
      <c r="R62" s="250"/>
      <c r="S62" s="225"/>
      <c r="T62" s="250"/>
      <c r="U62" s="225"/>
      <c r="V62" s="360"/>
      <c r="W62" s="340"/>
      <c r="X62" s="250"/>
      <c r="Y62" s="225"/>
      <c r="Z62" s="662">
        <f>COUNT(D62:Y62)</f>
        <v>0</v>
      </c>
      <c r="AA62" s="663" t="str">
        <f>IF(Z62&lt;3," ",(LARGE(D62:Y62,1)+LARGE(D62:Y62,2)+LARGE(D62:Y62,3))/3)</f>
        <v xml:space="preserve"> </v>
      </c>
      <c r="AB62" s="715">
        <f>COUNTIF(D62:Y62,"(1)")</f>
        <v>0</v>
      </c>
      <c r="AC62" s="716">
        <f>COUNTIF(D62:Y62,"(2)")</f>
        <v>0</v>
      </c>
      <c r="AD62" s="716">
        <f>COUNTIF(D62:Y62,"(3)")</f>
        <v>0</v>
      </c>
      <c r="AE62" s="710">
        <f>SUM(AB62:AD62)</f>
        <v>0</v>
      </c>
      <c r="AF62" s="724" t="e">
        <f>IF((LARGE($D62:$U62,1))&gt;=450,"17"," ")</f>
        <v>#NUM!</v>
      </c>
      <c r="AG62" s="725" t="e">
        <f>IF((LARGE($D62:$U62,1))&gt;=675,"17"," ")</f>
        <v>#NUM!</v>
      </c>
      <c r="AH62" s="726" t="e">
        <f>IF((LARGE($D62:$U62,1))&gt;=900,"17"," ")</f>
        <v>#NUM!</v>
      </c>
      <c r="AI62" s="726" t="e">
        <f>IF((LARGE($D62:$U62,1))&gt;=1050,"17"," ")</f>
        <v>#NUM!</v>
      </c>
      <c r="AJ62" s="726" t="e">
        <f>IF((LARGE($D62:$U62,1))&gt;=1200,"17"," ")</f>
        <v>#NUM!</v>
      </c>
      <c r="AK62" s="726" t="e">
        <f>IF((LARGE($D62:$U62,1))&gt;=1275,"17"," ")</f>
        <v>#NUM!</v>
      </c>
      <c r="AL62" s="2"/>
    </row>
    <row r="63" spans="1:38" x14ac:dyDescent="0.2">
      <c r="A63" s="4"/>
      <c r="B63" s="29"/>
      <c r="C63" s="4"/>
      <c r="D63" s="242"/>
      <c r="E63" s="242"/>
      <c r="F63" s="242"/>
      <c r="G63" s="242"/>
      <c r="H63" s="242"/>
      <c r="I63" s="242"/>
      <c r="J63" s="242"/>
      <c r="K63" s="306"/>
      <c r="L63" s="242"/>
      <c r="M63" s="306"/>
      <c r="N63" s="242"/>
      <c r="O63" s="305"/>
      <c r="P63" s="242"/>
      <c r="Q63" s="305"/>
      <c r="R63" s="305"/>
      <c r="S63" s="305"/>
      <c r="T63" s="305"/>
      <c r="U63" s="305"/>
      <c r="V63" s="363"/>
      <c r="W63" s="363"/>
      <c r="X63" s="305"/>
      <c r="Y63" s="305"/>
      <c r="Z63" s="738"/>
      <c r="AA63" s="700"/>
      <c r="AB63" s="700"/>
      <c r="AC63" s="700"/>
      <c r="AD63" s="700"/>
      <c r="AE63" s="700"/>
      <c r="AF63" s="700"/>
      <c r="AG63" s="700"/>
      <c r="AH63" s="700"/>
      <c r="AI63" s="700"/>
      <c r="AJ63" s="700"/>
      <c r="AK63" s="112"/>
      <c r="AL63" s="2"/>
    </row>
    <row r="64" spans="1:38" ht="15.75" x14ac:dyDescent="0.25">
      <c r="A64" s="4"/>
      <c r="B64" s="29"/>
      <c r="C64" s="4" t="s">
        <v>34</v>
      </c>
      <c r="D64" s="309"/>
      <c r="E64" s="309"/>
      <c r="F64" s="309"/>
      <c r="G64" s="309"/>
      <c r="H64" s="305"/>
      <c r="I64" s="305"/>
      <c r="J64" s="309"/>
      <c r="K64" s="309"/>
      <c r="L64" s="310"/>
      <c r="M64" s="306"/>
      <c r="N64" s="1659">
        <f>COUNT(B8:B62)</f>
        <v>0</v>
      </c>
      <c r="O64" s="1660"/>
      <c r="P64" s="1661"/>
      <c r="Q64" s="1661"/>
      <c r="R64" s="305"/>
      <c r="S64" s="305"/>
      <c r="T64" s="305"/>
      <c r="U64" s="305"/>
      <c r="V64" s="363"/>
      <c r="W64" s="363"/>
      <c r="X64" s="305"/>
      <c r="Y64" s="305"/>
      <c r="Z64" s="738">
        <f>SUM(Z8:Z58)</f>
        <v>0</v>
      </c>
      <c r="AA64" s="662"/>
      <c r="AB64" s="664" t="e">
        <f ca="1">SOMMD(AB8:AB58)</f>
        <v>#NAME?</v>
      </c>
      <c r="AC64" s="665" t="e">
        <f ca="1">SOMMD(AC15:AC58)</f>
        <v>#NAME?</v>
      </c>
      <c r="AD64" s="739" t="e">
        <f ca="1">SOMMD(AD15:AD58)</f>
        <v>#NAME?</v>
      </c>
      <c r="AE64" s="667">
        <f>SUM(AE15:AE58)</f>
        <v>0</v>
      </c>
      <c r="AF64" s="240">
        <f ca="1">TODAY()</f>
        <v>43010</v>
      </c>
      <c r="AG64" s="240"/>
      <c r="AH64" s="240"/>
      <c r="AI64" s="240"/>
      <c r="AJ64" s="240"/>
      <c r="AK64" s="112"/>
      <c r="AL64" s="2"/>
    </row>
    <row r="65" spans="1:38" x14ac:dyDescent="0.2">
      <c r="A65" s="4"/>
      <c r="B65" s="29"/>
      <c r="C65" s="4"/>
      <c r="D65" s="242"/>
      <c r="E65" s="242"/>
      <c r="F65" s="242"/>
      <c r="G65" s="242"/>
      <c r="H65" s="242"/>
      <c r="I65" s="242"/>
      <c r="J65" s="305"/>
      <c r="K65" s="305"/>
      <c r="L65" s="242"/>
      <c r="M65" s="306"/>
      <c r="N65" s="242"/>
      <c r="O65" s="305"/>
      <c r="P65" s="242"/>
      <c r="Q65" s="305"/>
      <c r="R65" s="305"/>
      <c r="S65" s="305"/>
      <c r="T65" s="305"/>
      <c r="U65" s="305"/>
      <c r="V65" s="363"/>
      <c r="W65" s="363"/>
      <c r="X65" s="305"/>
      <c r="Y65" s="305"/>
      <c r="Z65" s="738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112"/>
      <c r="AL65" s="2"/>
    </row>
    <row r="66" spans="1:38" x14ac:dyDescent="0.2">
      <c r="A66" s="4"/>
      <c r="B66" s="29"/>
      <c r="C66" s="4"/>
      <c r="D66" s="242"/>
      <c r="E66" s="242"/>
      <c r="F66" s="242"/>
      <c r="G66" s="242"/>
      <c r="H66" s="242"/>
      <c r="I66" s="242"/>
      <c r="J66" s="305"/>
      <c r="K66" s="305"/>
      <c r="L66" s="242"/>
      <c r="M66" s="306"/>
      <c r="N66" s="242"/>
      <c r="O66" s="305"/>
      <c r="P66" s="242"/>
      <c r="Q66" s="305"/>
      <c r="R66" s="305"/>
      <c r="S66" s="305"/>
      <c r="T66" s="305"/>
      <c r="U66" s="305"/>
      <c r="V66" s="363"/>
      <c r="W66" s="363"/>
      <c r="X66" s="305"/>
      <c r="Y66" s="305"/>
      <c r="Z66" s="738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112"/>
      <c r="AL66" s="2"/>
    </row>
    <row r="67" spans="1:38" x14ac:dyDescent="0.2">
      <c r="A67" s="4"/>
      <c r="B67" s="29"/>
      <c r="C67" s="4"/>
      <c r="D67" s="242"/>
      <c r="E67" s="242"/>
      <c r="F67" s="242"/>
      <c r="G67" s="242"/>
      <c r="H67" s="242"/>
      <c r="I67" s="242"/>
      <c r="J67" s="305"/>
      <c r="K67" s="305"/>
      <c r="L67" s="242"/>
      <c r="M67" s="306"/>
      <c r="N67" s="242"/>
      <c r="O67" s="305"/>
      <c r="P67" s="242"/>
      <c r="Q67" s="305"/>
      <c r="R67" s="305"/>
      <c r="S67" s="305"/>
      <c r="T67" s="305"/>
      <c r="U67" s="305"/>
      <c r="V67" s="363"/>
      <c r="W67" s="363"/>
      <c r="X67" s="305"/>
      <c r="Y67" s="305"/>
      <c r="Z67" s="738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112"/>
      <c r="AL67" s="2"/>
    </row>
  </sheetData>
  <mergeCells count="58">
    <mergeCell ref="N64:O64"/>
    <mergeCell ref="P64:Q64"/>
    <mergeCell ref="P6:Q6"/>
    <mergeCell ref="R6:S6"/>
    <mergeCell ref="T6:U6"/>
    <mergeCell ref="V6:W6"/>
    <mergeCell ref="X6:Y6"/>
    <mergeCell ref="D6:E6"/>
    <mergeCell ref="H6:I6"/>
    <mergeCell ref="J6:K6"/>
    <mergeCell ref="L6:M6"/>
    <mergeCell ref="N6:O6"/>
    <mergeCell ref="V3:W3"/>
    <mergeCell ref="V4:W4"/>
    <mergeCell ref="X4:Y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V2:W2"/>
    <mergeCell ref="X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L3:M3"/>
    <mergeCell ref="N3:O3"/>
    <mergeCell ref="P3:Q3"/>
    <mergeCell ref="R3:S3"/>
    <mergeCell ref="T3:U3"/>
    <mergeCell ref="AJ15:AM16"/>
    <mergeCell ref="X2:Y2"/>
    <mergeCell ref="B2:C6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N2:O2"/>
    <mergeCell ref="P2:Q2"/>
    <mergeCell ref="R2:S2"/>
    <mergeCell ref="T2:U2"/>
  </mergeCells>
  <conditionalFormatting sqref="AF44:AK47 AF49:AK49 AF52:AK52 AF39:AK39 AF28:AK28 AF14:AK14 AF7:AK7">
    <cfRule type="cellIs" dxfId="1" priority="22" stopIfTrue="1" operator="equal">
      <formula>"03"</formula>
    </cfRule>
  </conditionalFormatting>
  <conditionalFormatting sqref="AG58:AJ59 AK57:AK59 AF57:AF59 AF48:AK48 AF54:AK55 AF44:AK46 AF51:AK51 AF57:AK58 AF61:AK62 AF25:AK27 AF33:AK34 AF35 AI35:AK35 AF30:AK31 AF37:AK38 AF41:AK42 AF22:AK23 AF15:AI15 AF18:AK20 AF8:AK13">
    <cfRule type="cellIs" dxfId="0" priority="21" stopIfTrue="1" operator="equal">
      <formula>"04"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75" workbookViewId="0">
      <selection activeCell="J23" sqref="J23"/>
    </sheetView>
  </sheetViews>
  <sheetFormatPr baseColWidth="10" defaultColWidth="11.42578125" defaultRowHeight="12.75" x14ac:dyDescent="0.2"/>
  <cols>
    <col min="1" max="1" width="11.42578125" style="374"/>
    <col min="2" max="2" width="11.42578125" style="375"/>
    <col min="3" max="3" width="13.140625" style="368" customWidth="1"/>
    <col min="4" max="4" width="13.28515625" style="375" customWidth="1"/>
    <col min="5" max="5" width="12.5703125" style="368" customWidth="1"/>
    <col min="6" max="8" width="11.42578125" style="368"/>
    <col min="9" max="9" width="11.42578125" style="375"/>
    <col min="10" max="10" width="11.42578125" style="368"/>
    <col min="11" max="11" width="12.42578125" style="368" customWidth="1"/>
    <col min="12" max="15" width="11.42578125" style="368"/>
    <col min="16" max="16" width="12.42578125" style="368" customWidth="1"/>
    <col min="17" max="16384" width="11.42578125" style="368"/>
  </cols>
  <sheetData>
    <row r="1" spans="1:16" ht="69.75" customHeight="1" thickBot="1" x14ac:dyDescent="0.25">
      <c r="A1" s="364"/>
      <c r="B1" s="365"/>
      <c r="C1" s="366"/>
      <c r="D1" s="365"/>
      <c r="E1" s="366"/>
      <c r="F1" s="366"/>
      <c r="G1" s="366"/>
      <c r="H1" s="366"/>
      <c r="I1" s="365"/>
      <c r="J1" s="366"/>
      <c r="K1" s="366"/>
      <c r="L1" s="366"/>
      <c r="M1" s="366"/>
      <c r="N1" s="366"/>
      <c r="O1" s="366"/>
      <c r="P1" s="367"/>
    </row>
    <row r="2" spans="1:16" ht="16.5" customHeight="1" thickBot="1" x14ac:dyDescent="0.25">
      <c r="A2" s="369"/>
      <c r="B2" s="370" t="s">
        <v>62</v>
      </c>
      <c r="C2" s="370" t="s">
        <v>63</v>
      </c>
      <c r="D2" s="370" t="s">
        <v>64</v>
      </c>
      <c r="E2" s="370" t="s">
        <v>65</v>
      </c>
      <c r="F2" s="370" t="s">
        <v>66</v>
      </c>
      <c r="G2" s="370" t="s">
        <v>67</v>
      </c>
      <c r="H2" s="370" t="s">
        <v>68</v>
      </c>
      <c r="I2" s="370" t="s">
        <v>139</v>
      </c>
      <c r="J2" s="370" t="s">
        <v>138</v>
      </c>
      <c r="K2" s="370" t="s">
        <v>69</v>
      </c>
      <c r="L2" s="370" t="s">
        <v>140</v>
      </c>
      <c r="M2" s="378" t="s">
        <v>141</v>
      </c>
      <c r="N2" s="382" t="s">
        <v>220</v>
      </c>
      <c r="O2" s="370" t="s">
        <v>221</v>
      </c>
      <c r="P2" s="370" t="s">
        <v>315</v>
      </c>
    </row>
    <row r="3" spans="1:16" ht="15" customHeight="1" x14ac:dyDescent="0.2">
      <c r="A3" s="1701" t="s">
        <v>74</v>
      </c>
      <c r="B3" s="273">
        <v>578</v>
      </c>
      <c r="C3" s="273">
        <v>620</v>
      </c>
      <c r="D3" s="273">
        <v>608</v>
      </c>
      <c r="E3" s="273"/>
      <c r="F3" s="273"/>
      <c r="G3" s="273">
        <v>623</v>
      </c>
      <c r="H3" s="273">
        <v>630</v>
      </c>
      <c r="I3" s="273">
        <v>644</v>
      </c>
      <c r="J3" s="273">
        <v>659</v>
      </c>
      <c r="K3" s="273">
        <v>693</v>
      </c>
      <c r="L3" s="273">
        <v>676</v>
      </c>
      <c r="M3" s="313"/>
      <c r="N3" s="383"/>
      <c r="O3" s="792"/>
      <c r="P3" s="792"/>
    </row>
    <row r="4" spans="1:16" x14ac:dyDescent="0.2">
      <c r="A4" s="1702"/>
      <c r="B4" s="274" t="s">
        <v>75</v>
      </c>
      <c r="C4" s="274" t="s">
        <v>130</v>
      </c>
      <c r="D4" s="275" t="s">
        <v>194</v>
      </c>
      <c r="E4" s="274"/>
      <c r="F4" s="274"/>
      <c r="G4" s="581" t="s">
        <v>249</v>
      </c>
      <c r="H4" s="581" t="s">
        <v>249</v>
      </c>
      <c r="I4" s="274" t="s">
        <v>131</v>
      </c>
      <c r="J4" s="274" t="s">
        <v>131</v>
      </c>
      <c r="K4" s="275" t="s">
        <v>205</v>
      </c>
      <c r="L4" s="274" t="s">
        <v>227</v>
      </c>
      <c r="M4" s="313"/>
      <c r="N4" s="383"/>
      <c r="O4" s="792"/>
      <c r="P4" s="792"/>
    </row>
    <row r="5" spans="1:16" ht="16.5" customHeight="1" thickBot="1" x14ac:dyDescent="0.25">
      <c r="A5" s="1703"/>
      <c r="B5" s="281" t="s">
        <v>142</v>
      </c>
      <c r="C5" s="281" t="s">
        <v>206</v>
      </c>
      <c r="D5" s="311" t="s">
        <v>187</v>
      </c>
      <c r="E5" s="281"/>
      <c r="F5" s="281"/>
      <c r="G5" s="281" t="s">
        <v>296</v>
      </c>
      <c r="H5" s="281" t="s">
        <v>271</v>
      </c>
      <c r="I5" s="281" t="s">
        <v>297</v>
      </c>
      <c r="J5" s="281" t="s">
        <v>204</v>
      </c>
      <c r="K5" s="281" t="s">
        <v>211</v>
      </c>
      <c r="L5" s="281" t="s">
        <v>245</v>
      </c>
      <c r="M5" s="314"/>
      <c r="N5" s="384"/>
      <c r="O5" s="793"/>
      <c r="P5" s="793"/>
    </row>
    <row r="6" spans="1:16" x14ac:dyDescent="0.2">
      <c r="A6" s="1701" t="s">
        <v>114</v>
      </c>
      <c r="B6" s="276">
        <v>659</v>
      </c>
      <c r="C6" s="277">
        <v>673</v>
      </c>
      <c r="D6" s="277">
        <v>673</v>
      </c>
      <c r="E6" s="277"/>
      <c r="F6" s="277">
        <v>578</v>
      </c>
      <c r="G6" s="277"/>
      <c r="H6" s="277">
        <v>698</v>
      </c>
      <c r="I6" s="277">
        <v>693</v>
      </c>
      <c r="J6" s="277">
        <v>696</v>
      </c>
      <c r="K6" s="277">
        <v>714</v>
      </c>
      <c r="L6" s="277">
        <v>703</v>
      </c>
      <c r="M6" s="315"/>
      <c r="N6" s="385"/>
      <c r="O6" s="794"/>
      <c r="P6" s="794"/>
    </row>
    <row r="7" spans="1:16" x14ac:dyDescent="0.2">
      <c r="A7" s="1702"/>
      <c r="B7" s="274" t="s">
        <v>75</v>
      </c>
      <c r="C7" s="274" t="s">
        <v>130</v>
      </c>
      <c r="D7" s="275" t="s">
        <v>194</v>
      </c>
      <c r="E7" s="274"/>
      <c r="F7" s="274" t="s">
        <v>224</v>
      </c>
      <c r="G7" s="274"/>
      <c r="H7" s="274" t="s">
        <v>215</v>
      </c>
      <c r="I7" s="274" t="s">
        <v>131</v>
      </c>
      <c r="J7" s="274" t="s">
        <v>131</v>
      </c>
      <c r="K7" s="274" t="s">
        <v>227</v>
      </c>
      <c r="L7" s="274" t="s">
        <v>227</v>
      </c>
      <c r="M7" s="316"/>
      <c r="N7" s="383"/>
      <c r="O7" s="792"/>
      <c r="P7" s="792"/>
    </row>
    <row r="8" spans="1:16" ht="24" customHeight="1" thickBot="1" x14ac:dyDescent="0.25">
      <c r="A8" s="1703"/>
      <c r="B8" s="312" t="s">
        <v>170</v>
      </c>
      <c r="C8" s="281" t="s">
        <v>206</v>
      </c>
      <c r="D8" s="311" t="s">
        <v>207</v>
      </c>
      <c r="E8" s="281"/>
      <c r="F8" s="281" t="s">
        <v>223</v>
      </c>
      <c r="G8" s="311"/>
      <c r="H8" s="311" t="s">
        <v>216</v>
      </c>
      <c r="I8" s="582" t="s">
        <v>239</v>
      </c>
      <c r="J8" s="281" t="s">
        <v>204</v>
      </c>
      <c r="K8" s="281" t="s">
        <v>275</v>
      </c>
      <c r="L8" s="311" t="s">
        <v>245</v>
      </c>
      <c r="M8" s="314"/>
      <c r="N8" s="384"/>
      <c r="O8" s="793"/>
      <c r="P8" s="793"/>
    </row>
    <row r="9" spans="1:16" x14ac:dyDescent="0.2">
      <c r="A9" s="1696" t="s">
        <v>77</v>
      </c>
      <c r="B9" s="276">
        <v>554</v>
      </c>
      <c r="C9" s="277">
        <v>562</v>
      </c>
      <c r="D9" s="277">
        <v>577</v>
      </c>
      <c r="E9" s="277">
        <v>564</v>
      </c>
      <c r="F9" s="277">
        <v>559</v>
      </c>
      <c r="G9" s="277">
        <v>561</v>
      </c>
      <c r="H9" s="277">
        <v>571</v>
      </c>
      <c r="I9" s="277">
        <v>575</v>
      </c>
      <c r="J9" s="277">
        <v>572</v>
      </c>
      <c r="K9" s="277">
        <v>589</v>
      </c>
      <c r="L9" s="277">
        <v>584</v>
      </c>
      <c r="M9" s="283">
        <v>521</v>
      </c>
      <c r="N9" s="762">
        <v>527</v>
      </c>
      <c r="O9" s="789"/>
      <c r="P9" s="789"/>
    </row>
    <row r="10" spans="1:16" x14ac:dyDescent="0.2">
      <c r="A10" s="1697"/>
      <c r="B10" s="279" t="s">
        <v>71</v>
      </c>
      <c r="C10" s="274" t="s">
        <v>130</v>
      </c>
      <c r="D10" s="275" t="s">
        <v>194</v>
      </c>
      <c r="E10" s="274" t="s">
        <v>70</v>
      </c>
      <c r="F10" s="581" t="s">
        <v>249</v>
      </c>
      <c r="G10" s="581" t="s">
        <v>249</v>
      </c>
      <c r="H10" s="274" t="s">
        <v>215</v>
      </c>
      <c r="I10" s="274" t="s">
        <v>131</v>
      </c>
      <c r="J10" s="274" t="s">
        <v>289</v>
      </c>
      <c r="K10" s="274" t="s">
        <v>78</v>
      </c>
      <c r="L10" s="274" t="s">
        <v>227</v>
      </c>
      <c r="M10" s="377" t="s">
        <v>144</v>
      </c>
      <c r="N10" s="386" t="s">
        <v>199</v>
      </c>
      <c r="O10" s="790"/>
      <c r="P10" s="790"/>
    </row>
    <row r="11" spans="1:16" ht="22.5" customHeight="1" thickBot="1" x14ac:dyDescent="0.25">
      <c r="A11" s="1698"/>
      <c r="B11" s="312" t="s">
        <v>134</v>
      </c>
      <c r="C11" s="688" t="s">
        <v>266</v>
      </c>
      <c r="D11" s="281" t="s">
        <v>213</v>
      </c>
      <c r="E11" s="281" t="s">
        <v>143</v>
      </c>
      <c r="F11" s="281" t="s">
        <v>324</v>
      </c>
      <c r="G11" s="281" t="s">
        <v>263</v>
      </c>
      <c r="H11" s="281" t="s">
        <v>219</v>
      </c>
      <c r="I11" s="281" t="s">
        <v>232</v>
      </c>
      <c r="J11" s="281" t="s">
        <v>290</v>
      </c>
      <c r="K11" s="281" t="s">
        <v>288</v>
      </c>
      <c r="L11" s="281" t="s">
        <v>228</v>
      </c>
      <c r="M11" s="317" t="s">
        <v>145</v>
      </c>
      <c r="N11" s="387" t="s">
        <v>200</v>
      </c>
      <c r="O11" s="791"/>
      <c r="P11" s="791"/>
    </row>
    <row r="12" spans="1:16" x14ac:dyDescent="0.2">
      <c r="A12" s="1696" t="s">
        <v>79</v>
      </c>
      <c r="B12" s="276">
        <v>267</v>
      </c>
      <c r="C12" s="277">
        <v>347</v>
      </c>
      <c r="D12" s="277">
        <v>354</v>
      </c>
      <c r="E12" s="277">
        <v>317</v>
      </c>
      <c r="F12" s="277">
        <v>301</v>
      </c>
      <c r="G12" s="277">
        <v>229</v>
      </c>
      <c r="H12" s="277"/>
      <c r="I12" s="277"/>
      <c r="J12" s="277">
        <v>385</v>
      </c>
      <c r="K12" s="277">
        <v>411</v>
      </c>
      <c r="L12" s="277">
        <v>396</v>
      </c>
      <c r="M12" s="283"/>
      <c r="N12" s="849">
        <v>288</v>
      </c>
      <c r="O12" s="278">
        <v>272</v>
      </c>
      <c r="P12" s="278">
        <v>261</v>
      </c>
    </row>
    <row r="13" spans="1:16" x14ac:dyDescent="0.2">
      <c r="A13" s="1697"/>
      <c r="B13" s="279" t="s">
        <v>71</v>
      </c>
      <c r="C13" s="274" t="s">
        <v>267</v>
      </c>
      <c r="D13" s="275" t="s">
        <v>194</v>
      </c>
      <c r="E13" s="274" t="s">
        <v>146</v>
      </c>
      <c r="F13" s="274" t="s">
        <v>72</v>
      </c>
      <c r="G13" s="274" t="s">
        <v>148</v>
      </c>
      <c r="H13" s="274"/>
      <c r="I13" s="274"/>
      <c r="J13" s="274" t="s">
        <v>289</v>
      </c>
      <c r="K13" s="274" t="s">
        <v>137</v>
      </c>
      <c r="L13" s="274" t="s">
        <v>227</v>
      </c>
      <c r="M13" s="377"/>
      <c r="N13" s="386" t="s">
        <v>80</v>
      </c>
      <c r="O13" s="280" t="s">
        <v>71</v>
      </c>
      <c r="P13" s="280" t="s">
        <v>71</v>
      </c>
    </row>
    <row r="14" spans="1:16" ht="27" customHeight="1" thickBot="1" x14ac:dyDescent="0.25">
      <c r="A14" s="1698"/>
      <c r="B14" s="312" t="s">
        <v>179</v>
      </c>
      <c r="C14" s="281" t="s">
        <v>268</v>
      </c>
      <c r="D14" s="281" t="s">
        <v>208</v>
      </c>
      <c r="E14" s="281" t="s">
        <v>147</v>
      </c>
      <c r="F14" s="281" t="s">
        <v>81</v>
      </c>
      <c r="G14" s="281" t="s">
        <v>149</v>
      </c>
      <c r="H14" s="281"/>
      <c r="I14" s="281"/>
      <c r="J14" s="281" t="s">
        <v>298</v>
      </c>
      <c r="K14" s="281" t="s">
        <v>245</v>
      </c>
      <c r="L14" s="311" t="s">
        <v>246</v>
      </c>
      <c r="M14" s="317"/>
      <c r="N14" s="387" t="s">
        <v>82</v>
      </c>
      <c r="O14" s="282" t="s">
        <v>236</v>
      </c>
      <c r="P14" s="282" t="s">
        <v>330</v>
      </c>
    </row>
    <row r="15" spans="1:16" x14ac:dyDescent="0.2">
      <c r="A15" s="371"/>
      <c r="B15" s="318"/>
      <c r="C15" s="319"/>
      <c r="D15" s="320"/>
      <c r="E15" s="319"/>
      <c r="F15" s="319"/>
      <c r="G15" s="319"/>
      <c r="H15" s="319"/>
      <c r="I15" s="320"/>
      <c r="J15" s="319"/>
      <c r="K15" s="319"/>
      <c r="L15" s="319"/>
      <c r="M15" s="319"/>
      <c r="N15" s="286"/>
      <c r="O15" s="286"/>
      <c r="P15" s="321"/>
    </row>
    <row r="16" spans="1:16" x14ac:dyDescent="0.2">
      <c r="A16" s="372"/>
      <c r="B16" s="1699" t="s">
        <v>83</v>
      </c>
      <c r="C16" s="1700"/>
      <c r="D16" s="1700"/>
      <c r="E16" s="1700"/>
      <c r="F16" s="286"/>
      <c r="G16" s="286"/>
      <c r="H16" s="286"/>
      <c r="I16" s="285"/>
      <c r="J16" s="286"/>
      <c r="K16" s="286"/>
      <c r="L16" s="286"/>
      <c r="M16" s="286"/>
      <c r="N16" s="286"/>
      <c r="O16" s="286"/>
      <c r="P16" s="322"/>
    </row>
    <row r="17" spans="1:16" x14ac:dyDescent="0.2">
      <c r="A17" s="372"/>
      <c r="B17" s="284" t="s">
        <v>84</v>
      </c>
      <c r="C17" s="285">
        <v>1613</v>
      </c>
      <c r="D17" s="285" t="s">
        <v>233</v>
      </c>
      <c r="E17" s="286" t="s">
        <v>252</v>
      </c>
      <c r="F17" s="286"/>
      <c r="G17" s="286"/>
      <c r="H17" s="286"/>
      <c r="I17" s="285"/>
      <c r="J17" s="286"/>
      <c r="K17" s="286"/>
      <c r="L17" s="286"/>
      <c r="M17" s="286"/>
      <c r="N17" s="286"/>
      <c r="O17" s="286"/>
      <c r="P17" s="322"/>
    </row>
    <row r="18" spans="1:16" x14ac:dyDescent="0.2">
      <c r="A18" s="372"/>
      <c r="B18" s="284" t="s">
        <v>86</v>
      </c>
      <c r="C18" s="285">
        <v>1712</v>
      </c>
      <c r="D18" s="285" t="s">
        <v>292</v>
      </c>
      <c r="E18" s="286" t="s">
        <v>291</v>
      </c>
      <c r="F18" s="286"/>
      <c r="G18" s="286"/>
      <c r="H18" s="323"/>
      <c r="I18" s="285"/>
      <c r="J18" s="286"/>
      <c r="K18" s="286"/>
      <c r="L18" s="286"/>
      <c r="M18" s="286"/>
      <c r="N18" s="286"/>
      <c r="O18" s="286"/>
      <c r="P18" s="322"/>
    </row>
    <row r="19" spans="1:16" x14ac:dyDescent="0.2">
      <c r="A19" s="372"/>
      <c r="B19" s="284" t="s">
        <v>202</v>
      </c>
      <c r="C19" s="285">
        <v>1643</v>
      </c>
      <c r="D19" s="285" t="s">
        <v>201</v>
      </c>
      <c r="E19" s="286" t="s">
        <v>253</v>
      </c>
      <c r="F19" s="286"/>
      <c r="G19" s="286"/>
      <c r="H19" s="323"/>
      <c r="I19" s="285"/>
      <c r="J19" s="286"/>
      <c r="K19" s="286"/>
      <c r="L19" s="286"/>
      <c r="M19" s="286"/>
      <c r="N19" s="286"/>
      <c r="O19" s="286"/>
      <c r="P19" s="322"/>
    </row>
    <row r="20" spans="1:16" x14ac:dyDescent="0.2">
      <c r="A20" s="372"/>
      <c r="B20" s="284" t="s">
        <v>196</v>
      </c>
      <c r="C20" s="285">
        <v>1777</v>
      </c>
      <c r="D20" s="285" t="s">
        <v>197</v>
      </c>
      <c r="E20" s="286" t="s">
        <v>254</v>
      </c>
      <c r="F20" s="286"/>
      <c r="G20" s="286"/>
      <c r="H20" s="286"/>
      <c r="I20" s="285"/>
      <c r="J20" s="286"/>
      <c r="K20" s="286"/>
      <c r="L20" s="286"/>
      <c r="M20" s="286"/>
      <c r="N20" s="286"/>
      <c r="O20" s="286"/>
      <c r="P20" s="322"/>
    </row>
    <row r="21" spans="1:16" x14ac:dyDescent="0.2">
      <c r="A21" s="372"/>
      <c r="B21" s="284" t="s">
        <v>79</v>
      </c>
      <c r="C21" s="285">
        <v>995</v>
      </c>
      <c r="D21" s="285" t="s">
        <v>273</v>
      </c>
      <c r="E21" s="286" t="s">
        <v>255</v>
      </c>
      <c r="F21" s="286"/>
      <c r="G21" s="286"/>
      <c r="H21" s="286"/>
      <c r="I21" s="285"/>
      <c r="J21" s="286"/>
      <c r="K21" s="286"/>
      <c r="L21" s="286"/>
      <c r="M21" s="286"/>
      <c r="N21" s="286"/>
      <c r="O21" s="286"/>
      <c r="P21" s="322"/>
    </row>
    <row r="22" spans="1:16" x14ac:dyDescent="0.2">
      <c r="A22" s="372"/>
      <c r="B22" s="284" t="s">
        <v>188</v>
      </c>
      <c r="C22" s="285">
        <v>1938</v>
      </c>
      <c r="D22" s="324" t="s">
        <v>189</v>
      </c>
      <c r="E22" s="286" t="s">
        <v>256</v>
      </c>
      <c r="F22" s="286"/>
      <c r="G22" s="286"/>
      <c r="H22" s="286"/>
      <c r="I22" s="285"/>
      <c r="J22" s="286"/>
      <c r="K22" s="286"/>
      <c r="L22" s="286"/>
      <c r="M22" s="286"/>
      <c r="N22" s="286"/>
      <c r="O22" s="286"/>
      <c r="P22" s="322"/>
    </row>
    <row r="23" spans="1:16" x14ac:dyDescent="0.2">
      <c r="A23" s="372"/>
      <c r="B23" s="284" t="s">
        <v>153</v>
      </c>
      <c r="C23" s="285">
        <v>1999</v>
      </c>
      <c r="D23" s="285" t="s">
        <v>198</v>
      </c>
      <c r="E23" s="286" t="s">
        <v>257</v>
      </c>
      <c r="F23" s="286"/>
      <c r="G23" s="286"/>
      <c r="H23" s="286"/>
      <c r="I23" s="285"/>
      <c r="J23" s="286"/>
      <c r="K23" s="286"/>
      <c r="L23" s="286"/>
      <c r="M23" s="286"/>
      <c r="N23" s="286"/>
      <c r="O23" s="286"/>
      <c r="P23" s="322"/>
    </row>
    <row r="24" spans="1:16" x14ac:dyDescent="0.2">
      <c r="A24" s="372"/>
      <c r="B24" s="284" t="s">
        <v>251</v>
      </c>
      <c r="C24" s="285">
        <v>1895</v>
      </c>
      <c r="D24" s="285" t="s">
        <v>250</v>
      </c>
      <c r="E24" s="286" t="s">
        <v>258</v>
      </c>
      <c r="F24" s="286"/>
      <c r="G24" s="286"/>
      <c r="H24" s="286"/>
      <c r="I24" s="285"/>
      <c r="J24" s="286"/>
      <c r="K24" s="286"/>
      <c r="L24" s="286"/>
      <c r="M24" s="286"/>
      <c r="N24" s="286"/>
      <c r="O24" s="286"/>
      <c r="P24" s="322"/>
    </row>
    <row r="25" spans="1:16" x14ac:dyDescent="0.2">
      <c r="A25" s="372"/>
      <c r="B25" s="284" t="s">
        <v>234</v>
      </c>
      <c r="C25" s="285">
        <v>1835</v>
      </c>
      <c r="D25" s="285" t="s">
        <v>198</v>
      </c>
      <c r="E25" s="286" t="s">
        <v>259</v>
      </c>
      <c r="F25" s="286"/>
      <c r="G25" s="286"/>
      <c r="H25" s="286"/>
      <c r="I25" s="285"/>
      <c r="J25" s="286"/>
      <c r="K25" s="286"/>
      <c r="L25" s="286"/>
      <c r="M25" s="286"/>
      <c r="N25" s="286"/>
      <c r="O25" s="286"/>
      <c r="P25" s="322"/>
    </row>
    <row r="26" spans="1:16" x14ac:dyDescent="0.2">
      <c r="A26" s="372"/>
      <c r="B26" s="284" t="s">
        <v>190</v>
      </c>
      <c r="C26" s="285">
        <v>1213</v>
      </c>
      <c r="D26" s="285" t="s">
        <v>191</v>
      </c>
      <c r="E26" s="286" t="s">
        <v>260</v>
      </c>
      <c r="F26" s="286"/>
      <c r="G26" s="286"/>
      <c r="H26" s="286"/>
      <c r="I26" s="285"/>
      <c r="J26" s="286"/>
      <c r="K26" s="286"/>
      <c r="L26" s="286"/>
      <c r="M26" s="286"/>
      <c r="N26" s="286"/>
      <c r="O26" s="286"/>
      <c r="P26" s="322"/>
    </row>
    <row r="27" spans="1:16" x14ac:dyDescent="0.2">
      <c r="A27" s="372"/>
      <c r="B27" s="284" t="s">
        <v>192</v>
      </c>
      <c r="C27" s="285">
        <v>835</v>
      </c>
      <c r="D27" s="285" t="s">
        <v>193</v>
      </c>
      <c r="E27" s="286" t="s">
        <v>261</v>
      </c>
      <c r="F27" s="286"/>
      <c r="G27" s="286"/>
      <c r="H27" s="286"/>
      <c r="I27" s="285"/>
      <c r="J27" s="286"/>
      <c r="K27" s="286"/>
      <c r="L27" s="286"/>
      <c r="M27" s="286"/>
      <c r="N27" s="286"/>
      <c r="O27" s="286"/>
      <c r="P27" s="322"/>
    </row>
    <row r="28" spans="1:16" ht="13.5" thickBot="1" x14ac:dyDescent="0.25">
      <c r="A28" s="373"/>
      <c r="B28" s="325"/>
      <c r="C28" s="326"/>
      <c r="D28" s="327"/>
      <c r="E28" s="326"/>
      <c r="F28" s="326"/>
      <c r="G28" s="326"/>
      <c r="H28" s="326"/>
      <c r="I28" s="327"/>
      <c r="J28" s="326"/>
      <c r="K28" s="326"/>
      <c r="L28" s="287"/>
      <c r="M28" s="287"/>
      <c r="N28" s="389"/>
      <c r="O28" s="389"/>
      <c r="P28" s="288"/>
    </row>
    <row r="29" spans="1:16" ht="13.5" thickBot="1" x14ac:dyDescent="0.25">
      <c r="A29" s="294"/>
      <c r="B29" s="392" t="s">
        <v>122</v>
      </c>
      <c r="C29" s="391" t="s">
        <v>299</v>
      </c>
      <c r="D29" s="393" t="s">
        <v>225</v>
      </c>
      <c r="E29" s="393" t="s">
        <v>121</v>
      </c>
      <c r="F29" s="393" t="s">
        <v>247</v>
      </c>
      <c r="G29" s="393" t="s">
        <v>120</v>
      </c>
      <c r="H29" s="393" t="s">
        <v>269</v>
      </c>
      <c r="I29" s="391" t="s">
        <v>408</v>
      </c>
      <c r="J29" s="393" t="s">
        <v>171</v>
      </c>
      <c r="K29" s="391" t="s">
        <v>214</v>
      </c>
      <c r="L29" s="393" t="s">
        <v>174</v>
      </c>
      <c r="M29" s="391" t="s">
        <v>186</v>
      </c>
      <c r="N29" s="393" t="s">
        <v>175</v>
      </c>
      <c r="O29" s="1192"/>
      <c r="P29" s="1192"/>
    </row>
    <row r="30" spans="1:16" x14ac:dyDescent="0.2">
      <c r="A30" s="1696" t="s">
        <v>115</v>
      </c>
      <c r="B30" s="1193">
        <v>434</v>
      </c>
      <c r="C30" s="1196">
        <v>486</v>
      </c>
      <c r="D30" s="1199">
        <v>241</v>
      </c>
      <c r="E30" s="1193">
        <v>350</v>
      </c>
      <c r="F30" s="1193">
        <v>318</v>
      </c>
      <c r="G30" s="1076"/>
      <c r="H30" s="1076"/>
      <c r="I30" s="277"/>
      <c r="J30" s="848"/>
      <c r="K30" s="1196">
        <v>223</v>
      </c>
      <c r="L30" s="395"/>
      <c r="M30" s="283"/>
      <c r="N30" s="395"/>
      <c r="O30" s="802"/>
      <c r="P30" s="278"/>
    </row>
    <row r="31" spans="1:16" x14ac:dyDescent="0.2">
      <c r="A31" s="1697"/>
      <c r="B31" s="1194" t="s">
        <v>416</v>
      </c>
      <c r="C31" s="1197" t="s">
        <v>289</v>
      </c>
      <c r="D31" s="1194" t="s">
        <v>409</v>
      </c>
      <c r="E31" s="1194" t="s">
        <v>410</v>
      </c>
      <c r="F31" s="1194" t="s">
        <v>409</v>
      </c>
      <c r="G31" s="386"/>
      <c r="H31" s="386"/>
      <c r="I31" s="274"/>
      <c r="J31" s="386"/>
      <c r="K31" s="1197" t="s">
        <v>71</v>
      </c>
      <c r="L31" s="396"/>
      <c r="M31" s="377"/>
      <c r="N31" s="396"/>
      <c r="O31" s="803"/>
      <c r="P31" s="328"/>
    </row>
    <row r="32" spans="1:16" ht="25.5" customHeight="1" thickBot="1" x14ac:dyDescent="0.25">
      <c r="A32" s="1698"/>
      <c r="B32" s="1195" t="s">
        <v>417</v>
      </c>
      <c r="C32" s="1198" t="s">
        <v>407</v>
      </c>
      <c r="D32" s="1200" t="s">
        <v>407</v>
      </c>
      <c r="E32" s="1195" t="s">
        <v>407</v>
      </c>
      <c r="F32" s="1200" t="s">
        <v>417</v>
      </c>
      <c r="G32" s="387"/>
      <c r="H32" s="387"/>
      <c r="I32" s="281"/>
      <c r="J32" s="387"/>
      <c r="K32" s="1226">
        <v>42833</v>
      </c>
      <c r="L32" s="397"/>
      <c r="M32" s="317"/>
      <c r="N32" s="397"/>
      <c r="O32" s="804"/>
      <c r="P32" s="282"/>
    </row>
    <row r="33" spans="1:16" ht="13.5" thickBot="1" x14ac:dyDescent="0.25">
      <c r="A33" s="294"/>
      <c r="B33" s="392" t="s">
        <v>122</v>
      </c>
      <c r="C33" s="394" t="s">
        <v>299</v>
      </c>
      <c r="D33" s="393" t="s">
        <v>225</v>
      </c>
      <c r="E33" s="393" t="s">
        <v>121</v>
      </c>
      <c r="F33" s="393" t="s">
        <v>247</v>
      </c>
      <c r="G33" s="393" t="s">
        <v>120</v>
      </c>
      <c r="H33" s="393" t="s">
        <v>269</v>
      </c>
      <c r="I33" s="394" t="s">
        <v>408</v>
      </c>
      <c r="J33" s="393" t="s">
        <v>171</v>
      </c>
      <c r="K33" s="394" t="s">
        <v>214</v>
      </c>
      <c r="L33" s="390" t="s">
        <v>174</v>
      </c>
      <c r="M33" s="394" t="s">
        <v>186</v>
      </c>
      <c r="N33" s="390" t="s">
        <v>175</v>
      </c>
      <c r="O33" s="388"/>
      <c r="P33" s="388"/>
    </row>
    <row r="34" spans="1:16" x14ac:dyDescent="0.2">
      <c r="A34" s="1696" t="s">
        <v>293</v>
      </c>
      <c r="B34" s="848"/>
      <c r="C34" s="283"/>
      <c r="D34" s="583"/>
      <c r="E34" s="848"/>
      <c r="F34" s="848">
        <v>815</v>
      </c>
      <c r="G34" s="848"/>
      <c r="H34" s="848"/>
      <c r="I34" s="283"/>
      <c r="J34" s="848"/>
      <c r="K34" s="283"/>
      <c r="L34" s="395"/>
      <c r="M34" s="283"/>
      <c r="N34" s="395"/>
      <c r="O34" s="802"/>
      <c r="P34" s="278"/>
    </row>
    <row r="35" spans="1:16" x14ac:dyDescent="0.2">
      <c r="A35" s="1697"/>
      <c r="B35" s="386"/>
      <c r="C35" s="377"/>
      <c r="D35" s="386"/>
      <c r="E35" s="386"/>
      <c r="F35" s="386" t="s">
        <v>248</v>
      </c>
      <c r="G35" s="386"/>
      <c r="H35" s="386"/>
      <c r="I35" s="377"/>
      <c r="J35" s="386"/>
      <c r="K35" s="377"/>
      <c r="L35" s="396"/>
      <c r="M35" s="377"/>
      <c r="N35" s="396"/>
      <c r="O35" s="803"/>
      <c r="P35" s="328"/>
    </row>
    <row r="36" spans="1:16" ht="13.5" thickBot="1" x14ac:dyDescent="0.25">
      <c r="A36" s="1698"/>
      <c r="B36" s="387"/>
      <c r="C36" s="317"/>
      <c r="D36" s="387"/>
      <c r="E36" s="387"/>
      <c r="F36" s="387" t="s">
        <v>300</v>
      </c>
      <c r="G36" s="387"/>
      <c r="H36" s="387"/>
      <c r="I36" s="317"/>
      <c r="J36" s="387"/>
      <c r="K36" s="317"/>
      <c r="L36" s="397"/>
      <c r="M36" s="317"/>
      <c r="N36" s="397"/>
      <c r="O36" s="804"/>
      <c r="P36" s="282"/>
    </row>
  </sheetData>
  <mergeCells count="7">
    <mergeCell ref="A34:A36"/>
    <mergeCell ref="B16:E16"/>
    <mergeCell ref="A30:A32"/>
    <mergeCell ref="A12:A14"/>
    <mergeCell ref="A3:A5"/>
    <mergeCell ref="A6:A8"/>
    <mergeCell ref="A9:A11"/>
  </mergeCells>
  <phoneticPr fontId="0" type="noConversion"/>
  <printOptions horizontalCentered="1" verticalCentered="1"/>
  <pageMargins left="0.7" right="0.7" top="0.75" bottom="0.75" header="0.3" footer="0.3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9" sqref="P9"/>
    </sheetView>
  </sheetViews>
  <sheetFormatPr baseColWidth="10" defaultColWidth="11.42578125" defaultRowHeight="12.75" x14ac:dyDescent="0.2"/>
  <cols>
    <col min="1" max="1" width="11.42578125" style="294"/>
    <col min="2" max="3" width="11.42578125" style="462"/>
    <col min="4" max="4" width="13" style="1188" customWidth="1"/>
    <col min="5" max="5" width="13" style="462" customWidth="1"/>
    <col min="6" max="16384" width="11.42578125" style="462"/>
  </cols>
  <sheetData>
    <row r="1" spans="1:13" ht="78" customHeight="1" thickBot="1" x14ac:dyDescent="0.25">
      <c r="A1" s="780"/>
      <c r="B1" s="781"/>
      <c r="C1" s="782"/>
      <c r="D1" s="1186"/>
      <c r="E1" s="781"/>
      <c r="F1" s="781"/>
      <c r="G1" s="781"/>
      <c r="H1" s="781"/>
      <c r="I1" s="781"/>
      <c r="J1" s="781"/>
      <c r="K1" s="781"/>
      <c r="L1" s="781"/>
      <c r="M1" s="783"/>
    </row>
    <row r="2" spans="1:13" s="294" customFormat="1" ht="15" customHeight="1" thickBot="1" x14ac:dyDescent="0.25">
      <c r="A2" s="369"/>
      <c r="B2" s="370" t="s">
        <v>87</v>
      </c>
      <c r="C2" s="370" t="s">
        <v>88</v>
      </c>
      <c r="D2" s="370" t="s">
        <v>89</v>
      </c>
      <c r="E2" s="370" t="s">
        <v>90</v>
      </c>
      <c r="F2" s="370" t="s">
        <v>91</v>
      </c>
      <c r="G2" s="370" t="s">
        <v>92</v>
      </c>
      <c r="H2" s="370" t="s">
        <v>93</v>
      </c>
      <c r="I2" s="370" t="s">
        <v>157</v>
      </c>
      <c r="J2" s="370" t="s">
        <v>94</v>
      </c>
      <c r="K2" s="370" t="s">
        <v>95</v>
      </c>
      <c r="L2" s="370" t="s">
        <v>96</v>
      </c>
      <c r="M2" s="370" t="s">
        <v>97</v>
      </c>
    </row>
    <row r="3" spans="1:13" s="784" customFormat="1" ht="20.100000000000001" customHeight="1" x14ac:dyDescent="0.2">
      <c r="A3" s="1701" t="s">
        <v>74</v>
      </c>
      <c r="B3" s="290"/>
      <c r="C3" s="273">
        <v>475</v>
      </c>
      <c r="D3" s="273">
        <v>578</v>
      </c>
      <c r="E3" s="273"/>
      <c r="F3" s="273">
        <v>566</v>
      </c>
      <c r="G3" s="273">
        <v>460</v>
      </c>
      <c r="H3" s="273"/>
      <c r="I3" s="290"/>
      <c r="J3" s="290"/>
      <c r="K3" s="273"/>
      <c r="L3" s="290"/>
      <c r="M3" s="379"/>
    </row>
    <row r="4" spans="1:13" s="784" customFormat="1" ht="20.100000000000001" customHeight="1" x14ac:dyDescent="0.2">
      <c r="A4" s="1702"/>
      <c r="B4" s="768"/>
      <c r="C4" s="769" t="s">
        <v>235</v>
      </c>
      <c r="D4" s="274" t="s">
        <v>118</v>
      </c>
      <c r="E4" s="769"/>
      <c r="F4" s="769" t="s">
        <v>301</v>
      </c>
      <c r="G4" s="769" t="s">
        <v>333</v>
      </c>
      <c r="H4" s="769"/>
      <c r="I4" s="768"/>
      <c r="J4" s="768"/>
      <c r="K4" s="769"/>
      <c r="L4" s="768"/>
      <c r="M4" s="379"/>
    </row>
    <row r="5" spans="1:13" s="784" customFormat="1" ht="20.100000000000001" customHeight="1" thickBot="1" x14ac:dyDescent="0.25">
      <c r="A5" s="1703"/>
      <c r="B5" s="770"/>
      <c r="C5" s="311" t="s">
        <v>246</v>
      </c>
      <c r="D5" s="771" t="s">
        <v>187</v>
      </c>
      <c r="E5" s="281"/>
      <c r="F5" s="281" t="s">
        <v>302</v>
      </c>
      <c r="G5" s="281" t="s">
        <v>336</v>
      </c>
      <c r="H5" s="281"/>
      <c r="I5" s="770"/>
      <c r="J5" s="770"/>
      <c r="K5" s="281"/>
      <c r="L5" s="770"/>
      <c r="M5" s="380"/>
    </row>
    <row r="6" spans="1:13" s="784" customFormat="1" ht="20.100000000000001" customHeight="1" x14ac:dyDescent="0.2">
      <c r="A6" s="1701" t="s">
        <v>116</v>
      </c>
      <c r="B6" s="273">
        <v>473</v>
      </c>
      <c r="C6" s="273">
        <v>632</v>
      </c>
      <c r="D6" s="273">
        <v>636</v>
      </c>
      <c r="E6" s="1260">
        <v>600</v>
      </c>
      <c r="F6" s="273">
        <v>580</v>
      </c>
      <c r="G6" s="273">
        <v>583</v>
      </c>
      <c r="H6" s="273">
        <v>437</v>
      </c>
      <c r="I6" s="290"/>
      <c r="J6" s="290"/>
      <c r="K6" s="273"/>
      <c r="L6" s="290"/>
      <c r="M6" s="379"/>
    </row>
    <row r="7" spans="1:13" s="784" customFormat="1" ht="20.100000000000001" customHeight="1" x14ac:dyDescent="0.2">
      <c r="A7" s="1702"/>
      <c r="B7" s="274" t="s">
        <v>165</v>
      </c>
      <c r="C7" s="769" t="s">
        <v>235</v>
      </c>
      <c r="D7" s="769" t="s">
        <v>118</v>
      </c>
      <c r="E7" s="1131" t="s">
        <v>376</v>
      </c>
      <c r="F7" s="769" t="s">
        <v>301</v>
      </c>
      <c r="G7" s="769" t="s">
        <v>333</v>
      </c>
      <c r="H7" s="769" t="s">
        <v>334</v>
      </c>
      <c r="I7" s="768"/>
      <c r="J7" s="768"/>
      <c r="K7" s="769"/>
      <c r="L7" s="768"/>
      <c r="M7" s="379"/>
    </row>
    <row r="8" spans="1:13" s="784" customFormat="1" ht="20.100000000000001" customHeight="1" thickBot="1" x14ac:dyDescent="0.25">
      <c r="A8" s="1703"/>
      <c r="B8" s="689" t="s">
        <v>337</v>
      </c>
      <c r="C8" s="689" t="s">
        <v>274</v>
      </c>
      <c r="D8" s="769" t="s">
        <v>163</v>
      </c>
      <c r="E8" s="1131" t="s">
        <v>444</v>
      </c>
      <c r="F8" s="281" t="s">
        <v>302</v>
      </c>
      <c r="G8" s="769" t="s">
        <v>336</v>
      </c>
      <c r="H8" s="769" t="s">
        <v>335</v>
      </c>
      <c r="I8" s="768"/>
      <c r="J8" s="768"/>
      <c r="K8" s="769"/>
      <c r="L8" s="768"/>
      <c r="M8" s="379"/>
    </row>
    <row r="9" spans="1:13" s="784" customFormat="1" ht="20.100000000000001" customHeight="1" x14ac:dyDescent="0.2">
      <c r="A9" s="785"/>
      <c r="B9" s="277">
        <v>526</v>
      </c>
      <c r="C9" s="277">
        <v>538</v>
      </c>
      <c r="D9" s="277">
        <v>547</v>
      </c>
      <c r="E9" s="1128">
        <v>532</v>
      </c>
      <c r="F9" s="1128">
        <v>508</v>
      </c>
      <c r="G9" s="277">
        <v>524</v>
      </c>
      <c r="H9" s="277">
        <v>534</v>
      </c>
      <c r="I9" s="277">
        <v>461</v>
      </c>
      <c r="J9" s="277"/>
      <c r="K9" s="277">
        <v>503</v>
      </c>
      <c r="L9" s="277">
        <v>489</v>
      </c>
      <c r="M9" s="381"/>
    </row>
    <row r="10" spans="1:13" s="784" customFormat="1" ht="20.100000000000001" customHeight="1" x14ac:dyDescent="0.2">
      <c r="A10" s="763" t="s">
        <v>77</v>
      </c>
      <c r="B10" s="274" t="s">
        <v>98</v>
      </c>
      <c r="C10" s="274" t="s">
        <v>235</v>
      </c>
      <c r="D10" s="274" t="s">
        <v>264</v>
      </c>
      <c r="E10" s="1132" t="s">
        <v>376</v>
      </c>
      <c r="F10" s="1131" t="s">
        <v>389</v>
      </c>
      <c r="G10" s="274" t="s">
        <v>99</v>
      </c>
      <c r="H10" s="274" t="s">
        <v>102</v>
      </c>
      <c r="I10" s="274" t="s">
        <v>103</v>
      </c>
      <c r="J10" s="274"/>
      <c r="K10" s="274" t="s">
        <v>104</v>
      </c>
      <c r="L10" s="274" t="s">
        <v>105</v>
      </c>
      <c r="M10" s="379"/>
    </row>
    <row r="11" spans="1:13" s="784" customFormat="1" ht="20.100000000000001" customHeight="1" thickBot="1" x14ac:dyDescent="0.25">
      <c r="A11" s="786"/>
      <c r="B11" s="281" t="s">
        <v>106</v>
      </c>
      <c r="C11" s="281" t="s">
        <v>263</v>
      </c>
      <c r="D11" s="281" t="s">
        <v>265</v>
      </c>
      <c r="E11" s="1129" t="s">
        <v>383</v>
      </c>
      <c r="F11" s="1129" t="s">
        <v>390</v>
      </c>
      <c r="G11" s="281" t="s">
        <v>107</v>
      </c>
      <c r="H11" s="281">
        <v>1982</v>
      </c>
      <c r="I11" s="772" t="s">
        <v>156</v>
      </c>
      <c r="J11" s="281"/>
      <c r="K11" s="281" t="s">
        <v>108</v>
      </c>
      <c r="L11" s="281" t="s">
        <v>109</v>
      </c>
      <c r="M11" s="380"/>
    </row>
    <row r="12" spans="1:13" s="784" customFormat="1" ht="20.100000000000001" customHeight="1" x14ac:dyDescent="0.2">
      <c r="A12" s="763"/>
      <c r="B12" s="768"/>
      <c r="C12" s="273">
        <v>224</v>
      </c>
      <c r="D12" s="273">
        <v>254</v>
      </c>
      <c r="E12" s="273">
        <v>242</v>
      </c>
      <c r="F12" s="1260">
        <v>301</v>
      </c>
      <c r="G12" s="273">
        <v>277</v>
      </c>
      <c r="H12" s="273"/>
      <c r="I12" s="273"/>
      <c r="J12" s="273"/>
      <c r="K12" s="273">
        <v>332</v>
      </c>
      <c r="L12" s="273"/>
      <c r="M12" s="291"/>
    </row>
    <row r="13" spans="1:13" s="313" customFormat="1" ht="20.100000000000001" customHeight="1" x14ac:dyDescent="0.2">
      <c r="A13" s="763" t="s">
        <v>79</v>
      </c>
      <c r="B13" s="768"/>
      <c r="C13" s="769" t="s">
        <v>164</v>
      </c>
      <c r="D13" s="769" t="s">
        <v>118</v>
      </c>
      <c r="E13" s="769" t="s">
        <v>100</v>
      </c>
      <c r="F13" s="1131" t="s">
        <v>389</v>
      </c>
      <c r="G13" s="769" t="s">
        <v>101</v>
      </c>
      <c r="H13" s="769"/>
      <c r="I13" s="769"/>
      <c r="J13" s="769"/>
      <c r="K13" s="769" t="s">
        <v>303</v>
      </c>
      <c r="L13" s="769"/>
      <c r="M13" s="328"/>
    </row>
    <row r="14" spans="1:13" s="784" customFormat="1" ht="20.100000000000001" customHeight="1" thickBot="1" x14ac:dyDescent="0.25">
      <c r="A14" s="787"/>
      <c r="B14" s="768"/>
      <c r="C14" s="769" t="s">
        <v>168</v>
      </c>
      <c r="D14" s="769" t="s">
        <v>125</v>
      </c>
      <c r="E14" s="769" t="s">
        <v>110</v>
      </c>
      <c r="F14" s="1131" t="s">
        <v>423</v>
      </c>
      <c r="G14" s="769" t="s">
        <v>111</v>
      </c>
      <c r="H14" s="769"/>
      <c r="I14" s="769"/>
      <c r="J14" s="769"/>
      <c r="K14" s="769" t="s">
        <v>314</v>
      </c>
      <c r="L14" s="769"/>
      <c r="M14" s="328"/>
    </row>
    <row r="15" spans="1:13" x14ac:dyDescent="0.2">
      <c r="A15" s="371"/>
      <c r="B15" s="319"/>
      <c r="C15" s="319"/>
      <c r="D15" s="320"/>
      <c r="E15" s="319"/>
      <c r="F15" s="319"/>
      <c r="G15" s="319"/>
      <c r="H15" s="319"/>
      <c r="I15" s="319"/>
      <c r="J15" s="319"/>
      <c r="K15" s="292"/>
      <c r="L15" s="292"/>
      <c r="M15" s="293"/>
    </row>
    <row r="16" spans="1:13" x14ac:dyDescent="0.2">
      <c r="A16" s="372"/>
      <c r="B16" s="286"/>
      <c r="C16" s="286"/>
      <c r="D16" s="285"/>
      <c r="E16" s="286"/>
      <c r="F16" s="286"/>
      <c r="G16" s="286"/>
      <c r="H16" s="286"/>
      <c r="I16" s="286"/>
      <c r="J16" s="286"/>
      <c r="K16" s="286"/>
      <c r="L16" s="286"/>
      <c r="M16" s="322"/>
    </row>
    <row r="17" spans="1:13" x14ac:dyDescent="0.2">
      <c r="A17" s="372"/>
      <c r="B17" s="1700" t="s">
        <v>83</v>
      </c>
      <c r="C17" s="1700"/>
      <c r="D17" s="1700"/>
      <c r="E17" s="1700"/>
      <c r="F17" s="286"/>
      <c r="G17" s="286"/>
      <c r="H17" s="286"/>
      <c r="I17" s="286"/>
      <c r="J17" s="286"/>
      <c r="K17" s="286"/>
      <c r="L17" s="286"/>
      <c r="M17" s="322"/>
    </row>
    <row r="18" spans="1:13" x14ac:dyDescent="0.2">
      <c r="A18" s="372"/>
      <c r="B18" s="773" t="s">
        <v>84</v>
      </c>
      <c r="C18" s="774">
        <v>1532</v>
      </c>
      <c r="D18" s="774" t="s">
        <v>85</v>
      </c>
      <c r="E18" s="286" t="s">
        <v>262</v>
      </c>
      <c r="F18" s="286"/>
      <c r="G18" s="286"/>
      <c r="H18" s="286"/>
      <c r="I18" s="286"/>
      <c r="J18" s="286"/>
      <c r="K18" s="286"/>
      <c r="L18" s="286"/>
      <c r="M18" s="322"/>
    </row>
    <row r="19" spans="1:13" x14ac:dyDescent="0.2">
      <c r="A19" s="372"/>
      <c r="B19" s="286"/>
      <c r="C19" s="286"/>
      <c r="D19" s="285"/>
      <c r="E19" s="286"/>
      <c r="F19" s="286"/>
      <c r="G19" s="286"/>
      <c r="H19" s="286"/>
      <c r="I19" s="286"/>
      <c r="J19" s="286"/>
      <c r="K19" s="286"/>
      <c r="L19" s="286"/>
      <c r="M19" s="322"/>
    </row>
    <row r="20" spans="1:13" x14ac:dyDescent="0.2">
      <c r="A20" s="372"/>
      <c r="B20" s="773"/>
      <c r="C20" s="286"/>
      <c r="D20" s="285"/>
      <c r="E20" s="286"/>
      <c r="F20" s="286"/>
      <c r="G20" s="286"/>
      <c r="H20" s="286"/>
      <c r="I20" s="286"/>
      <c r="J20" s="286"/>
      <c r="K20" s="286"/>
      <c r="L20" s="286"/>
      <c r="M20" s="322"/>
    </row>
    <row r="21" spans="1:13" x14ac:dyDescent="0.2">
      <c r="A21" s="372"/>
      <c r="B21" s="773"/>
      <c r="C21" s="286"/>
      <c r="D21" s="285"/>
      <c r="E21" s="286"/>
      <c r="F21" s="286"/>
      <c r="G21" s="286"/>
      <c r="H21" s="286"/>
      <c r="I21" s="286"/>
      <c r="J21" s="286"/>
      <c r="K21" s="286"/>
      <c r="L21" s="286"/>
      <c r="M21" s="322"/>
    </row>
    <row r="22" spans="1:13" ht="13.5" thickBot="1" x14ac:dyDescent="0.25">
      <c r="A22" s="373"/>
      <c r="B22" s="326"/>
      <c r="C22" s="326"/>
      <c r="D22" s="327"/>
      <c r="E22" s="326"/>
      <c r="F22" s="326"/>
      <c r="G22" s="326"/>
      <c r="H22" s="326"/>
      <c r="I22" s="326"/>
      <c r="J22" s="326"/>
      <c r="K22" s="326"/>
      <c r="L22" s="326"/>
      <c r="M22" s="775"/>
    </row>
    <row r="23" spans="1:13" s="294" customFormat="1" ht="13.5" thickBot="1" x14ac:dyDescent="0.25">
      <c r="B23" s="294" t="s">
        <v>173</v>
      </c>
      <c r="C23" s="295" t="s">
        <v>185</v>
      </c>
      <c r="D23" s="1187" t="s">
        <v>172</v>
      </c>
      <c r="E23" s="296" t="s">
        <v>119</v>
      </c>
      <c r="G23" s="297" t="s">
        <v>184</v>
      </c>
      <c r="I23" s="297"/>
      <c r="K23" s="297"/>
      <c r="M23" s="289"/>
    </row>
    <row r="24" spans="1:13" s="784" customFormat="1" ht="20.100000000000001" customHeight="1" x14ac:dyDescent="0.2">
      <c r="A24" s="785"/>
      <c r="B24" s="776"/>
      <c r="C24" s="777"/>
      <c r="D24" s="1189">
        <v>376</v>
      </c>
      <c r="E24" s="777"/>
      <c r="F24" s="777"/>
      <c r="G24" s="777"/>
      <c r="H24" s="777"/>
      <c r="I24" s="777"/>
      <c r="J24" s="777"/>
      <c r="K24" s="777"/>
      <c r="L24" s="777"/>
      <c r="M24" s="381"/>
    </row>
    <row r="25" spans="1:13" s="784" customFormat="1" ht="20.100000000000001" customHeight="1" x14ac:dyDescent="0.2">
      <c r="A25" s="763" t="s">
        <v>115</v>
      </c>
      <c r="B25" s="778"/>
      <c r="C25" s="769"/>
      <c r="D25" s="1190" t="s">
        <v>406</v>
      </c>
      <c r="E25" s="274"/>
      <c r="F25" s="769"/>
      <c r="G25" s="274"/>
      <c r="H25" s="769"/>
      <c r="I25" s="769"/>
      <c r="J25" s="769"/>
      <c r="K25" s="769"/>
      <c r="L25" s="769"/>
      <c r="M25" s="379"/>
    </row>
    <row r="26" spans="1:13" s="784" customFormat="1" ht="20.100000000000001" customHeight="1" thickBot="1" x14ac:dyDescent="0.25">
      <c r="A26" s="786"/>
      <c r="B26" s="312"/>
      <c r="C26" s="281"/>
      <c r="D26" s="1191" t="s">
        <v>407</v>
      </c>
      <c r="E26" s="281"/>
      <c r="F26" s="281"/>
      <c r="G26" s="281"/>
      <c r="H26" s="281"/>
      <c r="I26" s="281"/>
      <c r="J26" s="281"/>
      <c r="K26" s="281"/>
      <c r="L26" s="281"/>
      <c r="M26" s="779"/>
    </row>
  </sheetData>
  <mergeCells count="3">
    <mergeCell ref="A3:A5"/>
    <mergeCell ref="A6:A8"/>
    <mergeCell ref="B17:E17"/>
  </mergeCells>
  <phoneticPr fontId="0" type="noConversion"/>
  <printOptions horizontalCentered="1" verticalCentered="1"/>
  <pageMargins left="0.7" right="0.7" top="0.75" bottom="0.75" header="0.3" footer="0.3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Salle</vt:lpstr>
      <vt:lpstr>Federal</vt:lpstr>
      <vt:lpstr>FITA</vt:lpstr>
      <vt:lpstr>Field</vt:lpstr>
      <vt:lpstr>Beursault</vt:lpstr>
      <vt:lpstr>3D</vt:lpstr>
      <vt:lpstr>Nature</vt:lpstr>
      <vt:lpstr>RecordsH</vt:lpstr>
      <vt:lpstr>RecordsF</vt:lpstr>
      <vt:lpstr>Palmarés</vt:lpstr>
      <vt:lpstr>'3D'!Zone_d_impression</vt:lpstr>
      <vt:lpstr>Beursault!Zone_d_impression</vt:lpstr>
      <vt:lpstr>Federal!Zone_d_impression</vt:lpstr>
      <vt:lpstr>Field!Zone_d_impression</vt:lpstr>
      <vt:lpstr>FITA!Zone_d_impression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Company>STAR COMMAND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Norbert</cp:lastModifiedBy>
  <cp:lastPrinted>2017-10-02T12:13:26Z</cp:lastPrinted>
  <dcterms:created xsi:type="dcterms:W3CDTF">1998-04-20T10:52:26Z</dcterms:created>
  <dcterms:modified xsi:type="dcterms:W3CDTF">2017-10-02T12:19:56Z</dcterms:modified>
</cp:coreProperties>
</file>