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405" firstSheet="4" activeTab="8"/>
  </bookViews>
  <sheets>
    <sheet name="Salle" sheetId="1" r:id="rId1"/>
    <sheet name="EXTERIEUR" sheetId="3" r:id="rId2"/>
    <sheet name="Field" sheetId="4" r:id="rId3"/>
    <sheet name="Beursault" sheetId="5" r:id="rId4"/>
    <sheet name="3D" sheetId="6" r:id="rId5"/>
    <sheet name="Nature" sheetId="7" r:id="rId6"/>
    <sheet name="RecordsH" sheetId="8" r:id="rId7"/>
    <sheet name="RecordsF" sheetId="9" r:id="rId8"/>
    <sheet name="Palmarés" sheetId="10" r:id="rId9"/>
    <sheet name="Var" sheetId="11" r:id="rId10"/>
  </sheets>
  <definedNames>
    <definedName name="__xlnm.Print_Area">'3D'!$A$1:$BQ$70</definedName>
    <definedName name="__xlnm.Print_Area_1">Beursault!$A$1:$AM$56</definedName>
    <definedName name="__xlnm.Print_Area_2">#REF!</definedName>
    <definedName name="__xlnm.Print_Area_3">Field!$B$1:$AY$61</definedName>
    <definedName name="__xlnm.Print_Area_4">EXTERIEUR!$A$1:$AO$61</definedName>
    <definedName name="__xlnm.Print_Area_5">Palmarés!$A$1:$I$92</definedName>
    <definedName name="__xlnm.Print_Area_6">RecordsF!$A$1:$M$26</definedName>
    <definedName name="__xlnm.Print_Area_7">RecordsH!$A$1:$P$32</definedName>
    <definedName name="__xlnm.Print_Area_8">Salle!$A$1:$BI$102</definedName>
    <definedName name="__xlnm.Print_Titles">#N/A</definedName>
    <definedName name="_xlnm.Print_Area" localSheetId="4">'3D'!$A$1:$BQ$70</definedName>
    <definedName name="_xlnm.Print_Area" localSheetId="3">Beursault!$A$1:$AM$56</definedName>
    <definedName name="_xlnm.Print_Area" localSheetId="1">EXTERIEUR!$A$1:$AQ$101</definedName>
    <definedName name="_xlnm.Print_Area" localSheetId="2">Field!$B$1:$AY$61</definedName>
    <definedName name="_xlnm.Print_Area" localSheetId="8">Palmarés!$A$1:$I$92</definedName>
    <definedName name="_xlnm.Print_Area" localSheetId="7">RecordsF!$A$1:$M$26</definedName>
    <definedName name="_xlnm.Print_Area" localSheetId="6">RecordsH!$A$1:$P$32</definedName>
    <definedName name="_xlnm.Print_Area" localSheetId="0">Salle!$A$1:$BI$102</definedName>
  </definedNames>
  <calcPr calcId="145621"/>
</workbook>
</file>

<file path=xl/calcChain.xml><?xml version="1.0" encoding="utf-8"?>
<calcChain xmlns="http://schemas.openxmlformats.org/spreadsheetml/2006/main">
  <c r="J99" i="1" l="1"/>
  <c r="BE63" i="6" l="1"/>
  <c r="BP60" i="6"/>
  <c r="BO60" i="6"/>
  <c r="BN60" i="6"/>
  <c r="BM60" i="6"/>
  <c r="BL60" i="6"/>
  <c r="BK60" i="6"/>
  <c r="H53" i="5" l="1"/>
  <c r="T59" i="4"/>
  <c r="J100" i="3"/>
  <c r="AE40" i="3" l="1"/>
  <c r="AE41" i="3"/>
  <c r="AE42" i="3"/>
  <c r="AE44" i="3"/>
  <c r="AE47" i="3"/>
  <c r="AE50" i="3"/>
  <c r="AE53" i="3"/>
  <c r="AE55" i="3"/>
  <c r="AE58" i="3"/>
  <c r="AE61" i="3"/>
  <c r="AE67" i="3"/>
  <c r="AE70" i="3"/>
  <c r="AE72" i="3"/>
  <c r="AE74" i="3"/>
  <c r="AE75" i="3"/>
  <c r="AE79" i="3"/>
  <c r="AE80" i="3"/>
  <c r="AE81" i="3"/>
  <c r="AE83" i="3"/>
  <c r="AE85" i="3"/>
  <c r="AE89" i="3"/>
  <c r="AE92" i="3"/>
  <c r="AH98" i="3"/>
  <c r="AG98" i="3"/>
  <c r="AF98" i="3"/>
  <c r="AD98" i="3"/>
  <c r="AN98" i="3" s="1"/>
  <c r="AH97" i="3"/>
  <c r="AG97" i="3"/>
  <c r="AF97" i="3"/>
  <c r="AD97" i="3"/>
  <c r="AN97" i="3" s="1"/>
  <c r="AH96" i="3"/>
  <c r="AG96" i="3"/>
  <c r="AF96" i="3"/>
  <c r="AD96" i="3"/>
  <c r="AM96" i="3" s="1"/>
  <c r="AH95" i="3"/>
  <c r="AG95" i="3"/>
  <c r="AF95" i="3"/>
  <c r="AD95" i="3"/>
  <c r="AE95" i="3" s="1"/>
  <c r="AH94" i="3"/>
  <c r="AG94" i="3"/>
  <c r="AF94" i="3"/>
  <c r="AD94" i="3"/>
  <c r="AE94" i="3" s="1"/>
  <c r="AH93" i="3"/>
  <c r="AG93" i="3"/>
  <c r="AF93" i="3"/>
  <c r="AD93" i="3"/>
  <c r="AN93" i="3" s="1"/>
  <c r="AH91" i="3"/>
  <c r="AG91" i="3"/>
  <c r="AF91" i="3"/>
  <c r="AD91" i="3"/>
  <c r="AN91" i="3" s="1"/>
  <c r="AH90" i="3"/>
  <c r="AG90" i="3"/>
  <c r="AF90" i="3"/>
  <c r="AD90" i="3"/>
  <c r="AN90" i="3" s="1"/>
  <c r="AH88" i="3"/>
  <c r="AG88" i="3"/>
  <c r="AF88" i="3"/>
  <c r="AD88" i="3"/>
  <c r="AE88" i="3" s="1"/>
  <c r="AH87" i="3"/>
  <c r="AG87" i="3"/>
  <c r="AF87" i="3"/>
  <c r="AD87" i="3"/>
  <c r="AE87" i="3" s="1"/>
  <c r="AH86" i="3"/>
  <c r="AG86" i="3"/>
  <c r="AF86" i="3"/>
  <c r="AD86" i="3"/>
  <c r="AN86" i="3" s="1"/>
  <c r="AH84" i="3"/>
  <c r="AG84" i="3"/>
  <c r="AF84" i="3"/>
  <c r="AD84" i="3"/>
  <c r="AE84" i="3" s="1"/>
  <c r="AH82" i="3"/>
  <c r="AG82" i="3"/>
  <c r="AF82" i="3"/>
  <c r="AD82" i="3"/>
  <c r="AL82" i="3" s="1"/>
  <c r="AH78" i="3"/>
  <c r="AG78" i="3"/>
  <c r="AF78" i="3"/>
  <c r="AD78" i="3"/>
  <c r="AK78" i="3" s="1"/>
  <c r="AH77" i="3"/>
  <c r="AG77" i="3"/>
  <c r="AF77" i="3"/>
  <c r="AD77" i="3"/>
  <c r="AN77" i="3" s="1"/>
  <c r="AH76" i="3"/>
  <c r="AG76" i="3"/>
  <c r="AF76" i="3"/>
  <c r="AD76" i="3"/>
  <c r="AN76" i="3" s="1"/>
  <c r="AH73" i="3"/>
  <c r="AG73" i="3"/>
  <c r="AF73" i="3"/>
  <c r="AD73" i="3"/>
  <c r="AM73" i="3" s="1"/>
  <c r="AN72" i="3"/>
  <c r="AM72" i="3"/>
  <c r="AL72" i="3"/>
  <c r="AK72" i="3"/>
  <c r="AJ72" i="3"/>
  <c r="AH71" i="3"/>
  <c r="AG71" i="3"/>
  <c r="AF71" i="3"/>
  <c r="AD71" i="3"/>
  <c r="AE71" i="3" s="1"/>
  <c r="AH69" i="3"/>
  <c r="AG69" i="3"/>
  <c r="AF69" i="3"/>
  <c r="AD69" i="3"/>
  <c r="AL69" i="3" s="1"/>
  <c r="AH68" i="3"/>
  <c r="AG68" i="3"/>
  <c r="AF68" i="3"/>
  <c r="AD68" i="3"/>
  <c r="AE68" i="3" s="1"/>
  <c r="AH66" i="3"/>
  <c r="AG66" i="3"/>
  <c r="AF66" i="3"/>
  <c r="AD66" i="3"/>
  <c r="AL66" i="3" s="1"/>
  <c r="AH65" i="3"/>
  <c r="AG65" i="3"/>
  <c r="AF65" i="3"/>
  <c r="AD65" i="3"/>
  <c r="AM65" i="3" s="1"/>
  <c r="AH64" i="3"/>
  <c r="AG64" i="3"/>
  <c r="AF64" i="3"/>
  <c r="AD64" i="3"/>
  <c r="AM64" i="3" s="1"/>
  <c r="AH63" i="3"/>
  <c r="AG63" i="3"/>
  <c r="AF63" i="3"/>
  <c r="AD63" i="3"/>
  <c r="AK63" i="3" s="1"/>
  <c r="AH62" i="3"/>
  <c r="AG62" i="3"/>
  <c r="AF62" i="3"/>
  <c r="AD62" i="3"/>
  <c r="AM62" i="3" s="1"/>
  <c r="AH60" i="3"/>
  <c r="AG60" i="3"/>
  <c r="AF60" i="3"/>
  <c r="AD60" i="3"/>
  <c r="AM60" i="3" s="1"/>
  <c r="AH59" i="3"/>
  <c r="AG59" i="3"/>
  <c r="AF59" i="3"/>
  <c r="AD59" i="3"/>
  <c r="AL59" i="3" s="1"/>
  <c r="AH57" i="3"/>
  <c r="AG57" i="3"/>
  <c r="AF57" i="3"/>
  <c r="AD57" i="3"/>
  <c r="AN57" i="3" s="1"/>
  <c r="AH56" i="3"/>
  <c r="AG56" i="3"/>
  <c r="AF56" i="3"/>
  <c r="AD56" i="3"/>
  <c r="AM56" i="3" s="1"/>
  <c r="AH54" i="3"/>
  <c r="AG54" i="3"/>
  <c r="AF54" i="3"/>
  <c r="AD54" i="3"/>
  <c r="AM54" i="3" s="1"/>
  <c r="AH52" i="3"/>
  <c r="AG52" i="3"/>
  <c r="AF52" i="3"/>
  <c r="AD52" i="3"/>
  <c r="AL52" i="3" s="1"/>
  <c r="AH51" i="3"/>
  <c r="AG51" i="3"/>
  <c r="AF51" i="3"/>
  <c r="AD51" i="3"/>
  <c r="AK51" i="3" s="1"/>
  <c r="AH49" i="3"/>
  <c r="AH100" i="3" s="1"/>
  <c r="AG49" i="3"/>
  <c r="AG100" i="3" s="1"/>
  <c r="AF49" i="3"/>
  <c r="AF100" i="3" s="1"/>
  <c r="AD49" i="3"/>
  <c r="AN49" i="3" s="1"/>
  <c r="AH48" i="3"/>
  <c r="AG48" i="3"/>
  <c r="AF48" i="3"/>
  <c r="AD48" i="3"/>
  <c r="AM48" i="3" s="1"/>
  <c r="AH46" i="3"/>
  <c r="AG46" i="3"/>
  <c r="AF46" i="3"/>
  <c r="AD46" i="3"/>
  <c r="AN46" i="3" s="1"/>
  <c r="AH45" i="3"/>
  <c r="AG45" i="3"/>
  <c r="AF45" i="3"/>
  <c r="AD45" i="3"/>
  <c r="AM45" i="3" s="1"/>
  <c r="AH43" i="3"/>
  <c r="AG43" i="3"/>
  <c r="AF43" i="3"/>
  <c r="AD43" i="3"/>
  <c r="AL43" i="3" s="1"/>
  <c r="AI82" i="3" l="1"/>
  <c r="AI86" i="3"/>
  <c r="AI98" i="3"/>
  <c r="AE96" i="3"/>
  <c r="AE97" i="3"/>
  <c r="AI62" i="3"/>
  <c r="AE98" i="3"/>
  <c r="AE90" i="3"/>
  <c r="AE86" i="3"/>
  <c r="AE82" i="3"/>
  <c r="AE78" i="3"/>
  <c r="AE66" i="3"/>
  <c r="AE62" i="3"/>
  <c r="AE54" i="3"/>
  <c r="AE46" i="3"/>
  <c r="AE93" i="3"/>
  <c r="AE77" i="3"/>
  <c r="AE73" i="3"/>
  <c r="AE69" i="3"/>
  <c r="AE65" i="3"/>
  <c r="AE57" i="3"/>
  <c r="AE49" i="3"/>
  <c r="AE45" i="3"/>
  <c r="AE76" i="3"/>
  <c r="AE64" i="3"/>
  <c r="AE60" i="3"/>
  <c r="AE56" i="3"/>
  <c r="AE52" i="3"/>
  <c r="AE48" i="3"/>
  <c r="AE91" i="3"/>
  <c r="AE63" i="3"/>
  <c r="AE59" i="3"/>
  <c r="AE51" i="3"/>
  <c r="AE43" i="3"/>
  <c r="AI60" i="3"/>
  <c r="AI65" i="3"/>
  <c r="AI48" i="3"/>
  <c r="AI54" i="3"/>
  <c r="AL48" i="3"/>
  <c r="AI49" i="3"/>
  <c r="AI63" i="3"/>
  <c r="AI76" i="3"/>
  <c r="AI78" i="3"/>
  <c r="AN78" i="3"/>
  <c r="AI84" i="3"/>
  <c r="AI94" i="3"/>
  <c r="AI95" i="3"/>
  <c r="AI96" i="3"/>
  <c r="AM51" i="3"/>
  <c r="AK82" i="3"/>
  <c r="AK52" i="3"/>
  <c r="AM82" i="3"/>
  <c r="AI97" i="3"/>
  <c r="AI51" i="3"/>
  <c r="AI52" i="3"/>
  <c r="AM52" i="3"/>
  <c r="AI66" i="3"/>
  <c r="AI68" i="3"/>
  <c r="AM78" i="3"/>
  <c r="AI91" i="3"/>
  <c r="AL96" i="3"/>
  <c r="AK45" i="3"/>
  <c r="AI43" i="3"/>
  <c r="AK43" i="3"/>
  <c r="AM43" i="3"/>
  <c r="AJ51" i="3"/>
  <c r="AJ52" i="3"/>
  <c r="AK54" i="3"/>
  <c r="AI56" i="3"/>
  <c r="AI57" i="3"/>
  <c r="AN63" i="3"/>
  <c r="AN64" i="3"/>
  <c r="AM69" i="3"/>
  <c r="AI73" i="3"/>
  <c r="AJ78" i="3"/>
  <c r="AJ82" i="3"/>
  <c r="AI88" i="3"/>
  <c r="AI90" i="3"/>
  <c r="AI93" i="3"/>
  <c r="AK96" i="3"/>
  <c r="AN43" i="3"/>
  <c r="AN69" i="3"/>
  <c r="AJ43" i="3"/>
  <c r="AN51" i="3"/>
  <c r="AK59" i="3"/>
  <c r="AK64" i="3"/>
  <c r="AJ69" i="3"/>
  <c r="AM77" i="3"/>
  <c r="AI46" i="3"/>
  <c r="AI45" i="3"/>
  <c r="AN52" i="3"/>
  <c r="AI59" i="3"/>
  <c r="AN59" i="3"/>
  <c r="AI64" i="3"/>
  <c r="AL64" i="3"/>
  <c r="AI69" i="3"/>
  <c r="AK69" i="3"/>
  <c r="AI71" i="3"/>
  <c r="AI77" i="3"/>
  <c r="AN82" i="3"/>
  <c r="AI87" i="3"/>
  <c r="AM90" i="3"/>
  <c r="AM46" i="3"/>
  <c r="AJ45" i="3"/>
  <c r="AN45" i="3"/>
  <c r="AK46" i="3"/>
  <c r="AN48" i="3"/>
  <c r="AK49" i="3"/>
  <c r="AL51" i="3"/>
  <c r="AJ54" i="3"/>
  <c r="AN54" i="3"/>
  <c r="AN56" i="3"/>
  <c r="AK57" i="3"/>
  <c r="AM59" i="3"/>
  <c r="AJ60" i="3"/>
  <c r="AN60" i="3"/>
  <c r="AN62" i="3"/>
  <c r="AL63" i="3"/>
  <c r="AN65" i="3"/>
  <c r="AM66" i="3"/>
  <c r="AL68" i="3"/>
  <c r="AN71" i="3"/>
  <c r="AJ73" i="3"/>
  <c r="AN73" i="3"/>
  <c r="AL78" i="3"/>
  <c r="AL84" i="3"/>
  <c r="AL87" i="3"/>
  <c r="AM94" i="3"/>
  <c r="AN96" i="3"/>
  <c r="AL49" i="3"/>
  <c r="AL57" i="3"/>
  <c r="AK60" i="3"/>
  <c r="AM63" i="3"/>
  <c r="AN66" i="3"/>
  <c r="AM68" i="3"/>
  <c r="AK73" i="3"/>
  <c r="AM84" i="3"/>
  <c r="AM87" i="3"/>
  <c r="AN94" i="3"/>
  <c r="AL45" i="3"/>
  <c r="AM49" i="3"/>
  <c r="AL54" i="3"/>
  <c r="AL60" i="3"/>
  <c r="AN68" i="3"/>
  <c r="AL73" i="3"/>
  <c r="AN84" i="3"/>
  <c r="AN87" i="3"/>
  <c r="AM98" i="3"/>
  <c r="AL46" i="3"/>
  <c r="AM57" i="3"/>
  <c r="AJ46" i="3"/>
  <c r="AJ49" i="3"/>
  <c r="AJ57" i="3"/>
  <c r="BO44" i="6"/>
  <c r="BP44" i="6"/>
  <c r="BP43" i="6"/>
  <c r="BO43" i="6"/>
  <c r="BP41" i="6"/>
  <c r="BO41" i="6"/>
  <c r="BN41" i="6"/>
  <c r="BM41" i="6"/>
  <c r="BL41" i="6"/>
  <c r="BK41" i="6"/>
  <c r="BP40" i="6"/>
  <c r="BO40" i="6"/>
  <c r="BN40" i="6"/>
  <c r="BM40" i="6"/>
  <c r="BL40" i="6"/>
  <c r="BK40" i="6"/>
  <c r="BP38" i="6"/>
  <c r="BO38" i="6"/>
  <c r="BN38" i="6"/>
  <c r="BM38" i="6"/>
  <c r="BL38" i="6"/>
  <c r="BK38" i="6"/>
  <c r="BP37" i="6"/>
  <c r="BO37" i="6"/>
  <c r="BN37" i="6"/>
  <c r="BM37" i="6"/>
  <c r="BL37" i="6"/>
  <c r="BK37" i="6"/>
  <c r="BP28" i="6"/>
  <c r="BO28" i="6"/>
  <c r="BN28" i="6"/>
  <c r="BM28" i="6"/>
  <c r="BP35" i="6"/>
  <c r="BO35" i="6"/>
  <c r="BN35" i="6"/>
  <c r="BP33" i="6"/>
  <c r="BO33" i="6"/>
  <c r="BN33" i="6"/>
  <c r="BP31" i="6"/>
  <c r="BO31" i="6"/>
  <c r="BM15" i="6"/>
  <c r="BL15" i="6"/>
  <c r="BK15" i="6"/>
  <c r="BM13" i="6"/>
  <c r="BL13" i="6"/>
  <c r="BK13" i="6"/>
  <c r="BM12" i="6"/>
  <c r="BL12" i="6"/>
  <c r="BK12" i="6"/>
  <c r="BM10" i="6"/>
  <c r="BL10" i="6"/>
  <c r="BK10" i="6"/>
  <c r="BM8" i="6"/>
  <c r="BL8" i="6"/>
  <c r="BK8" i="6"/>
  <c r="AI100" i="3" l="1"/>
  <c r="AD100" i="3"/>
  <c r="R68" i="6"/>
  <c r="BK68" i="3" l="1"/>
  <c r="BK67" i="3"/>
  <c r="BK65" i="3"/>
  <c r="BK64" i="3"/>
  <c r="BK63" i="3"/>
  <c r="BK61" i="3"/>
  <c r="BK58" i="3"/>
  <c r="BK57" i="3"/>
  <c r="BK56" i="3"/>
  <c r="AD8" i="3"/>
  <c r="AE8" i="3" s="1"/>
  <c r="AD9" i="3"/>
  <c r="AD10" i="3"/>
  <c r="AD11" i="3"/>
  <c r="AE11" i="3" s="1"/>
  <c r="AD12" i="3"/>
  <c r="AE12" i="3" s="1"/>
  <c r="AD13" i="3"/>
  <c r="AD14" i="3"/>
  <c r="AD15" i="3"/>
  <c r="AE15" i="3" s="1"/>
  <c r="AD16" i="3"/>
  <c r="AE16" i="3" s="1"/>
  <c r="AD17" i="3"/>
  <c r="AD18" i="3"/>
  <c r="AE18" i="3" s="1"/>
  <c r="AD19" i="3"/>
  <c r="AE19" i="3" s="1"/>
  <c r="AD20" i="3"/>
  <c r="AD21" i="3"/>
  <c r="AE21" i="3" s="1"/>
  <c r="AD22" i="3"/>
  <c r="AE22" i="3" s="1"/>
  <c r="AD23" i="3"/>
  <c r="AE23" i="3" s="1"/>
  <c r="AD24" i="3"/>
  <c r="AE24" i="3" s="1"/>
  <c r="AD25" i="3"/>
  <c r="AE25" i="3" s="1"/>
  <c r="AD26" i="3"/>
  <c r="AE26" i="3" s="1"/>
  <c r="AD27" i="3"/>
  <c r="AE27" i="3" s="1"/>
  <c r="AD28" i="3"/>
  <c r="AE28" i="3" s="1"/>
  <c r="AD29" i="3"/>
  <c r="AE29" i="3" s="1"/>
  <c r="AD30" i="3"/>
  <c r="AE30" i="3" s="1"/>
  <c r="AD31" i="3"/>
  <c r="AE31" i="3" s="1"/>
  <c r="AD32" i="3"/>
  <c r="AE32" i="3" s="1"/>
  <c r="AD33" i="3"/>
  <c r="AE33" i="3" s="1"/>
  <c r="AD34" i="3"/>
  <c r="AE34" i="3" s="1"/>
  <c r="AD35" i="3"/>
  <c r="AE35" i="3" s="1"/>
  <c r="AD36" i="3"/>
  <c r="AE36" i="3" s="1"/>
  <c r="AD37" i="3"/>
  <c r="AE37" i="3" s="1"/>
  <c r="AD38" i="3"/>
  <c r="AE38" i="3" s="1"/>
  <c r="AD39" i="3"/>
  <c r="AE39" i="3" s="1"/>
  <c r="BE31" i="6" l="1"/>
  <c r="BE60" i="6" l="1"/>
  <c r="BE44" i="6"/>
  <c r="AM49" i="4"/>
  <c r="BE41" i="6"/>
  <c r="BE43" i="6"/>
  <c r="BE46" i="6"/>
  <c r="BE48" i="6"/>
  <c r="BE49" i="6"/>
  <c r="BE51" i="6"/>
  <c r="BE53" i="6"/>
  <c r="BE54" i="6"/>
  <c r="BE55" i="6"/>
  <c r="BE56" i="6"/>
  <c r="BE58" i="6"/>
  <c r="BE59" i="6"/>
  <c r="BE62" i="6"/>
  <c r="BE65" i="6"/>
  <c r="BE66" i="6"/>
  <c r="BE40" i="6"/>
  <c r="BE38" i="6"/>
  <c r="BE37" i="6"/>
  <c r="BE30" i="6" l="1"/>
  <c r="BI63" i="6" l="1"/>
  <c r="BH63" i="6"/>
  <c r="BG63" i="6"/>
  <c r="BF63" i="6"/>
  <c r="BI62" i="6"/>
  <c r="BH62" i="6"/>
  <c r="BG62" i="6"/>
  <c r="BP62" i="6"/>
  <c r="BI44" i="6"/>
  <c r="BH44" i="6"/>
  <c r="BG44" i="6"/>
  <c r="BJ63" i="6" l="1"/>
  <c r="BF62" i="6"/>
  <c r="BN62" i="6"/>
  <c r="BJ62" i="6"/>
  <c r="BO62" i="6"/>
  <c r="BJ44" i="6"/>
  <c r="BF44" i="6"/>
  <c r="BI59" i="6" l="1"/>
  <c r="BH59" i="6"/>
  <c r="BG59" i="6"/>
  <c r="BP59" i="6"/>
  <c r="BJ59" i="6" l="1"/>
  <c r="BF59" i="6"/>
  <c r="BN59" i="6"/>
  <c r="BO59" i="6"/>
  <c r="AB19" i="5"/>
  <c r="AB20" i="5"/>
  <c r="AB21" i="5"/>
  <c r="AB22" i="5"/>
  <c r="AB23" i="5"/>
  <c r="AB24" i="5"/>
  <c r="AB26" i="5"/>
  <c r="AB25" i="5"/>
  <c r="AB27" i="5"/>
  <c r="AB28" i="5"/>
  <c r="AB30" i="5"/>
  <c r="AB31" i="5"/>
  <c r="AB33" i="5"/>
  <c r="AB35" i="5"/>
  <c r="AB37" i="5"/>
  <c r="AB38" i="5"/>
  <c r="AB39" i="5"/>
  <c r="AB41" i="5"/>
  <c r="AB43" i="5"/>
  <c r="AB44" i="5"/>
  <c r="AB46" i="5"/>
  <c r="AB47" i="5"/>
  <c r="AB48" i="5"/>
  <c r="AB49" i="5"/>
  <c r="AB50" i="5"/>
  <c r="AB51" i="5"/>
  <c r="AB18" i="5"/>
  <c r="AI26" i="5" l="1"/>
  <c r="AH26" i="5"/>
  <c r="AK26" i="5"/>
  <c r="AJ26" i="5"/>
  <c r="AH28" i="5"/>
  <c r="AI28" i="5"/>
  <c r="AF30" i="5"/>
  <c r="AE30" i="5"/>
  <c r="AD30" i="5"/>
  <c r="AF31" i="5"/>
  <c r="AE31" i="5"/>
  <c r="AD31" i="5"/>
  <c r="AK31" i="5"/>
  <c r="AG31" i="5" l="1"/>
  <c r="AG30" i="5"/>
  <c r="AH31" i="5"/>
  <c r="AI31" i="5"/>
  <c r="AJ31" i="5"/>
  <c r="AK17" i="3" l="1"/>
  <c r="AJ17" i="3"/>
  <c r="AQ55" i="4" l="1"/>
  <c r="AP55" i="4"/>
  <c r="AO55" i="4"/>
  <c r="AM55" i="4"/>
  <c r="AX55" i="4" s="1"/>
  <c r="AR55" i="4" l="1"/>
  <c r="AN55" i="4"/>
  <c r="AW55" i="4"/>
  <c r="BI30" i="6"/>
  <c r="BH30" i="6"/>
  <c r="BG30" i="6"/>
  <c r="BP30" i="6"/>
  <c r="BI31" i="6"/>
  <c r="BH31" i="6"/>
  <c r="BG31" i="6"/>
  <c r="BI26" i="6"/>
  <c r="BH26" i="6"/>
  <c r="BG26" i="6"/>
  <c r="BE26" i="6"/>
  <c r="BP26" i="6" s="1"/>
  <c r="BI25" i="6"/>
  <c r="BH25" i="6"/>
  <c r="BG25" i="6"/>
  <c r="BE25" i="6"/>
  <c r="BP25" i="6" s="1"/>
  <c r="BJ30" i="6" l="1"/>
  <c r="BJ31" i="6"/>
  <c r="BN25" i="6"/>
  <c r="BJ25" i="6"/>
  <c r="BM25" i="6"/>
  <c r="BK25" i="6"/>
  <c r="BO25" i="6"/>
  <c r="BJ26" i="6"/>
  <c r="BL25" i="6"/>
  <c r="BF30" i="6"/>
  <c r="BF31" i="6"/>
  <c r="BF25" i="6"/>
  <c r="BM26" i="6"/>
  <c r="BN26" i="6"/>
  <c r="BO26" i="6"/>
  <c r="BF26" i="6"/>
  <c r="AW29" i="1"/>
  <c r="AX29" i="1"/>
  <c r="AY29" i="1"/>
  <c r="BI29" i="1"/>
  <c r="BH29" i="1"/>
  <c r="BG29" i="1"/>
  <c r="BF29" i="1"/>
  <c r="BE29" i="1"/>
  <c r="BD29" i="1"/>
  <c r="BC29" i="1"/>
  <c r="BB29" i="1"/>
  <c r="BA29" i="1"/>
  <c r="AY33" i="1"/>
  <c r="AX33" i="1"/>
  <c r="AW33" i="1"/>
  <c r="AU33" i="1"/>
  <c r="BI33" i="1" s="1"/>
  <c r="AZ29" i="1" l="1"/>
  <c r="AZ33" i="1"/>
  <c r="BG33" i="1"/>
  <c r="BF33" i="1"/>
  <c r="BH33" i="1"/>
  <c r="AV33" i="1"/>
  <c r="AY63" i="1"/>
  <c r="AX63" i="1"/>
  <c r="AW63" i="1"/>
  <c r="AU63" i="1"/>
  <c r="BI63" i="1" s="1"/>
  <c r="AY56" i="1"/>
  <c r="AX56" i="1"/>
  <c r="AW56" i="1"/>
  <c r="AU56" i="1"/>
  <c r="BI56" i="1" s="1"/>
  <c r="AY55" i="1"/>
  <c r="AX55" i="1"/>
  <c r="AW55" i="1"/>
  <c r="AU55" i="1"/>
  <c r="BI55" i="1" s="1"/>
  <c r="AY17" i="1"/>
  <c r="AX17" i="1"/>
  <c r="AW17" i="1"/>
  <c r="AY16" i="1"/>
  <c r="AX16" i="1"/>
  <c r="AW16" i="1"/>
  <c r="AU16" i="1"/>
  <c r="AV16" i="1" s="1"/>
  <c r="AU17" i="1"/>
  <c r="BI17" i="1" s="1"/>
  <c r="AY26" i="1"/>
  <c r="AX26" i="1"/>
  <c r="AW26" i="1"/>
  <c r="AU26" i="1"/>
  <c r="BI26" i="1" s="1"/>
  <c r="BH16" i="1"/>
  <c r="BD16" i="1"/>
  <c r="AY25" i="1"/>
  <c r="AX25" i="1"/>
  <c r="AW25" i="1"/>
  <c r="AU25" i="1"/>
  <c r="BI25" i="1" s="1"/>
  <c r="AY22" i="1"/>
  <c r="AX22" i="1"/>
  <c r="AW22" i="1"/>
  <c r="AU22" i="1"/>
  <c r="BF22" i="1" s="1"/>
  <c r="AY23" i="1"/>
  <c r="AX23" i="1"/>
  <c r="AW23" i="1"/>
  <c r="AU23" i="1"/>
  <c r="BG23" i="1" s="1"/>
  <c r="AY15" i="1"/>
  <c r="AX15" i="1"/>
  <c r="AW15" i="1"/>
  <c r="AU15" i="1"/>
  <c r="BI15" i="1" s="1"/>
  <c r="BA16" i="1" l="1"/>
  <c r="BE16" i="1"/>
  <c r="BI16" i="1"/>
  <c r="BB16" i="1"/>
  <c r="BF16" i="1"/>
  <c r="BH17" i="1"/>
  <c r="BC16" i="1"/>
  <c r="BG16" i="1"/>
  <c r="BA17" i="1"/>
  <c r="BE17" i="1"/>
  <c r="AZ25" i="1"/>
  <c r="BD17" i="1"/>
  <c r="AZ22" i="1"/>
  <c r="AZ55" i="1"/>
  <c r="AZ16" i="1"/>
  <c r="AZ17" i="1"/>
  <c r="AZ56" i="1"/>
  <c r="AZ63" i="1"/>
  <c r="BB63" i="1"/>
  <c r="BF63" i="1"/>
  <c r="BC63" i="1"/>
  <c r="BG63" i="1"/>
  <c r="AV63" i="1"/>
  <c r="BD63" i="1"/>
  <c r="BH63" i="1"/>
  <c r="BA63" i="1"/>
  <c r="BE63" i="1"/>
  <c r="BB56" i="1"/>
  <c r="BF56" i="1"/>
  <c r="BC56" i="1"/>
  <c r="BG56" i="1"/>
  <c r="BD56" i="1"/>
  <c r="BH56" i="1"/>
  <c r="AV56" i="1"/>
  <c r="BE56" i="1"/>
  <c r="BB55" i="1"/>
  <c r="BF55" i="1"/>
  <c r="BC55" i="1"/>
  <c r="BG55" i="1"/>
  <c r="AV55" i="1"/>
  <c r="BD55" i="1"/>
  <c r="BH55" i="1"/>
  <c r="BA55" i="1"/>
  <c r="BE55" i="1"/>
  <c r="BC22" i="1"/>
  <c r="BH22" i="1"/>
  <c r="BC17" i="1"/>
  <c r="BG17" i="1"/>
  <c r="AV17" i="1"/>
  <c r="BD22" i="1"/>
  <c r="BG22" i="1"/>
  <c r="BB17" i="1"/>
  <c r="BF17" i="1"/>
  <c r="AZ26" i="1"/>
  <c r="BB26" i="1"/>
  <c r="BF26" i="1"/>
  <c r="BC26" i="1"/>
  <c r="BG26" i="1"/>
  <c r="BD26" i="1"/>
  <c r="BH26" i="1"/>
  <c r="AV26" i="1"/>
  <c r="BE26" i="1"/>
  <c r="BB25" i="1"/>
  <c r="BF25" i="1"/>
  <c r="BC25" i="1"/>
  <c r="BG25" i="1"/>
  <c r="AV25" i="1"/>
  <c r="BD25" i="1"/>
  <c r="BH25" i="1"/>
  <c r="BA25" i="1"/>
  <c r="BE25" i="1"/>
  <c r="BA23" i="1"/>
  <c r="BB23" i="1"/>
  <c r="AZ23" i="1"/>
  <c r="BE22" i="1"/>
  <c r="BI22" i="1"/>
  <c r="AV22" i="1"/>
  <c r="BH23" i="1"/>
  <c r="BD23" i="1"/>
  <c r="BE23" i="1"/>
  <c r="BI23" i="1"/>
  <c r="AV23" i="1"/>
  <c r="BF23" i="1"/>
  <c r="BC23" i="1"/>
  <c r="AZ15" i="1"/>
  <c r="BB15" i="1"/>
  <c r="BF15" i="1"/>
  <c r="BC15" i="1"/>
  <c r="BG15" i="1"/>
  <c r="AV15" i="1"/>
  <c r="BD15" i="1"/>
  <c r="BH15" i="1"/>
  <c r="BA15" i="1"/>
  <c r="BE15" i="1"/>
  <c r="AY91" i="1"/>
  <c r="AX91" i="1"/>
  <c r="AW91" i="1"/>
  <c r="AU91" i="1"/>
  <c r="AV91" i="1" s="1"/>
  <c r="AZ91" i="1" l="1"/>
  <c r="AY84" i="1"/>
  <c r="AX84" i="1"/>
  <c r="AW84" i="1"/>
  <c r="AU84" i="1"/>
  <c r="BI84" i="1" s="1"/>
  <c r="AZ84" i="1" l="1"/>
  <c r="BF84" i="1"/>
  <c r="BG84" i="1"/>
  <c r="AV84" i="1"/>
  <c r="BH84" i="1"/>
  <c r="BH91" i="1"/>
  <c r="BI91" i="1"/>
  <c r="BE91" i="1"/>
  <c r="BF91" i="1" l="1"/>
  <c r="BC91" i="1"/>
  <c r="BG91" i="1"/>
  <c r="BD91" i="1"/>
  <c r="AF35" i="5"/>
  <c r="AE35" i="5"/>
  <c r="AD35" i="5"/>
  <c r="AK35" i="5"/>
  <c r="AF39" i="5"/>
  <c r="AE39" i="5"/>
  <c r="AD39" i="5"/>
  <c r="AK39" i="5"/>
  <c r="AF38" i="5"/>
  <c r="AE38" i="5"/>
  <c r="AD38" i="5"/>
  <c r="AH38" i="5"/>
  <c r="AG35" i="5" l="1"/>
  <c r="AG38" i="5"/>
  <c r="AJ38" i="5"/>
  <c r="AI39" i="5"/>
  <c r="AG39" i="5"/>
  <c r="AJ39" i="5"/>
  <c r="AI38" i="5"/>
  <c r="AH39" i="5"/>
  <c r="AK38" i="5"/>
  <c r="AH25" i="3" l="1"/>
  <c r="AG25" i="3"/>
  <c r="AF25" i="3"/>
  <c r="AH26" i="3"/>
  <c r="AG26" i="3"/>
  <c r="AF26" i="3"/>
  <c r="AI25" i="3" l="1"/>
  <c r="AI26" i="3"/>
  <c r="AP25" i="3"/>
  <c r="AQ25" i="3"/>
  <c r="AK26" i="3"/>
  <c r="AO26" i="3"/>
  <c r="AL26" i="3"/>
  <c r="AP26" i="3"/>
  <c r="AM26" i="3"/>
  <c r="AQ26" i="3"/>
  <c r="AJ26" i="3"/>
  <c r="AN26" i="3"/>
  <c r="AF51" i="5" l="1"/>
  <c r="AE51" i="5"/>
  <c r="AD51" i="5"/>
  <c r="AK51" i="5" l="1"/>
  <c r="AG51" i="5"/>
  <c r="BE8" i="6" l="1"/>
  <c r="BF8" i="6" s="1"/>
  <c r="BG8" i="6"/>
  <c r="BH8" i="6"/>
  <c r="BI8" i="6"/>
  <c r="BE10" i="6"/>
  <c r="BF10" i="6" s="1"/>
  <c r="BG10" i="6"/>
  <c r="BH10" i="6"/>
  <c r="BI10" i="6"/>
  <c r="BE12" i="6"/>
  <c r="BF12" i="6" s="1"/>
  <c r="BG12" i="6"/>
  <c r="BH12" i="6"/>
  <c r="BI12" i="6"/>
  <c r="BE13" i="6"/>
  <c r="BF13" i="6" s="1"/>
  <c r="BG13" i="6"/>
  <c r="BH13" i="6"/>
  <c r="BI13" i="6"/>
  <c r="BE15" i="6"/>
  <c r="BF15" i="6" s="1"/>
  <c r="BG15" i="6"/>
  <c r="BH15" i="6"/>
  <c r="BI15" i="6"/>
  <c r="BE17" i="6"/>
  <c r="BF17" i="6" s="1"/>
  <c r="BG17" i="6"/>
  <c r="BH17" i="6"/>
  <c r="BI17" i="6"/>
  <c r="BE19" i="6"/>
  <c r="BF19" i="6" s="1"/>
  <c r="BG19" i="6"/>
  <c r="BH19" i="6"/>
  <c r="BI19" i="6"/>
  <c r="BE20" i="6"/>
  <c r="BF20" i="6" s="1"/>
  <c r="BG20" i="6"/>
  <c r="BH20" i="6"/>
  <c r="BI20" i="6"/>
  <c r="BE22" i="6"/>
  <c r="BF22" i="6" s="1"/>
  <c r="BG22" i="6"/>
  <c r="BH22" i="6"/>
  <c r="BI22" i="6"/>
  <c r="BE23" i="6"/>
  <c r="BG23" i="6"/>
  <c r="BH23" i="6"/>
  <c r="BI23" i="6"/>
  <c r="BE28" i="6"/>
  <c r="BG28" i="6"/>
  <c r="BH28" i="6"/>
  <c r="BI28" i="6"/>
  <c r="BE34" i="6"/>
  <c r="BP34" i="6" s="1"/>
  <c r="BG34" i="6"/>
  <c r="BH34" i="6"/>
  <c r="BI34" i="6"/>
  <c r="BE33" i="6"/>
  <c r="BF33" i="6" s="1"/>
  <c r="BG33" i="6"/>
  <c r="BH33" i="6"/>
  <c r="BI33" i="6"/>
  <c r="BE35" i="6"/>
  <c r="BF35" i="6" s="1"/>
  <c r="BG35" i="6"/>
  <c r="BH35" i="6"/>
  <c r="BI35" i="6"/>
  <c r="BG37" i="6"/>
  <c r="BH37" i="6"/>
  <c r="BI37" i="6"/>
  <c r="BG38" i="6"/>
  <c r="BH38" i="6"/>
  <c r="BI38" i="6"/>
  <c r="BG40" i="6"/>
  <c r="BH40" i="6"/>
  <c r="BI40" i="6"/>
  <c r="BG41" i="6"/>
  <c r="BH41" i="6"/>
  <c r="BI41" i="6"/>
  <c r="BG43" i="6"/>
  <c r="BH43" i="6"/>
  <c r="BI43" i="6"/>
  <c r="BL46" i="6"/>
  <c r="BG46" i="6"/>
  <c r="BH46" i="6"/>
  <c r="BI46" i="6"/>
  <c r="BL48" i="6"/>
  <c r="BG48" i="6"/>
  <c r="BH48" i="6"/>
  <c r="BI48" i="6"/>
  <c r="BM48" i="6"/>
  <c r="BL49" i="6"/>
  <c r="BG49" i="6"/>
  <c r="BH49" i="6"/>
  <c r="BI49" i="6"/>
  <c r="BK49" i="6"/>
  <c r="BP51" i="6"/>
  <c r="BG51" i="6"/>
  <c r="BH51" i="6"/>
  <c r="BI51" i="6"/>
  <c r="BF53" i="6"/>
  <c r="BG53" i="6"/>
  <c r="BH53" i="6"/>
  <c r="BI53" i="6"/>
  <c r="BF54" i="6"/>
  <c r="BG54" i="6"/>
  <c r="BH54" i="6"/>
  <c r="BI54" i="6"/>
  <c r="BF55" i="6"/>
  <c r="BG55" i="6"/>
  <c r="BH55" i="6"/>
  <c r="BI55" i="6"/>
  <c r="BF56" i="6"/>
  <c r="BG56" i="6"/>
  <c r="BH56" i="6"/>
  <c r="BI56" i="6"/>
  <c r="BF58" i="6"/>
  <c r="BG58" i="6"/>
  <c r="BH58" i="6"/>
  <c r="BI58" i="6"/>
  <c r="BG60" i="6"/>
  <c r="BH60" i="6"/>
  <c r="BI60" i="6"/>
  <c r="BL65" i="6"/>
  <c r="BG65" i="6"/>
  <c r="BH65" i="6"/>
  <c r="BI65" i="6"/>
  <c r="BF66" i="6"/>
  <c r="BG66" i="6"/>
  <c r="BH66" i="6"/>
  <c r="BI66" i="6"/>
  <c r="AB9" i="5"/>
  <c r="AD9" i="5"/>
  <c r="AE9" i="5"/>
  <c r="AF9" i="5"/>
  <c r="AB11" i="5"/>
  <c r="AD11" i="5"/>
  <c r="AE11" i="5"/>
  <c r="AF11" i="5"/>
  <c r="AB13" i="5"/>
  <c r="AH13" i="5" s="1"/>
  <c r="AD13" i="5"/>
  <c r="AE13" i="5"/>
  <c r="AF13" i="5"/>
  <c r="AB15" i="5"/>
  <c r="AD15" i="5"/>
  <c r="AE15" i="5"/>
  <c r="AF15" i="5"/>
  <c r="AB16" i="5"/>
  <c r="AI16" i="5" s="1"/>
  <c r="AD16" i="5"/>
  <c r="AE16" i="5"/>
  <c r="AF16" i="5"/>
  <c r="AH16" i="5"/>
  <c r="AD18" i="5"/>
  <c r="AE18" i="5"/>
  <c r="AF18" i="5"/>
  <c r="AD21" i="5"/>
  <c r="AE21" i="5"/>
  <c r="AF21" i="5"/>
  <c r="AD20" i="5"/>
  <c r="AE20" i="5"/>
  <c r="AF20" i="5"/>
  <c r="AJ23" i="5"/>
  <c r="AD23" i="5"/>
  <c r="AE23" i="5"/>
  <c r="AF23" i="5"/>
  <c r="AI23" i="5"/>
  <c r="AD22" i="5"/>
  <c r="AE22" i="5"/>
  <c r="AF22" i="5"/>
  <c r="AK28" i="5"/>
  <c r="AD28" i="5"/>
  <c r="AE28" i="5"/>
  <c r="AF28" i="5"/>
  <c r="AJ28" i="5"/>
  <c r="AD27" i="5"/>
  <c r="AE27" i="5"/>
  <c r="AF27" i="5"/>
  <c r="AD25" i="5"/>
  <c r="AE25" i="5"/>
  <c r="AF25" i="5"/>
  <c r="AD26" i="5"/>
  <c r="AE26" i="5"/>
  <c r="AF26" i="5"/>
  <c r="AJ33" i="5"/>
  <c r="AD33" i="5"/>
  <c r="AE33" i="5"/>
  <c r="AF33" i="5"/>
  <c r="AD37" i="5"/>
  <c r="AE37" i="5"/>
  <c r="AF37" i="5"/>
  <c r="AJ41" i="5"/>
  <c r="AD41" i="5"/>
  <c r="AE41" i="5"/>
  <c r="AF41" i="5"/>
  <c r="AD43" i="5"/>
  <c r="AE43" i="5"/>
  <c r="AF43" i="5"/>
  <c r="AD44" i="5"/>
  <c r="AE44" i="5"/>
  <c r="AF44" i="5"/>
  <c r="AK47" i="5"/>
  <c r="AD47" i="5"/>
  <c r="AE47" i="5"/>
  <c r="AF47" i="5"/>
  <c r="AK49" i="5"/>
  <c r="AD49" i="5"/>
  <c r="AE49" i="5"/>
  <c r="AF49" i="5"/>
  <c r="AD48" i="5"/>
  <c r="AE48" i="5"/>
  <c r="AF48" i="5"/>
  <c r="AD50" i="5"/>
  <c r="AE50" i="5"/>
  <c r="AF50" i="5"/>
  <c r="AM7" i="4"/>
  <c r="AN7" i="4" s="1"/>
  <c r="AO7" i="4"/>
  <c r="AP7" i="4"/>
  <c r="AQ7" i="4"/>
  <c r="AS7" i="4"/>
  <c r="AT7" i="4"/>
  <c r="AU7" i="4"/>
  <c r="AM8" i="4"/>
  <c r="AN8" i="4" s="1"/>
  <c r="AO8" i="4"/>
  <c r="AP8" i="4"/>
  <c r="AQ8" i="4"/>
  <c r="AT8" i="4"/>
  <c r="AM10" i="4"/>
  <c r="AN10" i="4" s="1"/>
  <c r="AO10" i="4"/>
  <c r="AP10" i="4"/>
  <c r="AQ10" i="4"/>
  <c r="AM11" i="4"/>
  <c r="AN11" i="4" s="1"/>
  <c r="AO11" i="4"/>
  <c r="AP11" i="4"/>
  <c r="AQ11" i="4"/>
  <c r="AS11" i="4"/>
  <c r="AM13" i="4"/>
  <c r="AO13" i="4"/>
  <c r="AP13" i="4"/>
  <c r="AQ13" i="4"/>
  <c r="AM14" i="4"/>
  <c r="AO14" i="4"/>
  <c r="AP14" i="4"/>
  <c r="AQ14" i="4"/>
  <c r="AM15" i="4"/>
  <c r="AM17" i="4"/>
  <c r="AO17" i="4"/>
  <c r="AP17" i="4"/>
  <c r="AQ17" i="4"/>
  <c r="AU17" i="4"/>
  <c r="AM18" i="4"/>
  <c r="AO18" i="4"/>
  <c r="AP18" i="4"/>
  <c r="AQ18" i="4"/>
  <c r="AU18" i="4"/>
  <c r="AM20" i="4"/>
  <c r="AS20" i="4" s="1"/>
  <c r="AO20" i="4"/>
  <c r="AP20" i="4"/>
  <c r="AQ20" i="4"/>
  <c r="AV20" i="4"/>
  <c r="AM21" i="4"/>
  <c r="AT21" i="4" s="1"/>
  <c r="AO21" i="4"/>
  <c r="AP21" i="4"/>
  <c r="AQ21" i="4"/>
  <c r="AU21" i="4"/>
  <c r="AM24" i="4"/>
  <c r="AT24" i="4" s="1"/>
  <c r="AO24" i="4"/>
  <c r="AP24" i="4"/>
  <c r="AQ24" i="4"/>
  <c r="AU24" i="4"/>
  <c r="AM23" i="4"/>
  <c r="AS23" i="4" s="1"/>
  <c r="AO23" i="4"/>
  <c r="AP23" i="4"/>
  <c r="AQ23" i="4"/>
  <c r="AV23" i="4"/>
  <c r="AM28" i="4"/>
  <c r="AT28" i="4" s="1"/>
  <c r="AO28" i="4"/>
  <c r="AP28" i="4"/>
  <c r="AQ28" i="4"/>
  <c r="AU28" i="4"/>
  <c r="AM27" i="4"/>
  <c r="AN27" i="4" s="1"/>
  <c r="AO27" i="4"/>
  <c r="AP27" i="4"/>
  <c r="AQ27" i="4"/>
  <c r="AM33" i="4"/>
  <c r="AN33" i="4" s="1"/>
  <c r="AO33" i="4"/>
  <c r="AP33" i="4"/>
  <c r="AQ33" i="4"/>
  <c r="AM32" i="4"/>
  <c r="AN32" i="4" s="1"/>
  <c r="AO32" i="4"/>
  <c r="AP32" i="4"/>
  <c r="AQ32" i="4"/>
  <c r="AM30" i="4"/>
  <c r="AN30" i="4" s="1"/>
  <c r="AO30" i="4"/>
  <c r="AP30" i="4"/>
  <c r="AQ30" i="4"/>
  <c r="AM31" i="4"/>
  <c r="AO31" i="4"/>
  <c r="AP31" i="4"/>
  <c r="AQ31" i="4"/>
  <c r="AM34" i="4"/>
  <c r="AO34" i="4"/>
  <c r="AP34" i="4"/>
  <c r="AQ34" i="4"/>
  <c r="AM37" i="4"/>
  <c r="AN37" i="4" s="1"/>
  <c r="AO37" i="4"/>
  <c r="AP37" i="4"/>
  <c r="AQ37" i="4"/>
  <c r="AM36" i="4"/>
  <c r="AN36" i="4" s="1"/>
  <c r="AO36" i="4"/>
  <c r="AP36" i="4"/>
  <c r="AQ36" i="4"/>
  <c r="AM38" i="4"/>
  <c r="AU38" i="4" s="1"/>
  <c r="AO38" i="4"/>
  <c r="AP38" i="4"/>
  <c r="AQ38" i="4"/>
  <c r="AM39" i="4"/>
  <c r="AO39" i="4"/>
  <c r="AP39" i="4"/>
  <c r="AQ39" i="4"/>
  <c r="AM42" i="4"/>
  <c r="AO42" i="4"/>
  <c r="AP42" i="4"/>
  <c r="AQ42" i="4"/>
  <c r="AX42" i="4"/>
  <c r="AM44" i="4"/>
  <c r="AN44" i="4" s="1"/>
  <c r="AO44" i="4"/>
  <c r="AP44" i="4"/>
  <c r="AQ44" i="4"/>
  <c r="AX44" i="4"/>
  <c r="AM47" i="4"/>
  <c r="AN47" i="4" s="1"/>
  <c r="AO47" i="4"/>
  <c r="AP47" i="4"/>
  <c r="AQ47" i="4"/>
  <c r="AN49" i="4"/>
  <c r="AO49" i="4"/>
  <c r="AP49" i="4"/>
  <c r="AQ49" i="4"/>
  <c r="AM51" i="4"/>
  <c r="AX51" i="4" s="1"/>
  <c r="AO51" i="4"/>
  <c r="AP51" i="4"/>
  <c r="AQ51" i="4"/>
  <c r="AW51" i="4"/>
  <c r="AM52" i="4"/>
  <c r="AN52" i="4" s="1"/>
  <c r="AO52" i="4"/>
  <c r="AP52" i="4"/>
  <c r="AQ52" i="4"/>
  <c r="AS52" i="4"/>
  <c r="AM56" i="4"/>
  <c r="AO56" i="4"/>
  <c r="AP56" i="4"/>
  <c r="AQ56" i="4"/>
  <c r="AV56" i="4"/>
  <c r="AM57" i="4"/>
  <c r="AU57" i="4" s="1"/>
  <c r="AO57" i="4"/>
  <c r="AP57" i="4"/>
  <c r="AQ57" i="4"/>
  <c r="AT57" i="4"/>
  <c r="AO11" i="3"/>
  <c r="AF11" i="3"/>
  <c r="AG11" i="3"/>
  <c r="AH11" i="3"/>
  <c r="AJ13" i="3"/>
  <c r="AF13" i="3"/>
  <c r="AG13" i="3"/>
  <c r="AH13" i="3"/>
  <c r="AK14" i="3"/>
  <c r="AF14" i="3"/>
  <c r="AG14" i="3"/>
  <c r="AH14" i="3"/>
  <c r="AL14" i="3"/>
  <c r="AP14" i="3"/>
  <c r="AF17" i="3"/>
  <c r="AG17" i="3"/>
  <c r="AH17" i="3"/>
  <c r="AL17" i="3"/>
  <c r="AF16" i="3"/>
  <c r="AG16" i="3"/>
  <c r="AH16" i="3"/>
  <c r="AK16" i="3"/>
  <c r="AJ19" i="3"/>
  <c r="AF19" i="3"/>
  <c r="AG19" i="3"/>
  <c r="AH19" i="3"/>
  <c r="AK20" i="3"/>
  <c r="AF20" i="3"/>
  <c r="AG20" i="3"/>
  <c r="AH20" i="3"/>
  <c r="AL20" i="3"/>
  <c r="AF22" i="3"/>
  <c r="AG22" i="3"/>
  <c r="AH22" i="3"/>
  <c r="AF23" i="3"/>
  <c r="AG23" i="3"/>
  <c r="AH23" i="3"/>
  <c r="AJ23" i="3"/>
  <c r="AF32" i="3"/>
  <c r="AG32" i="3"/>
  <c r="AH32" i="3"/>
  <c r="AO32" i="3"/>
  <c r="AF31" i="3"/>
  <c r="AG31" i="3"/>
  <c r="AH31" i="3"/>
  <c r="AK34" i="3"/>
  <c r="AF34" i="3"/>
  <c r="AG34" i="3"/>
  <c r="AH34" i="3"/>
  <c r="AL35" i="3"/>
  <c r="AF35" i="3"/>
  <c r="AG35" i="3"/>
  <c r="AH35" i="3"/>
  <c r="AF37" i="3"/>
  <c r="AG37" i="3"/>
  <c r="AH37" i="3"/>
  <c r="AM38" i="3"/>
  <c r="AF38" i="3"/>
  <c r="AG38" i="3"/>
  <c r="AH38" i="3"/>
  <c r="AO38" i="3"/>
  <c r="BP57" i="3"/>
  <c r="W8" i="7"/>
  <c r="X8" i="7"/>
  <c r="Y8" i="7"/>
  <c r="Z8" i="7"/>
  <c r="AA8" i="7"/>
  <c r="AB8" i="7"/>
  <c r="AC8" i="7"/>
  <c r="AD8" i="7"/>
  <c r="AE8" i="7"/>
  <c r="W10" i="7"/>
  <c r="Y10" i="7"/>
  <c r="Z10" i="7"/>
  <c r="AA10" i="7"/>
  <c r="AE10" i="7"/>
  <c r="W12" i="7"/>
  <c r="AC12" i="7" s="1"/>
  <c r="X12" i="7"/>
  <c r="Y12" i="7"/>
  <c r="Z12" i="7"/>
  <c r="AB12" i="7" s="1"/>
  <c r="AA12" i="7"/>
  <c r="AD12" i="7"/>
  <c r="AE12" i="7"/>
  <c r="W13" i="7"/>
  <c r="X13" i="7" s="1"/>
  <c r="Y13" i="7"/>
  <c r="AB13" i="7" s="1"/>
  <c r="Z13" i="7"/>
  <c r="AA13" i="7"/>
  <c r="AC13" i="7"/>
  <c r="AE13" i="7"/>
  <c r="W15" i="7"/>
  <c r="X15" i="7"/>
  <c r="Y15" i="7"/>
  <c r="Z15" i="7"/>
  <c r="AA15" i="7"/>
  <c r="AB15" i="7"/>
  <c r="AC15" i="7"/>
  <c r="AD15" i="7"/>
  <c r="AE15" i="7"/>
  <c r="W18" i="7"/>
  <c r="Y18" i="7"/>
  <c r="AB18" i="7" s="1"/>
  <c r="Z18" i="7"/>
  <c r="AA18" i="7"/>
  <c r="AE18" i="7"/>
  <c r="W20" i="7"/>
  <c r="Y20" i="7"/>
  <c r="Z20" i="7"/>
  <c r="AA20" i="7"/>
  <c r="AE20" i="7"/>
  <c r="W22" i="7"/>
  <c r="Y22" i="7"/>
  <c r="Z22" i="7"/>
  <c r="AA22" i="7"/>
  <c r="AE22" i="7"/>
  <c r="W23" i="7"/>
  <c r="Y23" i="7"/>
  <c r="AB23" i="7" s="1"/>
  <c r="Z23" i="7"/>
  <c r="AA23" i="7"/>
  <c r="AF23" i="7"/>
  <c r="AH23" i="7"/>
  <c r="W26" i="7"/>
  <c r="AC26" i="7" s="1"/>
  <c r="X26" i="7"/>
  <c r="Y26" i="7"/>
  <c r="Z26" i="7"/>
  <c r="AB26" i="7" s="1"/>
  <c r="AA26" i="7"/>
  <c r="AD26" i="7"/>
  <c r="AE26" i="7"/>
  <c r="AF26" i="7"/>
  <c r="AH26" i="7"/>
  <c r="W28" i="7"/>
  <c r="AC28" i="7" s="1"/>
  <c r="X28" i="7"/>
  <c r="Y28" i="7"/>
  <c r="Z28" i="7"/>
  <c r="AA28" i="7"/>
  <c r="AB28" i="7"/>
  <c r="AD28" i="7"/>
  <c r="AE28" i="7"/>
  <c r="AF28" i="7"/>
  <c r="AH28" i="7"/>
  <c r="W29" i="7"/>
  <c r="AC29" i="7" s="1"/>
  <c r="X29" i="7"/>
  <c r="Y29" i="7"/>
  <c r="Z29" i="7"/>
  <c r="AB29" i="7" s="1"/>
  <c r="AA29" i="7"/>
  <c r="AD29" i="7"/>
  <c r="AE29" i="7"/>
  <c r="AF29" i="7"/>
  <c r="AH29" i="7"/>
  <c r="W32" i="7"/>
  <c r="X32" i="7"/>
  <c r="Y32" i="7"/>
  <c r="Z32" i="7"/>
  <c r="AA32" i="7"/>
  <c r="AB32" i="7"/>
  <c r="AD32" i="7"/>
  <c r="AE32" i="7"/>
  <c r="AF32" i="7"/>
  <c r="AH32" i="7"/>
  <c r="W33" i="7"/>
  <c r="X33" i="7" s="1"/>
  <c r="Y33" i="7"/>
  <c r="Z33" i="7"/>
  <c r="AB33" i="7" s="1"/>
  <c r="AA33" i="7"/>
  <c r="AF33" i="7"/>
  <c r="W35" i="7"/>
  <c r="X35" i="7"/>
  <c r="Y35" i="7"/>
  <c r="Z35" i="7"/>
  <c r="AA35" i="7"/>
  <c r="AB35" i="7"/>
  <c r="AD35" i="7"/>
  <c r="AE35" i="7"/>
  <c r="AF35" i="7"/>
  <c r="AH35" i="7"/>
  <c r="W37" i="7"/>
  <c r="X37" i="7" s="1"/>
  <c r="Y37" i="7"/>
  <c r="Z37" i="7"/>
  <c r="AB37" i="7" s="1"/>
  <c r="AA37" i="7"/>
  <c r="AF37" i="7"/>
  <c r="W38" i="7"/>
  <c r="X38" i="7"/>
  <c r="Y38" i="7"/>
  <c r="Z38" i="7"/>
  <c r="AA38" i="7"/>
  <c r="AB38" i="7"/>
  <c r="AD38" i="7"/>
  <c r="AE38" i="7"/>
  <c r="AF38" i="7"/>
  <c r="AH38" i="7"/>
  <c r="W41" i="7"/>
  <c r="X41" i="7" s="1"/>
  <c r="Y41" i="7"/>
  <c r="Z41" i="7"/>
  <c r="AB41" i="7" s="1"/>
  <c r="AA41" i="7"/>
  <c r="AF41" i="7"/>
  <c r="W43" i="7"/>
  <c r="X43" i="7"/>
  <c r="Y43" i="7"/>
  <c r="Z43" i="7"/>
  <c r="AA43" i="7"/>
  <c r="AB43" i="7"/>
  <c r="AD43" i="7"/>
  <c r="AE43" i="7"/>
  <c r="AF43" i="7"/>
  <c r="AH43" i="7"/>
  <c r="W45" i="7"/>
  <c r="AC45" i="7" s="1"/>
  <c r="Y45" i="7"/>
  <c r="Z45" i="7"/>
  <c r="AB45" i="7" s="1"/>
  <c r="AA45" i="7"/>
  <c r="AF45" i="7"/>
  <c r="W46" i="7"/>
  <c r="AD46" i="7" s="1"/>
  <c r="X46" i="7"/>
  <c r="Y46" i="7"/>
  <c r="Z46" i="7"/>
  <c r="AA46" i="7"/>
  <c r="AB46" i="7"/>
  <c r="AE46" i="7"/>
  <c r="AF46" i="7"/>
  <c r="W48" i="7"/>
  <c r="AD48" i="7" s="1"/>
  <c r="X48" i="7"/>
  <c r="Y48" i="7"/>
  <c r="Z48" i="7"/>
  <c r="AA48" i="7"/>
  <c r="AB48" i="7"/>
  <c r="AE48" i="7"/>
  <c r="AF48" i="7"/>
  <c r="W49" i="7"/>
  <c r="AD49" i="7" s="1"/>
  <c r="X49" i="7"/>
  <c r="Y49" i="7"/>
  <c r="Z49" i="7"/>
  <c r="AA49" i="7"/>
  <c r="AB49" i="7"/>
  <c r="AE49" i="7"/>
  <c r="AF49" i="7"/>
  <c r="W52" i="7"/>
  <c r="AD52" i="7" s="1"/>
  <c r="X52" i="7"/>
  <c r="Y52" i="7"/>
  <c r="Z52" i="7"/>
  <c r="AA52" i="7"/>
  <c r="AB52" i="7"/>
  <c r="AE52" i="7"/>
  <c r="AF52" i="7"/>
  <c r="W53" i="7"/>
  <c r="AD53" i="7" s="1"/>
  <c r="X53" i="7"/>
  <c r="Y53" i="7"/>
  <c r="Z53" i="7"/>
  <c r="AA53" i="7"/>
  <c r="AB53" i="7"/>
  <c r="AE53" i="7"/>
  <c r="AF53" i="7"/>
  <c r="N55" i="7"/>
  <c r="W55" i="7"/>
  <c r="Y55" i="7"/>
  <c r="AA55" i="7"/>
  <c r="AC55" i="7"/>
  <c r="AU8" i="1"/>
  <c r="AV8" i="1" s="1"/>
  <c r="AW8" i="1"/>
  <c r="AX8" i="1"/>
  <c r="AY8" i="1"/>
  <c r="BD8" i="1"/>
  <c r="AU9" i="1"/>
  <c r="AV9" i="1" s="1"/>
  <c r="AW9" i="1"/>
  <c r="AX9" i="1"/>
  <c r="AY9" i="1"/>
  <c r="BA9" i="1"/>
  <c r="BG9" i="1"/>
  <c r="AU11" i="1"/>
  <c r="BA11" i="1" s="1"/>
  <c r="AW11" i="1"/>
  <c r="AX11" i="1"/>
  <c r="AY11" i="1"/>
  <c r="BC11" i="1"/>
  <c r="AU13" i="1"/>
  <c r="AW13" i="1"/>
  <c r="AX13" i="1"/>
  <c r="AY13" i="1"/>
  <c r="BC13" i="1"/>
  <c r="AU19" i="1"/>
  <c r="BA19" i="1" s="1"/>
  <c r="AW19" i="1"/>
  <c r="AX19" i="1"/>
  <c r="AY19" i="1"/>
  <c r="BC19" i="1"/>
  <c r="AU21" i="1"/>
  <c r="BC21" i="1" s="1"/>
  <c r="AW21" i="1"/>
  <c r="AX21" i="1"/>
  <c r="AY21" i="1"/>
  <c r="BD21" i="1"/>
  <c r="AU28" i="1"/>
  <c r="BB28" i="1" s="1"/>
  <c r="AW28" i="1"/>
  <c r="AX28" i="1"/>
  <c r="AY28" i="1"/>
  <c r="BG28" i="1"/>
  <c r="AU31" i="1"/>
  <c r="AV31" i="1" s="1"/>
  <c r="AW31" i="1"/>
  <c r="AX31" i="1"/>
  <c r="AY31" i="1"/>
  <c r="BA31" i="1"/>
  <c r="AU38" i="1"/>
  <c r="AV38" i="1" s="1"/>
  <c r="AW38" i="1"/>
  <c r="AX38" i="1"/>
  <c r="AY38" i="1"/>
  <c r="AU35" i="1"/>
  <c r="AW35" i="1"/>
  <c r="AX35" i="1"/>
  <c r="AY35" i="1"/>
  <c r="AU37" i="1"/>
  <c r="BG37" i="1" s="1"/>
  <c r="AW37" i="1"/>
  <c r="AX37" i="1"/>
  <c r="AY37" i="1"/>
  <c r="BC37" i="1"/>
  <c r="AU36" i="1"/>
  <c r="BB36" i="1" s="1"/>
  <c r="AW36" i="1"/>
  <c r="AX36" i="1"/>
  <c r="AY36" i="1"/>
  <c r="BH36" i="1"/>
  <c r="AU39" i="1"/>
  <c r="BB39" i="1" s="1"/>
  <c r="AW39" i="1"/>
  <c r="AX39" i="1"/>
  <c r="AY39" i="1"/>
  <c r="BD39" i="1"/>
  <c r="AU40" i="1"/>
  <c r="AV40" i="1" s="1"/>
  <c r="AW40" i="1"/>
  <c r="AX40" i="1"/>
  <c r="AY40" i="1"/>
  <c r="AU42" i="1"/>
  <c r="BB42" i="1" s="1"/>
  <c r="AW42" i="1"/>
  <c r="AX42" i="1"/>
  <c r="AY42" i="1"/>
  <c r="BC42" i="1"/>
  <c r="AU43" i="1"/>
  <c r="BA43" i="1" s="1"/>
  <c r="AW43" i="1"/>
  <c r="AX43" i="1"/>
  <c r="AY43" i="1"/>
  <c r="BC43" i="1"/>
  <c r="AU44" i="1"/>
  <c r="AV44" i="1" s="1"/>
  <c r="AW44" i="1"/>
  <c r="AX44" i="1"/>
  <c r="AY44" i="1"/>
  <c r="BA44" i="1"/>
  <c r="AU46" i="1"/>
  <c r="BF46" i="1" s="1"/>
  <c r="AW46" i="1"/>
  <c r="AX46" i="1"/>
  <c r="AY46" i="1"/>
  <c r="AU47" i="1"/>
  <c r="BC47" i="1" s="1"/>
  <c r="AW47" i="1"/>
  <c r="AX47" i="1"/>
  <c r="AY47" i="1"/>
  <c r="BG47" i="1"/>
  <c r="AU49" i="1"/>
  <c r="AV49" i="1" s="1"/>
  <c r="AW49" i="1"/>
  <c r="AX49" i="1"/>
  <c r="AY49" i="1"/>
  <c r="BD49" i="1"/>
  <c r="AU50" i="1"/>
  <c r="AV50" i="1" s="1"/>
  <c r="AW50" i="1"/>
  <c r="AX50" i="1"/>
  <c r="AY50" i="1"/>
  <c r="BA50" i="1"/>
  <c r="BC50" i="1"/>
  <c r="BI50" i="1"/>
  <c r="AU52" i="1"/>
  <c r="BF52" i="1" s="1"/>
  <c r="AW52" i="1"/>
  <c r="AX52" i="1"/>
  <c r="AY52" i="1"/>
  <c r="AU54" i="1"/>
  <c r="BH54" i="1" s="1"/>
  <c r="AW54" i="1"/>
  <c r="AX54" i="1"/>
  <c r="AY54" i="1"/>
  <c r="AU53" i="1"/>
  <c r="BC53" i="1" s="1"/>
  <c r="AW53" i="1"/>
  <c r="AX53" i="1"/>
  <c r="AY53" i="1"/>
  <c r="AU61" i="1"/>
  <c r="BH61" i="1" s="1"/>
  <c r="AW61" i="1"/>
  <c r="AX61" i="1"/>
  <c r="AY61" i="1"/>
  <c r="AU62" i="1"/>
  <c r="BC62" i="1" s="1"/>
  <c r="AW62" i="1"/>
  <c r="AX62" i="1"/>
  <c r="AY62" i="1"/>
  <c r="BA62" i="1"/>
  <c r="AU64" i="1"/>
  <c r="AV64" i="1" s="1"/>
  <c r="AW64" i="1"/>
  <c r="AX64" i="1"/>
  <c r="AY64" i="1"/>
  <c r="BA64" i="1"/>
  <c r="AU66" i="1"/>
  <c r="BE66" i="1" s="1"/>
  <c r="AW66" i="1"/>
  <c r="AX66" i="1"/>
  <c r="AY66" i="1"/>
  <c r="BA66" i="1"/>
  <c r="AU67" i="1"/>
  <c r="AV67" i="1" s="1"/>
  <c r="AW67" i="1"/>
  <c r="AX67" i="1"/>
  <c r="AY67" i="1"/>
  <c r="BC67" i="1"/>
  <c r="AU59" i="1"/>
  <c r="AV59" i="1" s="1"/>
  <c r="AW59" i="1"/>
  <c r="AX59" i="1"/>
  <c r="AY59" i="1"/>
  <c r="AU60" i="1"/>
  <c r="BA60" i="1" s="1"/>
  <c r="AW60" i="1"/>
  <c r="AX60" i="1"/>
  <c r="AY60" i="1"/>
  <c r="AU65" i="1"/>
  <c r="AW65" i="1"/>
  <c r="AX65" i="1"/>
  <c r="AY65" i="1"/>
  <c r="BG65" i="1"/>
  <c r="AU58" i="1"/>
  <c r="AW58" i="1"/>
  <c r="AX58" i="1"/>
  <c r="AY58" i="1"/>
  <c r="BE58" i="1"/>
  <c r="AU71" i="1"/>
  <c r="AV71" i="1" s="1"/>
  <c r="AW71" i="1"/>
  <c r="AX71" i="1"/>
  <c r="AY71" i="1"/>
  <c r="BB71" i="1"/>
  <c r="AU73" i="1"/>
  <c r="BA73" i="1" s="1"/>
  <c r="AW73" i="1"/>
  <c r="AX73" i="1"/>
  <c r="AY73" i="1"/>
  <c r="BC73" i="1"/>
  <c r="AU75" i="1"/>
  <c r="BB75" i="1" s="1"/>
  <c r="AW75" i="1"/>
  <c r="AX75" i="1"/>
  <c r="AY75" i="1"/>
  <c r="BC75" i="1"/>
  <c r="AU76" i="1"/>
  <c r="BB76" i="1" s="1"/>
  <c r="AW76" i="1"/>
  <c r="AX76" i="1"/>
  <c r="AY76" i="1"/>
  <c r="BE76" i="1"/>
  <c r="AU80" i="1"/>
  <c r="AV80" i="1" s="1"/>
  <c r="AW80" i="1"/>
  <c r="AX80" i="1"/>
  <c r="AY80" i="1"/>
  <c r="AU78" i="1"/>
  <c r="AW78" i="1"/>
  <c r="AX78" i="1"/>
  <c r="AY78" i="1"/>
  <c r="BG78" i="1"/>
  <c r="AU81" i="1"/>
  <c r="BB81" i="1" s="1"/>
  <c r="AW81" i="1"/>
  <c r="AX81" i="1"/>
  <c r="AY81" i="1"/>
  <c r="AU79" i="1"/>
  <c r="BB79" i="1" s="1"/>
  <c r="AW79" i="1"/>
  <c r="AX79" i="1"/>
  <c r="AY79" i="1"/>
  <c r="BC79" i="1"/>
  <c r="AU86" i="1"/>
  <c r="AV86" i="1" s="1"/>
  <c r="AW86" i="1"/>
  <c r="AX86" i="1"/>
  <c r="AY86" i="1"/>
  <c r="AU83" i="1"/>
  <c r="AW83" i="1"/>
  <c r="AX83" i="1"/>
  <c r="AY83" i="1"/>
  <c r="AU85" i="1"/>
  <c r="BB85" i="1" s="1"/>
  <c r="AW85" i="1"/>
  <c r="AX85" i="1"/>
  <c r="AY85" i="1"/>
  <c r="BH85" i="1"/>
  <c r="AU88" i="1"/>
  <c r="BB88" i="1" s="1"/>
  <c r="AW88" i="1"/>
  <c r="AX88" i="1"/>
  <c r="AY88" i="1"/>
  <c r="BE88" i="1"/>
  <c r="AU89" i="1"/>
  <c r="BB89" i="1" s="1"/>
  <c r="AW89" i="1"/>
  <c r="AX89" i="1"/>
  <c r="AY89" i="1"/>
  <c r="BD89" i="1"/>
  <c r="AU92" i="1"/>
  <c r="BA92" i="1" s="1"/>
  <c r="AW92" i="1"/>
  <c r="AX92" i="1"/>
  <c r="AY92" i="1"/>
  <c r="AU93" i="1"/>
  <c r="BH93" i="1" s="1"/>
  <c r="AW93" i="1"/>
  <c r="AX93" i="1"/>
  <c r="AY93" i="1"/>
  <c r="AU94" i="1"/>
  <c r="BA94" i="1" s="1"/>
  <c r="AW94" i="1"/>
  <c r="AX94" i="1"/>
  <c r="AY94" i="1"/>
  <c r="AU97" i="1"/>
  <c r="AW97" i="1"/>
  <c r="AX97" i="1"/>
  <c r="AY97" i="1"/>
  <c r="AU96" i="1"/>
  <c r="AW96" i="1"/>
  <c r="AX96" i="1"/>
  <c r="AY96" i="1"/>
  <c r="BG19" i="1" l="1"/>
  <c r="BI9" i="1"/>
  <c r="BH8" i="1"/>
  <c r="BG66" i="1"/>
  <c r="BB9" i="1"/>
  <c r="BC94" i="1"/>
  <c r="BD81" i="1"/>
  <c r="BE96" i="1"/>
  <c r="AV96" i="1"/>
  <c r="BG61" i="1"/>
  <c r="BG96" i="1"/>
  <c r="BG75" i="1"/>
  <c r="BE39" i="1"/>
  <c r="AH11" i="5"/>
  <c r="AK11" i="5"/>
  <c r="AJ11" i="5"/>
  <c r="AI11" i="5"/>
  <c r="AH9" i="5"/>
  <c r="AK9" i="5"/>
  <c r="AJ9" i="5"/>
  <c r="AI9" i="5"/>
  <c r="AV57" i="4"/>
  <c r="AV21" i="4"/>
  <c r="AV47" i="4"/>
  <c r="AW47" i="4"/>
  <c r="AN56" i="4"/>
  <c r="AU56" i="4"/>
  <c r="AT56" i="4"/>
  <c r="AS56" i="4"/>
  <c r="AN14" i="4"/>
  <c r="AU14" i="4"/>
  <c r="AT14" i="4"/>
  <c r="AS14" i="4"/>
  <c r="AV14" i="4"/>
  <c r="AU13" i="4"/>
  <c r="AT13" i="4"/>
  <c r="AS13" i="4"/>
  <c r="AV13" i="4"/>
  <c r="BF28" i="6"/>
  <c r="AA53" i="5"/>
  <c r="AJ27" i="5"/>
  <c r="AJ16" i="3"/>
  <c r="BG58" i="1"/>
  <c r="BB58" i="1"/>
  <c r="BA58" i="1"/>
  <c r="BD67" i="1"/>
  <c r="BG64" i="1"/>
  <c r="BG43" i="1"/>
  <c r="AZ85" i="1"/>
  <c r="AZ9" i="1"/>
  <c r="BG8" i="1"/>
  <c r="BC8" i="1"/>
  <c r="AZ43" i="1"/>
  <c r="BG44" i="1"/>
  <c r="BF44" i="1"/>
  <c r="BF8" i="1"/>
  <c r="BB8" i="1"/>
  <c r="BI8" i="1"/>
  <c r="BE8" i="1"/>
  <c r="BA8" i="1"/>
  <c r="BG93" i="1"/>
  <c r="AV93" i="1"/>
  <c r="BH89" i="1"/>
  <c r="BG79" i="1"/>
  <c r="BE50" i="1"/>
  <c r="BD42" i="1"/>
  <c r="AZ42" i="1"/>
  <c r="BI39" i="1"/>
  <c r="BE31" i="1"/>
  <c r="BC9" i="1"/>
  <c r="AZ28" i="1"/>
  <c r="AZ11" i="1"/>
  <c r="BA78" i="1"/>
  <c r="BD78" i="1"/>
  <c r="BC78" i="1"/>
  <c r="BB78" i="1"/>
  <c r="BF50" i="1"/>
  <c r="AZ47" i="1"/>
  <c r="BG42" i="1"/>
  <c r="BF31" i="1"/>
  <c r="AV13" i="1"/>
  <c r="BA13" i="1"/>
  <c r="BB13" i="1"/>
  <c r="BF9" i="1"/>
  <c r="AV35" i="1"/>
  <c r="BF35" i="1"/>
  <c r="BC59" i="1"/>
  <c r="BF59" i="1"/>
  <c r="BI53" i="1"/>
  <c r="BE53" i="1"/>
  <c r="BD53" i="1"/>
  <c r="BH53" i="1"/>
  <c r="BB53" i="1"/>
  <c r="BF53" i="1"/>
  <c r="BA53" i="1"/>
  <c r="AV53" i="1"/>
  <c r="BI89" i="1"/>
  <c r="BE89" i="1"/>
  <c r="BA89" i="1"/>
  <c r="AV89" i="1"/>
  <c r="BG88" i="1"/>
  <c r="BA88" i="1"/>
  <c r="AV88" i="1"/>
  <c r="BF49" i="1"/>
  <c r="BH71" i="1"/>
  <c r="BG89" i="1"/>
  <c r="BC89" i="1"/>
  <c r="BI88" i="1"/>
  <c r="BD88" i="1"/>
  <c r="AZ75" i="1"/>
  <c r="BF71" i="1"/>
  <c r="BH67" i="1"/>
  <c r="BI62" i="1"/>
  <c r="BE44" i="1"/>
  <c r="BI31" i="1"/>
  <c r="BC31" i="1"/>
  <c r="BF89" i="1"/>
  <c r="BH88" i="1"/>
  <c r="BC88" i="1"/>
  <c r="BG85" i="1"/>
  <c r="AV85" i="1"/>
  <c r="BD71" i="1"/>
  <c r="AZ71" i="1"/>
  <c r="BH59" i="1"/>
  <c r="BF67" i="1"/>
  <c r="BD62" i="1"/>
  <c r="BG54" i="1"/>
  <c r="AV54" i="1"/>
  <c r="BI49" i="1"/>
  <c r="BB44" i="1"/>
  <c r="BH42" i="1"/>
  <c r="BH38" i="1"/>
  <c r="BG31" i="1"/>
  <c r="BB31" i="1"/>
  <c r="AZ31" i="1"/>
  <c r="BH21" i="1"/>
  <c r="BE9" i="1"/>
  <c r="BH96" i="1"/>
  <c r="BG94" i="1"/>
  <c r="AZ78" i="1"/>
  <c r="AZ80" i="1"/>
  <c r="BG76" i="1"/>
  <c r="BA76" i="1"/>
  <c r="AV76" i="1"/>
  <c r="BD75" i="1"/>
  <c r="BG73" i="1"/>
  <c r="AZ73" i="1"/>
  <c r="BG71" i="1"/>
  <c r="BC71" i="1"/>
  <c r="BH58" i="1"/>
  <c r="AZ67" i="1"/>
  <c r="BI66" i="1"/>
  <c r="BI64" i="1"/>
  <c r="BH49" i="1"/>
  <c r="BH47" i="1"/>
  <c r="AV47" i="1"/>
  <c r="BC46" i="1"/>
  <c r="BI36" i="1"/>
  <c r="AZ38" i="1"/>
  <c r="BH28" i="1"/>
  <c r="AV28" i="1"/>
  <c r="AZ19" i="1"/>
  <c r="BD13" i="1"/>
  <c r="AZ13" i="1"/>
  <c r="BC96" i="1"/>
  <c r="AZ97" i="1"/>
  <c r="BE79" i="1"/>
  <c r="AZ79" i="1"/>
  <c r="BI76" i="1"/>
  <c r="BD76" i="1"/>
  <c r="BH75" i="1"/>
  <c r="AV75" i="1"/>
  <c r="BI71" i="1"/>
  <c r="BE71" i="1"/>
  <c r="BA71" i="1"/>
  <c r="BC58" i="1"/>
  <c r="AV58" i="1"/>
  <c r="BG59" i="1"/>
  <c r="BG67" i="1"/>
  <c r="BB67" i="1"/>
  <c r="BF66" i="1"/>
  <c r="BC64" i="1"/>
  <c r="AZ54" i="1"/>
  <c r="BE49" i="1"/>
  <c r="AZ49" i="1"/>
  <c r="BD47" i="1"/>
  <c r="BG46" i="1"/>
  <c r="BI44" i="1"/>
  <c r="BC44" i="1"/>
  <c r="BG39" i="1"/>
  <c r="BF38" i="1"/>
  <c r="BD28" i="1"/>
  <c r="BG11" i="1"/>
  <c r="AZ8" i="1"/>
  <c r="AZ81" i="1"/>
  <c r="BH76" i="1"/>
  <c r="BC76" i="1"/>
  <c r="AZ76" i="1"/>
  <c r="BG52" i="1"/>
  <c r="BC28" i="1"/>
  <c r="BG13" i="1"/>
  <c r="AR8" i="4"/>
  <c r="AL16" i="3"/>
  <c r="AO16" i="3"/>
  <c r="BI86" i="1"/>
  <c r="AZ89" i="1"/>
  <c r="BH86" i="1"/>
  <c r="BG81" i="1"/>
  <c r="AZ96" i="1"/>
  <c r="AZ93" i="1"/>
  <c r="BH79" i="1"/>
  <c r="BA79" i="1"/>
  <c r="AV79" i="1"/>
  <c r="BD59" i="1"/>
  <c r="BB66" i="1"/>
  <c r="BE64" i="1"/>
  <c r="BG62" i="1"/>
  <c r="BG53" i="1"/>
  <c r="BG50" i="1"/>
  <c r="BB50" i="1"/>
  <c r="BG49" i="1"/>
  <c r="AZ58" i="1"/>
  <c r="AZ64" i="1"/>
  <c r="AZ53" i="1"/>
  <c r="AZ65" i="1"/>
  <c r="BG40" i="1"/>
  <c r="BH39" i="1"/>
  <c r="BC39" i="1"/>
  <c r="AV39" i="1"/>
  <c r="BD36" i="1"/>
  <c r="BF40" i="1"/>
  <c r="BC36" i="1"/>
  <c r="AV36" i="1"/>
  <c r="BI40" i="1"/>
  <c r="BG36" i="1"/>
  <c r="AZ36" i="1"/>
  <c r="BH13" i="1"/>
  <c r="AI33" i="5"/>
  <c r="AU8" i="4"/>
  <c r="AX57" i="4"/>
  <c r="AR14" i="4"/>
  <c r="AW52" i="4"/>
  <c r="AW21" i="4"/>
  <c r="AS21" i="4"/>
  <c r="AN21" i="4"/>
  <c r="AX56" i="4"/>
  <c r="AU52" i="4"/>
  <c r="AX52" i="4"/>
  <c r="AX21" i="4"/>
  <c r="AR21" i="4"/>
  <c r="AR20" i="4"/>
  <c r="AW57" i="4"/>
  <c r="AS57" i="4"/>
  <c r="AN57" i="4"/>
  <c r="AT52" i="4"/>
  <c r="AT11" i="4"/>
  <c r="AR11" i="4"/>
  <c r="AR7" i="4"/>
  <c r="AR47" i="4"/>
  <c r="AR18" i="4"/>
  <c r="AR10" i="4"/>
  <c r="AR57" i="4"/>
  <c r="AR38" i="4"/>
  <c r="AR34" i="4"/>
  <c r="AR31" i="4"/>
  <c r="AR27" i="4"/>
  <c r="AR17" i="4"/>
  <c r="AV10" i="4"/>
  <c r="AR28" i="4"/>
  <c r="AU11" i="4"/>
  <c r="AV7" i="4"/>
  <c r="AR52" i="4"/>
  <c r="AR44" i="4"/>
  <c r="AR42" i="4"/>
  <c r="AR51" i="4"/>
  <c r="AR39" i="4"/>
  <c r="AR24" i="4"/>
  <c r="BK65" i="6"/>
  <c r="BO51" i="6"/>
  <c r="AK25" i="5"/>
  <c r="AI35" i="3"/>
  <c r="AQ16" i="3"/>
  <c r="AK13" i="3"/>
  <c r="AN32" i="3"/>
  <c r="AL32" i="3"/>
  <c r="AK32" i="3"/>
  <c r="AJ32" i="3"/>
  <c r="BN46" i="6"/>
  <c r="BK17" i="6"/>
  <c r="BP17" i="6"/>
  <c r="AR32" i="4"/>
  <c r="AL34" i="3"/>
  <c r="BN48" i="6"/>
  <c r="BO48" i="6"/>
  <c r="BJ66" i="6"/>
  <c r="BJ56" i="6"/>
  <c r="BJ43" i="6"/>
  <c r="BJ33" i="6"/>
  <c r="BJ60" i="6"/>
  <c r="AG18" i="5"/>
  <c r="AJ49" i="5"/>
  <c r="AG22" i="5"/>
  <c r="AK13" i="5"/>
  <c r="AG26" i="5"/>
  <c r="AI41" i="5"/>
  <c r="AK41" i="5"/>
  <c r="AG23" i="5"/>
  <c r="AK16" i="5"/>
  <c r="AG33" i="5"/>
  <c r="AK23" i="5"/>
  <c r="AJ16" i="5"/>
  <c r="AK33" i="5"/>
  <c r="AG13" i="5"/>
  <c r="BJ54" i="6"/>
  <c r="BO49" i="6"/>
  <c r="BJ48" i="6"/>
  <c r="BJ23" i="6"/>
  <c r="BJ15" i="6"/>
  <c r="BF60" i="6"/>
  <c r="BJ53" i="6"/>
  <c r="BM49" i="6"/>
  <c r="BJ49" i="6"/>
  <c r="BJ38" i="6"/>
  <c r="BJ37" i="6"/>
  <c r="BJ19" i="6"/>
  <c r="BJ55" i="6"/>
  <c r="BO46" i="6"/>
  <c r="BF38" i="6"/>
  <c r="BN20" i="6"/>
  <c r="BM65" i="6"/>
  <c r="BK46" i="6"/>
  <c r="BF46" i="6"/>
  <c r="BF41" i="6"/>
  <c r="BJ40" i="6"/>
  <c r="BO34" i="6"/>
  <c r="BF34" i="6"/>
  <c r="BP20" i="6"/>
  <c r="BF40" i="6"/>
  <c r="BO20" i="6"/>
  <c r="BO17" i="6"/>
  <c r="BJ13" i="6"/>
  <c r="BJ8" i="6"/>
  <c r="BM17" i="6"/>
  <c r="BJ12" i="6"/>
  <c r="BO65" i="6"/>
  <c r="BJ58" i="6"/>
  <c r="BJ51" i="6"/>
  <c r="BK48" i="6"/>
  <c r="BF48" i="6"/>
  <c r="BM46" i="6"/>
  <c r="BJ46" i="6"/>
  <c r="BF43" i="6"/>
  <c r="BJ41" i="6"/>
  <c r="BF37" i="6"/>
  <c r="BJ34" i="6"/>
  <c r="BF23" i="6"/>
  <c r="BP23" i="6"/>
  <c r="BO23" i="6"/>
  <c r="BJ20" i="6"/>
  <c r="BL17" i="6"/>
  <c r="BJ17" i="6"/>
  <c r="BJ10" i="6"/>
  <c r="BG97" i="1"/>
  <c r="BI96" i="1"/>
  <c r="BD96" i="1"/>
  <c r="BH97" i="1"/>
  <c r="AV97" i="1"/>
  <c r="BD97" i="1"/>
  <c r="AZ94" i="1"/>
  <c r="AZ92" i="1"/>
  <c r="BD85" i="1"/>
  <c r="BG83" i="1"/>
  <c r="AZ83" i="1"/>
  <c r="BG86" i="1"/>
  <c r="BC85" i="1"/>
  <c r="AZ86" i="1"/>
  <c r="BC81" i="1"/>
  <c r="BI79" i="1"/>
  <c r="BD79" i="1"/>
  <c r="BH81" i="1"/>
  <c r="AV81" i="1"/>
  <c r="BG60" i="1"/>
  <c r="AZ60" i="1"/>
  <c r="BF64" i="1"/>
  <c r="BB64" i="1"/>
  <c r="AV62" i="1"/>
  <c r="AZ59" i="1"/>
  <c r="BC60" i="1"/>
  <c r="BI58" i="1"/>
  <c r="BD58" i="1"/>
  <c r="BH65" i="1"/>
  <c r="AV65" i="1"/>
  <c r="BI59" i="1"/>
  <c r="BE59" i="1"/>
  <c r="BC66" i="1"/>
  <c r="BH64" i="1"/>
  <c r="BD64" i="1"/>
  <c r="BE62" i="1"/>
  <c r="AZ62" i="1"/>
  <c r="BH43" i="1"/>
  <c r="BD43" i="1"/>
  <c r="AV43" i="1"/>
  <c r="BF43" i="1"/>
  <c r="BB43" i="1"/>
  <c r="AV42" i="1"/>
  <c r="BI43" i="1"/>
  <c r="BE43" i="1"/>
  <c r="BI37" i="1"/>
  <c r="BF39" i="1"/>
  <c r="AZ39" i="1"/>
  <c r="AZ37" i="1"/>
  <c r="BG35" i="1"/>
  <c r="AZ35" i="1"/>
  <c r="BG38" i="1"/>
  <c r="BE35" i="1"/>
  <c r="BJ28" i="6"/>
  <c r="BI68" i="6"/>
  <c r="BJ35" i="6"/>
  <c r="BJ22" i="6"/>
  <c r="BG68" i="6"/>
  <c r="AG47" i="5"/>
  <c r="AG48" i="5"/>
  <c r="AG44" i="5"/>
  <c r="AG41" i="5"/>
  <c r="AG25" i="5"/>
  <c r="AG20" i="5"/>
  <c r="AG21" i="5"/>
  <c r="AG9" i="5"/>
  <c r="AG16" i="5"/>
  <c r="AG11" i="5"/>
  <c r="AG43" i="5"/>
  <c r="AK27" i="5"/>
  <c r="AG27" i="5"/>
  <c r="AG15" i="5"/>
  <c r="AH18" i="5"/>
  <c r="AK18" i="5"/>
  <c r="AJ18" i="5"/>
  <c r="AI18" i="5"/>
  <c r="AR49" i="4"/>
  <c r="BF21" i="1"/>
  <c r="BB21" i="1"/>
  <c r="AZ21" i="1"/>
  <c r="BI21" i="1"/>
  <c r="BE21" i="1"/>
  <c r="AV21" i="1"/>
  <c r="AX99" i="1"/>
  <c r="BG21" i="1"/>
  <c r="AY99" i="1"/>
  <c r="AW99" i="1"/>
  <c r="AR37" i="4"/>
  <c r="AR33" i="4"/>
  <c r="AX27" i="4"/>
  <c r="AW28" i="4"/>
  <c r="AS28" i="4"/>
  <c r="AV28" i="4"/>
  <c r="AN28" i="4"/>
  <c r="AX28" i="4"/>
  <c r="AW24" i="4"/>
  <c r="AS24" i="4"/>
  <c r="AR23" i="4"/>
  <c r="AV24" i="4"/>
  <c r="AN24" i="4"/>
  <c r="AX24" i="4"/>
  <c r="AO19" i="3"/>
  <c r="AP16" i="3"/>
  <c r="AM17" i="3"/>
  <c r="AP37" i="3"/>
  <c r="AO23" i="3"/>
  <c r="AP20" i="3"/>
  <c r="AK19" i="3"/>
  <c r="AN37" i="3"/>
  <c r="AQ35" i="3"/>
  <c r="AP19" i="3"/>
  <c r="AM35" i="3"/>
  <c r="AM16" i="3"/>
  <c r="AQ17" i="3"/>
  <c r="AO13" i="3"/>
  <c r="AP13" i="3"/>
  <c r="AI14" i="3"/>
  <c r="AN11" i="3"/>
  <c r="AI22" i="3"/>
  <c r="AP11" i="3"/>
  <c r="AI16" i="3"/>
  <c r="AI38" i="3"/>
  <c r="AP38" i="3"/>
  <c r="AO35" i="3"/>
  <c r="AK35" i="3"/>
  <c r="AP34" i="3"/>
  <c r="AI34" i="3"/>
  <c r="AL23" i="3"/>
  <c r="AQ22" i="3"/>
  <c r="AM19" i="3"/>
  <c r="AN16" i="3"/>
  <c r="AP17" i="3"/>
  <c r="AN14" i="3"/>
  <c r="AJ14" i="3"/>
  <c r="AM13" i="3"/>
  <c r="AI13" i="3"/>
  <c r="AM11" i="3"/>
  <c r="AL11" i="3"/>
  <c r="AK11" i="3"/>
  <c r="AJ11" i="3"/>
  <c r="AN35" i="3"/>
  <c r="AJ35" i="3"/>
  <c r="AP23" i="3"/>
  <c r="AK23" i="3"/>
  <c r="AI23" i="3"/>
  <c r="AO22" i="3"/>
  <c r="AQ19" i="3"/>
  <c r="AL19" i="3"/>
  <c r="AN17" i="3"/>
  <c r="AQ14" i="3"/>
  <c r="AM14" i="3"/>
  <c r="AQ13" i="3"/>
  <c r="AL13" i="3"/>
  <c r="AI11" i="3"/>
  <c r="AP35" i="3"/>
  <c r="AN23" i="3"/>
  <c r="AI20" i="3"/>
  <c r="AO14" i="3"/>
  <c r="AN38" i="3"/>
  <c r="AI37" i="3"/>
  <c r="AI31" i="3"/>
  <c r="BN57" i="3"/>
  <c r="AQ23" i="3"/>
  <c r="AM23" i="3"/>
  <c r="AP22" i="3"/>
  <c r="AI17" i="3"/>
  <c r="AI32" i="3"/>
  <c r="AM59" i="4"/>
  <c r="AR36" i="4"/>
  <c r="AP59" i="4"/>
  <c r="AO59" i="4"/>
  <c r="AR30" i="4"/>
  <c r="AW30" i="4"/>
  <c r="AX30" i="4"/>
  <c r="BF94" i="1"/>
  <c r="BB94" i="1"/>
  <c r="AU99" i="1"/>
  <c r="BF97" i="1"/>
  <c r="BF96" i="1"/>
  <c r="BI97" i="1"/>
  <c r="BE97" i="1"/>
  <c r="BH94" i="1"/>
  <c r="BD94" i="1"/>
  <c r="AV94" i="1"/>
  <c r="BI93" i="1"/>
  <c r="BH92" i="1"/>
  <c r="BD92" i="1"/>
  <c r="AV92" i="1"/>
  <c r="BF88" i="1"/>
  <c r="BI85" i="1"/>
  <c r="BE85" i="1"/>
  <c r="BA85" i="1"/>
  <c r="BH83" i="1"/>
  <c r="AV83" i="1"/>
  <c r="BF79" i="1"/>
  <c r="BI81" i="1"/>
  <c r="BE81" i="1"/>
  <c r="BA81" i="1"/>
  <c r="BH78" i="1"/>
  <c r="AV78" i="1"/>
  <c r="BF76" i="1"/>
  <c r="BI75" i="1"/>
  <c r="BE75" i="1"/>
  <c r="BA75" i="1"/>
  <c r="BH73" i="1"/>
  <c r="BD73" i="1"/>
  <c r="AV73" i="1"/>
  <c r="BF58" i="1"/>
  <c r="BI65" i="1"/>
  <c r="BE65" i="1"/>
  <c r="BH60" i="1"/>
  <c r="BD60" i="1"/>
  <c r="AV60" i="1"/>
  <c r="BA67" i="1"/>
  <c r="BE67" i="1"/>
  <c r="BI67" i="1"/>
  <c r="BH62" i="1"/>
  <c r="BI61" i="1"/>
  <c r="AV61" i="1"/>
  <c r="BI54" i="1"/>
  <c r="BE52" i="1"/>
  <c r="BI52" i="1"/>
  <c r="AV52" i="1"/>
  <c r="BH52" i="1"/>
  <c r="BB47" i="1"/>
  <c r="BF47" i="1"/>
  <c r="BA47" i="1"/>
  <c r="BE47" i="1"/>
  <c r="BI47" i="1"/>
  <c r="BE46" i="1"/>
  <c r="BI46" i="1"/>
  <c r="AV46" i="1"/>
  <c r="BD46" i="1"/>
  <c r="BH46" i="1"/>
  <c r="AZ40" i="1"/>
  <c r="BG92" i="1"/>
  <c r="BC92" i="1"/>
  <c r="BF92" i="1"/>
  <c r="BB92" i="1"/>
  <c r="AZ88" i="1"/>
  <c r="BF83" i="1"/>
  <c r="BF78" i="1"/>
  <c r="BF73" i="1"/>
  <c r="BB73" i="1"/>
  <c r="BF60" i="1"/>
  <c r="BB60" i="1"/>
  <c r="AZ66" i="1"/>
  <c r="AZ61" i="1"/>
  <c r="AZ52" i="1"/>
  <c r="AZ50" i="1"/>
  <c r="AZ46" i="1"/>
  <c r="AZ44" i="1"/>
  <c r="BI35" i="1"/>
  <c r="BI94" i="1"/>
  <c r="BE94" i="1"/>
  <c r="BF93" i="1"/>
  <c r="BI92" i="1"/>
  <c r="BE92" i="1"/>
  <c r="BF85" i="1"/>
  <c r="BI83" i="1"/>
  <c r="BE83" i="1"/>
  <c r="BF81" i="1"/>
  <c r="BI78" i="1"/>
  <c r="BE78" i="1"/>
  <c r="BF75" i="1"/>
  <c r="BI73" i="1"/>
  <c r="BE73" i="1"/>
  <c r="BF65" i="1"/>
  <c r="BI60" i="1"/>
  <c r="BE60" i="1"/>
  <c r="AV66" i="1"/>
  <c r="BD66" i="1"/>
  <c r="BH66" i="1"/>
  <c r="BB62" i="1"/>
  <c r="BF62" i="1"/>
  <c r="BI42" i="1"/>
  <c r="BE42" i="1"/>
  <c r="BA42" i="1"/>
  <c r="BE36" i="1"/>
  <c r="BH37" i="1"/>
  <c r="BD37" i="1"/>
  <c r="AV37" i="1"/>
  <c r="BI28" i="1"/>
  <c r="BE28" i="1"/>
  <c r="BA28" i="1"/>
  <c r="BH19" i="1"/>
  <c r="BD19" i="1"/>
  <c r="AV19" i="1"/>
  <c r="BI13" i="1"/>
  <c r="BE13" i="1"/>
  <c r="BH11" i="1"/>
  <c r="BD11" i="1"/>
  <c r="AV11" i="1"/>
  <c r="AG53" i="7"/>
  <c r="AC53" i="7"/>
  <c r="AG52" i="7"/>
  <c r="AC52" i="7"/>
  <c r="AG49" i="7"/>
  <c r="AC49" i="7"/>
  <c r="AG48" i="7"/>
  <c r="AC48" i="7"/>
  <c r="AG46" i="7"/>
  <c r="AC46" i="7"/>
  <c r="AG45" i="7"/>
  <c r="X45" i="7"/>
  <c r="AH41" i="7"/>
  <c r="AH37" i="7"/>
  <c r="AH33" i="7"/>
  <c r="AD22" i="7"/>
  <c r="AH22" i="7"/>
  <c r="X22" i="7"/>
  <c r="AF22" i="7"/>
  <c r="AC22" i="7"/>
  <c r="AG22" i="7"/>
  <c r="AB20" i="7"/>
  <c r="AB10" i="7"/>
  <c r="AC41" i="7"/>
  <c r="AG41" i="7"/>
  <c r="AC37" i="7"/>
  <c r="AG37" i="7"/>
  <c r="AC33" i="7"/>
  <c r="AG33" i="7"/>
  <c r="AD20" i="7"/>
  <c r="AH20" i="7"/>
  <c r="X20" i="7"/>
  <c r="AF20" i="7"/>
  <c r="AC20" i="7"/>
  <c r="AG20" i="7"/>
  <c r="AD10" i="7"/>
  <c r="X10" i="7"/>
  <c r="AC10" i="7"/>
  <c r="BF37" i="1"/>
  <c r="BB37" i="1"/>
  <c r="BF19" i="1"/>
  <c r="BB19" i="1"/>
  <c r="BF11" i="1"/>
  <c r="BB11" i="1"/>
  <c r="AE45" i="7"/>
  <c r="AE41" i="7"/>
  <c r="AE37" i="7"/>
  <c r="AE33" i="7"/>
  <c r="AD18" i="7"/>
  <c r="AH18" i="7"/>
  <c r="X18" i="7"/>
  <c r="AF18" i="7"/>
  <c r="AC18" i="7"/>
  <c r="AG18" i="7"/>
  <c r="BH50" i="1"/>
  <c r="BD50" i="1"/>
  <c r="BH44" i="1"/>
  <c r="BD44" i="1"/>
  <c r="BF42" i="1"/>
  <c r="BH40" i="1"/>
  <c r="BF36" i="1"/>
  <c r="BI38" i="1"/>
  <c r="BE37" i="1"/>
  <c r="BH35" i="1"/>
  <c r="BD35" i="1"/>
  <c r="BH31" i="1"/>
  <c r="BD31" i="1"/>
  <c r="BF28" i="1"/>
  <c r="BI19" i="1"/>
  <c r="BE19" i="1"/>
  <c r="BF13" i="1"/>
  <c r="BI11" i="1"/>
  <c r="BE11" i="1"/>
  <c r="BH9" i="1"/>
  <c r="BD9" i="1"/>
  <c r="Z55" i="7"/>
  <c r="AH53" i="7"/>
  <c r="AH52" i="7"/>
  <c r="AH49" i="7"/>
  <c r="AH48" i="7"/>
  <c r="AH46" i="7"/>
  <c r="AH45" i="7"/>
  <c r="AD45" i="7"/>
  <c r="AC43" i="7"/>
  <c r="AG43" i="7"/>
  <c r="AD41" i="7"/>
  <c r="AC38" i="7"/>
  <c r="AG38" i="7"/>
  <c r="AD37" i="7"/>
  <c r="AC35" i="7"/>
  <c r="AG35" i="7"/>
  <c r="AD33" i="7"/>
  <c r="AC32" i="7"/>
  <c r="AG32" i="7"/>
  <c r="AG23" i="7"/>
  <c r="X23" i="7"/>
  <c r="AB22" i="7"/>
  <c r="BM57" i="3"/>
  <c r="BL57" i="3"/>
  <c r="AN34" i="3"/>
  <c r="AJ34" i="3"/>
  <c r="AQ31" i="3"/>
  <c r="AQ32" i="3"/>
  <c r="AM32" i="3"/>
  <c r="AN20" i="3"/>
  <c r="AJ20" i="3"/>
  <c r="AI19" i="3"/>
  <c r="AN20" i="4"/>
  <c r="AW20" i="4"/>
  <c r="AT20" i="4"/>
  <c r="AX20" i="4"/>
  <c r="AU20" i="4"/>
  <c r="AR13" i="4"/>
  <c r="AQ59" i="4"/>
  <c r="AD13" i="7"/>
  <c r="AO37" i="3"/>
  <c r="AQ34" i="3"/>
  <c r="AM34" i="3"/>
  <c r="AP32" i="3"/>
  <c r="AQ20" i="3"/>
  <c r="AM20" i="3"/>
  <c r="AN42" i="4"/>
  <c r="AV42" i="4"/>
  <c r="AW42" i="4"/>
  <c r="AN34" i="4"/>
  <c r="AX34" i="4"/>
  <c r="AN31" i="4"/>
  <c r="AW31" i="4"/>
  <c r="AX31" i="4"/>
  <c r="AN23" i="4"/>
  <c r="AW23" i="4"/>
  <c r="AT23" i="4"/>
  <c r="AX23" i="4"/>
  <c r="AU23" i="4"/>
  <c r="AN18" i="4"/>
  <c r="AV18" i="4"/>
  <c r="AS18" i="4"/>
  <c r="AW18" i="4"/>
  <c r="AT18" i="4"/>
  <c r="AX18" i="4"/>
  <c r="AN39" i="4"/>
  <c r="AW39" i="4"/>
  <c r="AX39" i="4"/>
  <c r="AN17" i="4"/>
  <c r="AV17" i="4"/>
  <c r="AS17" i="4"/>
  <c r="AW17" i="4"/>
  <c r="AT17" i="4"/>
  <c r="AX17" i="4"/>
  <c r="AG29" i="7"/>
  <c r="AG28" i="7"/>
  <c r="AG26" i="7"/>
  <c r="AQ38" i="3"/>
  <c r="AQ37" i="3"/>
  <c r="AO34" i="3"/>
  <c r="AO20" i="3"/>
  <c r="AN19" i="3"/>
  <c r="AO17" i="3"/>
  <c r="AN13" i="3"/>
  <c r="AQ11" i="3"/>
  <c r="AW56" i="4"/>
  <c r="AR56" i="4"/>
  <c r="AN51" i="4"/>
  <c r="AV51" i="4"/>
  <c r="AN38" i="4"/>
  <c r="AV38" i="4"/>
  <c r="AW38" i="4"/>
  <c r="AT38" i="4"/>
  <c r="AX38" i="4"/>
  <c r="AN13" i="4"/>
  <c r="AF53" i="5"/>
  <c r="AV52" i="4"/>
  <c r="AU47" i="4"/>
  <c r="AW44" i="4"/>
  <c r="AX36" i="4"/>
  <c r="AV11" i="4"/>
  <c r="AS8" i="4"/>
  <c r="AE53" i="5"/>
  <c r="AG49" i="5"/>
  <c r="AX47" i="4"/>
  <c r="AV8" i="4"/>
  <c r="AD53" i="5"/>
  <c r="AG50" i="5"/>
  <c r="AG37" i="5"/>
  <c r="AG28" i="5"/>
  <c r="AH41" i="5"/>
  <c r="AH33" i="5"/>
  <c r="AH23" i="5"/>
  <c r="AJ13" i="5"/>
  <c r="BH68" i="6"/>
  <c r="BN65" i="6"/>
  <c r="BJ65" i="6"/>
  <c r="BF65" i="6"/>
  <c r="BF51" i="6"/>
  <c r="BN49" i="6"/>
  <c r="BF49" i="6"/>
  <c r="AI13" i="5"/>
  <c r="BE68" i="6"/>
  <c r="BP65" i="6"/>
  <c r="BP49" i="6"/>
  <c r="BP48" i="6"/>
  <c r="BP46" i="6"/>
  <c r="BN17" i="6"/>
  <c r="BJ68" i="6" l="1"/>
  <c r="BE99" i="1"/>
  <c r="BO57" i="3"/>
  <c r="AG53" i="5"/>
  <c r="AR59" i="4"/>
  <c r="AZ99" i="1"/>
  <c r="AB55" i="7"/>
</calcChain>
</file>

<file path=xl/comments1.xml><?xml version="1.0" encoding="utf-8"?>
<comments xmlns="http://schemas.openxmlformats.org/spreadsheetml/2006/main">
  <authors>
    <author/>
  </authors>
  <commentList>
    <comment ref="AV6" authorId="0">
      <text>
        <r>
          <rPr>
            <sz val="10"/>
            <rFont val="Arial"/>
            <family val="2"/>
          </rPr>
          <t>Jusqu'à Cadet : MARCASSIN
Vert fond Blanc
Argent fond Vert
Or fond Blanc
Or fond Noir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P5" authorId="0">
      <text>
        <r>
          <rPr>
            <sz val="10"/>
            <rFont val="Arial"/>
            <family val="2"/>
          </rPr>
          <t>BROCARD
Vert / Blanc
Argent / Vert
Or / Blanc
Or / Noir
Or / Bleu
Or / Rouge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H5" authorId="0">
      <text>
        <r>
          <rPr>
            <sz val="10"/>
            <rFont val="Arial"/>
            <family val="2"/>
          </rPr>
          <t xml:space="preserve">Marcassins
Noir sur fond orange
Argent sur fond orange
Or sur fond orange
</t>
        </r>
      </text>
    </comment>
    <comment ref="AH6" authorId="0">
      <text>
        <r>
          <rPr>
            <sz val="10"/>
            <rFont val="Arial"/>
            <family val="2"/>
          </rPr>
          <t>Sangliers:
Vert sur fond blanc  
Argent sur fond vert
Or sur fond blanc
Or sur fond noir
Or sur fond bleu
Or sur fond rouge</t>
        </r>
      </text>
    </comment>
  </commentList>
</comments>
</file>

<file path=xl/sharedStrings.xml><?xml version="1.0" encoding="utf-8"?>
<sst xmlns="http://schemas.openxmlformats.org/spreadsheetml/2006/main" count="792" uniqueCount="441">
  <si>
    <t>Nb</t>
  </si>
  <si>
    <t>Moy</t>
  </si>
  <si>
    <t>Podiums</t>
  </si>
  <si>
    <t>Ecussons FFTA</t>
  </si>
  <si>
    <t>/3</t>
  </si>
  <si>
    <t>Or</t>
  </si>
  <si>
    <t>Ag</t>
  </si>
  <si>
    <t>Br</t>
  </si>
  <si>
    <t>Tt</t>
  </si>
  <si>
    <t>CF</t>
  </si>
  <si>
    <t>Benjamin Dames</t>
  </si>
  <si>
    <t>Benjamin Homme</t>
  </si>
  <si>
    <t>Minime Femme</t>
  </si>
  <si>
    <t>BOQUET Caroline</t>
  </si>
  <si>
    <t>(1)</t>
  </si>
  <si>
    <t>(2)</t>
  </si>
  <si>
    <t>Minime Homme</t>
  </si>
  <si>
    <t>MOUREX-KIEFFER Pol</t>
  </si>
  <si>
    <t>(3)</t>
  </si>
  <si>
    <t>FERY Baptiste</t>
  </si>
  <si>
    <t>Cadette Femme</t>
  </si>
  <si>
    <t>LE BRAS Armelle</t>
  </si>
  <si>
    <t>Cadet Homme</t>
  </si>
  <si>
    <t xml:space="preserve">Junior  Femme </t>
  </si>
  <si>
    <t>LE BRAS Morgane</t>
  </si>
  <si>
    <t>COUTIEZ Ines</t>
  </si>
  <si>
    <t>Junior Homme</t>
  </si>
  <si>
    <t>LEGOFF Jocelyn</t>
  </si>
  <si>
    <t>EDOT Nicolas</t>
  </si>
  <si>
    <t>MULLER Christian</t>
  </si>
  <si>
    <t>STRYJEK Julien</t>
  </si>
  <si>
    <t>Scratch Homme Bare Bow</t>
  </si>
  <si>
    <t>GOGIBUS Alain</t>
  </si>
  <si>
    <t>TORLET Teddy</t>
  </si>
  <si>
    <t>BEDUCHAUD Bernard</t>
  </si>
  <si>
    <t>VOLVERT Claudette</t>
  </si>
  <si>
    <t>LE BORGNE Yannick</t>
  </si>
  <si>
    <t>GENEBRIER Didier</t>
  </si>
  <si>
    <t>MARNEF Jean-Pierre</t>
  </si>
  <si>
    <t>GUILLOT Gilles</t>
  </si>
  <si>
    <t>HUCHARD Claude</t>
  </si>
  <si>
    <t>REMOLU Jean-Michel</t>
  </si>
  <si>
    <t>BOTTIN Jean-Louis</t>
  </si>
  <si>
    <t>COUTANT Jean-Dominique</t>
  </si>
  <si>
    <t>TETART Philippe</t>
  </si>
  <si>
    <t>Compound Jeune Femme</t>
  </si>
  <si>
    <t>Compound Jeune Homme</t>
  </si>
  <si>
    <t>Compound Senior Femme</t>
  </si>
  <si>
    <t>VALENTIN Angélique</t>
  </si>
  <si>
    <t>LE BRAS Dominique</t>
  </si>
  <si>
    <t>VALENTIN Grégory</t>
  </si>
  <si>
    <t>LECOUFFE Yoan</t>
  </si>
  <si>
    <t>SALAUN Hervé</t>
  </si>
  <si>
    <t>HUET Claude</t>
  </si>
  <si>
    <t>PARIZOT Raphaël</t>
  </si>
  <si>
    <t>CHAIRON Daniel</t>
  </si>
  <si>
    <t>JAHYER Jackie</t>
  </si>
  <si>
    <t>PERREUX Norbert</t>
  </si>
  <si>
    <t>Nombre d'Archer participants aux concours FFTA :</t>
  </si>
  <si>
    <t>Benjamin Femme classique</t>
  </si>
  <si>
    <t>Minime Femme classique</t>
  </si>
  <si>
    <t>Minime Homme classique</t>
  </si>
  <si>
    <t>Cadet Homme classique</t>
  </si>
  <si>
    <t>Cadette Femme classique</t>
  </si>
  <si>
    <t>COUTIEZ Inès</t>
  </si>
  <si>
    <t>Junior Homme classique</t>
  </si>
  <si>
    <t>LE GOFF Jocelyn</t>
  </si>
  <si>
    <t>Senior Homme Classique</t>
  </si>
  <si>
    <t>LAURENT-RAVETIER Olivier</t>
  </si>
  <si>
    <t>NICLOT Nicolas</t>
  </si>
  <si>
    <t>PRIN Jean-Charles</t>
  </si>
  <si>
    <t>Jeune Homme Compound</t>
  </si>
  <si>
    <t>Senior Femme Compound</t>
  </si>
  <si>
    <t>Senior  Homme Compound</t>
  </si>
  <si>
    <t>Senior Femme Classique</t>
  </si>
  <si>
    <t>LEBORGNE Yannick</t>
  </si>
  <si>
    <t>Junior  Homme Compound</t>
  </si>
  <si>
    <t>Ecussons</t>
  </si>
  <si>
    <t>Junior Femme Classique</t>
  </si>
  <si>
    <t>NB</t>
  </si>
  <si>
    <t>Cadet Femme</t>
  </si>
  <si>
    <t>Junior Homme Compound</t>
  </si>
  <si>
    <t>Senior Homme Compound</t>
  </si>
  <si>
    <t>Écussons FFTA</t>
  </si>
  <si>
    <t>Benjamin Homme Arc Nu</t>
  </si>
  <si>
    <t>Minime Femme Arc Nu</t>
  </si>
  <si>
    <t>Minime Homme Arc Nu</t>
  </si>
  <si>
    <t>Cadet Homme Arc Nu</t>
  </si>
  <si>
    <t>Senior Femme Arc Chasse</t>
  </si>
  <si>
    <t>Senior Homme Arc Chasse</t>
  </si>
  <si>
    <t>DIDRICHE Frédéric</t>
  </si>
  <si>
    <t>Senior Homme Arc Droit</t>
  </si>
  <si>
    <t>Senior Femme Bare Bow</t>
  </si>
  <si>
    <t>Senior Homme Bare Bow</t>
  </si>
  <si>
    <t>Junior Femme Arc Libre</t>
  </si>
  <si>
    <t>Junior Homme Arc Libre</t>
  </si>
  <si>
    <t>Senior Femme Arc Libre</t>
  </si>
  <si>
    <t>Senior Homme Arc Libre</t>
  </si>
  <si>
    <t>GUERRIER Olivier</t>
  </si>
  <si>
    <t>Senior Femme Arc Nu</t>
  </si>
  <si>
    <t>Senior Homme Arc Nu</t>
  </si>
  <si>
    <t>JH</t>
  </si>
  <si>
    <t>CH</t>
  </si>
  <si>
    <t>MH</t>
  </si>
  <si>
    <t>BH</t>
  </si>
  <si>
    <t>JHCO</t>
  </si>
  <si>
    <t>MHCO</t>
  </si>
  <si>
    <t>SHBB</t>
  </si>
  <si>
    <t>FITA
2 x 70 m</t>
  </si>
  <si>
    <t>B,BEDUCHAUD</t>
  </si>
  <si>
    <t>G.GUILLOT</t>
  </si>
  <si>
    <t>M.VAN DERCAMERE</t>
  </si>
  <si>
    <t>N.STASKIEWICZ</t>
  </si>
  <si>
    <t>A.GOGIBUS</t>
  </si>
  <si>
    <t>M.VANDERCAMERE</t>
  </si>
  <si>
    <t>J.BOILEAU</t>
  </si>
  <si>
    <t>10.05.09</t>
  </si>
  <si>
    <t>18.05.08</t>
  </si>
  <si>
    <t>04.05.14</t>
  </si>
  <si>
    <t>29.07.12</t>
  </si>
  <si>
    <t>22.06.14</t>
  </si>
  <si>
    <t>03.05.09</t>
  </si>
  <si>
    <t>14.06.09</t>
  </si>
  <si>
    <t>01.07.12</t>
  </si>
  <si>
    <t>J.BALLAN</t>
  </si>
  <si>
    <t>J.DEBRUYNE</t>
  </si>
  <si>
    <t>11.06.06</t>
  </si>
  <si>
    <t>09.05.09</t>
  </si>
  <si>
    <t>22.05.11</t>
  </si>
  <si>
    <t>02.05.10</t>
  </si>
  <si>
    <t>06.05.12</t>
  </si>
  <si>
    <t>09.06.13</t>
  </si>
  <si>
    <t>SALLE</t>
  </si>
  <si>
    <t>B.BEDUCHAUD</t>
  </si>
  <si>
    <t>JP.ODIENNE</t>
  </si>
  <si>
    <t>H.SALAUN</t>
  </si>
  <si>
    <t>T,TORLET</t>
  </si>
  <si>
    <t>M.DELAPLACE</t>
  </si>
  <si>
    <t>F.GAWLOWIEZ</t>
  </si>
  <si>
    <t>26,11,05</t>
  </si>
  <si>
    <t>09.12.12</t>
  </si>
  <si>
    <t>24.10.09</t>
  </si>
  <si>
    <t>05.10.97</t>
  </si>
  <si>
    <t>22.11.15</t>
  </si>
  <si>
    <t>27.10.12</t>
  </si>
  <si>
    <t>24.10.10</t>
  </si>
  <si>
    <t>18.12.11</t>
  </si>
  <si>
    <t>30.11.13</t>
  </si>
  <si>
    <t>16.11.13</t>
  </si>
  <si>
    <t>09.10.11</t>
  </si>
  <si>
    <t>20.11.99</t>
  </si>
  <si>
    <t>01.11.08</t>
  </si>
  <si>
    <t>FIELD</t>
  </si>
  <si>
    <t>Y.LE BORGNE</t>
  </si>
  <si>
    <t>D;DELVAUX</t>
  </si>
  <si>
    <t>F.SCHNEIDER</t>
  </si>
  <si>
    <t>L.BADER</t>
  </si>
  <si>
    <t>T.TORLET</t>
  </si>
  <si>
    <t>E.MEYER</t>
  </si>
  <si>
    <t>23.03.08</t>
  </si>
  <si>
    <t>20.04.13</t>
  </si>
  <si>
    <t>12.04.09</t>
  </si>
  <si>
    <t>20.07.97</t>
  </si>
  <si>
    <t>30.04.00</t>
  </si>
  <si>
    <t>21.06.98</t>
  </si>
  <si>
    <t>17.06.12</t>
  </si>
  <si>
    <t>20.07.03</t>
  </si>
  <si>
    <t>11.03.12</t>
  </si>
  <si>
    <t>15.05.16</t>
  </si>
  <si>
    <t>PERFORMANCE PAR EQUIPE DE CLUB</t>
  </si>
  <si>
    <t>SALLE Cl</t>
  </si>
  <si>
    <t>13.11.2011</t>
  </si>
  <si>
    <t>B.BEDUCHAUD - J.BOILEAU - G.GUILLOT</t>
  </si>
  <si>
    <t>SALLE CO</t>
  </si>
  <si>
    <t>16.02.2014</t>
  </si>
  <si>
    <t>T. TORLET - J. BOILEAU - A.GOGIBUS</t>
  </si>
  <si>
    <t>SALLE Mixte</t>
  </si>
  <si>
    <t>23.11.08</t>
  </si>
  <si>
    <t>A.GOGIBUS - G.GUILLOT - M.VAN DERCAMERE</t>
  </si>
  <si>
    <t>FITA 2X70 CL</t>
  </si>
  <si>
    <t>15.06.2008</t>
  </si>
  <si>
    <t>G.GUILLOT - M.VAN DERCAMERE - Y.LE BORGNE.</t>
  </si>
  <si>
    <t>12.05.2013</t>
  </si>
  <si>
    <t>Y.LE BORGNE - B.BEDUCHAUD - T.TORLET</t>
  </si>
  <si>
    <t>2X50-CL</t>
  </si>
  <si>
    <t>04.05.2008</t>
  </si>
  <si>
    <t>G.GUILLOT - A.BRASSEUR - M.VAN DERCAMERE</t>
  </si>
  <si>
    <t>2X50-CO</t>
  </si>
  <si>
    <t>18.06.2006</t>
  </si>
  <si>
    <t>T.TORLET - G.VALENTIN - M.MUZELET</t>
  </si>
  <si>
    <t>2x50 Mixte</t>
  </si>
  <si>
    <t>29.07.2012</t>
  </si>
  <si>
    <t>B.BEDUCHAUD - P.STASKIEWICZ - N.PERREUX</t>
  </si>
  <si>
    <t>FITA -CO</t>
  </si>
  <si>
    <t>T.TORLET - G.VALENTIN - A.GOGIBUS</t>
  </si>
  <si>
    <t>SALLE Jeunes</t>
  </si>
  <si>
    <t>28.10.2007</t>
  </si>
  <si>
    <t>B.MARTIN KLEISCH - D.BERGEON - G.HERBIN</t>
  </si>
  <si>
    <t>3D Jeunes</t>
  </si>
  <si>
    <t>20.04.2008</t>
  </si>
  <si>
    <t>R.HERBELOT - C.MARTIN - B.MARTIN KLEISCH</t>
  </si>
  <si>
    <t>SH  libre</t>
  </si>
  <si>
    <t>SH  chasse</t>
  </si>
  <si>
    <t>JH  libre</t>
  </si>
  <si>
    <t>SH CO</t>
  </si>
  <si>
    <t>SH AD</t>
  </si>
  <si>
    <t>SH BB</t>
  </si>
  <si>
    <t>BH Arc nu</t>
  </si>
  <si>
    <t>MH Arc nu</t>
  </si>
  <si>
    <t>CH Arc nu</t>
  </si>
  <si>
    <t>3D</t>
  </si>
  <si>
    <t>F.DIDRICHE</t>
  </si>
  <si>
    <t>G.VALENTIN</t>
  </si>
  <si>
    <t>02.04.17</t>
  </si>
  <si>
    <t>NATURE</t>
  </si>
  <si>
    <t>JC.PRIN</t>
  </si>
  <si>
    <t>JF</t>
  </si>
  <si>
    <t>MF</t>
  </si>
  <si>
    <t>BF</t>
  </si>
  <si>
    <t>CJF</t>
  </si>
  <si>
    <t>BBF</t>
  </si>
  <si>
    <t>J.PETIT</t>
  </si>
  <si>
    <t>S,DUBOS</t>
  </si>
  <si>
    <t>L.SIMON</t>
  </si>
  <si>
    <t>A.LE BRAS</t>
  </si>
  <si>
    <t>01.06.14</t>
  </si>
  <si>
    <t>05.06.16</t>
  </si>
  <si>
    <t>FEDERAL 2X50m</t>
  </si>
  <si>
    <t>J.MROZINSKI</t>
  </si>
  <si>
    <t>M.GIMEL</t>
  </si>
  <si>
    <t>06.05.07</t>
  </si>
  <si>
    <t>19.05.13</t>
  </si>
  <si>
    <t>27,06,05</t>
  </si>
  <si>
    <t>31.05.15</t>
  </si>
  <si>
    <t>M.LEON</t>
  </si>
  <si>
    <t>I.COUTIEZ</t>
  </si>
  <si>
    <t>M.LE BRAS</t>
  </si>
  <si>
    <t>H.DESJARDINS</t>
  </si>
  <si>
    <t>E.DUCROS</t>
  </si>
  <si>
    <t>J,MARTIN</t>
  </si>
  <si>
    <t>G.CHOPIN</t>
  </si>
  <si>
    <t>M.WEINREICH</t>
  </si>
  <si>
    <t>06.12.03</t>
  </si>
  <si>
    <t>28;01;18</t>
  </si>
  <si>
    <t>22.01.17</t>
  </si>
  <si>
    <t>09.02.98</t>
  </si>
  <si>
    <t>28.10.06</t>
  </si>
  <si>
    <t>15.10.00</t>
  </si>
  <si>
    <t>11.10.98</t>
  </si>
  <si>
    <t>C.VOLVERT</t>
  </si>
  <si>
    <t>S.ALAVOINE</t>
  </si>
  <si>
    <t>J.LAURENT</t>
  </si>
  <si>
    <t>A.VALENTIN</t>
  </si>
  <si>
    <t>06.05.06</t>
  </si>
  <si>
    <t>19.06.05</t>
  </si>
  <si>
    <t>12.05.96</t>
  </si>
  <si>
    <t>09,04,05</t>
  </si>
  <si>
    <t>13.05.02</t>
  </si>
  <si>
    <t>19.04.15</t>
  </si>
  <si>
    <t>23,10,2004</t>
  </si>
  <si>
    <t>S. MAFFAT - M. LEON - S. DUBOS</t>
  </si>
  <si>
    <t>SF Arc nu</t>
  </si>
  <si>
    <t>SF Arc chasse</t>
  </si>
  <si>
    <t>SF Libre</t>
  </si>
  <si>
    <t>JF  libre</t>
  </si>
  <si>
    <t>MF Arc nu</t>
  </si>
  <si>
    <t>A.LECOUFFE</t>
  </si>
  <si>
    <t>FITA</t>
  </si>
  <si>
    <t>BEURSAULT</t>
  </si>
  <si>
    <t>3 D</t>
  </si>
  <si>
    <t>Field Scratch</t>
  </si>
  <si>
    <t>Field Vétérans</t>
  </si>
  <si>
    <t>Variables</t>
  </si>
  <si>
    <t>Année</t>
  </si>
  <si>
    <t>podium or</t>
  </si>
  <si>
    <t>podium argent</t>
  </si>
  <si>
    <t>podium bronze</t>
  </si>
  <si>
    <t>pas de compétition</t>
  </si>
  <si>
    <t>---</t>
  </si>
  <si>
    <t>MONFLIER  Geoffrey</t>
  </si>
  <si>
    <t>27.05.18</t>
  </si>
  <si>
    <t>MOUREIX-KIEFFER  Pol</t>
  </si>
  <si>
    <t>COUTANT J,Dominique</t>
  </si>
  <si>
    <t>Senior 2 Homme Arc Chasse</t>
  </si>
  <si>
    <t>Senior 2 Homme Arc Droit</t>
  </si>
  <si>
    <t>Senior 2 Homme Bare Bow</t>
  </si>
  <si>
    <t>Senior 2 Homme Arc Libre</t>
  </si>
  <si>
    <t>Compound Cadet Homme</t>
  </si>
  <si>
    <t>Senior 2 Femme</t>
  </si>
  <si>
    <t>Senior 3 Femme</t>
  </si>
  <si>
    <t>Senior 2 Homme</t>
  </si>
  <si>
    <t>Senior 3 Homme</t>
  </si>
  <si>
    <t>Senior 2 Homme Compound</t>
  </si>
  <si>
    <t>Senior 3 Femme Compound</t>
  </si>
  <si>
    <t>Senior 3 Homme Compound</t>
  </si>
  <si>
    <t>Senior 3 Femme Classique</t>
  </si>
  <si>
    <t>Senior 3 homme classique</t>
  </si>
  <si>
    <t>Senior 2 Homme classique</t>
  </si>
  <si>
    <t>Senior 2  Homme Compound</t>
  </si>
  <si>
    <t>Senior 3 homme Compound</t>
  </si>
  <si>
    <t>Senior 2 Homme Classique</t>
  </si>
  <si>
    <t>Senior 3 Homme Classique</t>
  </si>
  <si>
    <t>Senior 3  Homme Compound</t>
  </si>
  <si>
    <t>Senior 3  Homme Sans Viseur</t>
  </si>
  <si>
    <t>Senior 2 Homme Arc Nu</t>
  </si>
  <si>
    <t>S3H</t>
  </si>
  <si>
    <t>S2H</t>
  </si>
  <si>
    <t>S3HCO</t>
  </si>
  <si>
    <t>S2HCO</t>
  </si>
  <si>
    <t>S2HBB</t>
  </si>
  <si>
    <t>S3HBB</t>
  </si>
  <si>
    <t>S2H libre</t>
  </si>
  <si>
    <t>S2H arc droit</t>
  </si>
  <si>
    <t>S2H  chasse</t>
  </si>
  <si>
    <t>S2H BB</t>
  </si>
  <si>
    <t>S3F</t>
  </si>
  <si>
    <t>S2F</t>
  </si>
  <si>
    <t>S3FCO</t>
  </si>
  <si>
    <t>S2FCO</t>
  </si>
  <si>
    <t xml:space="preserve"> 3D</t>
  </si>
  <si>
    <t>MONFLIER Geoffrey</t>
  </si>
  <si>
    <t>CAPDEVILLE Baptiste</t>
  </si>
  <si>
    <t>LEFEVRE Emilie</t>
  </si>
  <si>
    <t>BALLAN Jean</t>
  </si>
  <si>
    <t xml:space="preserve">Senior 1 Femme </t>
  </si>
  <si>
    <t xml:space="preserve"> Senior 1 Homme</t>
  </si>
  <si>
    <t>BODSON Florence</t>
  </si>
  <si>
    <t>CALDERARO Jean-Louis</t>
  </si>
  <si>
    <t>MAILLARD Jean-Jacques</t>
  </si>
  <si>
    <t>Senior1  Homme Arc Droit</t>
  </si>
  <si>
    <t>Senior 3 Homme Arc Chasse</t>
  </si>
  <si>
    <t>Senior 3 Homme Arc Droit</t>
  </si>
  <si>
    <t>Senior2  Homme Arc Droit</t>
  </si>
  <si>
    <t>Senior 1 Homme Sans Viseur</t>
  </si>
  <si>
    <t>Senior 1 Femme Arc Libre</t>
  </si>
  <si>
    <t>Senior 1 Homme Arc Chasse</t>
  </si>
  <si>
    <t>Senior 1 Homme Compound</t>
  </si>
  <si>
    <t>Senior 1 Homme Classique</t>
  </si>
  <si>
    <t>Senior 1 Femme</t>
  </si>
  <si>
    <t>Senior 1 Femme Compound</t>
  </si>
  <si>
    <t>Senior 1 Femme classique</t>
  </si>
  <si>
    <t>MONFLIER   Geoffrey</t>
  </si>
  <si>
    <t>Senior 3 Homme - AD</t>
  </si>
  <si>
    <t>Senior 2 Femme Cl</t>
  </si>
  <si>
    <t>Senior 3 Femme Cl</t>
  </si>
  <si>
    <t>Senior 3 Homme Cl</t>
  </si>
  <si>
    <t>Senior 3 Homme Classique-60m</t>
  </si>
  <si>
    <t>Senior 1 Homme Classique-70m</t>
  </si>
  <si>
    <t>Senior 2 Homme Classique-70m</t>
  </si>
  <si>
    <t>Cadets Homme Classique-60m</t>
  </si>
  <si>
    <t>Cadettes Femme Classique-60m</t>
  </si>
  <si>
    <t>Senior 1 Femme Classique-70m</t>
  </si>
  <si>
    <t>Senior 2 Femme Classique-70m</t>
  </si>
  <si>
    <t>Minime Femme Classique-40m</t>
  </si>
  <si>
    <t>Minime Homme Classique-40m</t>
  </si>
  <si>
    <t>STRYJEK Juliehn</t>
  </si>
  <si>
    <t>Senior1  Homme Arc Libre</t>
  </si>
  <si>
    <t>TIR EXTERIEUR</t>
  </si>
  <si>
    <t>Senior1 Homme Classique</t>
  </si>
  <si>
    <t>Senior1  Homme Compound</t>
  </si>
  <si>
    <t>Senior 3 Homme Arc Libre</t>
  </si>
  <si>
    <t>S1H</t>
  </si>
  <si>
    <t>D.GENEBRIER</t>
  </si>
  <si>
    <t>S1H AD</t>
  </si>
  <si>
    <t>S1H BB</t>
  </si>
  <si>
    <t>S1H  libre</t>
  </si>
  <si>
    <t>S1HCO</t>
  </si>
  <si>
    <t>S1H CO</t>
  </si>
  <si>
    <t>S1H  chasse</t>
  </si>
  <si>
    <t>Extérieur</t>
  </si>
  <si>
    <r>
      <t>PALMARES DE LA C</t>
    </r>
    <r>
      <rPr>
        <vertAlign val="superscript"/>
        <sz val="22"/>
        <color indexed="9"/>
        <rFont val="Copperplate Gothic Bold"/>
        <family val="2"/>
      </rPr>
      <t>ie</t>
    </r>
    <r>
      <rPr>
        <sz val="22"/>
        <color indexed="9"/>
        <rFont val="Copperplate Gothic Bold"/>
        <family val="2"/>
      </rPr>
      <t xml:space="preserve"> D'ARC DE REIMS (Septembre 2019 à Septembre 2020)</t>
    </r>
  </si>
  <si>
    <t>Flabas</t>
  </si>
  <si>
    <t>01</t>
  </si>
  <si>
    <t>sept</t>
  </si>
  <si>
    <t>Ville/Ferté</t>
  </si>
  <si>
    <t>08</t>
  </si>
  <si>
    <t>International</t>
  </si>
  <si>
    <t>50 M - 122</t>
  </si>
  <si>
    <t>EXTERIEUR CL:70m-CO:50m</t>
  </si>
  <si>
    <t>EXTERIEUR CL: 60m</t>
  </si>
  <si>
    <t>19,05,19</t>
  </si>
  <si>
    <t>EXTERIEUR 2x50m - 122</t>
  </si>
  <si>
    <t>Meaux</t>
  </si>
  <si>
    <t>29</t>
  </si>
  <si>
    <t>(7)</t>
  </si>
  <si>
    <t>Charleville</t>
  </si>
  <si>
    <t>oct</t>
  </si>
  <si>
    <t>(5)</t>
  </si>
  <si>
    <t>Plessis B</t>
  </si>
  <si>
    <t>2019</t>
  </si>
  <si>
    <t>(11)</t>
  </si>
  <si>
    <t>Tir 2</t>
  </si>
  <si>
    <t>Mouzon</t>
  </si>
  <si>
    <t>Chalons 1</t>
  </si>
  <si>
    <t>(6)</t>
  </si>
  <si>
    <t>Sedan</t>
  </si>
  <si>
    <t>nov</t>
  </si>
  <si>
    <t>Compound S1H</t>
  </si>
  <si>
    <t>Ay</t>
  </si>
  <si>
    <t>Braine</t>
  </si>
  <si>
    <t>Rethel</t>
  </si>
  <si>
    <t>Reims</t>
  </si>
  <si>
    <t>SANDRON  Titouan</t>
  </si>
  <si>
    <t>(10)</t>
  </si>
  <si>
    <t>DEMANGE Damien</t>
  </si>
  <si>
    <t>(8)</t>
  </si>
  <si>
    <t>2ème tir</t>
  </si>
  <si>
    <t>(0)</t>
  </si>
  <si>
    <t>Fismes</t>
  </si>
  <si>
    <t>noc</t>
  </si>
  <si>
    <t>(4)</t>
  </si>
  <si>
    <t>dec</t>
  </si>
  <si>
    <t>TARGET</t>
  </si>
  <si>
    <t>(20)</t>
  </si>
  <si>
    <t>(43)</t>
  </si>
  <si>
    <t>ChalonsA</t>
  </si>
  <si>
    <t>Critérium</t>
  </si>
  <si>
    <t>Poulies</t>
  </si>
  <si>
    <t>(34)</t>
  </si>
  <si>
    <t>(53)</t>
  </si>
  <si>
    <t>Epernay</t>
  </si>
  <si>
    <t>(9)</t>
  </si>
  <si>
    <t>S1F</t>
  </si>
  <si>
    <t>24.11.19</t>
  </si>
  <si>
    <t>S1FCO</t>
  </si>
  <si>
    <t>Soissons</t>
  </si>
  <si>
    <t>Vertus</t>
  </si>
  <si>
    <t>janv</t>
  </si>
  <si>
    <t>Ste Menehould</t>
  </si>
  <si>
    <t>202 0</t>
  </si>
  <si>
    <t>(14)</t>
  </si>
  <si>
    <t>Gueux</t>
  </si>
  <si>
    <t>25-26</t>
  </si>
  <si>
    <t>CD 51</t>
  </si>
  <si>
    <t>Jean-Michel REMOLU</t>
  </si>
  <si>
    <t>Yannick LE BORGNE</t>
  </si>
  <si>
    <t>Teddy TORLET</t>
  </si>
  <si>
    <t>Hervé SALAUN</t>
  </si>
  <si>
    <t>Pt  Mousson</t>
  </si>
  <si>
    <t>fev</t>
  </si>
  <si>
    <t>CRTA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</si>
</sst>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[&lt;36526]mm/dd/yy;mm/dd/yyyy"/>
    <numFmt numFmtId="166" formatCode="0.0"/>
    <numFmt numFmtId="167" formatCode="dd/mm/yy"/>
  </numFmts>
  <fonts count="77">
    <font>
      <sz val="10"/>
      <name val="Arial"/>
      <family val="2"/>
    </font>
    <font>
      <sz val="10"/>
      <color indexed="29"/>
      <name val="Mang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3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7"/>
      <name val="Arial"/>
      <family val="2"/>
    </font>
    <font>
      <b/>
      <sz val="8"/>
      <color indexed="55"/>
      <name val="Arial"/>
      <family val="2"/>
    </font>
    <font>
      <b/>
      <sz val="8"/>
      <color indexed="54"/>
      <name val="Arial"/>
      <family val="2"/>
    </font>
    <font>
      <b/>
      <sz val="8"/>
      <color indexed="37"/>
      <name val="Arial"/>
      <family val="2"/>
    </font>
    <font>
      <sz val="8"/>
      <color indexed="2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37"/>
      <name val="Arial"/>
      <family val="2"/>
    </font>
    <font>
      <b/>
      <sz val="8"/>
      <color indexed="15"/>
      <name val="Arial"/>
      <family val="2"/>
    </font>
    <font>
      <b/>
      <sz val="8"/>
      <color indexed="10"/>
      <name val="Arial"/>
      <family val="2"/>
    </font>
    <font>
      <sz val="8"/>
      <color indexed="15"/>
      <name val="Arial"/>
      <family val="2"/>
    </font>
    <font>
      <b/>
      <i/>
      <u/>
      <sz val="8"/>
      <color indexed="1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u/>
      <sz val="8"/>
      <color indexed="11"/>
      <name val="Arial"/>
      <family val="2"/>
    </font>
    <font>
      <sz val="10"/>
      <name val="Times New Roman"/>
      <family val="1"/>
    </font>
    <font>
      <b/>
      <sz val="10"/>
      <color indexed="13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5"/>
      <name val="Arial"/>
      <family val="2"/>
    </font>
    <font>
      <b/>
      <i/>
      <sz val="10"/>
      <name val="Arial"/>
      <family val="2"/>
    </font>
    <font>
      <b/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2"/>
      <color indexed="9"/>
      <name val="Copperplate Gothic Bold"/>
      <family val="2"/>
    </font>
    <font>
      <vertAlign val="superscript"/>
      <sz val="22"/>
      <color indexed="9"/>
      <name val="Copperplate Gothic Bold"/>
      <family val="2"/>
    </font>
    <font>
      <b/>
      <sz val="22"/>
      <color indexed="9"/>
      <name val="Copperplate Gothic Bold"/>
      <family val="2"/>
    </font>
    <font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5"/>
      <name val="Arial"/>
      <family val="2"/>
    </font>
    <font>
      <b/>
      <sz val="11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3"/>
      <name val="Arial"/>
      <family val="2"/>
    </font>
    <font>
      <b/>
      <sz val="14"/>
      <color indexed="13"/>
      <name val="Arial"/>
      <family val="2"/>
    </font>
    <font>
      <b/>
      <sz val="14"/>
      <color indexed="10"/>
      <name val="Arial"/>
      <family val="2"/>
    </font>
    <font>
      <b/>
      <sz val="10"/>
      <color rgb="FFFFFF00"/>
      <name val="Times New Roman"/>
      <family val="1"/>
    </font>
    <font>
      <b/>
      <sz val="10"/>
      <color rgb="FFFF0000"/>
      <name val="Arial"/>
      <family val="2"/>
    </font>
    <font>
      <b/>
      <sz val="8"/>
      <color rgb="FFFFFF00"/>
      <name val="Arial"/>
      <family val="2"/>
    </font>
    <font>
      <b/>
      <sz val="14"/>
      <color rgb="FFFFFF00"/>
      <name val="Arial"/>
      <family val="2"/>
    </font>
    <font>
      <sz val="8"/>
      <color indexed="9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b/>
      <sz val="10"/>
      <color indexed="36"/>
      <name val="Times New Roman"/>
      <family val="1"/>
    </font>
    <font>
      <sz val="10"/>
      <color indexed="15"/>
      <name val="Times New Roman"/>
      <family val="1"/>
    </font>
    <font>
      <sz val="10"/>
      <name val="Arial Narrow"/>
      <family val="2"/>
    </font>
    <font>
      <b/>
      <sz val="10"/>
      <color rgb="FFFFFF00"/>
      <name val="Arial"/>
      <family val="2"/>
    </font>
    <font>
      <b/>
      <sz val="10"/>
      <color indexed="36"/>
      <name val="Arial"/>
      <family val="2"/>
    </font>
    <font>
      <sz val="8"/>
      <color rgb="FFFFFF00"/>
      <name val="Arial"/>
      <family val="2"/>
    </font>
    <font>
      <sz val="10"/>
      <color indexed="13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23"/>
        <bgColor indexed="5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36"/>
      </patternFill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60"/>
        <bgColor indexed="16"/>
      </patternFill>
    </fill>
    <fill>
      <patternFill patternType="solid">
        <fgColor indexed="61"/>
        <bgColor indexed="25"/>
      </patternFill>
    </fill>
    <fill>
      <patternFill patternType="solid">
        <fgColor indexed="55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42"/>
      </patternFill>
    </fill>
    <fill>
      <patternFill patternType="solid">
        <fgColor indexed="16"/>
        <bgColor indexed="6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002060"/>
        <bgColor indexed="26"/>
      </patternFill>
    </fill>
    <fill>
      <patternFill patternType="solid">
        <fgColor rgb="FFFFFF00"/>
        <bgColor indexed="26"/>
      </patternFill>
    </fill>
  </fills>
  <borders count="8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Border="0" applyAlignment="0" applyProtection="0"/>
    <xf numFmtId="0" fontId="2" fillId="2" borderId="1" applyNumberFormat="0">
      <alignment horizontal="center"/>
    </xf>
    <xf numFmtId="0" fontId="2" fillId="3" borderId="1" applyNumberFormat="0">
      <alignment horizontal="center"/>
    </xf>
    <xf numFmtId="0" fontId="3" fillId="4" borderId="1" applyNumberFormat="0">
      <alignment horizontal="center"/>
    </xf>
    <xf numFmtId="49" fontId="4" fillId="0" borderId="2">
      <alignment horizontal="center" vertical="center"/>
    </xf>
  </cellStyleXfs>
  <cellXfs count="708">
    <xf numFmtId="0" fontId="0" fillId="0" borderId="0" xfId="0"/>
    <xf numFmtId="0" fontId="5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center"/>
    </xf>
    <xf numFmtId="1" fontId="5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0" fontId="6" fillId="6" borderId="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49" fontId="9" fillId="6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textRotation="90"/>
    </xf>
    <xf numFmtId="1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9" fontId="11" fillId="6" borderId="0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/>
    </xf>
    <xf numFmtId="49" fontId="12" fillId="6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/>
    </xf>
    <xf numFmtId="165" fontId="15" fillId="0" borderId="13" xfId="0" applyNumberFormat="1" applyFont="1" applyFill="1" applyBorder="1" applyAlignment="1" applyProtection="1"/>
    <xf numFmtId="0" fontId="5" fillId="5" borderId="13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/>
    <xf numFmtId="0" fontId="5" fillId="5" borderId="5" xfId="0" applyFont="1" applyFill="1" applyBorder="1" applyAlignment="1" applyProtection="1"/>
    <xf numFmtId="0" fontId="5" fillId="5" borderId="14" xfId="0" applyFont="1" applyFill="1" applyBorder="1" applyAlignment="1" applyProtection="1">
      <alignment horizontal="center"/>
    </xf>
    <xf numFmtId="49" fontId="5" fillId="5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64" fontId="4" fillId="0" borderId="2" xfId="5" applyNumberFormat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165" fontId="15" fillId="0" borderId="15" xfId="0" applyNumberFormat="1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165" fontId="15" fillId="0" borderId="10" xfId="0" applyNumberFormat="1" applyFont="1" applyFill="1" applyBorder="1" applyAlignment="1" applyProtection="1"/>
    <xf numFmtId="0" fontId="5" fillId="5" borderId="10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/>
    <xf numFmtId="0" fontId="2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" fontId="5" fillId="5" borderId="0" xfId="0" applyNumberFormat="1" applyFont="1" applyFill="1" applyBorder="1" applyAlignment="1" applyProtection="1"/>
    <xf numFmtId="0" fontId="1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/>
    <xf numFmtId="166" fontId="5" fillId="0" borderId="0" xfId="0" applyNumberFormat="1" applyFont="1" applyFill="1" applyBorder="1" applyAlignment="1" applyProtection="1">
      <alignment horizontal="center" vertical="center"/>
    </xf>
    <xf numFmtId="0" fontId="24" fillId="8" borderId="0" xfId="0" applyFont="1" applyFill="1" applyBorder="1" applyAlignment="1" applyProtection="1">
      <alignment horizontal="center" vertical="center"/>
    </xf>
    <xf numFmtId="0" fontId="24" fillId="8" borderId="1" xfId="0" applyFont="1" applyFill="1" applyBorder="1" applyAlignment="1" applyProtection="1">
      <alignment horizontal="center" vertical="center"/>
    </xf>
    <xf numFmtId="0" fontId="25" fillId="8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textRotation="90"/>
    </xf>
    <xf numFmtId="0" fontId="26" fillId="8" borderId="0" xfId="0" applyFont="1" applyFill="1" applyBorder="1" applyAlignment="1" applyProtection="1">
      <alignment horizontal="center" vertical="center"/>
    </xf>
    <xf numFmtId="0" fontId="25" fillId="8" borderId="1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0" borderId="1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/>
    <xf numFmtId="0" fontId="14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7" fillId="5" borderId="13" xfId="0" applyFont="1" applyFill="1" applyBorder="1" applyAlignment="1" applyProtection="1">
      <alignment horizontal="center"/>
    </xf>
    <xf numFmtId="0" fontId="27" fillId="5" borderId="14" xfId="0" applyFont="1" applyFill="1" applyBorder="1" applyAlignment="1" applyProtection="1">
      <alignment horizontal="center"/>
    </xf>
    <xf numFmtId="49" fontId="27" fillId="11" borderId="0" xfId="0" applyNumberFormat="1" applyFont="1" applyFill="1" applyBorder="1" applyAlignment="1" applyProtection="1">
      <alignment horizontal="center"/>
    </xf>
    <xf numFmtId="49" fontId="27" fillId="5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/>
    </xf>
    <xf numFmtId="165" fontId="35" fillId="0" borderId="13" xfId="0" applyNumberFormat="1" applyFont="1" applyFill="1" applyBorder="1" applyAlignment="1" applyProtection="1"/>
    <xf numFmtId="165" fontId="35" fillId="5" borderId="13" xfId="0" applyNumberFormat="1" applyFont="1" applyFill="1" applyBorder="1" applyAlignment="1" applyProtection="1"/>
    <xf numFmtId="165" fontId="35" fillId="5" borderId="13" xfId="0" applyNumberFormat="1" applyFont="1" applyFill="1" applyBorder="1" applyAlignment="1" applyProtection="1">
      <alignment horizontal="center"/>
    </xf>
    <xf numFmtId="0" fontId="0" fillId="5" borderId="13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0" borderId="15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/>
    <xf numFmtId="0" fontId="0" fillId="5" borderId="15" xfId="0" applyFont="1" applyFill="1" applyBorder="1" applyAlignment="1" applyProtection="1">
      <alignment horizontal="center"/>
    </xf>
    <xf numFmtId="0" fontId="17" fillId="10" borderId="11" xfId="0" applyFont="1" applyFill="1" applyBorder="1" applyAlignment="1" applyProtection="1">
      <alignment horizontal="center" vertical="center"/>
    </xf>
    <xf numFmtId="0" fontId="18" fillId="13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1" fontId="0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5" fontId="35" fillId="0" borderId="10" xfId="0" applyNumberFormat="1" applyFont="1" applyFill="1" applyBorder="1" applyAlignment="1" applyProtection="1"/>
    <xf numFmtId="0" fontId="0" fillId="5" borderId="10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37" fillId="13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/>
    <xf numFmtId="0" fontId="38" fillId="5" borderId="20" xfId="0" applyFont="1" applyFill="1" applyBorder="1" applyAlignment="1">
      <alignment horizontal="center" vertical="center"/>
    </xf>
    <xf numFmtId="0" fontId="38" fillId="5" borderId="21" xfId="0" applyFont="1" applyFill="1" applyBorder="1" applyAlignment="1">
      <alignment horizontal="center" vertical="center"/>
    </xf>
    <xf numFmtId="0" fontId="38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15" borderId="27" xfId="0" applyFont="1" applyFill="1" applyBorder="1" applyAlignment="1">
      <alignment vertical="center"/>
    </xf>
    <xf numFmtId="0" fontId="0" fillId="15" borderId="26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4" fontId="0" fillId="5" borderId="28" xfId="0" applyNumberFormat="1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15" borderId="24" xfId="0" applyFont="1" applyFill="1" applyBorder="1" applyAlignment="1">
      <alignment vertical="center"/>
    </xf>
    <xf numFmtId="0" fontId="0" fillId="15" borderId="23" xfId="0" applyFont="1" applyFill="1" applyBorder="1" applyAlignment="1">
      <alignment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15" borderId="35" xfId="0" applyFont="1" applyFill="1" applyBorder="1" applyAlignment="1">
      <alignment vertical="center"/>
    </xf>
    <xf numFmtId="0" fontId="0" fillId="15" borderId="34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36" xfId="0" applyFont="1" applyFill="1" applyBorder="1" applyAlignment="1">
      <alignment horizontal="center" vertical="center"/>
    </xf>
    <xf numFmtId="14" fontId="0" fillId="5" borderId="29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/>
    </xf>
    <xf numFmtId="0" fontId="8" fillId="15" borderId="3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5" borderId="27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15" borderId="24" xfId="0" applyFont="1" applyFill="1" applyBorder="1" applyAlignment="1">
      <alignment horizontal="center" vertical="center"/>
    </xf>
    <xf numFmtId="0" fontId="0" fillId="15" borderId="23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8" fillId="5" borderId="34" xfId="0" applyFont="1" applyFill="1" applyBorder="1"/>
    <xf numFmtId="0" fontId="0" fillId="5" borderId="38" xfId="0" applyFont="1" applyFill="1" applyBorder="1" applyAlignment="1">
      <alignment horizontal="center"/>
    </xf>
    <xf numFmtId="0" fontId="0" fillId="5" borderId="33" xfId="0" applyFont="1" applyFill="1" applyBorder="1"/>
    <xf numFmtId="0" fontId="0" fillId="5" borderId="33" xfId="0" applyFont="1" applyFill="1" applyBorder="1" applyAlignment="1">
      <alignment horizontal="center"/>
    </xf>
    <xf numFmtId="0" fontId="0" fillId="5" borderId="0" xfId="0" applyFont="1" applyFill="1" applyBorder="1"/>
    <xf numFmtId="0" fontId="0" fillId="5" borderId="35" xfId="0" applyFont="1" applyFill="1" applyBorder="1"/>
    <xf numFmtId="0" fontId="8" fillId="5" borderId="26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27" xfId="0" applyFont="1" applyFill="1" applyBorder="1"/>
    <xf numFmtId="0" fontId="0" fillId="5" borderId="39" xfId="0" applyFont="1" applyFill="1" applyBorder="1" applyAlignment="1">
      <alignment horizontal="center"/>
    </xf>
    <xf numFmtId="0" fontId="40" fillId="5" borderId="0" xfId="0" applyFont="1" applyFill="1" applyBorder="1"/>
    <xf numFmtId="0" fontId="8" fillId="5" borderId="23" xfId="0" applyFont="1" applyFill="1" applyBorder="1"/>
    <xf numFmtId="0" fontId="0" fillId="5" borderId="40" xfId="0" applyFont="1" applyFill="1" applyBorder="1" applyAlignment="1">
      <alignment horizontal="center"/>
    </xf>
    <xf numFmtId="0" fontId="0" fillId="5" borderId="25" xfId="0" applyFont="1" applyFill="1" applyBorder="1"/>
    <xf numFmtId="0" fontId="0" fillId="5" borderId="25" xfId="0" applyFont="1" applyFill="1" applyBorder="1" applyAlignment="1">
      <alignment horizontal="center"/>
    </xf>
    <xf numFmtId="0" fontId="5" fillId="5" borderId="25" xfId="0" applyFont="1" applyFill="1" applyBorder="1"/>
    <xf numFmtId="0" fontId="5" fillId="5" borderId="0" xfId="0" applyFont="1" applyFill="1" applyBorder="1"/>
    <xf numFmtId="0" fontId="5" fillId="5" borderId="24" xfId="0" applyFont="1" applyFill="1" applyBorder="1"/>
    <xf numFmtId="0" fontId="8" fillId="5" borderId="34" xfId="0" applyFont="1" applyFill="1" applyBorder="1" applyAlignment="1">
      <alignment horizontal="center"/>
    </xf>
    <xf numFmtId="0" fontId="8" fillId="5" borderId="21" xfId="0" applyFont="1" applyFill="1" applyBorder="1" applyAlignment="1" applyProtection="1">
      <alignment horizontal="center"/>
    </xf>
    <xf numFmtId="0" fontId="8" fillId="5" borderId="19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8" fillId="5" borderId="34" xfId="0" applyFont="1" applyFill="1" applyBorder="1" applyAlignment="1" applyProtection="1">
      <alignment horizontal="center"/>
    </xf>
    <xf numFmtId="0" fontId="41" fillId="5" borderId="34" xfId="0" applyFont="1" applyFill="1" applyBorder="1" applyAlignment="1">
      <alignment horizontal="center" vertical="center"/>
    </xf>
    <xf numFmtId="0" fontId="41" fillId="5" borderId="3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4" fontId="0" fillId="5" borderId="23" xfId="0" applyNumberFormat="1" applyFont="1" applyFill="1" applyBorder="1" applyAlignment="1">
      <alignment horizontal="center" vertical="center"/>
    </xf>
    <xf numFmtId="0" fontId="42" fillId="5" borderId="23" xfId="0" applyFont="1" applyFill="1" applyBorder="1" applyAlignment="1">
      <alignment horizontal="center" vertical="center"/>
    </xf>
    <xf numFmtId="0" fontId="42" fillId="5" borderId="24" xfId="0" applyFont="1" applyFill="1" applyBorder="1" applyAlignment="1">
      <alignment horizontal="center" vertical="center"/>
    </xf>
    <xf numFmtId="0" fontId="8" fillId="5" borderId="21" xfId="0" applyFont="1" applyFill="1" applyBorder="1" applyAlignment="1" applyProtection="1"/>
    <xf numFmtId="0" fontId="8" fillId="5" borderId="19" xfId="0" applyFont="1" applyFill="1" applyBorder="1" applyAlignment="1" applyProtection="1"/>
    <xf numFmtId="0" fontId="8" fillId="5" borderId="22" xfId="0" applyFont="1" applyFill="1" applyBorder="1" applyAlignment="1" applyProtection="1"/>
    <xf numFmtId="0" fontId="43" fillId="5" borderId="20" xfId="0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44" fillId="5" borderId="21" xfId="0" applyFont="1" applyFill="1" applyBorder="1" applyAlignment="1">
      <alignment horizontal="center" vertical="center"/>
    </xf>
    <xf numFmtId="0" fontId="43" fillId="5" borderId="2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5" xfId="0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5" fillId="5" borderId="33" xfId="0" applyFont="1" applyFill="1" applyBorder="1"/>
    <xf numFmtId="0" fontId="5" fillId="5" borderId="35" xfId="0" applyFont="1" applyFill="1" applyBorder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0" fillId="5" borderId="24" xfId="0" applyFont="1" applyFill="1" applyBorder="1"/>
    <xf numFmtId="0" fontId="2" fillId="5" borderId="41" xfId="0" applyFont="1" applyFill="1" applyBorder="1" applyAlignment="1" applyProtection="1"/>
    <xf numFmtId="0" fontId="8" fillId="5" borderId="41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/>
    <xf numFmtId="0" fontId="8" fillId="5" borderId="42" xfId="0" applyFont="1" applyFill="1" applyBorder="1" applyAlignment="1" applyProtection="1"/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vertical="center"/>
    </xf>
    <xf numFmtId="0" fontId="17" fillId="0" borderId="0" xfId="0" applyFont="1" applyFill="1" applyBorder="1" applyAlignment="1" applyProtection="1"/>
    <xf numFmtId="0" fontId="45" fillId="7" borderId="0" xfId="0" applyFont="1" applyFill="1" applyBorder="1" applyAlignment="1" applyProtection="1">
      <alignment horizontal="left" vertical="center"/>
    </xf>
    <xf numFmtId="0" fontId="45" fillId="7" borderId="0" xfId="0" applyFont="1" applyFill="1" applyBorder="1" applyAlignment="1" applyProtection="1">
      <alignment horizontal="center" vertical="center"/>
    </xf>
    <xf numFmtId="0" fontId="47" fillId="7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/>
    <xf numFmtId="0" fontId="49" fillId="0" borderId="0" xfId="0" applyFont="1" applyFill="1" applyBorder="1" applyAlignment="1" applyProtection="1"/>
    <xf numFmtId="0" fontId="49" fillId="0" borderId="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/>
    <xf numFmtId="0" fontId="49" fillId="0" borderId="44" xfId="0" applyFont="1" applyFill="1" applyBorder="1" applyAlignment="1" applyProtection="1">
      <alignment horizontal="center"/>
    </xf>
    <xf numFmtId="0" fontId="51" fillId="0" borderId="45" xfId="0" applyFont="1" applyFill="1" applyBorder="1" applyAlignment="1" applyProtection="1">
      <alignment horizontal="center"/>
    </xf>
    <xf numFmtId="0" fontId="49" fillId="0" borderId="45" xfId="0" applyFont="1" applyFill="1" applyBorder="1" applyAlignment="1" applyProtection="1">
      <alignment horizontal="center"/>
    </xf>
    <xf numFmtId="0" fontId="50" fillId="0" borderId="44" xfId="0" applyFont="1" applyFill="1" applyBorder="1" applyAlignment="1" applyProtection="1">
      <alignment horizontal="center"/>
    </xf>
    <xf numFmtId="0" fontId="49" fillId="0" borderId="46" xfId="0" applyFont="1" applyFill="1" applyBorder="1" applyAlignment="1" applyProtection="1">
      <alignment horizontal="center"/>
    </xf>
    <xf numFmtId="0" fontId="50" fillId="0" borderId="47" xfId="0" applyFont="1" applyFill="1" applyBorder="1" applyAlignment="1" applyProtection="1">
      <alignment horizontal="center"/>
    </xf>
    <xf numFmtId="0" fontId="49" fillId="0" borderId="48" xfId="0" applyFont="1" applyFill="1" applyBorder="1" applyAlignment="1" applyProtection="1">
      <alignment horizontal="center"/>
    </xf>
    <xf numFmtId="0" fontId="50" fillId="0" borderId="45" xfId="0" applyFont="1" applyFill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/>
    </xf>
    <xf numFmtId="0" fontId="52" fillId="0" borderId="45" xfId="0" applyFont="1" applyFill="1" applyBorder="1" applyAlignment="1" applyProtection="1">
      <alignment horizontal="center"/>
    </xf>
    <xf numFmtId="0" fontId="52" fillId="0" borderId="48" xfId="0" applyFont="1" applyFill="1" applyBorder="1" applyAlignment="1" applyProtection="1">
      <alignment horizontal="center"/>
    </xf>
    <xf numFmtId="0" fontId="53" fillId="0" borderId="45" xfId="0" applyFont="1" applyFill="1" applyBorder="1" applyAlignment="1" applyProtection="1">
      <alignment horizontal="center"/>
    </xf>
    <xf numFmtId="0" fontId="53" fillId="0" borderId="46" xfId="0" applyFont="1" applyFill="1" applyBorder="1" applyAlignment="1" applyProtection="1">
      <alignment horizontal="center"/>
    </xf>
    <xf numFmtId="0" fontId="53" fillId="0" borderId="0" xfId="0" applyFont="1" applyFill="1" applyBorder="1" applyAlignment="1" applyProtection="1">
      <alignment horizontal="center"/>
    </xf>
    <xf numFmtId="0" fontId="54" fillId="0" borderId="45" xfId="0" applyFont="1" applyFill="1" applyBorder="1" applyAlignment="1" applyProtection="1">
      <alignment horizontal="center"/>
    </xf>
    <xf numFmtId="0" fontId="16" fillId="0" borderId="45" xfId="0" applyFont="1" applyFill="1" applyBorder="1" applyAlignment="1" applyProtection="1">
      <alignment horizontal="center"/>
    </xf>
    <xf numFmtId="0" fontId="49" fillId="0" borderId="49" xfId="0" applyFont="1" applyFill="1" applyBorder="1" applyAlignment="1" applyProtection="1">
      <alignment horizontal="center"/>
    </xf>
    <xf numFmtId="0" fontId="49" fillId="0" borderId="5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55" fillId="0" borderId="0" xfId="0" applyFont="1" applyFill="1" applyBorder="1" applyAlignment="1" applyProtection="1"/>
    <xf numFmtId="0" fontId="55" fillId="0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/>
    </xf>
    <xf numFmtId="0" fontId="57" fillId="6" borderId="0" xfId="0" applyFont="1" applyFill="1" applyBorder="1" applyAlignment="1" applyProtection="1">
      <alignment horizontal="center"/>
    </xf>
    <xf numFmtId="0" fontId="55" fillId="7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8" fillId="6" borderId="0" xfId="0" applyFont="1" applyFill="1" applyBorder="1" applyAlignment="1" applyProtection="1">
      <alignment horizontal="center"/>
    </xf>
    <xf numFmtId="0" fontId="58" fillId="7" borderId="0" xfId="0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/>
    <xf numFmtId="0" fontId="8" fillId="0" borderId="0" xfId="0" applyFont="1"/>
    <xf numFmtId="49" fontId="0" fillId="2" borderId="0" xfId="0" applyNumberFormat="1" applyFont="1" applyFill="1"/>
    <xf numFmtId="49" fontId="0" fillId="16" borderId="0" xfId="0" applyNumberFormat="1" applyFont="1" applyFill="1"/>
    <xf numFmtId="49" fontId="0" fillId="17" borderId="0" xfId="0" applyNumberFormat="1" applyFont="1" applyFill="1"/>
    <xf numFmtId="49" fontId="0" fillId="0" borderId="0" xfId="0" applyNumberFormat="1" applyFont="1"/>
    <xf numFmtId="0" fontId="5" fillId="5" borderId="5" xfId="0" applyFont="1" applyFill="1" applyBorder="1" applyAlignment="1" applyProtection="1">
      <alignment horizontal="center"/>
    </xf>
    <xf numFmtId="0" fontId="0" fillId="0" borderId="0" xfId="0" applyFont="1"/>
    <xf numFmtId="0" fontId="61" fillId="0" borderId="0" xfId="0" applyFont="1"/>
    <xf numFmtId="0" fontId="5" fillId="5" borderId="5" xfId="0" applyFont="1" applyFill="1" applyBorder="1" applyAlignment="1" applyProtection="1">
      <alignment horizontal="center"/>
    </xf>
    <xf numFmtId="49" fontId="0" fillId="5" borderId="1" xfId="0" applyNumberFormat="1" applyFont="1" applyFill="1" applyBorder="1" applyAlignment="1" applyProtection="1">
      <alignment horizontal="center"/>
    </xf>
    <xf numFmtId="0" fontId="63" fillId="7" borderId="0" xfId="0" applyFont="1" applyFill="1" applyBorder="1" applyAlignment="1" applyProtection="1">
      <alignment horizontal="center"/>
    </xf>
    <xf numFmtId="164" fontId="5" fillId="0" borderId="2" xfId="5" applyNumberFormat="1" applyFont="1">
      <alignment horizontal="center" vertical="center"/>
    </xf>
    <xf numFmtId="49" fontId="5" fillId="18" borderId="1" xfId="0" applyNumberFormat="1" applyFont="1" applyFill="1" applyBorder="1" applyAlignment="1" applyProtection="1">
      <alignment horizontal="center"/>
    </xf>
    <xf numFmtId="0" fontId="15" fillId="18" borderId="13" xfId="0" applyFont="1" applyFill="1" applyBorder="1" applyAlignment="1" applyProtection="1">
      <alignment vertical="center"/>
    </xf>
    <xf numFmtId="0" fontId="2" fillId="18" borderId="13" xfId="0" applyFont="1" applyFill="1" applyBorder="1" applyAlignment="1" applyProtection="1">
      <alignment horizontal="center" vertical="center"/>
    </xf>
    <xf numFmtId="0" fontId="5" fillId="18" borderId="10" xfId="0" applyFont="1" applyFill="1" applyBorder="1" applyAlignment="1" applyProtection="1">
      <alignment horizontal="center"/>
    </xf>
    <xf numFmtId="0" fontId="8" fillId="18" borderId="1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0" fillId="18" borderId="28" xfId="0" applyFont="1" applyFill="1" applyBorder="1" applyAlignment="1">
      <alignment horizontal="center" vertical="center"/>
    </xf>
    <xf numFmtId="0" fontId="8" fillId="23" borderId="32" xfId="0" applyFont="1" applyFill="1" applyBorder="1" applyAlignment="1">
      <alignment horizontal="center" vertical="center"/>
    </xf>
    <xf numFmtId="0" fontId="5" fillId="23" borderId="5" xfId="0" applyFont="1" applyFill="1" applyBorder="1" applyAlignment="1">
      <alignment horizontal="center" vertical="center"/>
    </xf>
    <xf numFmtId="167" fontId="0" fillId="23" borderId="29" xfId="0" applyNumberFormat="1" applyFont="1" applyFill="1" applyBorder="1" applyAlignment="1">
      <alignment horizontal="center" vertical="center"/>
    </xf>
    <xf numFmtId="0" fontId="8" fillId="23" borderId="34" xfId="0" applyFont="1" applyFill="1" applyBorder="1" applyAlignment="1">
      <alignment horizontal="center" vertical="center"/>
    </xf>
    <xf numFmtId="0" fontId="8" fillId="23" borderId="33" xfId="0" applyFont="1" applyFill="1" applyBorder="1" applyAlignment="1">
      <alignment horizontal="center" vertical="center"/>
    </xf>
    <xf numFmtId="0" fontId="8" fillId="18" borderId="34" xfId="0" applyFont="1" applyFill="1" applyBorder="1" applyAlignment="1" applyProtection="1">
      <alignment horizontal="center"/>
    </xf>
    <xf numFmtId="0" fontId="8" fillId="18" borderId="34" xfId="0" applyFont="1" applyFill="1" applyBorder="1" applyAlignment="1">
      <alignment horizontal="center" vertical="center"/>
    </xf>
    <xf numFmtId="0" fontId="5" fillId="23" borderId="26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5" fillId="18" borderId="26" xfId="0" applyFont="1" applyFill="1" applyBorder="1" applyAlignment="1">
      <alignment horizontal="center" vertical="center"/>
    </xf>
    <xf numFmtId="14" fontId="0" fillId="18" borderId="23" xfId="0" applyNumberFormat="1" applyFont="1" applyFill="1" applyBorder="1" applyAlignment="1">
      <alignment horizontal="center" vertical="center"/>
    </xf>
    <xf numFmtId="0" fontId="8" fillId="18" borderId="5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165" fontId="15" fillId="18" borderId="13" xfId="0" applyNumberFormat="1" applyFont="1" applyFill="1" applyBorder="1" applyAlignment="1" applyProtection="1"/>
    <xf numFmtId="0" fontId="15" fillId="18" borderId="13" xfId="0" applyFont="1" applyFill="1" applyBorder="1" applyAlignment="1" applyProtection="1"/>
    <xf numFmtId="0" fontId="5" fillId="18" borderId="13" xfId="0" applyFont="1" applyFill="1" applyBorder="1" applyAlignment="1" applyProtection="1">
      <alignment horizontal="center"/>
    </xf>
    <xf numFmtId="0" fontId="5" fillId="18" borderId="14" xfId="0" applyFont="1" applyFill="1" applyBorder="1" applyAlignment="1" applyProtection="1"/>
    <xf numFmtId="49" fontId="5" fillId="18" borderId="0" xfId="0" applyNumberFormat="1" applyFont="1" applyFill="1" applyBorder="1" applyAlignment="1" applyProtection="1">
      <alignment horizontal="center"/>
    </xf>
    <xf numFmtId="0" fontId="14" fillId="18" borderId="15" xfId="0" applyFont="1" applyFill="1" applyBorder="1" applyAlignment="1" applyProtection="1">
      <alignment horizontal="center" vertical="center"/>
    </xf>
    <xf numFmtId="0" fontId="5" fillId="18" borderId="15" xfId="0" applyFont="1" applyFill="1" applyBorder="1" applyAlignment="1" applyProtection="1">
      <alignment horizontal="center"/>
    </xf>
    <xf numFmtId="165" fontId="15" fillId="18" borderId="10" xfId="0" applyNumberFormat="1" applyFont="1" applyFill="1" applyBorder="1" applyAlignment="1" applyProtection="1"/>
    <xf numFmtId="0" fontId="15" fillId="18" borderId="10" xfId="0" applyFont="1" applyFill="1" applyBorder="1" applyAlignment="1" applyProtection="1"/>
    <xf numFmtId="49" fontId="2" fillId="23" borderId="1" xfId="0" applyNumberFormat="1" applyFont="1" applyFill="1" applyBorder="1" applyAlignment="1" applyProtection="1">
      <alignment horizontal="center"/>
    </xf>
    <xf numFmtId="49" fontId="5" fillId="24" borderId="1" xfId="0" applyNumberFormat="1" applyFont="1" applyFill="1" applyBorder="1" applyAlignment="1" applyProtection="1">
      <alignment horizontal="center"/>
    </xf>
    <xf numFmtId="0" fontId="8" fillId="5" borderId="62" xfId="0" applyFont="1" applyFill="1" applyBorder="1" applyAlignment="1">
      <alignment horizontal="center"/>
    </xf>
    <xf numFmtId="0" fontId="0" fillId="0" borderId="0" xfId="0" applyFont="1" applyAlignment="1"/>
    <xf numFmtId="164" fontId="42" fillId="0" borderId="2" xfId="5" applyNumberFormat="1" applyFo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49" fontId="5" fillId="23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14" fontId="0" fillId="5" borderId="25" xfId="0" applyNumberFormat="1" applyFont="1" applyFill="1" applyBorder="1" applyAlignment="1">
      <alignment horizontal="center" vertical="center"/>
    </xf>
    <xf numFmtId="14" fontId="0" fillId="23" borderId="23" xfId="0" applyNumberFormat="1" applyFont="1" applyFill="1" applyBorder="1" applyAlignment="1">
      <alignment horizontal="center" vertical="center"/>
    </xf>
    <xf numFmtId="14" fontId="0" fillId="23" borderId="25" xfId="0" applyNumberFormat="1" applyFont="1" applyFill="1" applyBorder="1" applyAlignment="1">
      <alignment horizontal="center" vertical="center"/>
    </xf>
    <xf numFmtId="14" fontId="42" fillId="5" borderId="23" xfId="0" applyNumberFormat="1" applyFont="1" applyFill="1" applyBorder="1" applyAlignment="1">
      <alignment horizontal="center" vertical="center"/>
    </xf>
    <xf numFmtId="14" fontId="42" fillId="5" borderId="24" xfId="0" applyNumberFormat="1" applyFont="1" applyFill="1" applyBorder="1" applyAlignment="1">
      <alignment horizontal="center" vertical="center"/>
    </xf>
    <xf numFmtId="14" fontId="0" fillId="5" borderId="24" xfId="0" applyNumberFormat="1" applyFont="1" applyFill="1" applyBorder="1" applyAlignment="1">
      <alignment horizontal="center" vertical="center"/>
    </xf>
    <xf numFmtId="14" fontId="0" fillId="5" borderId="0" xfId="0" applyNumberFormat="1" applyFill="1" applyBorder="1" applyAlignment="1" applyProtection="1"/>
    <xf numFmtId="0" fontId="2" fillId="18" borderId="15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/>
    <xf numFmtId="0" fontId="27" fillId="5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65" fillId="9" borderId="0" xfId="0" applyFont="1" applyFill="1" applyBorder="1" applyAlignment="1" applyProtection="1">
      <alignment horizontal="center" vertical="center"/>
    </xf>
    <xf numFmtId="0" fontId="66" fillId="9" borderId="1" xfId="0" applyFont="1" applyFill="1" applyBorder="1" applyAlignment="1" applyProtection="1">
      <alignment horizontal="center" vertical="center"/>
    </xf>
    <xf numFmtId="0" fontId="27" fillId="9" borderId="0" xfId="0" applyFont="1" applyFill="1" applyBorder="1" applyAlignment="1" applyProtection="1">
      <alignment horizontal="center" vertical="center"/>
    </xf>
    <xf numFmtId="0" fontId="67" fillId="9" borderId="0" xfId="0" applyFont="1" applyFill="1" applyBorder="1" applyAlignment="1" applyProtection="1">
      <alignment horizontal="center" vertical="center"/>
    </xf>
    <xf numFmtId="0" fontId="68" fillId="9" borderId="1" xfId="0" applyFont="1" applyFill="1" applyBorder="1" applyAlignment="1" applyProtection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</xf>
    <xf numFmtId="0" fontId="27" fillId="10" borderId="11" xfId="0" applyFont="1" applyFill="1" applyBorder="1" applyAlignment="1" applyProtection="1">
      <alignment horizontal="center" vertical="center"/>
    </xf>
    <xf numFmtId="0" fontId="69" fillId="4" borderId="11" xfId="0" applyFont="1" applyFill="1" applyBorder="1" applyAlignment="1" applyProtection="1">
      <alignment horizontal="center" vertical="center"/>
    </xf>
    <xf numFmtId="0" fontId="65" fillId="0" borderId="17" xfId="0" applyFont="1" applyFill="1" applyBorder="1" applyAlignment="1" applyProtection="1">
      <alignment horizontal="center" vertical="center"/>
    </xf>
    <xf numFmtId="0" fontId="70" fillId="0" borderId="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horizontal="center" vertical="center"/>
    </xf>
    <xf numFmtId="0" fontId="72" fillId="18" borderId="18" xfId="0" applyFont="1" applyFill="1" applyBorder="1" applyAlignment="1" applyProtection="1">
      <alignment horizontal="center"/>
    </xf>
    <xf numFmtId="0" fontId="72" fillId="22" borderId="13" xfId="0" applyFont="1" applyFill="1" applyBorder="1" applyAlignment="1" applyProtection="1">
      <alignment horizontal="center"/>
    </xf>
    <xf numFmtId="0" fontId="72" fillId="18" borderId="13" xfId="0" applyFont="1" applyFill="1" applyBorder="1" applyAlignment="1" applyProtection="1">
      <alignment horizontal="center"/>
    </xf>
    <xf numFmtId="0" fontId="72" fillId="18" borderId="7" xfId="0" applyFont="1" applyFill="1" applyBorder="1" applyAlignment="1" applyProtection="1">
      <alignment horizontal="center" vertical="center"/>
    </xf>
    <xf numFmtId="0" fontId="72" fillId="18" borderId="13" xfId="0" applyNumberFormat="1" applyFont="1" applyFill="1" applyBorder="1" applyAlignment="1" applyProtection="1">
      <alignment horizontal="center" vertical="center"/>
    </xf>
    <xf numFmtId="0" fontId="72" fillId="18" borderId="13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13" xfId="0" applyFont="1" applyFill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/>
    </xf>
    <xf numFmtId="0" fontId="27" fillId="0" borderId="5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horizontal="center" vertical="center"/>
    </xf>
    <xf numFmtId="0" fontId="65" fillId="0" borderId="6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/>
    </xf>
    <xf numFmtId="0" fontId="65" fillId="0" borderId="10" xfId="0" applyFont="1" applyFill="1" applyBorder="1" applyAlignment="1" applyProtection="1">
      <alignment horizontal="center"/>
    </xf>
    <xf numFmtId="1" fontId="27" fillId="0" borderId="0" xfId="0" applyNumberFormat="1" applyFont="1" applyFill="1" applyBorder="1" applyAlignment="1" applyProtection="1">
      <alignment horizontal="center"/>
    </xf>
    <xf numFmtId="166" fontId="27" fillId="0" borderId="0" xfId="0" applyNumberFormat="1" applyFont="1" applyFill="1" applyBorder="1" applyAlignment="1" applyProtection="1">
      <alignment horizontal="center"/>
    </xf>
    <xf numFmtId="164" fontId="61" fillId="0" borderId="2" xfId="5" applyNumberFormat="1" applyFont="1">
      <alignment horizontal="center" vertical="center"/>
    </xf>
    <xf numFmtId="0" fontId="27" fillId="0" borderId="15" xfId="0" applyFont="1" applyFill="1" applyBorder="1" applyAlignment="1" applyProtection="1"/>
    <xf numFmtId="0" fontId="27" fillId="5" borderId="15" xfId="0" applyFont="1" applyFill="1" applyBorder="1" applyAlignment="1" applyProtection="1">
      <alignment horizont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9" borderId="7" xfId="0" applyFont="1" applyFill="1" applyBorder="1" applyAlignment="1" applyProtection="1">
      <alignment horizontal="center" vertical="center"/>
    </xf>
    <xf numFmtId="0" fontId="69" fillId="4" borderId="7" xfId="0" applyFont="1" applyFill="1" applyBorder="1" applyAlignment="1" applyProtection="1">
      <alignment horizontal="center" vertical="center"/>
    </xf>
    <xf numFmtId="0" fontId="65" fillId="0" borderId="7" xfId="0" applyFont="1" applyFill="1" applyBorder="1" applyAlignment="1" applyProtection="1">
      <alignment horizontal="center" vertical="center"/>
    </xf>
    <xf numFmtId="14" fontId="27" fillId="0" borderId="0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37" fillId="4" borderId="2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/>
    </xf>
    <xf numFmtId="0" fontId="0" fillId="18" borderId="13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/>
    </xf>
    <xf numFmtId="0" fontId="0" fillId="5" borderId="5" xfId="0" applyFont="1" applyFill="1" applyBorder="1" applyAlignment="1" applyProtection="1"/>
    <xf numFmtId="49" fontId="0" fillId="18" borderId="1" xfId="0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165" fontId="35" fillId="0" borderId="15" xfId="0" applyNumberFormat="1" applyFont="1" applyFill="1" applyBorder="1" applyAlignment="1" applyProtection="1"/>
    <xf numFmtId="0" fontId="0" fillId="18" borderId="15" xfId="0" applyFont="1" applyFill="1" applyBorder="1" applyAlignment="1" applyProtection="1">
      <alignment horizontal="center" vertical="center"/>
    </xf>
    <xf numFmtId="0" fontId="0" fillId="18" borderId="10" xfId="0" applyFont="1" applyFill="1" applyBorder="1" applyAlignment="1" applyProtection="1">
      <alignment horizontal="center" vertical="center"/>
    </xf>
    <xf numFmtId="0" fontId="0" fillId="0" borderId="15" xfId="0" applyFont="1" applyBorder="1"/>
    <xf numFmtId="0" fontId="0" fillId="21" borderId="15" xfId="0" applyFont="1" applyFill="1" applyBorder="1"/>
    <xf numFmtId="0" fontId="0" fillId="21" borderId="0" xfId="0" applyFont="1" applyFill="1"/>
    <xf numFmtId="0" fontId="8" fillId="3" borderId="7" xfId="0" applyFont="1" applyFill="1" applyBorder="1" applyAlignment="1" applyProtection="1">
      <alignment horizontal="center" vertical="center"/>
    </xf>
    <xf numFmtId="0" fontId="37" fillId="4" borderId="7" xfId="0" applyFont="1" applyFill="1" applyBorder="1" applyAlignment="1" applyProtection="1">
      <alignment horizontal="center" vertical="center"/>
    </xf>
    <xf numFmtId="0" fontId="5" fillId="18" borderId="14" xfId="0" applyNumberFormat="1" applyFont="1" applyFill="1" applyBorder="1" applyAlignment="1" applyProtection="1">
      <alignment vertical="center"/>
    </xf>
    <xf numFmtId="0" fontId="5" fillId="18" borderId="1" xfId="0" applyNumberFormat="1" applyFont="1" applyFill="1" applyBorder="1" applyAlignment="1" applyProtection="1">
      <alignment horizontal="center"/>
    </xf>
    <xf numFmtId="0" fontId="5" fillId="18" borderId="16" xfId="0" applyNumberFormat="1" applyFont="1" applyFill="1" applyBorder="1" applyAlignment="1" applyProtection="1">
      <alignment horizontal="center"/>
    </xf>
    <xf numFmtId="0" fontId="5" fillId="18" borderId="52" xfId="0" applyNumberFormat="1" applyFont="1" applyFill="1" applyBorder="1" applyAlignment="1" applyProtection="1">
      <alignment horizontal="center"/>
    </xf>
    <xf numFmtId="0" fontId="5" fillId="18" borderId="0" xfId="0" applyNumberFormat="1" applyFont="1" applyFill="1" applyBorder="1" applyAlignment="1" applyProtection="1">
      <alignment horizontal="center"/>
    </xf>
    <xf numFmtId="0" fontId="5" fillId="18" borderId="57" xfId="0" applyNumberFormat="1" applyFont="1" applyFill="1" applyBorder="1" applyAlignment="1" applyProtection="1">
      <alignment horizontal="center"/>
    </xf>
    <xf numFmtId="0" fontId="5" fillId="18" borderId="58" xfId="0" applyNumberFormat="1" applyFont="1" applyFill="1" applyBorder="1" applyAlignment="1" applyProtection="1">
      <alignment horizontal="center"/>
    </xf>
    <xf numFmtId="0" fontId="5" fillId="18" borderId="0" xfId="0" applyNumberFormat="1" applyFont="1" applyFill="1" applyBorder="1" applyAlignment="1" applyProtection="1">
      <alignment vertical="center"/>
    </xf>
    <xf numFmtId="0" fontId="5" fillId="18" borderId="12" xfId="0" applyNumberFormat="1" applyFont="1" applyFill="1" applyBorder="1" applyAlignment="1" applyProtection="1">
      <alignment horizontal="center"/>
    </xf>
    <xf numFmtId="0" fontId="5" fillId="18" borderId="54" xfId="0" applyNumberFormat="1" applyFont="1" applyFill="1" applyBorder="1" applyAlignment="1" applyProtection="1">
      <alignment horizontal="center"/>
    </xf>
    <xf numFmtId="0" fontId="5" fillId="18" borderId="59" xfId="0" applyNumberFormat="1" applyFont="1" applyFill="1" applyBorder="1" applyAlignment="1" applyProtection="1">
      <alignment horizontal="center"/>
    </xf>
    <xf numFmtId="0" fontId="5" fillId="18" borderId="60" xfId="0" applyNumberFormat="1" applyFont="1" applyFill="1" applyBorder="1" applyAlignment="1" applyProtection="1">
      <alignment horizontal="center"/>
    </xf>
    <xf numFmtId="0" fontId="15" fillId="18" borderId="13" xfId="0" applyNumberFormat="1" applyFont="1" applyFill="1" applyBorder="1" applyAlignment="1" applyProtection="1">
      <alignment vertical="center"/>
    </xf>
    <xf numFmtId="0" fontId="2" fillId="18" borderId="13" xfId="0" applyNumberFormat="1" applyFont="1" applyFill="1" applyBorder="1" applyAlignment="1" applyProtection="1">
      <alignment horizontal="center" vertical="center"/>
    </xf>
    <xf numFmtId="0" fontId="2" fillId="18" borderId="0" xfId="0" applyNumberFormat="1" applyFont="1" applyFill="1" applyBorder="1" applyAlignment="1" applyProtection="1">
      <alignment horizontal="center" vertical="center"/>
    </xf>
    <xf numFmtId="0" fontId="5" fillId="18" borderId="18" xfId="0" applyNumberFormat="1" applyFont="1" applyFill="1" applyBorder="1" applyAlignment="1" applyProtection="1">
      <alignment horizontal="center"/>
    </xf>
    <xf numFmtId="0" fontId="5" fillId="18" borderId="51" xfId="0" applyNumberFormat="1" applyFont="1" applyFill="1" applyBorder="1" applyAlignment="1" applyProtection="1">
      <alignment horizontal="center"/>
    </xf>
    <xf numFmtId="0" fontId="2" fillId="18" borderId="10" xfId="0" applyNumberFormat="1" applyFont="1" applyFill="1" applyBorder="1" applyAlignment="1" applyProtection="1">
      <alignment horizontal="center" vertical="center"/>
    </xf>
    <xf numFmtId="0" fontId="2" fillId="18" borderId="15" xfId="0" applyNumberFormat="1" applyFont="1" applyFill="1" applyBorder="1" applyAlignment="1" applyProtection="1">
      <alignment horizontal="center" vertical="center"/>
    </xf>
    <xf numFmtId="0" fontId="5" fillId="18" borderId="14" xfId="0" applyNumberFormat="1" applyFont="1" applyFill="1" applyBorder="1" applyAlignment="1" applyProtection="1">
      <alignment horizontal="center"/>
    </xf>
    <xf numFmtId="0" fontId="5" fillId="18" borderId="53" xfId="0" applyNumberFormat="1" applyFont="1" applyFill="1" applyBorder="1" applyAlignment="1" applyProtection="1">
      <alignment horizontal="center"/>
    </xf>
    <xf numFmtId="0" fontId="5" fillId="18" borderId="61" xfId="0" applyNumberFormat="1" applyFont="1" applyFill="1" applyBorder="1" applyAlignment="1" applyProtection="1">
      <alignment horizontal="center"/>
    </xf>
    <xf numFmtId="0" fontId="5" fillId="18" borderId="1" xfId="0" quotePrefix="1" applyNumberFormat="1" applyFont="1" applyFill="1" applyBorder="1" applyAlignment="1" applyProtection="1">
      <alignment horizontal="center"/>
    </xf>
    <xf numFmtId="0" fontId="5" fillId="18" borderId="15" xfId="0" applyNumberFormat="1" applyFont="1" applyFill="1" applyBorder="1" applyAlignment="1" applyProtection="1">
      <alignment horizontal="center" vertical="center"/>
    </xf>
    <xf numFmtId="0" fontId="5" fillId="18" borderId="0" xfId="0" applyNumberFormat="1" applyFont="1" applyFill="1" applyBorder="1" applyAlignment="1" applyProtection="1">
      <alignment horizontal="center" vertical="center"/>
    </xf>
    <xf numFmtId="0" fontId="5" fillId="18" borderId="10" xfId="0" applyNumberFormat="1" applyFont="1" applyFill="1" applyBorder="1" applyAlignment="1" applyProtection="1">
      <alignment horizontal="center" vertical="center"/>
    </xf>
    <xf numFmtId="0" fontId="5" fillId="18" borderId="10" xfId="0" applyNumberFormat="1" applyFont="1" applyFill="1" applyBorder="1" applyAlignment="1" applyProtection="1">
      <alignment horizontal="center"/>
    </xf>
    <xf numFmtId="0" fontId="5" fillId="18" borderId="14" xfId="0" quotePrefix="1" applyNumberFormat="1" applyFont="1" applyFill="1" applyBorder="1" applyAlignment="1" applyProtection="1">
      <alignment vertical="center"/>
    </xf>
    <xf numFmtId="0" fontId="5" fillId="18" borderId="10" xfId="0" applyFont="1" applyFill="1" applyBorder="1" applyAlignment="1" applyProtection="1">
      <alignment horizontal="center" vertical="center"/>
    </xf>
    <xf numFmtId="0" fontId="5" fillId="18" borderId="11" xfId="0" applyFont="1" applyFill="1" applyBorder="1" applyAlignment="1" applyProtection="1">
      <alignment horizontal="center" vertical="center"/>
    </xf>
    <xf numFmtId="0" fontId="5" fillId="18" borderId="12" xfId="0" applyFont="1" applyFill="1" applyBorder="1" applyAlignment="1" applyProtection="1">
      <alignment horizontal="center" vertical="center"/>
    </xf>
    <xf numFmtId="0" fontId="5" fillId="18" borderId="14" xfId="0" applyFont="1" applyFill="1" applyBorder="1" applyAlignment="1" applyProtection="1">
      <alignment horizontal="center"/>
    </xf>
    <xf numFmtId="0" fontId="9" fillId="18" borderId="11" xfId="0" applyFont="1" applyFill="1" applyBorder="1" applyAlignment="1" applyProtection="1">
      <alignment horizontal="center" vertical="center"/>
    </xf>
    <xf numFmtId="0" fontId="9" fillId="18" borderId="12" xfId="0" applyFont="1" applyFill="1" applyBorder="1" applyAlignment="1" applyProtection="1">
      <alignment horizontal="center" vertical="center"/>
    </xf>
    <xf numFmtId="0" fontId="5" fillId="18" borderId="0" xfId="0" applyFont="1" applyFill="1" applyBorder="1" applyAlignment="1" applyProtection="1">
      <alignment horizontal="center"/>
    </xf>
    <xf numFmtId="49" fontId="5" fillId="18" borderId="13" xfId="0" applyNumberFormat="1" applyFont="1" applyFill="1" applyBorder="1" applyAlignment="1" applyProtection="1">
      <alignment horizontal="center"/>
    </xf>
    <xf numFmtId="1" fontId="5" fillId="18" borderId="13" xfId="0" applyNumberFormat="1" applyFont="1" applyFill="1" applyBorder="1" applyAlignment="1" applyProtection="1">
      <alignment horizontal="center"/>
    </xf>
    <xf numFmtId="0" fontId="5" fillId="18" borderId="13" xfId="0" applyFont="1" applyFill="1" applyBorder="1" applyAlignment="1" applyProtection="1">
      <alignment horizontal="center" vertical="center"/>
    </xf>
    <xf numFmtId="49" fontId="5" fillId="18" borderId="15" xfId="0" applyNumberFormat="1" applyFont="1" applyFill="1" applyBorder="1" applyAlignment="1" applyProtection="1">
      <alignment horizontal="center"/>
    </xf>
    <xf numFmtId="1" fontId="5" fillId="18" borderId="15" xfId="0" applyNumberFormat="1" applyFont="1" applyFill="1" applyBorder="1" applyAlignment="1" applyProtection="1">
      <alignment horizontal="center"/>
    </xf>
    <xf numFmtId="0" fontId="5" fillId="18" borderId="15" xfId="0" applyFont="1" applyFill="1" applyBorder="1" applyAlignment="1" applyProtection="1">
      <alignment horizontal="center" vertical="center"/>
    </xf>
    <xf numFmtId="1" fontId="5" fillId="18" borderId="0" xfId="0" applyNumberFormat="1" applyFont="1" applyFill="1" applyBorder="1" applyAlignment="1" applyProtection="1">
      <alignment horizontal="center"/>
    </xf>
    <xf numFmtId="0" fontId="5" fillId="18" borderId="0" xfId="0" applyFont="1" applyFill="1" applyBorder="1" applyAlignment="1" applyProtection="1">
      <alignment horizontal="center" vertical="center"/>
    </xf>
    <xf numFmtId="49" fontId="5" fillId="18" borderId="10" xfId="0" applyNumberFormat="1" applyFont="1" applyFill="1" applyBorder="1" applyAlignment="1" applyProtection="1">
      <alignment horizontal="center"/>
    </xf>
    <xf numFmtId="1" fontId="5" fillId="18" borderId="10" xfId="0" applyNumberFormat="1" applyFont="1" applyFill="1" applyBorder="1" applyAlignment="1" applyProtection="1">
      <alignment horizontal="center"/>
    </xf>
    <xf numFmtId="0" fontId="8" fillId="18" borderId="0" xfId="0" applyFont="1" applyFill="1" applyBorder="1" applyAlignment="1" applyProtection="1">
      <alignment horizontal="center"/>
    </xf>
    <xf numFmtId="0" fontId="5" fillId="18" borderId="0" xfId="0" applyFont="1" applyFill="1" applyBorder="1" applyAlignment="1" applyProtection="1"/>
    <xf numFmtId="49" fontId="5" fillId="18" borderId="0" xfId="0" applyNumberFormat="1" applyFont="1" applyFill="1" applyBorder="1" applyAlignment="1" applyProtection="1"/>
    <xf numFmtId="0" fontId="0" fillId="18" borderId="0" xfId="0" applyFont="1" applyFill="1" applyBorder="1" applyAlignment="1" applyProtection="1">
      <alignment horizontal="center"/>
    </xf>
    <xf numFmtId="0" fontId="0" fillId="18" borderId="15" xfId="0" applyFont="1" applyFill="1" applyBorder="1" applyAlignment="1" applyProtection="1">
      <alignment horizontal="center"/>
    </xf>
    <xf numFmtId="0" fontId="0" fillId="21" borderId="0" xfId="0" applyFill="1"/>
    <xf numFmtId="0" fontId="5" fillId="21" borderId="0" xfId="0" applyFont="1" applyFill="1" applyBorder="1" applyAlignment="1" applyProtection="1"/>
    <xf numFmtId="0" fontId="27" fillId="18" borderId="0" xfId="0" applyFont="1" applyFill="1" applyBorder="1" applyAlignment="1" applyProtection="1">
      <alignment horizontal="center"/>
    </xf>
    <xf numFmtId="0" fontId="27" fillId="18" borderId="0" xfId="0" applyNumberFormat="1" applyFont="1" applyFill="1" applyBorder="1" applyAlignment="1" applyProtection="1">
      <alignment horizontal="center"/>
    </xf>
    <xf numFmtId="0" fontId="27" fillId="18" borderId="13" xfId="0" applyFont="1" applyFill="1" applyBorder="1" applyAlignment="1" applyProtection="1">
      <alignment horizontal="center"/>
    </xf>
    <xf numFmtId="0" fontId="27" fillId="18" borderId="13" xfId="0" applyNumberFormat="1" applyFont="1" applyFill="1" applyBorder="1" applyAlignment="1" applyProtection="1">
      <alignment horizontal="center"/>
    </xf>
    <xf numFmtId="0" fontId="27" fillId="18" borderId="14" xfId="0" applyFont="1" applyFill="1" applyBorder="1" applyAlignment="1" applyProtection="1">
      <alignment horizontal="center"/>
    </xf>
    <xf numFmtId="49" fontId="27" fillId="22" borderId="0" xfId="0" applyNumberFormat="1" applyFont="1" applyFill="1" applyBorder="1" applyAlignment="1" applyProtection="1">
      <alignment horizontal="center"/>
    </xf>
    <xf numFmtId="49" fontId="27" fillId="18" borderId="0" xfId="0" applyNumberFormat="1" applyFont="1" applyFill="1" applyBorder="1" applyAlignment="1" applyProtection="1">
      <alignment horizontal="center"/>
    </xf>
    <xf numFmtId="0" fontId="0" fillId="18" borderId="0" xfId="0" applyNumberFormat="1" applyFont="1" applyFill="1" applyBorder="1" applyAlignment="1" applyProtection="1">
      <alignment horizontal="center"/>
    </xf>
    <xf numFmtId="49" fontId="0" fillId="18" borderId="0" xfId="0" applyNumberFormat="1" applyFont="1" applyFill="1" applyBorder="1" applyAlignment="1" applyProtection="1">
      <alignment horizontal="center"/>
    </xf>
    <xf numFmtId="0" fontId="27" fillId="18" borderId="15" xfId="0" applyFont="1" applyFill="1" applyBorder="1" applyAlignment="1" applyProtection="1">
      <alignment horizontal="center"/>
    </xf>
    <xf numFmtId="0" fontId="27" fillId="18" borderId="15" xfId="0" applyNumberFormat="1" applyFont="1" applyFill="1" applyBorder="1" applyAlignment="1" applyProtection="1">
      <alignment horizontal="center"/>
    </xf>
    <xf numFmtId="0" fontId="27" fillId="18" borderId="0" xfId="0" applyFont="1" applyFill="1" applyBorder="1" applyAlignment="1" applyProtection="1"/>
    <xf numFmtId="0" fontId="27" fillId="18" borderId="0" xfId="0" applyNumberFormat="1" applyFont="1" applyFill="1" applyBorder="1" applyAlignment="1" applyProtection="1"/>
    <xf numFmtId="0" fontId="8" fillId="23" borderId="31" xfId="0" applyFont="1" applyFill="1" applyBorder="1" applyAlignment="1">
      <alignment horizontal="center" vertical="center"/>
    </xf>
    <xf numFmtId="0" fontId="8" fillId="18" borderId="33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14" fontId="0" fillId="18" borderId="25" xfId="0" applyNumberFormat="1" applyFont="1" applyFill="1" applyBorder="1" applyAlignment="1">
      <alignment horizontal="center" vertical="center"/>
    </xf>
    <xf numFmtId="0" fontId="0" fillId="18" borderId="1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18" borderId="1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5" fillId="18" borderId="66" xfId="0" applyNumberFormat="1" applyFont="1" applyFill="1" applyBorder="1" applyAlignment="1" applyProtection="1">
      <alignment vertical="center"/>
    </xf>
    <xf numFmtId="0" fontId="5" fillId="18" borderId="67" xfId="0" applyNumberFormat="1" applyFont="1" applyFill="1" applyBorder="1" applyAlignment="1" applyProtection="1">
      <alignment horizontal="center"/>
    </xf>
    <xf numFmtId="0" fontId="5" fillId="5" borderId="65" xfId="0" applyFont="1" applyFill="1" applyBorder="1" applyAlignment="1" applyProtection="1">
      <alignment horizontal="center"/>
    </xf>
    <xf numFmtId="0" fontId="5" fillId="5" borderId="65" xfId="0" applyFont="1" applyFill="1" applyBorder="1" applyAlignment="1" applyProtection="1"/>
    <xf numFmtId="0" fontId="5" fillId="18" borderId="66" xfId="0" applyNumberFormat="1" applyFont="1" applyFill="1" applyBorder="1" applyAlignment="1" applyProtection="1">
      <alignment horizontal="center"/>
    </xf>
    <xf numFmtId="0" fontId="5" fillId="18" borderId="64" xfId="0" applyNumberFormat="1" applyFont="1" applyFill="1" applyBorder="1" applyAlignment="1" applyProtection="1">
      <alignment horizontal="center"/>
    </xf>
    <xf numFmtId="0" fontId="5" fillId="18" borderId="64" xfId="0" applyNumberFormat="1" applyFont="1" applyFill="1" applyBorder="1" applyAlignment="1" applyProtection="1">
      <alignment vertical="center"/>
    </xf>
    <xf numFmtId="0" fontId="2" fillId="0" borderId="63" xfId="0" applyFont="1" applyFill="1" applyBorder="1" applyAlignment="1" applyProtection="1"/>
    <xf numFmtId="0" fontId="2" fillId="18" borderId="63" xfId="0" applyNumberFormat="1" applyFont="1" applyFill="1" applyBorder="1" applyAlignment="1" applyProtection="1">
      <alignment horizontal="center" vertical="center"/>
    </xf>
    <xf numFmtId="0" fontId="5" fillId="18" borderId="64" xfId="0" applyNumberFormat="1" applyFont="1" applyFill="1" applyBorder="1" applyAlignment="1" applyProtection="1">
      <alignment horizontal="center" vertical="center"/>
    </xf>
    <xf numFmtId="0" fontId="15" fillId="18" borderId="13" xfId="0" applyNumberFormat="1" applyFont="1" applyFill="1" applyBorder="1" applyAlignment="1" applyProtection="1"/>
    <xf numFmtId="0" fontId="5" fillId="18" borderId="14" xfId="0" applyNumberFormat="1" applyFont="1" applyFill="1" applyBorder="1" applyAlignment="1" applyProtection="1">
      <alignment horizontal="center" vertical="center"/>
    </xf>
    <xf numFmtId="0" fontId="5" fillId="18" borderId="15" xfId="0" applyNumberFormat="1" applyFont="1" applyFill="1" applyBorder="1" applyAlignment="1" applyProtection="1">
      <alignment horizontal="center"/>
    </xf>
    <xf numFmtId="0" fontId="5" fillId="18" borderId="0" xfId="0" applyNumberFormat="1" applyFont="1" applyFill="1" applyBorder="1" applyAlignment="1" applyProtection="1"/>
    <xf numFmtId="0" fontId="5" fillId="18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64" fillId="4" borderId="11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4" fillId="0" borderId="13" xfId="0" applyNumberFormat="1" applyFont="1" applyFill="1" applyBorder="1" applyAlignment="1" applyProtection="1">
      <alignment horizontal="center"/>
    </xf>
    <xf numFmtId="0" fontId="35" fillId="0" borderId="13" xfId="0" applyNumberFormat="1" applyFont="1" applyFill="1" applyBorder="1" applyAlignment="1" applyProtection="1"/>
    <xf numFmtId="0" fontId="15" fillId="18" borderId="13" xfId="0" applyNumberFormat="1" applyFont="1" applyFill="1" applyBorder="1" applyAlignment="1" applyProtection="1">
      <alignment horizontal="center"/>
    </xf>
    <xf numFmtId="0" fontId="5" fillId="18" borderId="13" xfId="0" applyNumberFormat="1" applyFont="1" applyFill="1" applyBorder="1" applyAlignment="1" applyProtection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36" fillId="0" borderId="1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/>
    <xf numFmtId="0" fontId="5" fillId="18" borderId="55" xfId="0" applyNumberFormat="1" applyFont="1" applyFill="1" applyBorder="1" applyAlignment="1" applyProtection="1">
      <alignment horizontal="center"/>
    </xf>
    <xf numFmtId="0" fontId="5" fillId="18" borderId="56" xfId="0" applyNumberFormat="1" applyFont="1" applyFill="1" applyBorder="1" applyAlignment="1" applyProtection="1">
      <alignment horizontal="center"/>
    </xf>
    <xf numFmtId="0" fontId="0" fillId="0" borderId="0" xfId="0" applyNumberFormat="1" applyFont="1"/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42" fillId="0" borderId="2" xfId="5" applyNumberFormat="1" applyFont="1">
      <alignment horizontal="center" vertical="center"/>
    </xf>
    <xf numFmtId="0" fontId="42" fillId="0" borderId="18" xfId="5" applyNumberFormat="1" applyFont="1" applyBorder="1">
      <alignment horizontal="center" vertical="center"/>
    </xf>
    <xf numFmtId="0" fontId="42" fillId="0" borderId="14" xfId="5" applyNumberFormat="1" applyFont="1" applyBorder="1">
      <alignment horizontal="center" vertical="center"/>
    </xf>
    <xf numFmtId="0" fontId="42" fillId="0" borderId="0" xfId="5" applyNumberFormat="1" applyFont="1" applyBorder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0" fillId="0" borderId="14" xfId="0" applyNumberFormat="1" applyFont="1" applyFill="1" applyBorder="1" applyAlignment="1" applyProtection="1">
      <alignment horizontal="center"/>
    </xf>
    <xf numFmtId="0" fontId="5" fillId="18" borderId="52" xfId="0" applyNumberFormat="1" applyFont="1" applyFill="1" applyBorder="1" applyAlignment="1" applyProtection="1"/>
    <xf numFmtId="0" fontId="5" fillId="18" borderId="54" xfId="0" applyNumberFormat="1" applyFont="1" applyFill="1" applyBorder="1" applyAlignment="1" applyProtection="1"/>
    <xf numFmtId="0" fontId="0" fillId="5" borderId="0" xfId="0" applyNumberFormat="1" applyFont="1" applyFill="1" applyBorder="1" applyAlignment="1" applyProtection="1"/>
    <xf numFmtId="0" fontId="5" fillId="18" borderId="14" xfId="0" quotePrefix="1" applyNumberFormat="1" applyFont="1" applyFill="1" applyBorder="1" applyAlignment="1" applyProtection="1">
      <alignment horizontal="center" vertical="center"/>
    </xf>
    <xf numFmtId="0" fontId="5" fillId="21" borderId="59" xfId="0" applyNumberFormat="1" applyFont="1" applyFill="1" applyBorder="1"/>
    <xf numFmtId="0" fontId="0" fillId="0" borderId="15" xfId="0" applyNumberFormat="1" applyFont="1" applyFill="1" applyBorder="1" applyAlignment="1" applyProtection="1">
      <alignment horizontal="center"/>
    </xf>
    <xf numFmtId="0" fontId="0" fillId="0" borderId="15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0" fontId="32" fillId="4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5" fillId="18" borderId="0" xfId="0" applyNumberFormat="1" applyFont="1" applyFill="1" applyBorder="1" applyAlignment="1" applyProtection="1">
      <alignment horizontal="center"/>
      <protection locked="0"/>
    </xf>
    <xf numFmtId="164" fontId="4" fillId="0" borderId="7" xfId="5" applyNumberFormat="1" applyBorder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164" fontId="5" fillId="0" borderId="7" xfId="5" applyNumberFormat="1" applyFont="1" applyBorder="1">
      <alignment horizontal="center" vertical="center"/>
    </xf>
    <xf numFmtId="0" fontId="8" fillId="27" borderId="32" xfId="0" applyFont="1" applyFill="1" applyBorder="1" applyAlignment="1">
      <alignment horizontal="center" vertical="center"/>
    </xf>
    <xf numFmtId="0" fontId="5" fillId="27" borderId="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5" fillId="18" borderId="5" xfId="0" applyFont="1" applyFill="1" applyBorder="1" applyAlignment="1" applyProtection="1">
      <alignment horizontal="center"/>
    </xf>
    <xf numFmtId="0" fontId="5" fillId="18" borderId="1" xfId="0" applyFont="1" applyFill="1" applyBorder="1" applyAlignment="1" applyProtection="1">
      <alignment horizontal="center"/>
    </xf>
    <xf numFmtId="0" fontId="5" fillId="18" borderId="5" xfId="0" applyFont="1" applyFill="1" applyBorder="1" applyAlignment="1" applyProtection="1">
      <alignment horizontal="center" vertical="center"/>
    </xf>
    <xf numFmtId="0" fontId="9" fillId="19" borderId="11" xfId="0" applyFont="1" applyFill="1" applyBorder="1" applyAlignment="1" applyProtection="1">
      <alignment horizontal="center" vertical="center"/>
    </xf>
    <xf numFmtId="0" fontId="8" fillId="18" borderId="2" xfId="0" applyFont="1" applyFill="1" applyBorder="1" applyAlignment="1" applyProtection="1">
      <alignment horizontal="center"/>
    </xf>
    <xf numFmtId="0" fontId="5" fillId="18" borderId="9" xfId="0" applyFont="1" applyFill="1" applyBorder="1" applyAlignment="1" applyProtection="1">
      <alignment horizontal="center" vertical="center"/>
    </xf>
    <xf numFmtId="0" fontId="2" fillId="18" borderId="9" xfId="0" applyFont="1" applyFill="1" applyBorder="1" applyAlignment="1" applyProtection="1">
      <alignment horizontal="center" vertical="center"/>
    </xf>
    <xf numFmtId="0" fontId="9" fillId="18" borderId="9" xfId="0" applyFont="1" applyFill="1" applyBorder="1" applyAlignment="1" applyProtection="1">
      <alignment horizontal="center" vertical="center"/>
    </xf>
    <xf numFmtId="0" fontId="62" fillId="26" borderId="11" xfId="0" applyFont="1" applyFill="1" applyBorder="1" applyAlignment="1" applyProtection="1">
      <alignment horizontal="center" vertical="center"/>
    </xf>
    <xf numFmtId="0" fontId="62" fillId="26" borderId="12" xfId="0" applyFont="1" applyFill="1" applyBorder="1" applyAlignment="1" applyProtection="1">
      <alignment horizontal="center" vertical="center"/>
    </xf>
    <xf numFmtId="0" fontId="5" fillId="18" borderId="14" xfId="0" applyFont="1" applyFill="1" applyBorder="1" applyAlignment="1" applyProtection="1">
      <alignment horizontal="center" vertical="center"/>
    </xf>
    <xf numFmtId="0" fontId="5" fillId="18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62" fillId="18" borderId="5" xfId="0" applyFont="1" applyFill="1" applyBorder="1" applyAlignment="1" applyProtection="1">
      <alignment horizontal="center"/>
    </xf>
    <xf numFmtId="0" fontId="2" fillId="20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18" borderId="3" xfId="0" applyFont="1" applyFill="1" applyBorder="1" applyAlignment="1" applyProtection="1">
      <alignment horizontal="center" vertical="center"/>
    </xf>
    <xf numFmtId="0" fontId="62" fillId="26" borderId="5" xfId="0" applyFont="1" applyFill="1" applyBorder="1" applyAlignment="1" applyProtection="1">
      <alignment horizontal="center" vertical="center"/>
    </xf>
    <xf numFmtId="0" fontId="5" fillId="18" borderId="78" xfId="0" applyFont="1" applyFill="1" applyBorder="1" applyAlignment="1" applyProtection="1">
      <alignment horizontal="center"/>
    </xf>
    <xf numFmtId="0" fontId="5" fillId="18" borderId="79" xfId="0" applyFont="1" applyFill="1" applyBorder="1" applyAlignment="1" applyProtection="1">
      <alignment horizontal="center"/>
    </xf>
    <xf numFmtId="0" fontId="5" fillId="18" borderId="7" xfId="0" applyFont="1" applyFill="1" applyBorder="1" applyAlignment="1" applyProtection="1">
      <alignment horizontal="center" vertical="center"/>
    </xf>
    <xf numFmtId="0" fontId="5" fillId="18" borderId="18" xfId="0" applyFont="1" applyFill="1" applyBorder="1" applyAlignment="1" applyProtection="1">
      <alignment horizontal="center" vertical="center"/>
    </xf>
    <xf numFmtId="0" fontId="10" fillId="18" borderId="3" xfId="0" applyFont="1" applyFill="1" applyBorder="1" applyAlignment="1" applyProtection="1">
      <alignment horizontal="center" vertical="center"/>
    </xf>
    <xf numFmtId="0" fontId="5" fillId="18" borderId="3" xfId="0" applyFont="1" applyFill="1" applyBorder="1" applyAlignment="1" applyProtection="1">
      <alignment horizontal="center"/>
    </xf>
    <xf numFmtId="0" fontId="62" fillId="26" borderId="3" xfId="0" applyFont="1" applyFill="1" applyBorder="1" applyAlignment="1" applyProtection="1">
      <alignment horizontal="center" vertical="center"/>
    </xf>
    <xf numFmtId="0" fontId="5" fillId="18" borderId="16" xfId="0" applyFont="1" applyFill="1" applyBorder="1" applyAlignment="1" applyProtection="1">
      <alignment horizontal="center" vertical="center"/>
      <protection locked="0"/>
    </xf>
    <xf numFmtId="0" fontId="5" fillId="18" borderId="4" xfId="0" applyFont="1" applyFill="1" applyBorder="1" applyAlignment="1" applyProtection="1">
      <alignment horizontal="center" vertical="center"/>
      <protection locked="0"/>
    </xf>
    <xf numFmtId="16" fontId="5" fillId="18" borderId="5" xfId="0" applyNumberFormat="1" applyFont="1" applyFill="1" applyBorder="1" applyAlignment="1" applyProtection="1">
      <alignment horizontal="center" vertical="center"/>
    </xf>
    <xf numFmtId="0" fontId="9" fillId="19" borderId="4" xfId="0" applyFont="1" applyFill="1" applyBorder="1" applyAlignment="1" applyProtection="1">
      <alignment horizontal="center" vertical="center"/>
    </xf>
    <xf numFmtId="14" fontId="5" fillId="18" borderId="1" xfId="0" applyNumberFormat="1" applyFont="1" applyFill="1" applyBorder="1" applyAlignment="1" applyProtection="1">
      <alignment horizontal="center" vertical="center"/>
    </xf>
    <xf numFmtId="0" fontId="5" fillId="18" borderId="16" xfId="0" applyFont="1" applyFill="1" applyBorder="1" applyAlignment="1" applyProtection="1">
      <alignment horizontal="center" vertical="center"/>
    </xf>
    <xf numFmtId="0" fontId="5" fillId="18" borderId="4" xfId="0" applyFont="1" applyFill="1" applyBorder="1" applyAlignment="1" applyProtection="1">
      <alignment horizontal="center" vertical="center"/>
    </xf>
    <xf numFmtId="0" fontId="5" fillId="18" borderId="14" xfId="0" quotePrefix="1" applyFont="1" applyFill="1" applyBorder="1" applyAlignment="1" applyProtection="1">
      <alignment horizontal="center" vertical="center"/>
    </xf>
    <xf numFmtId="0" fontId="5" fillId="18" borderId="5" xfId="0" quotePrefix="1" applyFont="1" applyFill="1" applyBorder="1" applyAlignment="1" applyProtection="1">
      <alignment horizontal="center" vertical="center"/>
    </xf>
    <xf numFmtId="0" fontId="5" fillId="18" borderId="10" xfId="0" applyFont="1" applyFill="1" applyBorder="1" applyAlignment="1" applyProtection="1">
      <alignment horizontal="center" vertical="center"/>
    </xf>
    <xf numFmtId="0" fontId="5" fillId="18" borderId="11" xfId="0" applyFont="1" applyFill="1" applyBorder="1" applyAlignment="1" applyProtection="1">
      <alignment horizontal="center" vertical="center"/>
    </xf>
    <xf numFmtId="0" fontId="5" fillId="18" borderId="12" xfId="0" applyFont="1" applyFill="1" applyBorder="1" applyAlignment="1" applyProtection="1">
      <alignment horizontal="center" vertical="center"/>
    </xf>
    <xf numFmtId="0" fontId="9" fillId="18" borderId="5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9" fillId="18" borderId="11" xfId="0" applyFont="1" applyFill="1" applyBorder="1" applyAlignment="1" applyProtection="1">
      <alignment horizontal="center" vertical="center"/>
    </xf>
    <xf numFmtId="0" fontId="2" fillId="18" borderId="5" xfId="0" applyFont="1" applyFill="1" applyBorder="1" applyAlignment="1" applyProtection="1">
      <alignment horizontal="center" vertical="center"/>
    </xf>
    <xf numFmtId="0" fontId="9" fillId="18" borderId="12" xfId="0" applyFont="1" applyFill="1" applyBorder="1" applyAlignment="1" applyProtection="1">
      <alignment horizontal="center" vertical="center"/>
    </xf>
    <xf numFmtId="0" fontId="30" fillId="25" borderId="74" xfId="0" applyFont="1" applyFill="1" applyBorder="1" applyAlignment="1" applyProtection="1">
      <alignment horizontal="center" vertical="center"/>
    </xf>
    <xf numFmtId="0" fontId="2" fillId="25" borderId="75" xfId="0" applyFont="1" applyFill="1" applyBorder="1" applyAlignment="1" applyProtection="1">
      <alignment horizontal="center" vertical="center"/>
    </xf>
    <xf numFmtId="0" fontId="2" fillId="25" borderId="76" xfId="0" applyFont="1" applyFill="1" applyBorder="1" applyAlignment="1" applyProtection="1">
      <alignment horizontal="center" vertical="center"/>
    </xf>
    <xf numFmtId="0" fontId="30" fillId="25" borderId="68" xfId="0" applyFont="1" applyFill="1" applyBorder="1" applyAlignment="1" applyProtection="1">
      <alignment horizontal="center" vertical="center"/>
    </xf>
    <xf numFmtId="0" fontId="5" fillId="25" borderId="69" xfId="0" applyFont="1" applyFill="1" applyBorder="1" applyAlignment="1" applyProtection="1">
      <alignment horizontal="center" vertical="center"/>
    </xf>
    <xf numFmtId="0" fontId="5" fillId="25" borderId="70" xfId="0" applyFont="1" applyFill="1" applyBorder="1" applyAlignment="1" applyProtection="1">
      <alignment horizontal="center" vertical="center"/>
    </xf>
    <xf numFmtId="0" fontId="5" fillId="25" borderId="71" xfId="0" applyFont="1" applyFill="1" applyBorder="1" applyAlignment="1" applyProtection="1">
      <alignment horizontal="center" vertical="center"/>
    </xf>
    <xf numFmtId="0" fontId="5" fillId="25" borderId="72" xfId="0" applyFont="1" applyFill="1" applyBorder="1" applyAlignment="1" applyProtection="1">
      <alignment horizontal="center" vertical="center"/>
    </xf>
    <xf numFmtId="0" fontId="5" fillId="25" borderId="7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5" fillId="18" borderId="1" xfId="0" quotePrefix="1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5" fillId="23" borderId="0" xfId="0" applyFont="1" applyFill="1" applyBorder="1" applyAlignment="1" applyProtection="1">
      <alignment horizontal="center"/>
    </xf>
    <xf numFmtId="0" fontId="75" fillId="18" borderId="4" xfId="0" applyFont="1" applyFill="1" applyBorder="1" applyAlignment="1" applyProtection="1">
      <alignment horizontal="center" vertical="center"/>
    </xf>
    <xf numFmtId="0" fontId="2" fillId="18" borderId="1" xfId="0" applyFont="1" applyFill="1" applyBorder="1" applyAlignment="1" applyProtection="1">
      <alignment horizontal="center" vertical="center"/>
    </xf>
    <xf numFmtId="0" fontId="9" fillId="18" borderId="9" xfId="0" applyFont="1" applyFill="1" applyBorder="1" applyAlignment="1" applyProtection="1">
      <alignment horizontal="center"/>
    </xf>
    <xf numFmtId="0" fontId="9" fillId="18" borderId="12" xfId="0" applyFont="1" applyFill="1" applyBorder="1" applyAlignment="1" applyProtection="1">
      <alignment horizontal="center"/>
    </xf>
    <xf numFmtId="0" fontId="9" fillId="18" borderId="11" xfId="0" applyFont="1" applyFill="1" applyBorder="1" applyAlignment="1" applyProtection="1">
      <alignment horizontal="center"/>
    </xf>
    <xf numFmtId="16" fontId="5" fillId="18" borderId="5" xfId="0" quotePrefix="1" applyNumberFormat="1" applyFont="1" applyFill="1" applyBorder="1" applyAlignment="1" applyProtection="1">
      <alignment horizontal="center" vertical="center"/>
    </xf>
    <xf numFmtId="16" fontId="5" fillId="18" borderId="14" xfId="0" quotePrefix="1" applyNumberFormat="1" applyFont="1" applyFill="1" applyBorder="1" applyAlignment="1" applyProtection="1">
      <alignment horizontal="center" vertical="center"/>
    </xf>
    <xf numFmtId="16" fontId="5" fillId="18" borderId="1" xfId="0" applyNumberFormat="1" applyFont="1" applyFill="1" applyBorder="1" applyAlignment="1" applyProtection="1">
      <alignment horizontal="center" vertical="center"/>
    </xf>
    <xf numFmtId="0" fontId="10" fillId="18" borderId="16" xfId="0" applyFont="1" applyFill="1" applyBorder="1" applyAlignment="1" applyProtection="1">
      <alignment horizontal="center" vertical="center"/>
    </xf>
    <xf numFmtId="0" fontId="10" fillId="18" borderId="4" xfId="0" applyFont="1" applyFill="1" applyBorder="1" applyAlignment="1" applyProtection="1">
      <alignment horizontal="center" vertical="center"/>
    </xf>
    <xf numFmtId="0" fontId="62" fillId="18" borderId="3" xfId="0" applyFont="1" applyFill="1" applyBorder="1" applyAlignment="1" applyProtection="1">
      <alignment horizontal="center" vertical="center"/>
    </xf>
    <xf numFmtId="0" fontId="65" fillId="18" borderId="55" xfId="0" applyFont="1" applyFill="1" applyBorder="1" applyAlignment="1" applyProtection="1">
      <alignment horizontal="center"/>
    </xf>
    <xf numFmtId="0" fontId="65" fillId="18" borderId="56" xfId="0" applyFont="1" applyFill="1" applyBorder="1" applyAlignment="1" applyProtection="1">
      <alignment horizontal="center"/>
    </xf>
    <xf numFmtId="0" fontId="65" fillId="0" borderId="55" xfId="0" applyFont="1" applyFill="1" applyBorder="1" applyAlignment="1" applyProtection="1">
      <alignment horizontal="center"/>
    </xf>
    <xf numFmtId="0" fontId="65" fillId="0" borderId="56" xfId="0" applyFont="1" applyFill="1" applyBorder="1" applyAlignment="1" applyProtection="1">
      <alignment horizontal="center"/>
    </xf>
    <xf numFmtId="0" fontId="60" fillId="18" borderId="9" xfId="0" applyFont="1" applyFill="1" applyBorder="1" applyAlignment="1" applyProtection="1">
      <alignment horizontal="center"/>
    </xf>
    <xf numFmtId="0" fontId="28" fillId="18" borderId="9" xfId="0" applyFont="1" applyFill="1" applyBorder="1" applyAlignment="1" applyProtection="1">
      <alignment horizontal="center"/>
    </xf>
    <xf numFmtId="0" fontId="28" fillId="18" borderId="12" xfId="0" applyFont="1" applyFill="1" applyBorder="1" applyAlignment="1" applyProtection="1">
      <alignment horizontal="center"/>
    </xf>
    <xf numFmtId="0" fontId="28" fillId="18" borderId="10" xfId="0" applyFont="1" applyFill="1" applyBorder="1" applyAlignment="1" applyProtection="1">
      <alignment horizontal="center"/>
    </xf>
    <xf numFmtId="0" fontId="28" fillId="18" borderId="11" xfId="0" applyFont="1" applyFill="1" applyBorder="1" applyAlignment="1" applyProtection="1">
      <alignment horizontal="center"/>
    </xf>
    <xf numFmtId="16" fontId="27" fillId="18" borderId="5" xfId="0" applyNumberFormat="1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18" borderId="5" xfId="0" applyFont="1" applyFill="1" applyBorder="1" applyAlignment="1" applyProtection="1">
      <alignment horizontal="center" vertical="center"/>
    </xf>
    <xf numFmtId="0" fontId="27" fillId="18" borderId="5" xfId="0" quotePrefix="1" applyFont="1" applyFill="1" applyBorder="1" applyAlignment="1" applyProtection="1">
      <alignment horizontal="center" vertical="center"/>
    </xf>
    <xf numFmtId="0" fontId="27" fillId="18" borderId="3" xfId="0" applyNumberFormat="1" applyFont="1" applyFill="1" applyBorder="1" applyAlignment="1" applyProtection="1">
      <alignment horizontal="center" vertical="center"/>
    </xf>
    <xf numFmtId="16" fontId="27" fillId="18" borderId="5" xfId="0" quotePrefix="1" applyNumberFormat="1" applyFont="1" applyFill="1" applyBorder="1" applyAlignment="1" applyProtection="1">
      <alignment horizontal="center" vertical="center"/>
    </xf>
    <xf numFmtId="0" fontId="27" fillId="18" borderId="3" xfId="0" applyFont="1" applyFill="1" applyBorder="1" applyAlignment="1" applyProtection="1">
      <alignment horizontal="center" vertical="center"/>
    </xf>
    <xf numFmtId="0" fontId="0" fillId="18" borderId="3" xfId="0" applyNumberFormat="1" applyFont="1" applyFill="1" applyBorder="1" applyAlignment="1" applyProtection="1">
      <alignment horizontal="center" vertical="center"/>
    </xf>
    <xf numFmtId="0" fontId="0" fillId="18" borderId="5" xfId="0" applyNumberFormat="1" applyFont="1" applyFill="1" applyBorder="1" applyAlignment="1" applyProtection="1">
      <alignment horizontal="center" vertical="center"/>
    </xf>
    <xf numFmtId="0" fontId="8" fillId="18" borderId="9" xfId="0" applyNumberFormat="1" applyFont="1" applyFill="1" applyBorder="1" applyAlignment="1" applyProtection="1">
      <alignment horizontal="center" vertical="center"/>
    </xf>
    <xf numFmtId="0" fontId="0" fillId="18" borderId="3" xfId="0" applyNumberFormat="1" applyFont="1" applyFill="1" applyBorder="1" applyAlignment="1" applyProtection="1">
      <alignment horizontal="center"/>
    </xf>
    <xf numFmtId="0" fontId="0" fillId="18" borderId="5" xfId="0" applyNumberFormat="1" applyFont="1" applyFill="1" applyBorder="1" applyAlignment="1" applyProtection="1">
      <alignment horizontal="center"/>
    </xf>
    <xf numFmtId="0" fontId="33" fillId="19" borderId="9" xfId="0" applyNumberFormat="1" applyFont="1" applyFill="1" applyBorder="1" applyAlignment="1" applyProtection="1">
      <alignment horizontal="center" vertical="center"/>
    </xf>
    <xf numFmtId="0" fontId="0" fillId="18" borderId="5" xfId="0" quotePrefix="1" applyNumberFormat="1" applyFont="1" applyFill="1" applyBorder="1" applyAlignment="1" applyProtection="1">
      <alignment horizontal="center" vertical="center"/>
    </xf>
    <xf numFmtId="0" fontId="33" fillId="18" borderId="9" xfId="0" applyNumberFormat="1" applyFont="1" applyFill="1" applyBorder="1" applyAlignment="1" applyProtection="1">
      <alignment horizontal="center"/>
    </xf>
    <xf numFmtId="0" fontId="76" fillId="18" borderId="9" xfId="0" applyNumberFormat="1" applyFont="1" applyFill="1" applyBorder="1" applyAlignment="1" applyProtection="1">
      <alignment horizontal="center"/>
    </xf>
    <xf numFmtId="0" fontId="0" fillId="18" borderId="5" xfId="0" quotePrefix="1" applyNumberFormat="1" applyFont="1" applyFill="1" applyBorder="1" applyAlignment="1" applyProtection="1">
      <alignment horizontal="center"/>
    </xf>
    <xf numFmtId="0" fontId="0" fillId="18" borderId="16" xfId="0" applyNumberFormat="1" applyFont="1" applyFill="1" applyBorder="1" applyAlignment="1" applyProtection="1">
      <alignment horizontal="center" vertical="center"/>
    </xf>
    <xf numFmtId="0" fontId="0" fillId="18" borderId="4" xfId="0" applyNumberFormat="1" applyFont="1" applyFill="1" applyBorder="1" applyAlignment="1" applyProtection="1">
      <alignment horizontal="center" vertical="center"/>
    </xf>
    <xf numFmtId="0" fontId="0" fillId="18" borderId="14" xfId="0" applyNumberFormat="1" applyFont="1" applyFill="1" applyBorder="1" applyAlignment="1" applyProtection="1">
      <alignment horizontal="center" vertical="center"/>
    </xf>
    <xf numFmtId="0" fontId="0" fillId="18" borderId="1" xfId="0" applyNumberFormat="1" applyFont="1" applyFill="1" applyBorder="1" applyAlignment="1" applyProtection="1">
      <alignment horizontal="center" vertical="center"/>
    </xf>
    <xf numFmtId="0" fontId="0" fillId="18" borderId="14" xfId="0" quotePrefix="1" applyNumberFormat="1" applyFont="1" applyFill="1" applyBorder="1" applyAlignment="1" applyProtection="1">
      <alignment horizontal="center" vertical="center"/>
    </xf>
    <xf numFmtId="0" fontId="73" fillId="18" borderId="12" xfId="0" applyNumberFormat="1" applyFont="1" applyFill="1" applyBorder="1" applyAlignment="1" applyProtection="1">
      <alignment horizontal="center"/>
    </xf>
    <xf numFmtId="0" fontId="0" fillId="18" borderId="12" xfId="0" applyNumberFormat="1" applyFont="1" applyFill="1" applyBorder="1" applyAlignment="1" applyProtection="1">
      <alignment horizontal="center"/>
    </xf>
    <xf numFmtId="0" fontId="2" fillId="5" borderId="2" xfId="0" applyNumberFormat="1" applyFont="1" applyFill="1" applyBorder="1" applyAlignment="1" applyProtection="1">
      <alignment horizontal="center"/>
    </xf>
    <xf numFmtId="0" fontId="2" fillId="18" borderId="0" xfId="0" applyNumberFormat="1" applyFont="1" applyFill="1" applyBorder="1" applyAlignment="1" applyProtection="1">
      <alignment horizontal="center"/>
    </xf>
    <xf numFmtId="0" fontId="76" fillId="18" borderId="12" xfId="0" applyNumberFormat="1" applyFont="1" applyFill="1" applyBorder="1" applyAlignment="1" applyProtection="1">
      <alignment horizontal="center" vertical="center"/>
    </xf>
    <xf numFmtId="0" fontId="73" fillId="18" borderId="12" xfId="0" applyNumberFormat="1" applyFont="1" applyFill="1" applyBorder="1" applyAlignment="1" applyProtection="1">
      <alignment horizontal="center" vertical="center"/>
    </xf>
    <xf numFmtId="0" fontId="73" fillId="18" borderId="1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20" fillId="12" borderId="0" xfId="0" applyNumberFormat="1" applyFont="1" applyFill="1" applyBorder="1" applyAlignment="1" applyProtection="1">
      <alignment horizontal="center" vertical="center"/>
    </xf>
    <xf numFmtId="0" fontId="0" fillId="18" borderId="5" xfId="0" applyNumberFormat="1" applyFont="1" applyFill="1" applyBorder="1" applyAlignment="1" applyProtection="1">
      <alignment horizontal="center" vertical="center"/>
      <protection locked="0"/>
    </xf>
    <xf numFmtId="0" fontId="33" fillId="18" borderId="9" xfId="0" applyNumberFormat="1" applyFont="1" applyFill="1" applyBorder="1" applyAlignment="1" applyProtection="1">
      <alignment horizontal="center" vertical="center"/>
    </xf>
    <xf numFmtId="0" fontId="0" fillId="18" borderId="9" xfId="0" applyNumberFormat="1" applyFont="1" applyFill="1" applyBorder="1" applyAlignment="1" applyProtection="1">
      <alignment horizontal="center" vertical="center"/>
    </xf>
    <xf numFmtId="0" fontId="0" fillId="18" borderId="16" xfId="0" applyNumberFormat="1" applyFont="1" applyFill="1" applyBorder="1" applyAlignment="1" applyProtection="1">
      <alignment horizontal="center"/>
    </xf>
    <xf numFmtId="0" fontId="0" fillId="18" borderId="4" xfId="0" applyNumberFormat="1" applyFont="1" applyFill="1" applyBorder="1" applyAlignment="1" applyProtection="1">
      <alignment horizontal="center"/>
    </xf>
    <xf numFmtId="0" fontId="0" fillId="18" borderId="14" xfId="0" applyNumberFormat="1" applyFont="1" applyFill="1" applyBorder="1" applyAlignment="1" applyProtection="1">
      <alignment horizontal="center"/>
    </xf>
    <xf numFmtId="0" fontId="0" fillId="18" borderId="1" xfId="0" applyNumberFormat="1" applyFont="1" applyFill="1" applyBorder="1" applyAlignment="1" applyProtection="1">
      <alignment horizontal="center"/>
    </xf>
    <xf numFmtId="0" fontId="33" fillId="18" borderId="12" xfId="0" applyNumberFormat="1" applyFont="1" applyFill="1" applyBorder="1" applyAlignment="1" applyProtection="1">
      <alignment horizontal="center"/>
    </xf>
    <xf numFmtId="0" fontId="33" fillId="18" borderId="11" xfId="0" applyNumberFormat="1" applyFont="1" applyFill="1" applyBorder="1" applyAlignment="1" applyProtection="1">
      <alignment horizontal="center"/>
    </xf>
    <xf numFmtId="0" fontId="73" fillId="18" borderId="3" xfId="0" applyNumberFormat="1" applyFont="1" applyFill="1" applyBorder="1" applyAlignment="1" applyProtection="1">
      <alignment horizontal="center" vertical="center"/>
    </xf>
    <xf numFmtId="0" fontId="8" fillId="18" borderId="5" xfId="0" applyNumberFormat="1" applyFont="1" applyFill="1" applyBorder="1" applyAlignment="1" applyProtection="1">
      <alignment horizontal="center" vertical="center"/>
    </xf>
    <xf numFmtId="0" fontId="73" fillId="18" borderId="9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16" fontId="0" fillId="5" borderId="1" xfId="0" applyNumberFormat="1" applyFont="1" applyFill="1" applyBorder="1" applyAlignment="1" applyProtection="1">
      <alignment horizontal="center" vertical="center"/>
    </xf>
    <xf numFmtId="0" fontId="31" fillId="12" borderId="1" xfId="0" applyFont="1" applyFill="1" applyBorder="1" applyAlignment="1" applyProtection="1">
      <alignment horizontal="center" vertical="center"/>
    </xf>
    <xf numFmtId="0" fontId="0" fillId="5" borderId="16" xfId="0" applyFont="1" applyFill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0" fontId="8" fillId="5" borderId="3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  <xf numFmtId="0" fontId="62" fillId="26" borderId="3" xfId="0" applyFont="1" applyFill="1" applyBorder="1" applyAlignment="1" applyProtection="1">
      <alignment horizontal="center"/>
    </xf>
    <xf numFmtId="0" fontId="9" fillId="26" borderId="9" xfId="0" applyFont="1" applyFill="1" applyBorder="1" applyAlignment="1" applyProtection="1">
      <alignment horizontal="center" vertical="center"/>
    </xf>
  </cellXfs>
  <cellStyles count="6">
    <cellStyle name="Ecusson" xfId="1"/>
    <cellStyle name="NC" xfId="5"/>
    <cellStyle name="Normal" xfId="0" builtinId="0"/>
    <cellStyle name="PodiumArgent" xfId="3"/>
    <cellStyle name="PodiumBronze" xfId="4"/>
    <cellStyle name="PodiumOr" xfId="2"/>
  </cellStyles>
  <dxfs count="352"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1900"/>
      <rgbColor rgb="00008000"/>
      <rgbColor rgb="00000099"/>
      <rgbColor rgb="00808000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3333"/>
      <rgbColor rgb="000047FF"/>
      <rgbColor rgb="00CCCCCC"/>
      <rgbColor rgb="00000080"/>
      <rgbColor rgb="00FF00FF"/>
      <rgbColor rgb="00FFFF00"/>
      <rgbColor rgb="0000FFFF"/>
      <rgbColor rgb="00C00000"/>
      <rgbColor rgb="00990033"/>
      <rgbColor rgb="00008080"/>
      <rgbColor rgb="000000FF"/>
      <rgbColor rgb="0000CCFF"/>
      <rgbColor rgb="00DDDDDD"/>
      <rgbColor rgb="00E3E3E3"/>
      <rgbColor rgb="00FFFF99"/>
      <rgbColor rgb="0099CCFF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CC6633"/>
      <rgbColor rgb="00B84747"/>
      <rgbColor rgb="00B3B3B3"/>
      <rgbColor rgb="00002060"/>
      <rgbColor rgb="00339966"/>
      <rgbColor rgb="00003300"/>
      <rgbColor rgb="001E1C11"/>
      <rgbColor rgb="00663300"/>
      <rgbColor rgb="0099284C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54769</xdr:colOff>
      <xdr:row>0</xdr:row>
      <xdr:rowOff>28575</xdr:rowOff>
    </xdr:from>
    <xdr:to>
      <xdr:col>2</xdr:col>
      <xdr:colOff>240506</xdr:colOff>
      <xdr:row>4</xdr:row>
      <xdr:rowOff>93505</xdr:rowOff>
    </xdr:to>
    <xdr:pic>
      <xdr:nvPicPr>
        <xdr:cNvPr id="102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9" y="28575"/>
          <a:ext cx="507206" cy="660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250031</xdr:colOff>
      <xdr:row>0</xdr:row>
      <xdr:rowOff>0</xdr:rowOff>
    </xdr:from>
    <xdr:to>
      <xdr:col>2</xdr:col>
      <xdr:colOff>1278732</xdr:colOff>
      <xdr:row>5</xdr:row>
      <xdr:rowOff>33337</xdr:rowOff>
    </xdr:to>
    <xdr:sp macro="" textlink="" fLocksText="0">
      <xdr:nvSpPr>
        <xdr:cNvPr id="1026" name="WordArt 9"/>
        <xdr:cNvSpPr>
          <a:spLocks noChangeArrowheads="1"/>
        </xdr:cNvSpPr>
      </xdr:nvSpPr>
      <xdr:spPr bwMode="auto">
        <a:xfrm>
          <a:off x="571500" y="0"/>
          <a:ext cx="1028701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00"/>
              </a:solidFill>
              <a:latin typeface="Arial Black"/>
            </a:rPr>
            <a:t>Cie d'Arc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00"/>
              </a:solidFill>
              <a:latin typeface="Arial Black"/>
            </a:rPr>
            <a:t>de Reims</a:t>
          </a:r>
        </a:p>
      </xdr:txBody>
    </xdr:sp>
    <xdr:clientData/>
  </xdr:twoCellAnchor>
  <xdr:twoCellAnchor>
    <xdr:from>
      <xdr:col>2</xdr:col>
      <xdr:colOff>219075</xdr:colOff>
      <xdr:row>2</xdr:row>
      <xdr:rowOff>73818</xdr:rowOff>
    </xdr:from>
    <xdr:to>
      <xdr:col>2</xdr:col>
      <xdr:colOff>1231106</xdr:colOff>
      <xdr:row>4</xdr:row>
      <xdr:rowOff>61911</xdr:rowOff>
    </xdr:to>
    <xdr:sp macro="" textlink="" fLocksText="0">
      <xdr:nvSpPr>
        <xdr:cNvPr id="1027" name="WordArt 10"/>
        <xdr:cNvSpPr>
          <a:spLocks noChangeArrowheads="1"/>
        </xdr:cNvSpPr>
      </xdr:nvSpPr>
      <xdr:spPr bwMode="auto">
        <a:xfrm>
          <a:off x="540544" y="383381"/>
          <a:ext cx="1012031" cy="2738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00"/>
              </a:solidFill>
              <a:latin typeface="Arial Black"/>
            </a:rPr>
            <a:t>Salle 2020 </a:t>
          </a:r>
          <a:endParaRPr lang="fr-FR" sz="1400" b="0" i="0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107017</xdr:colOff>
      <xdr:row>0</xdr:row>
      <xdr:rowOff>28015</xdr:rowOff>
    </xdr:from>
    <xdr:to>
      <xdr:col>2</xdr:col>
      <xdr:colOff>372596</xdr:colOff>
      <xdr:row>5</xdr:row>
      <xdr:rowOff>11206</xdr:rowOff>
    </xdr:to>
    <xdr:pic>
      <xdr:nvPicPr>
        <xdr:cNvPr id="30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17" y="28015"/>
          <a:ext cx="590550" cy="7788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313765</xdr:colOff>
      <xdr:row>0</xdr:row>
      <xdr:rowOff>56030</xdr:rowOff>
    </xdr:from>
    <xdr:to>
      <xdr:col>2</xdr:col>
      <xdr:colOff>1759324</xdr:colOff>
      <xdr:row>4</xdr:row>
      <xdr:rowOff>134471</xdr:rowOff>
    </xdr:to>
    <xdr:sp macro="" textlink="" fLocksText="0">
      <xdr:nvSpPr>
        <xdr:cNvPr id="3074" name="WordArt 7"/>
        <xdr:cNvSpPr>
          <a:spLocks noChangeArrowheads="1"/>
        </xdr:cNvSpPr>
      </xdr:nvSpPr>
      <xdr:spPr bwMode="auto">
        <a:xfrm>
          <a:off x="638736" y="56030"/>
          <a:ext cx="1445559" cy="7171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lnSpc>
              <a:spcPts val="1700"/>
            </a:lnSpc>
            <a:defRPr sz="1000"/>
          </a:pPr>
          <a:r>
            <a:rPr lang="fr-FR" sz="1300" b="0" i="0" u="none" strike="noStrike" baseline="0">
              <a:solidFill>
                <a:srgbClr val="FFFF00"/>
              </a:solidFill>
              <a:latin typeface="Arial Black"/>
            </a:rPr>
            <a:t>EXTERIEUR </a:t>
          </a:r>
          <a:endParaRPr lang="fr-FR" sz="1000" b="0" i="0" u="none" strike="noStrike" baseline="0">
            <a:solidFill>
              <a:srgbClr val="FFFF00"/>
            </a:solidFill>
            <a:latin typeface="Arial Black"/>
          </a:endParaRPr>
        </a:p>
        <a:p>
          <a:pPr algn="ctr" rtl="0">
            <a:defRPr sz="1000"/>
          </a:pPr>
          <a:r>
            <a:rPr lang="fr-FR" sz="2000" b="0" i="0" u="none" strike="noStrike" baseline="0">
              <a:solidFill>
                <a:srgbClr val="FFFF00"/>
              </a:solidFill>
              <a:latin typeface="Arial Black"/>
            </a:rPr>
            <a:t>2020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2</xdr:col>
      <xdr:colOff>266700</xdr:colOff>
      <xdr:row>4</xdr:row>
      <xdr:rowOff>76200</xdr:rowOff>
    </xdr:to>
    <xdr:pic>
      <xdr:nvPicPr>
        <xdr:cNvPr id="40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4286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1828800</xdr:colOff>
      <xdr:row>5</xdr:row>
      <xdr:rowOff>1</xdr:rowOff>
    </xdr:to>
    <xdr:sp macro="" textlink="" fLocksText="0">
      <xdr:nvSpPr>
        <xdr:cNvPr id="4099" name="WordArt 9"/>
        <xdr:cNvSpPr>
          <a:spLocks noChangeArrowheads="1"/>
        </xdr:cNvSpPr>
      </xdr:nvSpPr>
      <xdr:spPr bwMode="auto">
        <a:xfrm>
          <a:off x="602876" y="0"/>
          <a:ext cx="1562100" cy="7844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FFFF00"/>
              </a:solidFill>
              <a:latin typeface="Arial Black"/>
            </a:rPr>
            <a:t>FIELD</a:t>
          </a:r>
        </a:p>
        <a:p>
          <a:pPr algn="ctr" rtl="0">
            <a:defRPr sz="1000"/>
          </a:pPr>
          <a:r>
            <a:rPr lang="fr-FR" sz="1800" b="0" i="0" u="none" strike="noStrike" baseline="0">
              <a:solidFill>
                <a:srgbClr val="FFFF00"/>
              </a:solidFill>
              <a:latin typeface="Arial Black"/>
            </a:rPr>
            <a:t>2020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126066</xdr:rowOff>
    </xdr:from>
    <xdr:to>
      <xdr:col>3</xdr:col>
      <xdr:colOff>1</xdr:colOff>
      <xdr:row>3</xdr:row>
      <xdr:rowOff>22412</xdr:rowOff>
    </xdr:to>
    <xdr:sp macro="" textlink="" fLocksText="0">
      <xdr:nvSpPr>
        <xdr:cNvPr id="5121" name="WordArt 2"/>
        <xdr:cNvSpPr>
          <a:spLocks noChangeArrowheads="1"/>
        </xdr:cNvSpPr>
      </xdr:nvSpPr>
      <xdr:spPr bwMode="auto">
        <a:xfrm>
          <a:off x="156883" y="126066"/>
          <a:ext cx="1916206" cy="3557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 Black"/>
            </a:rPr>
            <a:t>Cie d'Arc de Reims</a:t>
          </a:r>
        </a:p>
      </xdr:txBody>
    </xdr:sp>
    <xdr:clientData/>
  </xdr:twoCellAnchor>
  <xdr:twoCellAnchor>
    <xdr:from>
      <xdr:col>1</xdr:col>
      <xdr:colOff>22411</xdr:colOff>
      <xdr:row>2</xdr:row>
      <xdr:rowOff>67235</xdr:rowOff>
    </xdr:from>
    <xdr:to>
      <xdr:col>2</xdr:col>
      <xdr:colOff>1725704</xdr:colOff>
      <xdr:row>6</xdr:row>
      <xdr:rowOff>112059</xdr:rowOff>
    </xdr:to>
    <xdr:sp macro="" textlink="" fLocksText="0">
      <xdr:nvSpPr>
        <xdr:cNvPr id="5122" name="WordArt 3"/>
        <xdr:cNvSpPr>
          <a:spLocks noChangeArrowheads="1"/>
        </xdr:cNvSpPr>
      </xdr:nvSpPr>
      <xdr:spPr bwMode="auto">
        <a:xfrm>
          <a:off x="156882" y="369794"/>
          <a:ext cx="1893793" cy="6723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500" b="0" i="0" u="none" strike="noStrike" baseline="0">
              <a:solidFill>
                <a:srgbClr val="000000"/>
              </a:solidFill>
              <a:latin typeface="Arial Black"/>
            </a:rPr>
            <a:t>BEURSAULT 2020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76200</xdr:rowOff>
    </xdr:from>
    <xdr:to>
      <xdr:col>2</xdr:col>
      <xdr:colOff>409575</xdr:colOff>
      <xdr:row>5</xdr:row>
      <xdr:rowOff>114300</xdr:rowOff>
    </xdr:to>
    <xdr:pic>
      <xdr:nvPicPr>
        <xdr:cNvPr id="61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38125"/>
          <a:ext cx="49530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438150</xdr:colOff>
      <xdr:row>1</xdr:row>
      <xdr:rowOff>28575</xdr:rowOff>
    </xdr:from>
    <xdr:to>
      <xdr:col>2</xdr:col>
      <xdr:colOff>1504950</xdr:colOff>
      <xdr:row>6</xdr:row>
      <xdr:rowOff>11205</xdr:rowOff>
    </xdr:to>
    <xdr:sp macro="" textlink="" fLocksText="0">
      <xdr:nvSpPr>
        <xdr:cNvPr id="6147" name="WordArt 7"/>
        <xdr:cNvSpPr>
          <a:spLocks noChangeArrowheads="1"/>
        </xdr:cNvSpPr>
      </xdr:nvSpPr>
      <xdr:spPr bwMode="auto">
        <a:xfrm>
          <a:off x="763121" y="185457"/>
          <a:ext cx="1066800" cy="8230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3D</a:t>
          </a:r>
        </a:p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2020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133350</xdr:rowOff>
    </xdr:from>
    <xdr:to>
      <xdr:col>2</xdr:col>
      <xdr:colOff>1657350</xdr:colOff>
      <xdr:row>5</xdr:row>
      <xdr:rowOff>95250</xdr:rowOff>
    </xdr:to>
    <xdr:sp macro="" textlink="" fLocksText="0">
      <xdr:nvSpPr>
        <xdr:cNvPr id="7171" name="WordArt 7"/>
        <xdr:cNvSpPr>
          <a:spLocks noChangeArrowheads="1"/>
        </xdr:cNvSpPr>
      </xdr:nvSpPr>
      <xdr:spPr bwMode="auto">
        <a:xfrm>
          <a:off x="714375" y="133350"/>
          <a:ext cx="121920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Nature</a:t>
          </a:r>
        </a:p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2020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2</xdr:col>
      <xdr:colOff>371475</xdr:colOff>
      <xdr:row>5</xdr:row>
      <xdr:rowOff>104775</xdr:rowOff>
    </xdr:to>
    <xdr:pic>
      <xdr:nvPicPr>
        <xdr:cNvPr id="71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552450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8193" name="WordArt 122"/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819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6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10" name="WordArt 122"/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11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1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1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1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18" name="WordArt 67"/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1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2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21" name="WordArt 67"/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22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15</xdr:row>
      <xdr:rowOff>38100</xdr:rowOff>
    </xdr:from>
    <xdr:to>
      <xdr:col>6</xdr:col>
      <xdr:colOff>1114425</xdr:colOff>
      <xdr:row>18</xdr:row>
      <xdr:rowOff>9525</xdr:rowOff>
    </xdr:to>
    <xdr:sp macro="" textlink="" fLocksText="0">
      <xdr:nvSpPr>
        <xdr:cNvPr id="10241" name="WordArt 5"/>
        <xdr:cNvSpPr>
          <a:spLocks noChangeArrowheads="1"/>
        </xdr:cNvSpPr>
      </xdr:nvSpPr>
      <xdr:spPr bwMode="auto">
        <a:xfrm>
          <a:off x="12401550" y="2867025"/>
          <a:ext cx="38100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5</xdr:col>
      <xdr:colOff>781050</xdr:colOff>
      <xdr:row>19</xdr:row>
      <xdr:rowOff>161925</xdr:rowOff>
    </xdr:from>
    <xdr:to>
      <xdr:col>5</xdr:col>
      <xdr:colOff>1228725</xdr:colOff>
      <xdr:row>22</xdr:row>
      <xdr:rowOff>142875</xdr:rowOff>
    </xdr:to>
    <xdr:sp macro="" textlink="" fLocksText="0">
      <xdr:nvSpPr>
        <xdr:cNvPr id="10242" name="WordArt 6"/>
        <xdr:cNvSpPr>
          <a:spLocks noChangeArrowheads="1"/>
        </xdr:cNvSpPr>
      </xdr:nvSpPr>
      <xdr:spPr bwMode="auto">
        <a:xfrm>
          <a:off x="10267950" y="3752850"/>
          <a:ext cx="4476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7</xdr:col>
      <xdr:colOff>838200</xdr:colOff>
      <xdr:row>20</xdr:row>
      <xdr:rowOff>47625</xdr:rowOff>
    </xdr:from>
    <xdr:to>
      <xdr:col>7</xdr:col>
      <xdr:colOff>1266825</xdr:colOff>
      <xdr:row>23</xdr:row>
      <xdr:rowOff>95250</xdr:rowOff>
    </xdr:to>
    <xdr:sp macro="" textlink="" fLocksText="0">
      <xdr:nvSpPr>
        <xdr:cNvPr id="10243" name="WordArt 8"/>
        <xdr:cNvSpPr>
          <a:spLocks noChangeArrowheads="1"/>
        </xdr:cNvSpPr>
      </xdr:nvSpPr>
      <xdr:spPr bwMode="auto">
        <a:xfrm>
          <a:off x="14687550" y="3829050"/>
          <a:ext cx="4286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723900</xdr:colOff>
      <xdr:row>19</xdr:row>
      <xdr:rowOff>123825</xdr:rowOff>
    </xdr:from>
    <xdr:to>
      <xdr:col>1</xdr:col>
      <xdr:colOff>1076325</xdr:colOff>
      <xdr:row>22</xdr:row>
      <xdr:rowOff>28575</xdr:rowOff>
    </xdr:to>
    <xdr:sp macro="" textlink="" fLocksText="0">
      <xdr:nvSpPr>
        <xdr:cNvPr id="10244" name="WordArt 10"/>
        <xdr:cNvSpPr>
          <a:spLocks noChangeArrowheads="1"/>
        </xdr:cNvSpPr>
      </xdr:nvSpPr>
      <xdr:spPr bwMode="auto">
        <a:xfrm>
          <a:off x="1485900" y="3714750"/>
          <a:ext cx="3524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2</xdr:col>
      <xdr:colOff>666750</xdr:colOff>
      <xdr:row>15</xdr:row>
      <xdr:rowOff>85725</xdr:rowOff>
    </xdr:from>
    <xdr:to>
      <xdr:col>2</xdr:col>
      <xdr:colOff>1104900</xdr:colOff>
      <xdr:row>18</xdr:row>
      <xdr:rowOff>66675</xdr:rowOff>
    </xdr:to>
    <xdr:sp macro="" textlink="" fLocksText="0">
      <xdr:nvSpPr>
        <xdr:cNvPr id="10245" name="WordArt 11"/>
        <xdr:cNvSpPr>
          <a:spLocks noChangeArrowheads="1"/>
        </xdr:cNvSpPr>
      </xdr:nvSpPr>
      <xdr:spPr bwMode="auto">
        <a:xfrm>
          <a:off x="3609975" y="2914650"/>
          <a:ext cx="4381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3</xdr:col>
      <xdr:colOff>847725</xdr:colOff>
      <xdr:row>19</xdr:row>
      <xdr:rowOff>161925</xdr:rowOff>
    </xdr:from>
    <xdr:to>
      <xdr:col>3</xdr:col>
      <xdr:colOff>1276350</xdr:colOff>
      <xdr:row>23</xdr:row>
      <xdr:rowOff>9525</xdr:rowOff>
    </xdr:to>
    <xdr:sp macro="" textlink="" fLocksText="0">
      <xdr:nvSpPr>
        <xdr:cNvPr id="10246" name="WordArt 12"/>
        <xdr:cNvSpPr>
          <a:spLocks noChangeArrowheads="1"/>
        </xdr:cNvSpPr>
      </xdr:nvSpPr>
      <xdr:spPr bwMode="auto">
        <a:xfrm>
          <a:off x="5972175" y="3752850"/>
          <a:ext cx="42862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19051</xdr:colOff>
      <xdr:row>56</xdr:row>
      <xdr:rowOff>44824</xdr:rowOff>
    </xdr:from>
    <xdr:to>
      <xdr:col>3</xdr:col>
      <xdr:colOff>2117913</xdr:colOff>
      <xdr:row>64</xdr:row>
      <xdr:rowOff>145678</xdr:rowOff>
    </xdr:to>
    <xdr:sp macro="" textlink="" fLocksText="0">
      <xdr:nvSpPr>
        <xdr:cNvPr id="10247" name="WordArt 15"/>
        <xdr:cNvSpPr>
          <a:spLocks noChangeArrowheads="1"/>
        </xdr:cNvSpPr>
      </xdr:nvSpPr>
      <xdr:spPr bwMode="auto">
        <a:xfrm>
          <a:off x="781051" y="10746442"/>
          <a:ext cx="6469156" cy="13895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 et Coupes</a:t>
          </a:r>
        </a:p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France</a:t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3</xdr:col>
      <xdr:colOff>2171700</xdr:colOff>
      <xdr:row>14</xdr:row>
      <xdr:rowOff>152400</xdr:rowOff>
    </xdr:to>
    <xdr:sp macro="" textlink="" fLocksText="0">
      <xdr:nvSpPr>
        <xdr:cNvPr id="10248" name="WordArt 17"/>
        <xdr:cNvSpPr>
          <a:spLocks noChangeArrowheads="1"/>
        </xdr:cNvSpPr>
      </xdr:nvSpPr>
      <xdr:spPr bwMode="auto">
        <a:xfrm>
          <a:off x="771525" y="990600"/>
          <a:ext cx="6524625" cy="1800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la MARNE</a:t>
          </a:r>
        </a:p>
      </xdr:txBody>
    </xdr:sp>
    <xdr:clientData/>
  </xdr:twoCellAnchor>
  <xdr:twoCellAnchor>
    <xdr:from>
      <xdr:col>5</xdr:col>
      <xdr:colOff>114300</xdr:colOff>
      <xdr:row>1</xdr:row>
      <xdr:rowOff>142875</xdr:rowOff>
    </xdr:from>
    <xdr:to>
      <xdr:col>8</xdr:col>
      <xdr:colOff>114300</xdr:colOff>
      <xdr:row>14</xdr:row>
      <xdr:rowOff>28575</xdr:rowOff>
    </xdr:to>
    <xdr:sp macro="" textlink="" fLocksText="0">
      <xdr:nvSpPr>
        <xdr:cNvPr id="10249" name="WordArt 18"/>
        <xdr:cNvSpPr>
          <a:spLocks noChangeArrowheads="1"/>
        </xdr:cNvSpPr>
      </xdr:nvSpPr>
      <xdr:spPr bwMode="auto">
        <a:xfrm>
          <a:off x="9601200" y="800100"/>
          <a:ext cx="6543675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CRTA - GE</a:t>
          </a:r>
        </a:p>
      </xdr:txBody>
    </xdr:sp>
    <xdr:clientData/>
  </xdr:twoCellAnchor>
  <xdr:twoCellAnchor>
    <xdr:from>
      <xdr:col>3</xdr:col>
      <xdr:colOff>647700</xdr:colOff>
      <xdr:row>60</xdr:row>
      <xdr:rowOff>9526</xdr:rowOff>
    </xdr:from>
    <xdr:to>
      <xdr:col>3</xdr:col>
      <xdr:colOff>1961030</xdr:colOff>
      <xdr:row>67</xdr:row>
      <xdr:rowOff>42553</xdr:rowOff>
    </xdr:to>
    <xdr:pic>
      <xdr:nvPicPr>
        <xdr:cNvPr id="10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994" y="11372291"/>
          <a:ext cx="1313330" cy="11984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85"/>
  <sheetViews>
    <sheetView zoomScale="80" zoomScaleNormal="80" workbookViewId="0">
      <pane ySplit="6" topLeftCell="A7" activePane="bottomLeft" state="frozen"/>
      <selection pane="bottomLeft" activeCell="AQ81" sqref="AQ81"/>
    </sheetView>
  </sheetViews>
  <sheetFormatPr baseColWidth="10" defaultRowHeight="11.25"/>
  <cols>
    <col min="1" max="1" width="2" style="1" customWidth="1"/>
    <col min="2" max="2" width="2.85546875" style="2" customWidth="1"/>
    <col min="3" max="3" width="24.140625" style="1" customWidth="1"/>
    <col min="4" max="4" width="4.5703125" style="461" customWidth="1"/>
    <col min="5" max="5" width="3.5703125" style="461" customWidth="1"/>
    <col min="6" max="6" width="4.5703125" style="461" customWidth="1"/>
    <col min="7" max="7" width="3.5703125" style="461" customWidth="1"/>
    <col min="8" max="8" width="4.5703125" style="461" customWidth="1"/>
    <col min="9" max="9" width="3.5703125" style="461" customWidth="1"/>
    <col min="10" max="10" width="4.5703125" style="461" customWidth="1"/>
    <col min="11" max="13" width="3.5703125" style="461" customWidth="1"/>
    <col min="14" max="14" width="4.5703125" style="345" customWidth="1"/>
    <col min="15" max="15" width="3.5703125" style="461" customWidth="1"/>
    <col min="16" max="16" width="4.5703125" style="461" customWidth="1"/>
    <col min="17" max="17" width="3.5703125" style="461" customWidth="1"/>
    <col min="18" max="18" width="4.5703125" style="461" customWidth="1"/>
    <col min="19" max="19" width="3.5703125" style="461" customWidth="1"/>
    <col min="20" max="20" width="4.5703125" style="461" customWidth="1"/>
    <col min="21" max="21" width="3.5703125" style="461" customWidth="1"/>
    <col min="22" max="22" width="4.5703125" style="461" customWidth="1"/>
    <col min="23" max="23" width="3.5703125" style="461" customWidth="1"/>
    <col min="24" max="24" width="4.5703125" style="461" customWidth="1"/>
    <col min="25" max="25" width="3.5703125" style="461" customWidth="1"/>
    <col min="26" max="26" width="5" style="461" customWidth="1"/>
    <col min="27" max="27" width="3.5703125" style="461" customWidth="1"/>
    <col min="28" max="28" width="4.5703125" style="461" customWidth="1"/>
    <col min="29" max="29" width="3.5703125" style="461" customWidth="1"/>
    <col min="30" max="30" width="4.5703125" style="461" customWidth="1"/>
    <col min="31" max="31" width="3.5703125" style="461" customWidth="1"/>
    <col min="32" max="32" width="5.42578125" style="461" customWidth="1"/>
    <col min="33" max="33" width="3.5703125" style="461" customWidth="1"/>
    <col min="34" max="34" width="4.5703125" style="461" customWidth="1"/>
    <col min="35" max="35" width="3.5703125" style="461" customWidth="1"/>
    <col min="36" max="36" width="4.5703125" style="461" customWidth="1"/>
    <col min="37" max="37" width="3.5703125" style="461" customWidth="1"/>
    <col min="38" max="38" width="4.5703125" style="461" customWidth="1"/>
    <col min="39" max="39" width="3.5703125" style="461" customWidth="1"/>
    <col min="40" max="40" width="4.5703125" style="461" customWidth="1"/>
    <col min="41" max="41" width="3.5703125" style="461" customWidth="1"/>
    <col min="42" max="42" width="7.140625" style="461" customWidth="1"/>
    <col min="43" max="43" width="3.5703125" style="461" customWidth="1"/>
    <col min="44" max="44" width="4.5703125" style="1" customWidth="1"/>
    <col min="45" max="45" width="3.5703125" style="1" customWidth="1"/>
    <col min="46" max="46" width="2.7109375" style="1" customWidth="1"/>
    <col min="47" max="47" width="4.7109375" style="1" customWidth="1"/>
    <col min="48" max="48" width="6.85546875" style="3" customWidth="1"/>
    <col min="49" max="50" width="3.28515625" style="1" customWidth="1"/>
    <col min="51" max="51" width="2.85546875" style="1" customWidth="1"/>
    <col min="52" max="52" width="5.7109375" style="1" customWidth="1"/>
    <col min="53" max="54" width="4.7109375" style="1" customWidth="1"/>
    <col min="55" max="55" width="4.7109375" style="4" customWidth="1"/>
    <col min="56" max="58" width="4.7109375" style="1" customWidth="1"/>
    <col min="59" max="59" width="4.7109375" style="4" customWidth="1"/>
    <col min="60" max="61" width="4.7109375" style="1" customWidth="1"/>
    <col min="62" max="16384" width="11.42578125" style="1"/>
  </cols>
  <sheetData>
    <row r="1" spans="1:61">
      <c r="B1" s="5"/>
      <c r="C1" s="6"/>
      <c r="AF1" s="586"/>
      <c r="AG1" s="587"/>
    </row>
    <row r="2" spans="1:61" ht="12.75">
      <c r="A2" s="7"/>
      <c r="B2" s="8"/>
      <c r="C2" s="5"/>
      <c r="D2" s="582" t="s">
        <v>385</v>
      </c>
      <c r="E2" s="582"/>
      <c r="F2" s="582" t="s">
        <v>392</v>
      </c>
      <c r="G2" s="582"/>
      <c r="H2" s="582" t="s">
        <v>393</v>
      </c>
      <c r="I2" s="582"/>
      <c r="J2" s="582" t="s">
        <v>395</v>
      </c>
      <c r="K2" s="582"/>
      <c r="L2" s="591" t="s">
        <v>398</v>
      </c>
      <c r="M2" s="592"/>
      <c r="N2" s="582" t="s">
        <v>399</v>
      </c>
      <c r="O2" s="582"/>
      <c r="P2" s="582" t="s">
        <v>400</v>
      </c>
      <c r="Q2" s="582"/>
      <c r="R2" s="582" t="s">
        <v>401</v>
      </c>
      <c r="S2" s="582"/>
      <c r="T2" s="582" t="s">
        <v>401</v>
      </c>
      <c r="U2" s="582"/>
      <c r="V2" s="589" t="s">
        <v>408</v>
      </c>
      <c r="W2" s="589"/>
      <c r="X2" s="589" t="s">
        <v>415</v>
      </c>
      <c r="Y2" s="589"/>
      <c r="Z2" s="590" t="s">
        <v>416</v>
      </c>
      <c r="AA2" s="590"/>
      <c r="AB2" s="582" t="s">
        <v>420</v>
      </c>
      <c r="AC2" s="582"/>
      <c r="AD2" s="584" t="s">
        <v>425</v>
      </c>
      <c r="AE2" s="585"/>
      <c r="AF2" s="582" t="s">
        <v>426</v>
      </c>
      <c r="AG2" s="588"/>
      <c r="AH2" s="582" t="s">
        <v>399</v>
      </c>
      <c r="AI2" s="582"/>
      <c r="AJ2" s="582" t="s">
        <v>385</v>
      </c>
      <c r="AK2" s="582"/>
      <c r="AL2" s="588" t="s">
        <v>428</v>
      </c>
      <c r="AM2" s="582"/>
      <c r="AN2" s="582" t="s">
        <v>431</v>
      </c>
      <c r="AO2" s="582"/>
      <c r="AP2" s="706" t="s">
        <v>438</v>
      </c>
      <c r="AQ2" s="706"/>
      <c r="AR2" s="594"/>
      <c r="AS2" s="594"/>
      <c r="AT2" s="9"/>
      <c r="AU2" s="10"/>
      <c r="AV2" s="11"/>
      <c r="AW2" s="9"/>
      <c r="AX2" s="9"/>
      <c r="AY2" s="9"/>
      <c r="AZ2" s="9"/>
      <c r="BA2" s="9"/>
      <c r="BB2" s="9"/>
      <c r="BC2" s="12"/>
      <c r="BD2" s="9"/>
      <c r="BE2" s="9"/>
      <c r="BF2" s="9"/>
      <c r="BG2" s="12"/>
      <c r="BH2" s="9"/>
      <c r="BI2" s="9"/>
    </row>
    <row r="3" spans="1:61">
      <c r="A3" s="9"/>
      <c r="B3" s="13"/>
      <c r="C3" s="5"/>
      <c r="D3" s="568">
        <v>13</v>
      </c>
      <c r="E3" s="568"/>
      <c r="F3" s="568">
        <v>20</v>
      </c>
      <c r="G3" s="568"/>
      <c r="H3" s="568">
        <v>27</v>
      </c>
      <c r="I3" s="568"/>
      <c r="J3" s="568">
        <v>2</v>
      </c>
      <c r="K3" s="568"/>
      <c r="L3" s="576">
        <v>3</v>
      </c>
      <c r="M3" s="577"/>
      <c r="N3" s="568">
        <v>3</v>
      </c>
      <c r="O3" s="568"/>
      <c r="P3" s="568">
        <v>10</v>
      </c>
      <c r="Q3" s="568"/>
      <c r="R3" s="568">
        <v>17</v>
      </c>
      <c r="S3" s="568"/>
      <c r="T3" s="568">
        <v>17</v>
      </c>
      <c r="U3" s="568"/>
      <c r="V3" s="566">
        <v>24</v>
      </c>
      <c r="W3" s="566"/>
      <c r="X3" s="566">
        <v>1</v>
      </c>
      <c r="Y3" s="566"/>
      <c r="Z3" s="583" t="s">
        <v>417</v>
      </c>
      <c r="AA3" s="583"/>
      <c r="AB3" s="568">
        <v>8</v>
      </c>
      <c r="AC3" s="568"/>
      <c r="AD3" s="576">
        <v>15</v>
      </c>
      <c r="AE3" s="577"/>
      <c r="AF3" s="568">
        <v>15</v>
      </c>
      <c r="AG3" s="568"/>
      <c r="AH3" s="568">
        <v>5</v>
      </c>
      <c r="AI3" s="568"/>
      <c r="AJ3" s="568">
        <v>12</v>
      </c>
      <c r="AK3" s="568"/>
      <c r="AL3" s="568">
        <v>12</v>
      </c>
      <c r="AM3" s="568"/>
      <c r="AN3" s="568" t="s">
        <v>432</v>
      </c>
      <c r="AO3" s="568"/>
      <c r="AP3" s="566">
        <v>16</v>
      </c>
      <c r="AQ3" s="566"/>
      <c r="AR3" s="595"/>
      <c r="AS3" s="595"/>
      <c r="AT3" s="9"/>
      <c r="AU3" s="10"/>
      <c r="AV3" s="11"/>
      <c r="AW3" s="9"/>
      <c r="AX3" s="9"/>
      <c r="AY3" s="9"/>
      <c r="AZ3" s="9"/>
      <c r="BA3" s="9"/>
      <c r="BB3" s="9"/>
      <c r="BC3" s="12"/>
      <c r="BD3" s="9"/>
      <c r="BE3" s="9"/>
      <c r="BF3" s="9"/>
      <c r="BG3" s="12"/>
      <c r="BH3" s="9"/>
      <c r="BI3" s="9"/>
    </row>
    <row r="4" spans="1:61">
      <c r="A4" s="9"/>
      <c r="B4" s="15"/>
      <c r="C4" s="16"/>
      <c r="D4" s="568" t="s">
        <v>386</v>
      </c>
      <c r="E4" s="568"/>
      <c r="F4" s="568" t="s">
        <v>386</v>
      </c>
      <c r="G4" s="568"/>
      <c r="H4" s="568" t="s">
        <v>386</v>
      </c>
      <c r="I4" s="568"/>
      <c r="J4" s="568" t="s">
        <v>396</v>
      </c>
      <c r="K4" s="568"/>
      <c r="L4" s="576" t="s">
        <v>396</v>
      </c>
      <c r="M4" s="577"/>
      <c r="N4" s="568" t="s">
        <v>396</v>
      </c>
      <c r="O4" s="568"/>
      <c r="P4" s="568" t="s">
        <v>396</v>
      </c>
      <c r="Q4" s="568"/>
      <c r="R4" s="568" t="s">
        <v>396</v>
      </c>
      <c r="S4" s="568"/>
      <c r="T4" s="568" t="s">
        <v>396</v>
      </c>
      <c r="U4" s="568"/>
      <c r="V4" s="566" t="s">
        <v>409</v>
      </c>
      <c r="W4" s="566"/>
      <c r="X4" s="566" t="s">
        <v>411</v>
      </c>
      <c r="Y4" s="566"/>
      <c r="Z4" s="593">
        <v>43807</v>
      </c>
      <c r="AA4" s="568"/>
      <c r="AB4" s="593" t="s">
        <v>411</v>
      </c>
      <c r="AC4" s="593"/>
      <c r="AD4" s="568" t="s">
        <v>411</v>
      </c>
      <c r="AE4" s="568"/>
      <c r="AF4" s="568" t="s">
        <v>411</v>
      </c>
      <c r="AG4" s="568"/>
      <c r="AH4" s="568" t="s">
        <v>427</v>
      </c>
      <c r="AI4" s="568"/>
      <c r="AJ4" s="568" t="s">
        <v>427</v>
      </c>
      <c r="AK4" s="568"/>
      <c r="AL4" s="568" t="s">
        <v>427</v>
      </c>
      <c r="AM4" s="568"/>
      <c r="AN4" s="568" t="s">
        <v>427</v>
      </c>
      <c r="AO4" s="568"/>
      <c r="AP4" s="579" t="s">
        <v>439</v>
      </c>
      <c r="AQ4" s="579"/>
      <c r="AR4" s="580"/>
      <c r="AS4" s="580"/>
      <c r="AT4" s="9"/>
      <c r="AU4" s="17" t="s">
        <v>0</v>
      </c>
      <c r="AV4" s="18" t="s">
        <v>1</v>
      </c>
      <c r="AW4" s="581" t="s">
        <v>2</v>
      </c>
      <c r="AX4" s="581"/>
      <c r="AY4" s="581"/>
      <c r="AZ4" s="581"/>
      <c r="BA4" s="578" t="s">
        <v>3</v>
      </c>
      <c r="BB4" s="578"/>
      <c r="BC4" s="578"/>
      <c r="BD4" s="578"/>
      <c r="BE4" s="578"/>
      <c r="BF4" s="578"/>
      <c r="BG4" s="578"/>
      <c r="BH4" s="578"/>
      <c r="BI4" s="578"/>
    </row>
    <row r="5" spans="1:61">
      <c r="A5" s="9"/>
      <c r="B5" s="16"/>
      <c r="C5" s="16"/>
      <c r="D5" s="568">
        <v>2019</v>
      </c>
      <c r="E5" s="568"/>
      <c r="F5" s="568">
        <v>2019</v>
      </c>
      <c r="G5" s="568"/>
      <c r="H5" s="568">
        <v>2019</v>
      </c>
      <c r="I5" s="568"/>
      <c r="J5" s="568">
        <v>2019</v>
      </c>
      <c r="K5" s="568"/>
      <c r="L5" s="576">
        <v>2019</v>
      </c>
      <c r="M5" s="577"/>
      <c r="N5" s="568">
        <v>2019</v>
      </c>
      <c r="O5" s="568"/>
      <c r="P5" s="568">
        <v>2019</v>
      </c>
      <c r="Q5" s="568"/>
      <c r="R5" s="568">
        <v>2019</v>
      </c>
      <c r="S5" s="568"/>
      <c r="T5" s="568">
        <v>2019</v>
      </c>
      <c r="U5" s="568"/>
      <c r="V5" s="566">
        <v>2019</v>
      </c>
      <c r="W5" s="566"/>
      <c r="X5" s="566">
        <v>2019</v>
      </c>
      <c r="Y5" s="566"/>
      <c r="Z5" s="568">
        <v>2019</v>
      </c>
      <c r="AA5" s="568"/>
      <c r="AB5" s="568">
        <v>2019</v>
      </c>
      <c r="AC5" s="568"/>
      <c r="AD5" s="568">
        <v>2019</v>
      </c>
      <c r="AE5" s="568"/>
      <c r="AF5" s="568">
        <v>2019</v>
      </c>
      <c r="AG5" s="568"/>
      <c r="AH5" s="568">
        <v>2020</v>
      </c>
      <c r="AI5" s="568"/>
      <c r="AJ5" s="568">
        <v>2020</v>
      </c>
      <c r="AK5" s="568"/>
      <c r="AL5" s="568" t="s">
        <v>429</v>
      </c>
      <c r="AM5" s="568"/>
      <c r="AN5" s="568">
        <v>2020</v>
      </c>
      <c r="AO5" s="568"/>
      <c r="AP5" s="566">
        <v>2020</v>
      </c>
      <c r="AQ5" s="566"/>
      <c r="AR5" s="567"/>
      <c r="AS5" s="567"/>
      <c r="AT5" s="9"/>
      <c r="AU5" s="17"/>
      <c r="AV5" s="18" t="s">
        <v>4</v>
      </c>
      <c r="AW5" s="19" t="s">
        <v>5</v>
      </c>
      <c r="AX5" s="20" t="s">
        <v>6</v>
      </c>
      <c r="AY5" s="21" t="s">
        <v>7</v>
      </c>
      <c r="AZ5" s="22" t="s">
        <v>8</v>
      </c>
      <c r="BA5" s="23">
        <v>455</v>
      </c>
      <c r="BB5" s="24">
        <v>480</v>
      </c>
      <c r="BC5" s="24">
        <v>500</v>
      </c>
      <c r="BD5" s="24">
        <v>515</v>
      </c>
      <c r="BE5" s="24">
        <v>530</v>
      </c>
      <c r="BF5" s="24">
        <v>545</v>
      </c>
      <c r="BG5" s="24">
        <v>555</v>
      </c>
      <c r="BH5" s="24">
        <v>565</v>
      </c>
      <c r="BI5" s="24">
        <v>575</v>
      </c>
    </row>
    <row r="6" spans="1:61" ht="12.75" customHeight="1">
      <c r="A6" s="9"/>
      <c r="B6" s="25"/>
      <c r="C6" s="25"/>
      <c r="D6" s="571"/>
      <c r="E6" s="571"/>
      <c r="F6" s="455"/>
      <c r="G6" s="455"/>
      <c r="H6" s="571"/>
      <c r="I6" s="571"/>
      <c r="J6" s="571"/>
      <c r="K6" s="571"/>
      <c r="L6" s="457"/>
      <c r="M6" s="456"/>
      <c r="N6" s="571"/>
      <c r="O6" s="571"/>
      <c r="P6" s="571"/>
      <c r="Q6" s="571"/>
      <c r="R6" s="571"/>
      <c r="S6" s="571"/>
      <c r="T6" s="572" t="s">
        <v>406</v>
      </c>
      <c r="U6" s="572"/>
      <c r="V6" s="571"/>
      <c r="W6" s="571"/>
      <c r="X6" s="574" t="s">
        <v>412</v>
      </c>
      <c r="Y6" s="574"/>
      <c r="Z6" s="572"/>
      <c r="AA6" s="572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2"/>
      <c r="AM6" s="572"/>
      <c r="AN6" s="575" t="s">
        <v>433</v>
      </c>
      <c r="AO6" s="574"/>
      <c r="AP6" s="707" t="s">
        <v>440</v>
      </c>
      <c r="AQ6" s="707"/>
      <c r="AR6" s="569"/>
      <c r="AS6" s="569"/>
      <c r="AT6" s="9"/>
      <c r="AU6" s="17"/>
      <c r="AV6" s="18"/>
      <c r="AW6" s="17"/>
      <c r="AX6" s="17"/>
      <c r="AY6" s="17"/>
      <c r="AZ6" s="26"/>
      <c r="BA6" s="17"/>
      <c r="BB6" s="17"/>
      <c r="BC6" s="17"/>
      <c r="BD6" s="17"/>
      <c r="BE6" s="17"/>
      <c r="BF6" s="17"/>
      <c r="BG6" s="17"/>
      <c r="BH6" s="17"/>
      <c r="BI6" s="17"/>
    </row>
    <row r="7" spans="1:61" ht="22.7" customHeight="1">
      <c r="A7" s="9"/>
      <c r="B7" s="27"/>
      <c r="C7" s="28" t="s">
        <v>10</v>
      </c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462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463"/>
      <c r="AE7" s="343"/>
      <c r="AF7" s="343"/>
      <c r="AG7" s="343"/>
      <c r="AH7" s="343"/>
      <c r="AI7" s="343"/>
      <c r="AJ7" s="464"/>
      <c r="AK7" s="464"/>
      <c r="AL7" s="464"/>
      <c r="AM7" s="464"/>
      <c r="AN7" s="464"/>
      <c r="AO7" s="464"/>
      <c r="AP7" s="343"/>
      <c r="AQ7" s="464"/>
      <c r="AR7" s="30"/>
      <c r="AS7" s="30"/>
      <c r="AT7" s="9"/>
      <c r="AU7" s="17"/>
      <c r="AV7" s="18"/>
      <c r="AW7" s="17"/>
      <c r="AX7" s="17"/>
      <c r="AY7" s="17"/>
      <c r="AZ7" s="26"/>
      <c r="BA7" s="17"/>
      <c r="BB7" s="17"/>
      <c r="BC7" s="26"/>
      <c r="BD7" s="17"/>
      <c r="BE7" s="17"/>
      <c r="BF7" s="17"/>
      <c r="BG7" s="26"/>
      <c r="BH7" s="17"/>
      <c r="BI7" s="17"/>
    </row>
    <row r="8" spans="1:61">
      <c r="A8" s="9"/>
      <c r="B8" s="14"/>
      <c r="C8" s="31"/>
      <c r="D8" s="458"/>
      <c r="E8" s="320"/>
      <c r="F8" s="458"/>
      <c r="G8" s="320"/>
      <c r="H8" s="458"/>
      <c r="I8" s="320"/>
      <c r="J8" s="458"/>
      <c r="K8" s="320"/>
      <c r="L8" s="345"/>
      <c r="M8" s="345"/>
      <c r="N8" s="458"/>
      <c r="O8" s="320"/>
      <c r="P8" s="458"/>
      <c r="Q8" s="320"/>
      <c r="R8" s="458"/>
      <c r="S8" s="320"/>
      <c r="T8" s="458"/>
      <c r="U8" s="320"/>
      <c r="V8" s="458"/>
      <c r="W8" s="320"/>
      <c r="X8" s="458"/>
      <c r="Y8" s="320"/>
      <c r="Z8" s="458"/>
      <c r="AA8" s="320"/>
      <c r="AB8" s="458"/>
      <c r="AC8" s="320"/>
      <c r="AD8" s="458"/>
      <c r="AE8" s="320"/>
      <c r="AF8" s="458"/>
      <c r="AG8" s="320"/>
      <c r="AH8" s="458"/>
      <c r="AI8" s="320"/>
      <c r="AJ8" s="458"/>
      <c r="AK8" s="320"/>
      <c r="AL8" s="458"/>
      <c r="AM8" s="320"/>
      <c r="AN8" s="458"/>
      <c r="AO8" s="320"/>
      <c r="AP8" s="458"/>
      <c r="AQ8" s="320"/>
      <c r="AR8" s="32"/>
      <c r="AS8" s="33"/>
      <c r="AT8" s="9"/>
      <c r="AU8" s="17">
        <f>COUNT(D8:AS8)</f>
        <v>0</v>
      </c>
      <c r="AV8" s="18" t="str">
        <f>IF(AU8&lt;3," ",(LARGE(D8:AS8,1)+LARGE(D8:AS8,2)+LARGE(D8:AS8,3))/3)</f>
        <v xml:space="preserve"> </v>
      </c>
      <c r="AW8" s="34" t="str">
        <f>IF(COUNTIF(D8:AS8,"(1)")=0," ",COUNTIF(D8:AS8,"(1)"))</f>
        <v xml:space="preserve"> </v>
      </c>
      <c r="AX8" s="34" t="str">
        <f>IF(COUNTIF(D8:AS8,"(2)")=0," ",COUNTIF(D8:AS8,"(2)"))</f>
        <v xml:space="preserve"> </v>
      </c>
      <c r="AY8" s="34" t="str">
        <f>IF(COUNTIF(D8:AS8,"(3)")=0," ",COUNTIF(D8:AS8,"(3)"))</f>
        <v xml:space="preserve"> </v>
      </c>
      <c r="AZ8" s="35" t="str">
        <f>IF(SUM(AW8:AY8)=0," ",SUM(AW8:AY8))</f>
        <v xml:space="preserve"> </v>
      </c>
      <c r="BA8" s="36" t="str">
        <f>IF(AU8=0,Var!$B$8,IF(LARGE(D8:AS8,1)&gt;=455,Var!$B$4," "))</f>
        <v>---</v>
      </c>
      <c r="BB8" s="36" t="str">
        <f>IF(AU8=0,Var!$B$8,IF(LARGE(D8:AS8,1)&gt;=480,Var!$B$4," "))</f>
        <v>---</v>
      </c>
      <c r="BC8" s="36" t="str">
        <f>IF(AU8=0,Var!$B$8,IF(LARGE(D8:AS8,1)&gt;=500,Var!$B$4," "))</f>
        <v>---</v>
      </c>
      <c r="BD8" s="36" t="str">
        <f>IF(AU8=0,Var!$B$8,IF(LARGE(D8:AS8,1)&gt;=515,Var!$B$4," "))</f>
        <v>---</v>
      </c>
      <c r="BE8" s="36" t="str">
        <f>IF(AU8=0,Var!$B$8,IF(LARGE(D8:AS8,1)&gt;=530,Var!$B$4," "))</f>
        <v>---</v>
      </c>
      <c r="BF8" s="36" t="str">
        <f>IF(AU8=0,Var!$B$8,IF(LARGE(D8:AS8,1)&gt;=545,Var!$B$4," "))</f>
        <v>---</v>
      </c>
      <c r="BG8" s="36" t="str">
        <f>IF(AU8=0,Var!$B$8,IF(LARGE(D8:AS8,1)&gt;=555,Var!$B$4," "))</f>
        <v>---</v>
      </c>
      <c r="BH8" s="36" t="str">
        <f>IF(AU8=0,Var!$B$8,IF(LARGE(D8:AS8,1)&gt;=565,Var!$B$4," "))</f>
        <v>---</v>
      </c>
      <c r="BI8" s="36" t="str">
        <f>IF(AU8=0,Var!$B$8,IF(LARGE(D8:AS8,1)&gt;=575,Var!$B$4," "))</f>
        <v>---</v>
      </c>
    </row>
    <row r="9" spans="1:61">
      <c r="A9" s="9"/>
      <c r="B9" s="14"/>
      <c r="C9" s="31"/>
      <c r="D9" s="458"/>
      <c r="E9" s="320"/>
      <c r="F9" s="458"/>
      <c r="G9" s="320"/>
      <c r="H9" s="458"/>
      <c r="I9" s="320"/>
      <c r="J9" s="458"/>
      <c r="K9" s="320"/>
      <c r="L9" s="345"/>
      <c r="M9" s="345"/>
      <c r="N9" s="458"/>
      <c r="O9" s="320"/>
      <c r="P9" s="458"/>
      <c r="Q9" s="320"/>
      <c r="R9" s="458"/>
      <c r="S9" s="320"/>
      <c r="T9" s="458"/>
      <c r="U9" s="320"/>
      <c r="V9" s="458"/>
      <c r="W9" s="320"/>
      <c r="X9" s="458"/>
      <c r="Y9" s="320"/>
      <c r="Z9" s="458"/>
      <c r="AA9" s="320"/>
      <c r="AB9" s="458"/>
      <c r="AC9" s="320"/>
      <c r="AD9" s="458"/>
      <c r="AE9" s="320"/>
      <c r="AF9" s="458"/>
      <c r="AG9" s="320"/>
      <c r="AH9" s="458"/>
      <c r="AI9" s="320"/>
      <c r="AJ9" s="458"/>
      <c r="AK9" s="320"/>
      <c r="AL9" s="458"/>
      <c r="AM9" s="320"/>
      <c r="AN9" s="458"/>
      <c r="AO9" s="320"/>
      <c r="AP9" s="458"/>
      <c r="AQ9" s="320"/>
      <c r="AR9" s="32"/>
      <c r="AS9" s="33"/>
      <c r="AT9" s="9"/>
      <c r="AU9" s="17">
        <f>COUNT(D9:AS9)</f>
        <v>0</v>
      </c>
      <c r="AV9" s="18" t="str">
        <f>IF(AU9&lt;3," ",(LARGE(D9:AS9,1)+LARGE(D9:AS9,2)+LARGE(D9:AS9,3))/3)</f>
        <v xml:space="preserve"> </v>
      </c>
      <c r="AW9" s="34" t="str">
        <f>IF(COUNTIF(D9:AS9,"(1)")=0," ",COUNTIF(D9:AS9,"(1)"))</f>
        <v xml:space="preserve"> </v>
      </c>
      <c r="AX9" s="34" t="str">
        <f>IF(COUNTIF(D9:AS9,"(2)")=0," ",COUNTIF(D9:AS9,"(2)"))</f>
        <v xml:space="preserve"> </v>
      </c>
      <c r="AY9" s="34" t="str">
        <f>IF(COUNTIF(D9:AS9,"(3)")=0," ",COUNTIF(D9:AS9,"(3)"))</f>
        <v xml:space="preserve"> </v>
      </c>
      <c r="AZ9" s="35" t="str">
        <f>IF(SUM(AW9:AY9)=0," ",SUM(AW9:AY9))</f>
        <v xml:space="preserve"> </v>
      </c>
      <c r="BA9" s="36" t="str">
        <f>IF(AU9=0,Var!$B$8,IF(LARGE(D9:AS9,1)&gt;=455,Var!$B$4," "))</f>
        <v>---</v>
      </c>
      <c r="BB9" s="36" t="str">
        <f>IF(AU9=0,Var!$B$8,IF(LARGE(D9:AS9,1)&gt;=480,Var!$B$4," "))</f>
        <v>---</v>
      </c>
      <c r="BC9" s="36" t="str">
        <f>IF(AU9=0,Var!$B$8,IF(LARGE(D9:AS9,1)&gt;=500,Var!$B$4," "))</f>
        <v>---</v>
      </c>
      <c r="BD9" s="36" t="str">
        <f>IF(AU9=0,Var!$B$8,IF(LARGE(D9:AS9,1)&gt;=515,Var!$B$4," "))</f>
        <v>---</v>
      </c>
      <c r="BE9" s="36" t="str">
        <f>IF(AU9=0,Var!$B$8,IF(LARGE(D9:AS9,1)&gt;=530,Var!$B$4," "))</f>
        <v>---</v>
      </c>
      <c r="BF9" s="36" t="str">
        <f>IF(AU9=0,Var!$B$8,IF(LARGE(D9:AS9,1)&gt;=545,Var!$B$4," "))</f>
        <v>---</v>
      </c>
      <c r="BG9" s="36" t="str">
        <f>IF(AU9=0,Var!$B$8,IF(LARGE(D9:AS9,1)&gt;=555,Var!$B$4," "))</f>
        <v>---</v>
      </c>
      <c r="BH9" s="36" t="str">
        <f>IF(AU9=0,Var!$B$8,IF(LARGE(D9:AS9,1)&gt;=565,Var!$B$4," "))</f>
        <v>---</v>
      </c>
      <c r="BI9" s="36" t="str">
        <f>IF(AU9=0,Var!$B$8,IF(LARGE(D9:AS9,1)&gt;=575,Var!$B$4," "))</f>
        <v>---</v>
      </c>
    </row>
    <row r="10" spans="1:61" ht="22.7" customHeight="1">
      <c r="A10" s="9"/>
      <c r="B10" s="27"/>
      <c r="C10" s="28" t="s">
        <v>11</v>
      </c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462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463"/>
      <c r="AE10" s="343"/>
      <c r="AF10" s="343"/>
      <c r="AG10" s="343"/>
      <c r="AH10" s="343"/>
      <c r="AI10" s="343"/>
      <c r="AJ10" s="464"/>
      <c r="AK10" s="464"/>
      <c r="AL10" s="464"/>
      <c r="AM10" s="464"/>
      <c r="AN10" s="464"/>
      <c r="AO10" s="464"/>
      <c r="AP10" s="343"/>
      <c r="AQ10" s="464"/>
      <c r="AR10" s="30"/>
      <c r="AS10" s="30"/>
      <c r="AT10" s="9"/>
      <c r="AU10" s="17"/>
      <c r="AV10" s="18"/>
      <c r="AW10" s="17"/>
      <c r="AX10" s="17"/>
      <c r="AY10" s="17"/>
      <c r="AZ10" s="26"/>
      <c r="BA10" s="17"/>
      <c r="BB10" s="17"/>
      <c r="BC10" s="26"/>
      <c r="BD10" s="17"/>
      <c r="BE10" s="17"/>
      <c r="BF10" s="17"/>
      <c r="BG10" s="26"/>
      <c r="BH10" s="17"/>
      <c r="BI10" s="17"/>
    </row>
    <row r="11" spans="1:61">
      <c r="A11" s="9"/>
      <c r="B11" s="14"/>
      <c r="C11" s="31"/>
      <c r="D11" s="458"/>
      <c r="E11" s="320"/>
      <c r="F11" s="458"/>
      <c r="G11" s="320"/>
      <c r="H11" s="458"/>
      <c r="I11" s="320"/>
      <c r="J11" s="458"/>
      <c r="K11" s="320"/>
      <c r="L11" s="345"/>
      <c r="M11" s="345"/>
      <c r="N11" s="458"/>
      <c r="O11" s="320"/>
      <c r="P11" s="458"/>
      <c r="Q11" s="320"/>
      <c r="R11" s="458"/>
      <c r="S11" s="320"/>
      <c r="T11" s="458"/>
      <c r="U11" s="320"/>
      <c r="V11" s="458"/>
      <c r="W11" s="320"/>
      <c r="X11" s="458"/>
      <c r="Y11" s="320"/>
      <c r="Z11" s="458"/>
      <c r="AA11" s="320"/>
      <c r="AB11" s="458"/>
      <c r="AC11" s="320"/>
      <c r="AD11" s="458"/>
      <c r="AE11" s="320"/>
      <c r="AF11" s="458"/>
      <c r="AG11" s="320"/>
      <c r="AH11" s="458"/>
      <c r="AI11" s="320"/>
      <c r="AJ11" s="458"/>
      <c r="AK11" s="320"/>
      <c r="AL11" s="458"/>
      <c r="AM11" s="320"/>
      <c r="AN11" s="458"/>
      <c r="AO11" s="320"/>
      <c r="AP11" s="458"/>
      <c r="AQ11" s="320"/>
      <c r="AR11" s="32"/>
      <c r="AS11" s="33"/>
      <c r="AT11" s="9"/>
      <c r="AU11" s="17">
        <f>COUNT(D11:AS11)</f>
        <v>0</v>
      </c>
      <c r="AV11" s="18" t="str">
        <f>IF(AU11&lt;3," ",(LARGE(D11:AS11,1)+LARGE(D11:AS11,2)+LARGE(D11:AS11,3))/3)</f>
        <v xml:space="preserve"> </v>
      </c>
      <c r="AW11" s="34" t="str">
        <f>IF(COUNTIF(D11:AS11,"(1)")=0," ",COUNTIF(D11:AS11,"(1)"))</f>
        <v xml:space="preserve"> </v>
      </c>
      <c r="AX11" s="34" t="str">
        <f>IF(COUNTIF(D11:AS11,"(2)")=0," ",COUNTIF(D11:AS11,"(2)"))</f>
        <v xml:space="preserve"> </v>
      </c>
      <c r="AY11" s="34" t="str">
        <f>IF(COUNTIF(D11:AS11,"(3)")=0," ",COUNTIF(D11:AS11,"(3)"))</f>
        <v xml:space="preserve"> </v>
      </c>
      <c r="AZ11" s="35" t="str">
        <f>IF(SUM(AW11:AY11)=0," ",SUM(AW11:AY11))</f>
        <v xml:space="preserve"> </v>
      </c>
      <c r="BA11" s="36" t="str">
        <f>IF(AU11=0,Var!$B$8,IF(LARGE(D11:AS11,1)&gt;=455,Var!$B$4," "))</f>
        <v>---</v>
      </c>
      <c r="BB11" s="36" t="str">
        <f>IF(AU11=0,Var!$B$8,IF(LARGE(D11:AS11,1)&gt;=480,Var!$B$4," "))</f>
        <v>---</v>
      </c>
      <c r="BC11" s="36" t="str">
        <f>IF(AU11=0,Var!$B$8,IF(LARGE(D11:AS11,1)&gt;=500,Var!$B$4," "))</f>
        <v>---</v>
      </c>
      <c r="BD11" s="36" t="str">
        <f>IF(AU11=0,Var!$B$8,IF(LARGE(D11:AS11,1)&gt;=515,Var!$B$4," "))</f>
        <v>---</v>
      </c>
      <c r="BE11" s="36" t="str">
        <f>IF(AU11=0,Var!$B$8,IF(LARGE(D11:AS11,1)&gt;=530,Var!$B$4," "))</f>
        <v>---</v>
      </c>
      <c r="BF11" s="36" t="str">
        <f>IF(AU11=0,Var!$B$8,IF(LARGE(D11:AS11,1)&gt;=545,Var!$B$4," "))</f>
        <v>---</v>
      </c>
      <c r="BG11" s="36" t="str">
        <f>IF(AU11=0,Var!$B$8,IF(LARGE(D11:AS11,1)&gt;=555,Var!$B$4," "))</f>
        <v>---</v>
      </c>
      <c r="BH11" s="36" t="str">
        <f>IF(AU11=0,Var!$B$8,IF(LARGE(D11:AS11,1)&gt;=565,Var!$B$4," "))</f>
        <v>---</v>
      </c>
      <c r="BI11" s="36" t="str">
        <f>IF(AU11=0,Var!$B$8,IF(LARGE(D11:AS11,1)&gt;=575,Var!$B$4," "))</f>
        <v>---</v>
      </c>
    </row>
    <row r="12" spans="1:61" ht="22.7" customHeight="1">
      <c r="A12" s="9"/>
      <c r="B12" s="27"/>
      <c r="C12" s="28" t="s">
        <v>12</v>
      </c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462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463"/>
      <c r="AE12" s="343"/>
      <c r="AF12" s="343"/>
      <c r="AG12" s="343"/>
      <c r="AH12" s="343"/>
      <c r="AI12" s="343"/>
      <c r="AJ12" s="464"/>
      <c r="AK12" s="464"/>
      <c r="AL12" s="464"/>
      <c r="AM12" s="464"/>
      <c r="AN12" s="464"/>
      <c r="AO12" s="464"/>
      <c r="AP12" s="343"/>
      <c r="AQ12" s="464"/>
      <c r="AR12" s="30"/>
      <c r="AS12" s="30"/>
      <c r="AT12" s="9"/>
      <c r="AU12" s="17"/>
      <c r="AV12" s="18"/>
      <c r="AW12" s="17"/>
      <c r="AX12" s="17"/>
      <c r="AY12" s="17"/>
      <c r="AZ12" s="26"/>
      <c r="BA12" s="17"/>
      <c r="BB12" s="17"/>
      <c r="BC12" s="26"/>
      <c r="BD12" s="17"/>
      <c r="BE12" s="17"/>
      <c r="BF12" s="17"/>
      <c r="BG12" s="26"/>
      <c r="BH12" s="17"/>
      <c r="BI12" s="17"/>
    </row>
    <row r="13" spans="1:61">
      <c r="A13" s="9"/>
      <c r="B13" s="14"/>
      <c r="C13" s="31"/>
      <c r="D13" s="458"/>
      <c r="E13" s="320"/>
      <c r="F13" s="458"/>
      <c r="G13" s="320"/>
      <c r="H13" s="458"/>
      <c r="I13" s="320"/>
      <c r="J13" s="458"/>
      <c r="K13" s="320"/>
      <c r="L13" s="345"/>
      <c r="M13" s="345"/>
      <c r="N13" s="458"/>
      <c r="O13" s="320"/>
      <c r="P13" s="458"/>
      <c r="Q13" s="320"/>
      <c r="R13" s="458"/>
      <c r="S13" s="320"/>
      <c r="T13" s="458"/>
      <c r="U13" s="320"/>
      <c r="V13" s="458"/>
      <c r="W13" s="320"/>
      <c r="X13" s="458"/>
      <c r="Y13" s="320"/>
      <c r="Z13" s="458"/>
      <c r="AA13" s="320"/>
      <c r="AB13" s="458"/>
      <c r="AC13" s="320"/>
      <c r="AD13" s="458"/>
      <c r="AE13" s="320"/>
      <c r="AF13" s="458"/>
      <c r="AG13" s="320"/>
      <c r="AH13" s="458"/>
      <c r="AI13" s="320"/>
      <c r="AJ13" s="458"/>
      <c r="AK13" s="320"/>
      <c r="AL13" s="458"/>
      <c r="AM13" s="320"/>
      <c r="AN13" s="458"/>
      <c r="AO13" s="320"/>
      <c r="AP13" s="458"/>
      <c r="AQ13" s="320"/>
      <c r="AR13" s="32"/>
      <c r="AS13" s="33"/>
      <c r="AT13" s="9"/>
      <c r="AU13" s="17">
        <f>COUNT(D13:AS13)</f>
        <v>0</v>
      </c>
      <c r="AV13" s="18" t="str">
        <f>IF(AU13&lt;3," ",(LARGE(D13:AS13,1)+LARGE(D13:AS13,2)+LARGE(D13:AS13,3))/3)</f>
        <v xml:space="preserve"> </v>
      </c>
      <c r="AW13" s="34" t="str">
        <f>IF(COUNTIF(D13:AS13,"(1)")=0," ",COUNTIF(D13:AS13,"(1)"))</f>
        <v xml:space="preserve"> </v>
      </c>
      <c r="AX13" s="34" t="str">
        <f>IF(COUNTIF(D13:AS13,"(2)")=0," ",COUNTIF(D13:AS13,"(2)"))</f>
        <v xml:space="preserve"> </v>
      </c>
      <c r="AY13" s="34" t="str">
        <f>IF(COUNTIF(D13:AS13,"(3)")=0," ",COUNTIF(D13:AS13,"(3)"))</f>
        <v xml:space="preserve"> </v>
      </c>
      <c r="AZ13" s="35" t="str">
        <f>IF(SUM(AW13:AY13)=0," ",SUM(AW13:AY13))</f>
        <v xml:space="preserve"> </v>
      </c>
      <c r="BA13" s="36" t="str">
        <f>IF(AU13=0,Var!$B$8,IF(LARGE(D13:AS13,1)&gt;=455,Var!$B$4," "))</f>
        <v>---</v>
      </c>
      <c r="BB13" s="36" t="str">
        <f>IF(AU13=0,Var!$B$8,IF(LARGE(D13:AS13,1)&gt;=480,Var!$B$4," "))</f>
        <v>---</v>
      </c>
      <c r="BC13" s="319" t="str">
        <f>IF(AU13=0,Var!$B$8,IF(LARGE(D13:AS13,1)&gt;=500,Var!$B$4," "))</f>
        <v>---</v>
      </c>
      <c r="BD13" s="319" t="str">
        <f>IF(AU13=0,Var!$B$8,IF(LARGE(D13:AS13,1)&gt;=515,Var!$B$4," "))</f>
        <v>---</v>
      </c>
      <c r="BE13" s="319" t="str">
        <f>IF(AU13=0,Var!$B$8,IF(LARGE(D13:AS13,1)&gt;=530,Var!$B$4," "))</f>
        <v>---</v>
      </c>
      <c r="BF13" s="319" t="str">
        <f>IF(AU13=0,Var!$B$8,IF(LARGE(D13:AS13,1)&gt;=545,Var!$B$4," "))</f>
        <v>---</v>
      </c>
      <c r="BG13" s="319" t="str">
        <f>IF(AU13=0,Var!$B$8,IF(LARGE(D13:AS13,1)&gt;=555,Var!$B$4," "))</f>
        <v>---</v>
      </c>
      <c r="BH13" s="319" t="str">
        <f>IF(AU13=0,Var!$B$8,IF(LARGE(D13:AS13,1)&gt;=565,Var!$B$4," "))</f>
        <v>---</v>
      </c>
      <c r="BI13" s="36" t="str">
        <f>IF(AU13=0,Var!$B$8,IF(LARGE(D13:AS13,1)&gt;=575,Var!$B$4," "))</f>
        <v>---</v>
      </c>
    </row>
    <row r="14" spans="1:61" ht="22.7" customHeight="1">
      <c r="A14" s="9"/>
      <c r="B14" s="27"/>
      <c r="C14" s="28" t="s">
        <v>16</v>
      </c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462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463"/>
      <c r="AE14" s="343"/>
      <c r="AF14" s="343"/>
      <c r="AG14" s="343"/>
      <c r="AH14" s="343"/>
      <c r="AI14" s="343"/>
      <c r="AJ14" s="464"/>
      <c r="AK14" s="464"/>
      <c r="AL14" s="464"/>
      <c r="AM14" s="464"/>
      <c r="AN14" s="464"/>
      <c r="AO14" s="464"/>
      <c r="AP14" s="343"/>
      <c r="AQ14" s="464"/>
      <c r="AR14" s="30"/>
      <c r="AS14" s="30"/>
      <c r="AT14" s="9"/>
      <c r="AU14" s="17"/>
      <c r="AV14" s="18"/>
      <c r="AW14" s="17"/>
      <c r="AX14" s="17"/>
      <c r="AY14" s="17"/>
      <c r="AZ14" s="26"/>
      <c r="BA14" s="17"/>
      <c r="BB14" s="17"/>
      <c r="BC14" s="26"/>
      <c r="BD14" s="17"/>
      <c r="BE14" s="17"/>
      <c r="BF14" s="17"/>
      <c r="BG14" s="26"/>
      <c r="BH14" s="17"/>
      <c r="BI14" s="17"/>
    </row>
    <row r="15" spans="1:61">
      <c r="A15" s="9"/>
      <c r="B15" s="316">
        <v>1</v>
      </c>
      <c r="C15" s="31" t="s">
        <v>321</v>
      </c>
      <c r="D15" s="458"/>
      <c r="E15" s="320"/>
      <c r="F15" s="458"/>
      <c r="G15" s="320"/>
      <c r="H15" s="458"/>
      <c r="I15" s="320"/>
      <c r="J15" s="458"/>
      <c r="K15" s="320"/>
      <c r="L15" s="345"/>
      <c r="M15" s="345"/>
      <c r="N15" s="458"/>
      <c r="O15" s="320"/>
      <c r="P15" s="458"/>
      <c r="Q15" s="320"/>
      <c r="R15" s="458">
        <v>403</v>
      </c>
      <c r="S15" s="320" t="s">
        <v>18</v>
      </c>
      <c r="T15" s="458"/>
      <c r="U15" s="320"/>
      <c r="V15" s="458">
        <v>420</v>
      </c>
      <c r="W15" s="320" t="s">
        <v>394</v>
      </c>
      <c r="X15" s="458"/>
      <c r="Y15" s="320"/>
      <c r="Z15" s="458"/>
      <c r="AA15" s="320"/>
      <c r="AB15" s="458">
        <v>313</v>
      </c>
      <c r="AC15" s="320" t="s">
        <v>421</v>
      </c>
      <c r="AD15" s="458"/>
      <c r="AE15" s="320"/>
      <c r="AF15" s="458">
        <v>368</v>
      </c>
      <c r="AG15" s="320" t="s">
        <v>18</v>
      </c>
      <c r="AH15" s="458"/>
      <c r="AI15" s="320"/>
      <c r="AJ15" s="458"/>
      <c r="AK15" s="320"/>
      <c r="AL15" s="458"/>
      <c r="AM15" s="320"/>
      <c r="AN15" s="458"/>
      <c r="AO15" s="320"/>
      <c r="AP15" s="458"/>
      <c r="AQ15" s="320"/>
      <c r="AR15" s="32"/>
      <c r="AS15" s="33"/>
      <c r="AT15" s="9"/>
      <c r="AU15" s="17">
        <f>COUNT(D15:AS15)</f>
        <v>4</v>
      </c>
      <c r="AV15" s="18">
        <f>IF(AU15&lt;3," ",(LARGE(D15:AS15,1)+LARGE(D15:AS15,2)+LARGE(D15:AS15,3))/3)</f>
        <v>397</v>
      </c>
      <c r="AW15" s="34" t="str">
        <f>IF(COUNTIF(D15:AS15,"(1)")=0," ",COUNTIF(D15:AS15,"(1)"))</f>
        <v xml:space="preserve"> </v>
      </c>
      <c r="AX15" s="34" t="str">
        <f>IF(COUNTIF(D15:AS15,"(2)")=0," ",COUNTIF(D15:AS15,"(2)"))</f>
        <v xml:space="preserve"> </v>
      </c>
      <c r="AY15" s="34">
        <f>IF(COUNTIF(D15:AS15,"(3)")=0," ",COUNTIF(D15:AS15,"(3)"))</f>
        <v>2</v>
      </c>
      <c r="AZ15" s="35">
        <f>IF(SUM(AW15:AY15)=0," ",SUM(AW15:AY15))</f>
        <v>2</v>
      </c>
      <c r="BA15" s="319" t="str">
        <f>IF(AU15=0,Var!$B$8,IF(LARGE(D15:AS15,1)&gt;=455,Var!$B$4," "))</f>
        <v xml:space="preserve"> </v>
      </c>
      <c r="BB15" s="319" t="str">
        <f>IF(AU15=0,Var!$B$8,IF(LARGE(D15:AS15,1)&gt;=480,Var!$B$4," "))</f>
        <v xml:space="preserve"> </v>
      </c>
      <c r="BC15" s="319" t="str">
        <f>IF(AU15=0,Var!$B$8,IF(LARGE(D15:AS15,1)&gt;=500,Var!$B$4," "))</f>
        <v xml:space="preserve"> </v>
      </c>
      <c r="BD15" s="319" t="str">
        <f>IF(AU15=0,Var!$B$8,IF(LARGE(D15:AS15,1)&gt;=515,Var!$B$4," "))</f>
        <v xml:space="preserve"> </v>
      </c>
      <c r="BE15" s="319" t="str">
        <f>IF(AU15=0,Var!$B$8,IF(LARGE(D15:AS15,1)&gt;=530,Var!$B$4," "))</f>
        <v xml:space="preserve"> </v>
      </c>
      <c r="BF15" s="319" t="str">
        <f>IF(AU15=0,Var!$B$8,IF(LARGE(D15:AS15,1)&gt;=545,Var!$B$4," "))</f>
        <v xml:space="preserve"> </v>
      </c>
      <c r="BG15" s="319" t="str">
        <f>IF(AU15=0,Var!$B$8,IF(LARGE(D15:AS15,1)&gt;=555,Var!$B$4," "))</f>
        <v xml:space="preserve"> </v>
      </c>
      <c r="BH15" s="319" t="str">
        <f>IF(AU15=0,Var!$B$8,IF(LARGE(D15:AS15,1)&gt;=565,Var!$B$4," "))</f>
        <v xml:space="preserve"> </v>
      </c>
      <c r="BI15" s="36" t="str">
        <f>IF(AU15=0,Var!$B$8,IF(LARGE(D15:AS15,1)&gt;=575,Var!$B$4," "))</f>
        <v xml:space="preserve"> </v>
      </c>
    </row>
    <row r="16" spans="1:61">
      <c r="A16" s="9"/>
      <c r="B16" s="14">
        <v>2</v>
      </c>
      <c r="C16" s="31" t="s">
        <v>402</v>
      </c>
      <c r="D16" s="458"/>
      <c r="E16" s="320"/>
      <c r="F16" s="458"/>
      <c r="G16" s="320"/>
      <c r="H16" s="458"/>
      <c r="I16" s="320"/>
      <c r="J16" s="458"/>
      <c r="K16" s="320"/>
      <c r="L16" s="345"/>
      <c r="M16" s="345"/>
      <c r="N16" s="458"/>
      <c r="O16" s="320"/>
      <c r="P16" s="458"/>
      <c r="Q16" s="320"/>
      <c r="R16" s="458">
        <v>373</v>
      </c>
      <c r="S16" s="320" t="s">
        <v>387</v>
      </c>
      <c r="T16" s="458"/>
      <c r="U16" s="320"/>
      <c r="V16" s="458"/>
      <c r="W16" s="320"/>
      <c r="X16" s="458"/>
      <c r="Y16" s="320"/>
      <c r="Z16" s="458"/>
      <c r="AA16" s="320"/>
      <c r="AB16" s="458"/>
      <c r="AC16" s="320"/>
      <c r="AD16" s="458"/>
      <c r="AE16" s="320"/>
      <c r="AF16" s="458"/>
      <c r="AG16" s="320"/>
      <c r="AH16" s="458"/>
      <c r="AI16" s="320"/>
      <c r="AJ16" s="458"/>
      <c r="AK16" s="320"/>
      <c r="AL16" s="458"/>
      <c r="AM16" s="320"/>
      <c r="AN16" s="458"/>
      <c r="AO16" s="320"/>
      <c r="AP16" s="458"/>
      <c r="AQ16" s="320"/>
      <c r="AR16" s="32"/>
      <c r="AS16" s="33"/>
      <c r="AT16" s="9"/>
      <c r="AU16" s="17">
        <f>COUNT(D16:AS16)</f>
        <v>1</v>
      </c>
      <c r="AV16" s="18" t="str">
        <f>IF(AU16&lt;3," ",(LARGE(D16:AS16,1)+LARGE(D16:AS16,2)+LARGE(D16:AS16,3))/3)</f>
        <v xml:space="preserve"> </v>
      </c>
      <c r="AW16" s="34" t="str">
        <f>IF(COUNTIF(D16:AS16,"(1)")=0," ",COUNTIF(D16:AS16,"(1)"))</f>
        <v xml:space="preserve"> </v>
      </c>
      <c r="AX16" s="34" t="str">
        <f>IF(COUNTIF(D16:AS16,"(2)")=0," ",COUNTIF(D16:AS16,"(2)"))</f>
        <v xml:space="preserve"> </v>
      </c>
      <c r="AY16" s="34" t="str">
        <f>IF(COUNTIF(D16:AS16,"(3)")=0," ",COUNTIF(D16:AS16,"(3)"))</f>
        <v xml:space="preserve"> </v>
      </c>
      <c r="AZ16" s="35" t="str">
        <f>IF(SUM(AW16:AY16)=0," ",SUM(AW16:AY16))</f>
        <v xml:space="preserve"> </v>
      </c>
      <c r="BA16" s="319" t="str">
        <f>IF(AU16=0,Var!$B$8,IF(LARGE(D16:AS16,1)&gt;=455,Var!$B$4," "))</f>
        <v xml:space="preserve"> </v>
      </c>
      <c r="BB16" s="319" t="str">
        <f>IF(AU16=0,Var!$B$8,IF(LARGE(D16:AS16,1)&gt;=480,Var!$B$4," "))</f>
        <v xml:space="preserve"> </v>
      </c>
      <c r="BC16" s="319" t="str">
        <f>IF(AU16=0,Var!$B$8,IF(LARGE(D16:AS16,1)&gt;=500,Var!$B$4," "))</f>
        <v xml:space="preserve"> </v>
      </c>
      <c r="BD16" s="319" t="str">
        <f>IF(AU16=0,Var!$B$8,IF(LARGE(D16:AS16,1)&gt;=515,Var!$B$4," "))</f>
        <v xml:space="preserve"> </v>
      </c>
      <c r="BE16" s="319" t="str">
        <f>IF(AU16=0,Var!$B$8,IF(LARGE(D16:AS16,1)&gt;=530,Var!$B$4," "))</f>
        <v xml:space="preserve"> </v>
      </c>
      <c r="BF16" s="319" t="str">
        <f>IF(AU16=0,Var!$B$8,IF(LARGE(D16:AS16,1)&gt;=545,Var!$B$4," "))</f>
        <v xml:space="preserve"> </v>
      </c>
      <c r="BG16" s="319" t="str">
        <f>IF(AU16=0,Var!$B$8,IF(LARGE(D16:AS16,1)&gt;=555,Var!$B$4," "))</f>
        <v xml:space="preserve"> </v>
      </c>
      <c r="BH16" s="319" t="str">
        <f>IF(AU16=0,Var!$B$8,IF(LARGE(D16:AS16,1)&gt;=565,Var!$B$4," "))</f>
        <v xml:space="preserve"> </v>
      </c>
      <c r="BI16" s="36" t="str">
        <f>IF(AU16=0,Var!$B$8,IF(LARGE(D16:AS16,1)&gt;=575,Var!$B$4," "))</f>
        <v xml:space="preserve"> </v>
      </c>
    </row>
    <row r="17" spans="1:61">
      <c r="A17" s="9"/>
      <c r="B17" s="14"/>
      <c r="C17" s="31"/>
      <c r="D17" s="458"/>
      <c r="E17" s="320"/>
      <c r="F17" s="458"/>
      <c r="G17" s="320"/>
      <c r="H17" s="458"/>
      <c r="I17" s="320"/>
      <c r="J17" s="458"/>
      <c r="K17" s="320"/>
      <c r="L17" s="345"/>
      <c r="M17" s="345"/>
      <c r="N17" s="458"/>
      <c r="O17" s="320"/>
      <c r="P17" s="458"/>
      <c r="Q17" s="320"/>
      <c r="R17" s="458"/>
      <c r="S17" s="320"/>
      <c r="T17" s="458"/>
      <c r="U17" s="320"/>
      <c r="V17" s="458"/>
      <c r="W17" s="320"/>
      <c r="X17" s="458"/>
      <c r="Y17" s="320"/>
      <c r="Z17" s="458"/>
      <c r="AA17" s="320"/>
      <c r="AB17" s="458"/>
      <c r="AC17" s="320"/>
      <c r="AD17" s="458"/>
      <c r="AE17" s="320"/>
      <c r="AF17" s="458"/>
      <c r="AG17" s="320"/>
      <c r="AH17" s="458"/>
      <c r="AI17" s="320"/>
      <c r="AJ17" s="458"/>
      <c r="AK17" s="320"/>
      <c r="AL17" s="458"/>
      <c r="AM17" s="320"/>
      <c r="AN17" s="458"/>
      <c r="AO17" s="320"/>
      <c r="AP17" s="458"/>
      <c r="AQ17" s="320"/>
      <c r="AR17" s="32"/>
      <c r="AS17" s="33"/>
      <c r="AT17" s="9"/>
      <c r="AU17" s="17">
        <f>COUNT(D17:AS17)</f>
        <v>0</v>
      </c>
      <c r="AV17" s="18" t="str">
        <f>IF(AU17&lt;3," ",(LARGE(D17:AS17,1)+LARGE(D17:AS17,2)+LARGE(D17:AS17,3))/3)</f>
        <v xml:space="preserve"> </v>
      </c>
      <c r="AW17" s="34" t="str">
        <f>IF(COUNTIF(D17:AS17,"(1)")=0," ",COUNTIF(D17:AS17,"(1)"))</f>
        <v xml:space="preserve"> </v>
      </c>
      <c r="AX17" s="34" t="str">
        <f>IF(COUNTIF(D17:AS17,"(2)")=0," ",COUNTIF(D17:AS17,"(2)"))</f>
        <v xml:space="preserve"> </v>
      </c>
      <c r="AY17" s="34" t="str">
        <f>IF(COUNTIF(D17:AS17,"(3)")=0," ",COUNTIF(D17:AS17,"(3)"))</f>
        <v xml:space="preserve"> </v>
      </c>
      <c r="AZ17" s="35" t="str">
        <f>IF(SUM(AW17:AY17)=0," ",SUM(AW17:AY17))</f>
        <v xml:space="preserve"> </v>
      </c>
      <c r="BA17" s="319" t="str">
        <f>IF(AU17=0,Var!$B$8,IF(LARGE(D17:AS17,1)&gt;=455,Var!$B$4," "))</f>
        <v>---</v>
      </c>
      <c r="BB17" s="319" t="str">
        <f>IF(AU17=0,Var!$B$8,IF(LARGE(D17:AS17,1)&gt;=480,Var!$B$4," "))</f>
        <v>---</v>
      </c>
      <c r="BC17" s="319" t="str">
        <f>IF(AU17=0,Var!$B$8,IF(LARGE(D17:AS17,1)&gt;=500,Var!$B$4," "))</f>
        <v>---</v>
      </c>
      <c r="BD17" s="319" t="str">
        <f>IF(AU17=0,Var!$B$8,IF(LARGE(D17:AS17,1)&gt;=515,Var!$B$4," "))</f>
        <v>---</v>
      </c>
      <c r="BE17" s="319" t="str">
        <f>IF(AU17=0,Var!$B$8,IF(LARGE(D17:AS17,1)&gt;=530,Var!$B$4," "))</f>
        <v>---</v>
      </c>
      <c r="BF17" s="319" t="str">
        <f>IF(AU17=0,Var!$B$8,IF(LARGE(D17:AS17,1)&gt;=545,Var!$B$4," "))</f>
        <v>---</v>
      </c>
      <c r="BG17" s="319" t="str">
        <f>IF(AU17=0,Var!$B$8,IF(LARGE(D17:AS17,1)&gt;=555,Var!$B$4," "))</f>
        <v>---</v>
      </c>
      <c r="BH17" s="319" t="str">
        <f>IF(AU17=0,Var!$B$8,IF(LARGE(D17:AS17,1)&gt;=565,Var!$B$4," "))</f>
        <v>---</v>
      </c>
      <c r="BI17" s="36" t="str">
        <f>IF(AU17=0,Var!$B$8,IF(LARGE(D17:AS17,1)&gt;=575,Var!$B$4," "))</f>
        <v>---</v>
      </c>
    </row>
    <row r="18" spans="1:61" ht="22.7" customHeight="1">
      <c r="A18" s="9"/>
      <c r="B18" s="27"/>
      <c r="C18" s="28" t="s">
        <v>287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462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463"/>
      <c r="AE18" s="343"/>
      <c r="AF18" s="343"/>
      <c r="AG18" s="343"/>
      <c r="AH18" s="343"/>
      <c r="AI18" s="343"/>
      <c r="AJ18" s="464"/>
      <c r="AK18" s="464"/>
      <c r="AL18" s="464"/>
      <c r="AM18" s="464"/>
      <c r="AN18" s="464"/>
      <c r="AO18" s="464"/>
      <c r="AP18" s="343"/>
      <c r="AQ18" s="464"/>
      <c r="AR18" s="30"/>
      <c r="AS18" s="30"/>
      <c r="AT18" s="9"/>
      <c r="AU18" s="17"/>
      <c r="AV18" s="18"/>
      <c r="AW18" s="17"/>
      <c r="AX18" s="17"/>
      <c r="AY18" s="17"/>
      <c r="AZ18" s="26"/>
      <c r="BA18" s="17"/>
      <c r="BB18" s="17"/>
      <c r="BC18" s="26"/>
      <c r="BD18" s="17"/>
      <c r="BE18" s="17"/>
      <c r="BF18" s="17"/>
      <c r="BG18" s="26"/>
      <c r="BH18" s="17"/>
      <c r="BI18" s="17"/>
    </row>
    <row r="19" spans="1:61">
      <c r="A19" s="9"/>
      <c r="B19" s="14"/>
      <c r="C19" s="31"/>
      <c r="D19" s="458"/>
      <c r="E19" s="320"/>
      <c r="F19" s="458"/>
      <c r="G19" s="320"/>
      <c r="H19" s="458"/>
      <c r="I19" s="320"/>
      <c r="J19" s="458"/>
      <c r="K19" s="320"/>
      <c r="L19" s="345"/>
      <c r="M19" s="345"/>
      <c r="N19" s="458"/>
      <c r="O19" s="320"/>
      <c r="P19" s="458"/>
      <c r="Q19" s="320"/>
      <c r="R19" s="458"/>
      <c r="S19" s="320"/>
      <c r="T19" s="458"/>
      <c r="U19" s="320"/>
      <c r="V19" s="458"/>
      <c r="W19" s="320"/>
      <c r="X19" s="458"/>
      <c r="Y19" s="320"/>
      <c r="Z19" s="458"/>
      <c r="AA19" s="320"/>
      <c r="AB19" s="458"/>
      <c r="AC19" s="320"/>
      <c r="AD19" s="458"/>
      <c r="AE19" s="320"/>
      <c r="AF19" s="458"/>
      <c r="AG19" s="320"/>
      <c r="AH19" s="458"/>
      <c r="AI19" s="320"/>
      <c r="AJ19" s="458"/>
      <c r="AK19" s="320"/>
      <c r="AL19" s="458"/>
      <c r="AM19" s="320"/>
      <c r="AN19" s="458"/>
      <c r="AO19" s="320"/>
      <c r="AP19" s="458"/>
      <c r="AQ19" s="320"/>
      <c r="AR19" s="32"/>
      <c r="AS19" s="33"/>
      <c r="AT19" s="9"/>
      <c r="AU19" s="17">
        <f>COUNT(D19:AS19)</f>
        <v>0</v>
      </c>
      <c r="AV19" s="18" t="str">
        <f>IF(AU19&lt;3," ",(LARGE(D19:AS19,1)+LARGE(D19:AS19,2)+LARGE(D19:AS19,3))/3)</f>
        <v xml:space="preserve"> </v>
      </c>
      <c r="AW19" s="34" t="str">
        <f>IF(COUNTIF(D19:AS19,"(1)")=0," ",COUNTIF(D19:AS19,"(1)"))</f>
        <v xml:space="preserve"> </v>
      </c>
      <c r="AX19" s="34" t="str">
        <f>IF(COUNTIF(D19:AS19,"(2)")=0," ",COUNTIF(D19:AS19,"(2)"))</f>
        <v xml:space="preserve"> </v>
      </c>
      <c r="AY19" s="34" t="str">
        <f>IF(COUNTIF(D19:AS19,"(3)")=0," ",COUNTIF(D19:AS19,"(3)"))</f>
        <v xml:space="preserve"> </v>
      </c>
      <c r="AZ19" s="35" t="str">
        <f>IF(SUM(AW19:AY19)=0," ",SUM(AW19:AY19))</f>
        <v xml:space="preserve"> </v>
      </c>
      <c r="BA19" s="319" t="str">
        <f>IF(AU19=0,Var!$B$8,IF(LARGE(D19:AS19,1)&gt;=455,Var!$B$4," "))</f>
        <v>---</v>
      </c>
      <c r="BB19" s="319" t="str">
        <f>IF(AU19=0,Var!$B$8,IF(LARGE(D19:AS19,1)&gt;=480,Var!$B$4," "))</f>
        <v>---</v>
      </c>
      <c r="BC19" s="319" t="str">
        <f>IF(AU19=0,Var!$B$8,IF(LARGE(D19:AS19,1)&gt;=500,Var!$B$4," "))</f>
        <v>---</v>
      </c>
      <c r="BD19" s="319" t="str">
        <f>IF(AU19=0,Var!$B$8,IF(LARGE(D19:AS19,1)&gt;=515,Var!$B$4," "))</f>
        <v>---</v>
      </c>
      <c r="BE19" s="319" t="str">
        <f>IF(AU19=0,Var!$B$8,IF(LARGE(D19:AS19,1)&gt;=530,Var!$B$4," "))</f>
        <v>---</v>
      </c>
      <c r="BF19" s="319" t="str">
        <f>IF(AU19=0,Var!$B$8,IF(LARGE(D19:AS19,1)&gt;=545,Var!$B$4," "))</f>
        <v>---</v>
      </c>
      <c r="BG19" s="319" t="str">
        <f>IF(AU19=0,Var!$B$8,IF(LARGE(D19:AS19,1)&gt;=555,Var!$B$4," "))</f>
        <v>---</v>
      </c>
      <c r="BH19" s="319" t="str">
        <f>IF(AU19=0,Var!$B$8,IF(LARGE(D19:AS19,1)&gt;=565,Var!$B$4," "))</f>
        <v>---</v>
      </c>
      <c r="BI19" s="36" t="str">
        <f>IF(AU19=0,Var!$B$8,IF(LARGE(D19:AS19,1)&gt;=575,Var!$B$4," "))</f>
        <v>---</v>
      </c>
    </row>
    <row r="20" spans="1:61" ht="22.7" customHeight="1">
      <c r="A20" s="9"/>
      <c r="B20" s="27"/>
      <c r="C20" s="28" t="s">
        <v>20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462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463"/>
      <c r="AE20" s="343"/>
      <c r="AF20" s="343"/>
      <c r="AG20" s="343"/>
      <c r="AH20" s="343"/>
      <c r="AI20" s="343"/>
      <c r="AJ20" s="464"/>
      <c r="AK20" s="464"/>
      <c r="AL20" s="464"/>
      <c r="AM20" s="464"/>
      <c r="AN20" s="464"/>
      <c r="AO20" s="464"/>
      <c r="AP20" s="343"/>
      <c r="AQ20" s="464"/>
      <c r="AR20" s="30"/>
      <c r="AS20" s="30"/>
      <c r="AT20" s="9"/>
      <c r="AU20" s="17"/>
      <c r="AV20" s="18"/>
      <c r="AW20" s="17"/>
      <c r="AX20" s="17"/>
      <c r="AY20" s="17"/>
      <c r="AZ20" s="26"/>
      <c r="BA20" s="17"/>
      <c r="BB20" s="17"/>
      <c r="BC20" s="26"/>
      <c r="BD20" s="17"/>
      <c r="BE20" s="17"/>
      <c r="BF20" s="17"/>
      <c r="BG20" s="26"/>
      <c r="BH20" s="17"/>
      <c r="BI20" s="17"/>
    </row>
    <row r="21" spans="1:61">
      <c r="A21" s="9"/>
      <c r="B21" s="14"/>
      <c r="C21" s="31" t="s">
        <v>21</v>
      </c>
      <c r="D21" s="458"/>
      <c r="E21" s="320"/>
      <c r="F21" s="458"/>
      <c r="G21" s="320"/>
      <c r="H21" s="458"/>
      <c r="I21" s="320"/>
      <c r="J21" s="458"/>
      <c r="K21" s="320"/>
      <c r="L21" s="345"/>
      <c r="M21" s="345"/>
      <c r="N21" s="458"/>
      <c r="O21" s="320"/>
      <c r="P21" s="458"/>
      <c r="Q21" s="320"/>
      <c r="R21" s="458"/>
      <c r="S21" s="320"/>
      <c r="T21" s="458"/>
      <c r="U21" s="320"/>
      <c r="V21" s="458"/>
      <c r="W21" s="320"/>
      <c r="X21" s="458"/>
      <c r="Y21" s="320"/>
      <c r="Z21" s="458"/>
      <c r="AA21" s="320"/>
      <c r="AB21" s="458"/>
      <c r="AC21" s="320"/>
      <c r="AD21" s="458"/>
      <c r="AE21" s="320"/>
      <c r="AF21" s="458"/>
      <c r="AG21" s="320"/>
      <c r="AH21" s="458"/>
      <c r="AI21" s="320"/>
      <c r="AJ21" s="458"/>
      <c r="AK21" s="320"/>
      <c r="AL21" s="458"/>
      <c r="AM21" s="320"/>
      <c r="AN21" s="458"/>
      <c r="AO21" s="320"/>
      <c r="AP21" s="458"/>
      <c r="AQ21" s="320"/>
      <c r="AR21" s="32"/>
      <c r="AS21" s="33"/>
      <c r="AT21" s="9"/>
      <c r="AU21" s="17">
        <f>COUNT(D21:AS21)</f>
        <v>0</v>
      </c>
      <c r="AV21" s="18" t="str">
        <f>IF(AU21&lt;3," ",(LARGE(D21:AS21,1)+LARGE(D21:AS21,2)+LARGE(D21:AS21,3))/3)</f>
        <v xml:space="preserve"> </v>
      </c>
      <c r="AW21" s="34" t="str">
        <f>IF(COUNTIF(D21:AS21,"(1)")=0," ",COUNTIF(D21:AS21,"(1)"))</f>
        <v xml:space="preserve"> </v>
      </c>
      <c r="AX21" s="34" t="str">
        <f>IF(COUNTIF(D21:AS21,"(2)")=0," ",COUNTIF(D21:AS21,"(2)"))</f>
        <v xml:space="preserve"> </v>
      </c>
      <c r="AY21" s="34" t="str">
        <f>IF(COUNTIF(D21:AS21,"(3)")=0," ",COUNTIF(D21:AS21,"(3)"))</f>
        <v xml:space="preserve"> </v>
      </c>
      <c r="AZ21" s="35" t="str">
        <f>IF(SUM(AW21:AY21)=0," ",SUM(AW21:AY21))</f>
        <v xml:space="preserve"> </v>
      </c>
      <c r="BA21" s="319">
        <v>18</v>
      </c>
      <c r="BB21" s="319" t="str">
        <f>IF(AU21=0,Var!$B$8,IF(LARGE(D21:AS21,1)&gt;=480,Var!$B$4," "))</f>
        <v>---</v>
      </c>
      <c r="BC21" s="319" t="str">
        <f>IF(AU21=0,Var!$B$8,IF(LARGE(D21:AS21,1)&gt;=500,Var!$B$4," "))</f>
        <v>---</v>
      </c>
      <c r="BD21" s="319" t="str">
        <f>IF(AU21=0,Var!$B$8,IF(LARGE(D21:AS21,1)&gt;=515,Var!$B$4," "))</f>
        <v>---</v>
      </c>
      <c r="BE21" s="319" t="str">
        <f>IF(AU21=0,Var!$B$8,IF(LARGE(D21:AS21,1)&gt;=530,Var!$B$4," "))</f>
        <v>---</v>
      </c>
      <c r="BF21" s="319" t="str">
        <f>IF(AU21=0,Var!$B$8,IF(LARGE(D21:AS21,1)&gt;=545,Var!$B$4," "))</f>
        <v>---</v>
      </c>
      <c r="BG21" s="319" t="str">
        <f>IF(AU21=0,Var!$B$8,IF(LARGE(D21:AS21,1)&gt;=555,Var!$B$4," "))</f>
        <v>---</v>
      </c>
      <c r="BH21" s="319" t="str">
        <f>IF(AU21=0,Var!$B$8,IF(LARGE(D21:AS21,1)&gt;=565,Var!$B$4," "))</f>
        <v>---</v>
      </c>
      <c r="BI21" s="36" t="str">
        <f>IF(AU21=0,Var!$B$8,IF(LARGE(D21:AS21,1)&gt;=575,Var!$B$4," "))</f>
        <v>---</v>
      </c>
    </row>
    <row r="22" spans="1:61">
      <c r="A22" s="9"/>
      <c r="B22" s="316">
        <v>1</v>
      </c>
      <c r="C22" s="31" t="s">
        <v>13</v>
      </c>
      <c r="D22" s="458"/>
      <c r="E22" s="320"/>
      <c r="F22" s="458"/>
      <c r="G22" s="320"/>
      <c r="H22" s="458"/>
      <c r="I22" s="320"/>
      <c r="J22" s="458"/>
      <c r="K22" s="320"/>
      <c r="L22" s="345"/>
      <c r="M22" s="345"/>
      <c r="N22" s="458"/>
      <c r="O22" s="320"/>
      <c r="P22" s="458"/>
      <c r="Q22" s="320"/>
      <c r="R22" s="458">
        <v>345</v>
      </c>
      <c r="S22" s="320" t="s">
        <v>18</v>
      </c>
      <c r="T22" s="458"/>
      <c r="U22" s="320"/>
      <c r="V22" s="458"/>
      <c r="W22" s="320"/>
      <c r="X22" s="458"/>
      <c r="Y22" s="320"/>
      <c r="Z22" s="458"/>
      <c r="AA22" s="320"/>
      <c r="AB22" s="458"/>
      <c r="AC22" s="320"/>
      <c r="AD22" s="458"/>
      <c r="AE22" s="320"/>
      <c r="AF22" s="458"/>
      <c r="AG22" s="320"/>
      <c r="AH22" s="458"/>
      <c r="AI22" s="320"/>
      <c r="AJ22" s="458"/>
      <c r="AK22" s="320"/>
      <c r="AL22" s="458"/>
      <c r="AM22" s="320"/>
      <c r="AN22" s="458"/>
      <c r="AO22" s="320"/>
      <c r="AP22" s="458"/>
      <c r="AQ22" s="320"/>
      <c r="AR22" s="32"/>
      <c r="AS22" s="33"/>
      <c r="AT22" s="9"/>
      <c r="AU22" s="17">
        <f>COUNT(D22:AS22)</f>
        <v>1</v>
      </c>
      <c r="AV22" s="18" t="str">
        <f>IF(AU22&lt;3," ",(LARGE(D22:AS22,1)+LARGE(D22:AS22,2)+LARGE(D22:AS22,3))/3)</f>
        <v xml:space="preserve"> </v>
      </c>
      <c r="AW22" s="34" t="str">
        <f>IF(COUNTIF(D22:AS22,"(1)")=0," ",COUNTIF(D22:AS22,"(1)"))</f>
        <v xml:space="preserve"> </v>
      </c>
      <c r="AX22" s="34" t="str">
        <f>IF(COUNTIF(D22:AS22,"(2)")=0," ",COUNTIF(D22:AS22,"(2)"))</f>
        <v xml:space="preserve"> </v>
      </c>
      <c r="AY22" s="34">
        <f>IF(COUNTIF(D22:AS22,"(3)")=0," ",COUNTIF(D22:AS22,"(3)"))</f>
        <v>1</v>
      </c>
      <c r="AZ22" s="35">
        <f>IF(SUM(AW22:AY22)=0," ",SUM(AW22:AY22))</f>
        <v>1</v>
      </c>
      <c r="BA22" s="319">
        <v>18</v>
      </c>
      <c r="BB22" s="319">
        <v>18</v>
      </c>
      <c r="BC22" s="319" t="str">
        <f>IF(AU22=0,Var!$B$8,IF(LARGE(D22:AS22,1)&gt;=500,Var!$B$4," "))</f>
        <v xml:space="preserve"> </v>
      </c>
      <c r="BD22" s="319" t="str">
        <f>IF(AU22=0,Var!$B$8,IF(LARGE(D22:AS22,1)&gt;=515,Var!$B$4," "))</f>
        <v xml:space="preserve"> </v>
      </c>
      <c r="BE22" s="319" t="str">
        <f>IF(AU22=0,Var!$B$8,IF(LARGE(D22:AS22,1)&gt;=530,Var!$B$4," "))</f>
        <v xml:space="preserve"> </v>
      </c>
      <c r="BF22" s="319" t="str">
        <f>IF(AU22=0,Var!$B$8,IF(LARGE(D22:AS22,1)&gt;=545,Var!$B$4," "))</f>
        <v xml:space="preserve"> </v>
      </c>
      <c r="BG22" s="319" t="str">
        <f>IF(AU22=0,Var!$B$8,IF(LARGE(D22:AS22,1)&gt;=555,Var!$B$4," "))</f>
        <v xml:space="preserve"> </v>
      </c>
      <c r="BH22" s="319" t="str">
        <f>IF(AU22=0,Var!$B$8,IF(LARGE(D22:AS22,1)&gt;=565,Var!$B$4," "))</f>
        <v xml:space="preserve"> </v>
      </c>
      <c r="BI22" s="36" t="str">
        <f>IF(AU22=0,Var!$B$8,IF(LARGE(D22:AS22,1)&gt;=575,Var!$B$4," "))</f>
        <v xml:space="preserve"> </v>
      </c>
    </row>
    <row r="23" spans="1:61">
      <c r="A23" s="9"/>
      <c r="B23" s="316"/>
      <c r="C23" s="31" t="s">
        <v>322</v>
      </c>
      <c r="D23" s="458"/>
      <c r="E23" s="320"/>
      <c r="F23" s="458"/>
      <c r="G23" s="320"/>
      <c r="H23" s="458"/>
      <c r="I23" s="320"/>
      <c r="J23" s="458"/>
      <c r="K23" s="320"/>
      <c r="L23" s="345"/>
      <c r="M23" s="345"/>
      <c r="N23" s="458"/>
      <c r="O23" s="320"/>
      <c r="P23" s="458"/>
      <c r="Q23" s="320"/>
      <c r="R23" s="458"/>
      <c r="S23" s="320"/>
      <c r="T23" s="458"/>
      <c r="U23" s="320"/>
      <c r="V23" s="458"/>
      <c r="W23" s="320"/>
      <c r="X23" s="458"/>
      <c r="Y23" s="320"/>
      <c r="Z23" s="458"/>
      <c r="AA23" s="320"/>
      <c r="AB23" s="458"/>
      <c r="AC23" s="320"/>
      <c r="AD23" s="458"/>
      <c r="AE23" s="320"/>
      <c r="AF23" s="458"/>
      <c r="AG23" s="320"/>
      <c r="AH23" s="458"/>
      <c r="AI23" s="320"/>
      <c r="AJ23" s="458"/>
      <c r="AK23" s="320"/>
      <c r="AL23" s="458"/>
      <c r="AM23" s="320"/>
      <c r="AN23" s="458"/>
      <c r="AO23" s="320"/>
      <c r="AP23" s="458"/>
      <c r="AQ23" s="320"/>
      <c r="AR23" s="32"/>
      <c r="AS23" s="33"/>
      <c r="AT23" s="9"/>
      <c r="AU23" s="17">
        <f>COUNT(D23:AS23)</f>
        <v>0</v>
      </c>
      <c r="AV23" s="18" t="str">
        <f>IF(AU23&lt;3," ",(LARGE(D23:AS23,1)+LARGE(D23:AS23,2)+LARGE(D23:AS23,3))/3)</f>
        <v xml:space="preserve"> </v>
      </c>
      <c r="AW23" s="34" t="str">
        <f>IF(COUNTIF(D23:AS23,"(1)")=0," ",COUNTIF(D23:AS23,"(1)"))</f>
        <v xml:space="preserve"> </v>
      </c>
      <c r="AX23" s="34" t="str">
        <f>IF(COUNTIF(D23:AS23,"(2)")=0," ",COUNTIF(D23:AS23,"(2)"))</f>
        <v xml:space="preserve"> </v>
      </c>
      <c r="AY23" s="34" t="str">
        <f>IF(COUNTIF(D23:AS23,"(3)")=0," ",COUNTIF(D23:AS23,"(3)"))</f>
        <v xml:space="preserve"> </v>
      </c>
      <c r="AZ23" s="35" t="str">
        <f>IF(SUM(AW23:AY23)=0," ",SUM(AW23:AY23))</f>
        <v xml:space="preserve"> </v>
      </c>
      <c r="BA23" s="319" t="str">
        <f>IF(AU23=0,Var!$B$8,IF(LARGE(D23:AS23,1)&gt;=455,Var!$B$4," "))</f>
        <v>---</v>
      </c>
      <c r="BB23" s="319" t="str">
        <f>IF(AU23=0,Var!$B$8,IF(LARGE(D23:AS23,1)&gt;=480,Var!$B$4," "))</f>
        <v>---</v>
      </c>
      <c r="BC23" s="319" t="str">
        <f>IF(AU23=0,Var!$B$8,IF(LARGE(D23:AS23,1)&gt;=500,Var!$B$4," "))</f>
        <v>---</v>
      </c>
      <c r="BD23" s="319" t="str">
        <f>IF(AU23=0,Var!$B$8,IF(LARGE(D23:AS23,1)&gt;=515,Var!$B$4," "))</f>
        <v>---</v>
      </c>
      <c r="BE23" s="319" t="str">
        <f>IF(AU23=0,Var!$B$8,IF(LARGE(D23:AS23,1)&gt;=530,Var!$B$4," "))</f>
        <v>---</v>
      </c>
      <c r="BF23" s="319" t="str">
        <f>IF(AU23=0,Var!$B$8,IF(LARGE(D23:AS23,1)&gt;=545,Var!$B$4," "))</f>
        <v>---</v>
      </c>
      <c r="BG23" s="319" t="str">
        <f>IF(AU23=0,Var!$B$8,IF(LARGE(D23:AS23,1)&gt;=555,Var!$B$4," "))</f>
        <v>---</v>
      </c>
      <c r="BH23" s="319" t="str">
        <f>IF(AU23=0,Var!$B$8,IF(LARGE(D23:AS23,1)&gt;=565,Var!$B$4," "))</f>
        <v>---</v>
      </c>
      <c r="BI23" s="36" t="str">
        <f>IF(AU23=0,Var!$B$8,IF(LARGE(D23:AS23,1)&gt;=575,Var!$B$4," "))</f>
        <v>---</v>
      </c>
    </row>
    <row r="24" spans="1:61" ht="22.7" customHeight="1">
      <c r="A24" s="9"/>
      <c r="B24" s="27"/>
      <c r="C24" s="28" t="s">
        <v>22</v>
      </c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462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463"/>
      <c r="AE24" s="343"/>
      <c r="AF24" s="343"/>
      <c r="AG24" s="343"/>
      <c r="AH24" s="343"/>
      <c r="AI24" s="343"/>
      <c r="AJ24" s="464"/>
      <c r="AK24" s="464"/>
      <c r="AL24" s="464"/>
      <c r="AM24" s="464"/>
      <c r="AN24" s="464"/>
      <c r="AO24" s="464"/>
      <c r="AP24" s="343"/>
      <c r="AQ24" s="464"/>
      <c r="AR24" s="30"/>
      <c r="AS24" s="30"/>
      <c r="AT24" s="9"/>
      <c r="AU24" s="17"/>
      <c r="AV24" s="18"/>
      <c r="AW24" s="17"/>
      <c r="AX24" s="17"/>
      <c r="AY24" s="17"/>
      <c r="AZ24" s="26"/>
      <c r="BA24" s="17"/>
      <c r="BB24" s="17"/>
      <c r="BC24" s="26"/>
      <c r="BD24" s="17"/>
      <c r="BE24" s="17"/>
      <c r="BF24" s="17"/>
      <c r="BG24" s="26"/>
      <c r="BH24" s="17"/>
      <c r="BI24" s="17"/>
    </row>
    <row r="25" spans="1:61">
      <c r="A25" s="9"/>
      <c r="B25" s="316"/>
      <c r="C25" s="31" t="s">
        <v>19</v>
      </c>
      <c r="D25" s="458"/>
      <c r="E25" s="320"/>
      <c r="F25" s="458"/>
      <c r="G25" s="320"/>
      <c r="H25" s="458"/>
      <c r="I25" s="320"/>
      <c r="J25" s="458"/>
      <c r="K25" s="320"/>
      <c r="L25" s="345"/>
      <c r="M25" s="345"/>
      <c r="N25" s="458"/>
      <c r="O25" s="320"/>
      <c r="P25" s="458"/>
      <c r="Q25" s="320"/>
      <c r="R25" s="458"/>
      <c r="S25" s="320"/>
      <c r="T25" s="458"/>
      <c r="U25" s="320"/>
      <c r="V25" s="458"/>
      <c r="W25" s="320"/>
      <c r="X25" s="458"/>
      <c r="Y25" s="320"/>
      <c r="Z25" s="458"/>
      <c r="AA25" s="320"/>
      <c r="AB25" s="458"/>
      <c r="AC25" s="320"/>
      <c r="AD25" s="458"/>
      <c r="AE25" s="320"/>
      <c r="AF25" s="458"/>
      <c r="AG25" s="320"/>
      <c r="AH25" s="458"/>
      <c r="AI25" s="320"/>
      <c r="AJ25" s="458"/>
      <c r="AK25" s="320"/>
      <c r="AL25" s="458"/>
      <c r="AM25" s="320"/>
      <c r="AN25" s="458"/>
      <c r="AO25" s="320"/>
      <c r="AP25" s="458"/>
      <c r="AQ25" s="320"/>
      <c r="AR25" s="32"/>
      <c r="AS25" s="33"/>
      <c r="AT25" s="9"/>
      <c r="AU25" s="17">
        <f>COUNT(D25:AS25)</f>
        <v>0</v>
      </c>
      <c r="AV25" s="18" t="str">
        <f>IF(AU25&lt;3," ",(LARGE(D25:AS25,1)+LARGE(D25:AS25,2)+LARGE(D25:AS25,3))/3)</f>
        <v xml:space="preserve"> </v>
      </c>
      <c r="AW25" s="34" t="str">
        <f>IF(COUNTIF(D25:AS25,"(1)")=0," ",COUNTIF(D25:AS25,"(1)"))</f>
        <v xml:space="preserve"> </v>
      </c>
      <c r="AX25" s="34" t="str">
        <f>IF(COUNTIF(D25:AS25,"(2)")=0," ",COUNTIF(D25:AS25,"(2)"))</f>
        <v xml:space="preserve"> </v>
      </c>
      <c r="AY25" s="34" t="str">
        <f>IF(COUNTIF(D25:AS25,"(3)")=0," ",COUNTIF(D25:AS25,"(3)"))</f>
        <v xml:space="preserve"> </v>
      </c>
      <c r="AZ25" s="35" t="str">
        <f>IF(SUM(AW25:AY25)=0," ",SUM(AW25:AY25))</f>
        <v xml:space="preserve"> </v>
      </c>
      <c r="BA25" s="319" t="str">
        <f>IF(AU25=0,Var!$B$8,IF(LARGE(D25:AS25,1)&gt;=455,Var!$B$4," "))</f>
        <v>---</v>
      </c>
      <c r="BB25" s="319" t="str">
        <f>IF(AU25=0,Var!$B$8,IF(LARGE(D25:AS25,1)&gt;=480,Var!$B$4," "))</f>
        <v>---</v>
      </c>
      <c r="BC25" s="319" t="str">
        <f>IF(AU25=0,Var!$B$8,IF(LARGE(D25:AS25,1)&gt;=500,Var!$B$4," "))</f>
        <v>---</v>
      </c>
      <c r="BD25" s="319" t="str">
        <f>IF(AU25=0,Var!$B$8,IF(LARGE(D25:AS25,1)&gt;=515,Var!$B$4," "))</f>
        <v>---</v>
      </c>
      <c r="BE25" s="319" t="str">
        <f>IF(AU25=0,Var!$B$8,IF(LARGE(D25:AS25,1)&gt;=530,Var!$B$4," "))</f>
        <v>---</v>
      </c>
      <c r="BF25" s="319" t="str">
        <f>IF(AU25=0,Var!$B$8,IF(LARGE(D25:AS25,1)&gt;=545,Var!$B$4," "))</f>
        <v>---</v>
      </c>
      <c r="BG25" s="319" t="str">
        <f>IF(AU25=0,Var!$B$8,IF(LARGE(D25:AS25,1)&gt;=555,Var!$B$4," "))</f>
        <v>---</v>
      </c>
      <c r="BH25" s="319" t="str">
        <f>IF(AU25=0,Var!$B$8,IF(LARGE(D25:AS25,1)&gt;=565,Var!$B$4," "))</f>
        <v>---</v>
      </c>
      <c r="BI25" s="36" t="str">
        <f>IF(AU25=0,Var!$B$8,IF(LARGE(D25:AS25,1)&gt;=575,Var!$B$4," "))</f>
        <v>---</v>
      </c>
    </row>
    <row r="26" spans="1:61">
      <c r="A26" s="9"/>
      <c r="B26" s="316"/>
      <c r="C26" s="31" t="s">
        <v>17</v>
      </c>
      <c r="D26" s="458"/>
      <c r="E26" s="320"/>
      <c r="F26" s="458"/>
      <c r="G26" s="320"/>
      <c r="H26" s="458"/>
      <c r="I26" s="320"/>
      <c r="J26" s="458"/>
      <c r="K26" s="320"/>
      <c r="L26" s="345"/>
      <c r="M26" s="345"/>
      <c r="N26" s="458"/>
      <c r="O26" s="320"/>
      <c r="P26" s="458"/>
      <c r="Q26" s="320"/>
      <c r="R26" s="458"/>
      <c r="S26" s="320"/>
      <c r="T26" s="458"/>
      <c r="U26" s="320"/>
      <c r="V26" s="458"/>
      <c r="W26" s="320"/>
      <c r="X26" s="458"/>
      <c r="Y26" s="320"/>
      <c r="Z26" s="458"/>
      <c r="AA26" s="320"/>
      <c r="AB26" s="458"/>
      <c r="AC26" s="320"/>
      <c r="AD26" s="458"/>
      <c r="AE26" s="320"/>
      <c r="AF26" s="458"/>
      <c r="AG26" s="320"/>
      <c r="AH26" s="458"/>
      <c r="AI26" s="320"/>
      <c r="AJ26" s="458"/>
      <c r="AK26" s="320"/>
      <c r="AL26" s="458"/>
      <c r="AM26" s="320"/>
      <c r="AN26" s="458"/>
      <c r="AO26" s="320"/>
      <c r="AP26" s="458"/>
      <c r="AQ26" s="320"/>
      <c r="AR26" s="32"/>
      <c r="AS26" s="33"/>
      <c r="AT26" s="9"/>
      <c r="AU26" s="17">
        <f>COUNT(D26:AS26)</f>
        <v>0</v>
      </c>
      <c r="AV26" s="18" t="str">
        <f>IF(AU26&lt;3," ",(LARGE(D26:AS26,1)+LARGE(D26:AS26,2)+LARGE(D26:AS26,3))/3)</f>
        <v xml:space="preserve"> </v>
      </c>
      <c r="AW26" s="34" t="str">
        <f>IF(COUNTIF(D26:AS26,"(1)")=0," ",COUNTIF(D26:AS26,"(1)"))</f>
        <v xml:space="preserve"> </v>
      </c>
      <c r="AX26" s="34" t="str">
        <f>IF(COUNTIF(D26:AS26,"(2)")=0," ",COUNTIF(D26:AS26,"(2)"))</f>
        <v xml:space="preserve"> </v>
      </c>
      <c r="AY26" s="34" t="str">
        <f>IF(COUNTIF(D26:AS26,"(3)")=0," ",COUNTIF(D26:AS26,"(3)"))</f>
        <v xml:space="preserve"> </v>
      </c>
      <c r="AZ26" s="35" t="str">
        <f>IF(SUM(AW26:AY26)=0," ",SUM(AW26:AY26))</f>
        <v xml:space="preserve"> </v>
      </c>
      <c r="BA26" s="319">
        <v>18</v>
      </c>
      <c r="BB26" s="319" t="str">
        <f>IF(AU26=0,Var!$B$8,IF(LARGE(D26:AS26,1)&gt;=480,Var!$B$4," "))</f>
        <v>---</v>
      </c>
      <c r="BC26" s="319" t="str">
        <f>IF(AU26=0,Var!$B$8,IF(LARGE(D26:AS26,1)&gt;=500,Var!$B$4," "))</f>
        <v>---</v>
      </c>
      <c r="BD26" s="319" t="str">
        <f>IF(AU26=0,Var!$B$8,IF(LARGE(D26:AS26,1)&gt;=515,Var!$B$4," "))</f>
        <v>---</v>
      </c>
      <c r="BE26" s="319" t="str">
        <f>IF(AU26=0,Var!$B$8,IF(LARGE(D26:AS26,1)&gt;=530,Var!$B$4," "))</f>
        <v>---</v>
      </c>
      <c r="BF26" s="319" t="str">
        <f>IF(AU26=0,Var!$B$8,IF(LARGE(D26:AS26,1)&gt;=545,Var!$B$4," "))</f>
        <v>---</v>
      </c>
      <c r="BG26" s="319" t="str">
        <f>IF(AU26=0,Var!$B$8,IF(LARGE(D26:AS26,1)&gt;=555,Var!$B$4," "))</f>
        <v>---</v>
      </c>
      <c r="BH26" s="319" t="str">
        <f>IF(AU26=0,Var!$B$8,IF(LARGE(D26:AS26,1)&gt;=565,Var!$B$4," "))</f>
        <v>---</v>
      </c>
      <c r="BI26" s="36" t="str">
        <f>IF(AU26=0,Var!$B$8,IF(LARGE(D26:AS26,1)&gt;=575,Var!$B$4," "))</f>
        <v>---</v>
      </c>
    </row>
    <row r="27" spans="1:61" ht="22.7" customHeight="1">
      <c r="A27" s="9"/>
      <c r="B27" s="27"/>
      <c r="C27" s="28" t="s">
        <v>23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462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463"/>
      <c r="AE27" s="343"/>
      <c r="AF27" s="343"/>
      <c r="AG27" s="343"/>
      <c r="AH27" s="343"/>
      <c r="AI27" s="343"/>
      <c r="AJ27" s="464"/>
      <c r="AK27" s="464"/>
      <c r="AL27" s="464"/>
      <c r="AM27" s="464"/>
      <c r="AN27" s="464"/>
      <c r="AO27" s="464"/>
      <c r="AP27" s="343"/>
      <c r="AQ27" s="464"/>
      <c r="AR27" s="30"/>
      <c r="AS27" s="30"/>
      <c r="AT27" s="9"/>
      <c r="AU27" s="17"/>
      <c r="AV27" s="18"/>
      <c r="AW27" s="17"/>
      <c r="AX27" s="17"/>
      <c r="AY27" s="17"/>
      <c r="AZ27" s="26"/>
      <c r="BA27" s="17"/>
      <c r="BB27" s="17"/>
      <c r="BC27" s="26"/>
      <c r="BD27" s="17"/>
      <c r="BE27" s="17"/>
      <c r="BF27" s="17"/>
      <c r="BG27" s="26"/>
      <c r="BH27" s="17"/>
      <c r="BI27" s="17"/>
    </row>
    <row r="28" spans="1:61">
      <c r="A28" s="9"/>
      <c r="B28" s="14"/>
      <c r="C28" s="31" t="s">
        <v>24</v>
      </c>
      <c r="D28" s="458"/>
      <c r="E28" s="320"/>
      <c r="F28" s="458"/>
      <c r="G28" s="320"/>
      <c r="H28" s="458"/>
      <c r="I28" s="320"/>
      <c r="J28" s="458"/>
      <c r="K28" s="320"/>
      <c r="L28" s="345"/>
      <c r="M28" s="345"/>
      <c r="N28" s="458"/>
      <c r="O28" s="320"/>
      <c r="P28" s="458"/>
      <c r="Q28" s="320"/>
      <c r="R28" s="458"/>
      <c r="S28" s="320"/>
      <c r="T28" s="458"/>
      <c r="U28" s="320"/>
      <c r="V28" s="458"/>
      <c r="W28" s="320"/>
      <c r="X28" s="458"/>
      <c r="Y28" s="320"/>
      <c r="Z28" s="458"/>
      <c r="AA28" s="320"/>
      <c r="AB28" s="458"/>
      <c r="AC28" s="320"/>
      <c r="AD28" s="458"/>
      <c r="AE28" s="320"/>
      <c r="AF28" s="458"/>
      <c r="AG28" s="320"/>
      <c r="AH28" s="458"/>
      <c r="AI28" s="320"/>
      <c r="AJ28" s="458"/>
      <c r="AK28" s="320"/>
      <c r="AL28" s="458"/>
      <c r="AM28" s="320"/>
      <c r="AN28" s="458"/>
      <c r="AO28" s="320"/>
      <c r="AP28" s="458"/>
      <c r="AQ28" s="320"/>
      <c r="AR28" s="32"/>
      <c r="AS28" s="33"/>
      <c r="AT28" s="9"/>
      <c r="AU28" s="17">
        <f>COUNT(D28:AS28)</f>
        <v>0</v>
      </c>
      <c r="AV28" s="18" t="str">
        <f>IF(AU28&lt;3," ",(LARGE(D28:AS28,1)+LARGE(D28:AS28,2)+LARGE(D28:AS28,3))/3)</f>
        <v xml:space="preserve"> </v>
      </c>
      <c r="AW28" s="34" t="str">
        <f>IF(COUNTIF(D28:AS28,"(1)")=0," ",COUNTIF(D28:AS28,"(1)"))</f>
        <v xml:space="preserve"> </v>
      </c>
      <c r="AX28" s="34" t="str">
        <f>IF(COUNTIF(D28:AS28,"(2)")=0," ",COUNTIF(D28:AS28,"(2)"))</f>
        <v xml:space="preserve"> </v>
      </c>
      <c r="AY28" s="34" t="str">
        <f>IF(COUNTIF(D28:AS28,"(3)")=0," ",COUNTIF(D28:AS28,"(3)"))</f>
        <v xml:space="preserve"> </v>
      </c>
      <c r="AZ28" s="35" t="str">
        <f>IF(SUM(AW28:AY28)=0," ",SUM(AW28:AY28))</f>
        <v xml:space="preserve"> </v>
      </c>
      <c r="BA28" s="319" t="str">
        <f>IF(AU28=0,Var!$B$8,IF(LARGE(D28:AS28,1)&gt;=455,Var!$B$4," "))</f>
        <v>---</v>
      </c>
      <c r="BB28" s="319" t="str">
        <f>IF(AU28=0,Var!$B$8,IF(LARGE(D28:AS28,1)&gt;=480,Var!$B$4," "))</f>
        <v>---</v>
      </c>
      <c r="BC28" s="319" t="str">
        <f>IF(AU28=0,Var!$B$8,IF(LARGE(D28:AS28,1)&gt;=500,Var!$B$4," "))</f>
        <v>---</v>
      </c>
      <c r="BD28" s="319" t="str">
        <f>IF(AU28=0,Var!$B$8,IF(LARGE(D28:AS28,1)&gt;=515,Var!$B$4," "))</f>
        <v>---</v>
      </c>
      <c r="BE28" s="319" t="str">
        <f>IF(AU28=0,Var!$B$8,IF(LARGE(D28:AS28,1)&gt;=530,Var!$B$4," "))</f>
        <v>---</v>
      </c>
      <c r="BF28" s="319" t="str">
        <f>IF(AU28=0,Var!$B$8,IF(LARGE(D28:AS28,1)&gt;=545,Var!$B$4," "))</f>
        <v>---</v>
      </c>
      <c r="BG28" s="319" t="str">
        <f>IF(AU28=0,Var!$B$8,IF(LARGE(D28:AS28,1)&gt;=555,Var!$B$4," "))</f>
        <v>---</v>
      </c>
      <c r="BH28" s="319" t="str">
        <f>IF(AU28=0,Var!$B$8,IF(LARGE(D28:AS28,1)&gt;=565,Var!$B$4," "))</f>
        <v>---</v>
      </c>
      <c r="BI28" s="36" t="str">
        <f>IF(AU28=0,Var!$B$8,IF(LARGE(D28:AS28,1)&gt;=575,Var!$B$4," "))</f>
        <v>---</v>
      </c>
    </row>
    <row r="29" spans="1:61">
      <c r="A29" s="9"/>
      <c r="B29" s="14"/>
      <c r="C29" s="31"/>
      <c r="D29" s="458"/>
      <c r="E29" s="320"/>
      <c r="F29" s="458"/>
      <c r="G29" s="320"/>
      <c r="H29" s="458"/>
      <c r="I29" s="320"/>
      <c r="J29" s="458"/>
      <c r="K29" s="320"/>
      <c r="L29" s="345"/>
      <c r="M29" s="345"/>
      <c r="N29" s="458"/>
      <c r="O29" s="320"/>
      <c r="P29" s="458"/>
      <c r="Q29" s="320"/>
      <c r="R29" s="458"/>
      <c r="S29" s="320"/>
      <c r="T29" s="458"/>
      <c r="U29" s="320"/>
      <c r="V29" s="458"/>
      <c r="W29" s="320"/>
      <c r="X29" s="458"/>
      <c r="Y29" s="320"/>
      <c r="Z29" s="458"/>
      <c r="AA29" s="320"/>
      <c r="AB29" s="458"/>
      <c r="AC29" s="320"/>
      <c r="AD29" s="458"/>
      <c r="AE29" s="320"/>
      <c r="AF29" s="458"/>
      <c r="AG29" s="320"/>
      <c r="AH29" s="458"/>
      <c r="AI29" s="320"/>
      <c r="AJ29" s="458"/>
      <c r="AK29" s="320"/>
      <c r="AL29" s="458"/>
      <c r="AM29" s="320"/>
      <c r="AN29" s="458"/>
      <c r="AO29" s="320"/>
      <c r="AP29" s="458"/>
      <c r="AQ29" s="320"/>
      <c r="AR29" s="32"/>
      <c r="AS29" s="33"/>
      <c r="AT29" s="9"/>
      <c r="AU29" s="17"/>
      <c r="AV29" s="18"/>
      <c r="AW29" s="34" t="str">
        <f>IF(COUNTIF(D29:AS29,"(1)")=0," ",COUNTIF(D29:AS29,"(1)"))</f>
        <v xml:space="preserve"> </v>
      </c>
      <c r="AX29" s="34" t="str">
        <f>IF(COUNTIF(D29:AS29,"(2)")=0," ",COUNTIF(D29:AS29,"(2)"))</f>
        <v xml:space="preserve"> </v>
      </c>
      <c r="AY29" s="34" t="str">
        <f>IF(COUNTIF(D29:AS29,"(3)")=0," ",COUNTIF(D29:AS29,"(3)"))</f>
        <v xml:space="preserve"> </v>
      </c>
      <c r="AZ29" s="35" t="str">
        <f>IF(SUM(AW29:AY29)=0," ",SUM(AW29:AY29))</f>
        <v xml:space="preserve"> </v>
      </c>
      <c r="BA29" s="319" t="str">
        <f>IF(AU29=0,Var!$B$8,IF(LARGE(D29:AS29,1)&gt;=455,Var!$B$4," "))</f>
        <v>---</v>
      </c>
      <c r="BB29" s="319" t="str">
        <f>IF(AU29=0,Var!$B$8,IF(LARGE(D29:AS29,1)&gt;=480,Var!$B$4," "))</f>
        <v>---</v>
      </c>
      <c r="BC29" s="319" t="str">
        <f>IF(AU29=0,Var!$B$8,IF(LARGE(D29:AS29,1)&gt;=500,Var!$B$4," "))</f>
        <v>---</v>
      </c>
      <c r="BD29" s="319" t="str">
        <f>IF(AU29=0,Var!$B$8,IF(LARGE(D29:AS29,1)&gt;=515,Var!$B$4," "))</f>
        <v>---</v>
      </c>
      <c r="BE29" s="319" t="str">
        <f>IF(AU29=0,Var!$B$8,IF(LARGE(D29:AS29,1)&gt;=530,Var!$B$4," "))</f>
        <v>---</v>
      </c>
      <c r="BF29" s="319" t="str">
        <f>IF(AU29=0,Var!$B$8,IF(LARGE(D29:AS29,1)&gt;=545,Var!$B$4," "))</f>
        <v>---</v>
      </c>
      <c r="BG29" s="319" t="str">
        <f>IF(AU29=0,Var!$B$8,IF(LARGE(D29:AS29,1)&gt;=555,Var!$B$4," "))</f>
        <v>---</v>
      </c>
      <c r="BH29" s="319" t="str">
        <f>IF(AU29=0,Var!$B$8,IF(LARGE(D29:AS29,1)&gt;=565,Var!$B$4," "))</f>
        <v>---</v>
      </c>
      <c r="BI29" s="36" t="str">
        <f>IF(AU29=0,Var!$B$8,IF(LARGE(D29:AS29,1)&gt;=575,Var!$B$4," "))</f>
        <v>---</v>
      </c>
    </row>
    <row r="30" spans="1:61" ht="22.7" customHeight="1">
      <c r="A30" s="9"/>
      <c r="B30" s="27"/>
      <c r="C30" s="28" t="s">
        <v>26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462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463"/>
      <c r="AE30" s="343"/>
      <c r="AF30" s="343"/>
      <c r="AG30" s="343"/>
      <c r="AH30" s="343"/>
      <c r="AI30" s="343"/>
      <c r="AJ30" s="464"/>
      <c r="AK30" s="464"/>
      <c r="AL30" s="464"/>
      <c r="AM30" s="464"/>
      <c r="AN30" s="464"/>
      <c r="AO30" s="464"/>
      <c r="AP30" s="343"/>
      <c r="AQ30" s="464"/>
      <c r="AR30" s="30"/>
      <c r="AS30" s="30"/>
      <c r="AT30" s="9"/>
      <c r="AU30" s="17"/>
      <c r="AV30" s="18"/>
      <c r="AW30" s="17"/>
      <c r="AX30" s="17"/>
      <c r="AY30" s="17"/>
      <c r="AZ30" s="26"/>
      <c r="BA30" s="17"/>
      <c r="BB30" s="17"/>
      <c r="BC30" s="26"/>
      <c r="BD30" s="17"/>
      <c r="BE30" s="17"/>
      <c r="BF30" s="17"/>
      <c r="BG30" s="26"/>
      <c r="BH30" s="17"/>
      <c r="BI30" s="17"/>
    </row>
    <row r="31" spans="1:61">
      <c r="A31" s="9"/>
      <c r="B31" s="14"/>
      <c r="C31" s="31"/>
      <c r="D31" s="458"/>
      <c r="E31" s="320"/>
      <c r="F31" s="458"/>
      <c r="G31" s="320"/>
      <c r="H31" s="458"/>
      <c r="I31" s="320"/>
      <c r="J31" s="458"/>
      <c r="K31" s="320"/>
      <c r="L31" s="345"/>
      <c r="M31" s="345"/>
      <c r="N31" s="458"/>
      <c r="O31" s="320"/>
      <c r="P31" s="458"/>
      <c r="Q31" s="320"/>
      <c r="R31" s="458"/>
      <c r="S31" s="320"/>
      <c r="T31" s="458"/>
      <c r="U31" s="320"/>
      <c r="V31" s="458"/>
      <c r="W31" s="320"/>
      <c r="X31" s="458"/>
      <c r="Y31" s="320"/>
      <c r="Z31" s="458"/>
      <c r="AA31" s="320"/>
      <c r="AB31" s="458"/>
      <c r="AC31" s="320"/>
      <c r="AD31" s="458"/>
      <c r="AE31" s="320"/>
      <c r="AF31" s="458"/>
      <c r="AG31" s="320"/>
      <c r="AH31" s="458"/>
      <c r="AI31" s="320"/>
      <c r="AJ31" s="458"/>
      <c r="AK31" s="320"/>
      <c r="AL31" s="458"/>
      <c r="AM31" s="320"/>
      <c r="AN31" s="458"/>
      <c r="AO31" s="320"/>
      <c r="AP31" s="458"/>
      <c r="AQ31" s="320"/>
      <c r="AR31" s="32"/>
      <c r="AS31" s="33"/>
      <c r="AT31" s="9"/>
      <c r="AU31" s="17">
        <f>COUNT(D31:AS31)</f>
        <v>0</v>
      </c>
      <c r="AV31" s="18" t="str">
        <f>IF(AU31&lt;3," ",(LARGE(D31:AS31,1)+LARGE(D31:AS31,2)+LARGE(D31:AS31,3))/3)</f>
        <v xml:space="preserve"> </v>
      </c>
      <c r="AW31" s="34" t="str">
        <f>IF(COUNTIF(D31:AS31,"(1)")=0," ",COUNTIF(D31:AS31,"(1)"))</f>
        <v xml:space="preserve"> </v>
      </c>
      <c r="AX31" s="34" t="str">
        <f>IF(COUNTIF(D31:AS31,"(2)")=0," ",COUNTIF(D31:AS31,"(2)"))</f>
        <v xml:space="preserve"> </v>
      </c>
      <c r="AY31" s="34" t="str">
        <f>IF(COUNTIF(D31:AS31,"(3)")=0," ",COUNTIF(D31:AS31,"(3)"))</f>
        <v xml:space="preserve"> </v>
      </c>
      <c r="AZ31" s="35" t="str">
        <f>IF(SUM(AW31:AY31)=0," ",SUM(AW31:AY31))</f>
        <v xml:space="preserve"> </v>
      </c>
      <c r="BA31" s="319" t="str">
        <f>IF(AU31=0,Var!$B$8,IF(LARGE(D31:AS31,1)&gt;=455,Var!$B$4," "))</f>
        <v>---</v>
      </c>
      <c r="BB31" s="319" t="str">
        <f>IF(AU31=0,Var!$B$8,IF(LARGE(D31:AS31,1)&gt;=480,Var!$B$4," "))</f>
        <v>---</v>
      </c>
      <c r="BC31" s="319" t="str">
        <f>IF(AU31=0,Var!$B$8,IF(LARGE(D31:AS31,1)&gt;=500,Var!$B$4," "))</f>
        <v>---</v>
      </c>
      <c r="BD31" s="319" t="str">
        <f>IF(AU31=0,Var!$B$8,IF(LARGE(D31:AS31,1)&gt;=515,Var!$B$4," "))</f>
        <v>---</v>
      </c>
      <c r="BE31" s="319" t="str">
        <f>IF(AU31=0,Var!$B$8,IF(LARGE(D31:AS31,1)&gt;=530,Var!$B$4," "))</f>
        <v>---</v>
      </c>
      <c r="BF31" s="319" t="str">
        <f>IF(AU31=0,Var!$B$8,IF(LARGE(D31:AS31,1)&gt;=545,Var!$B$4," "))</f>
        <v>---</v>
      </c>
      <c r="BG31" s="319" t="str">
        <f>IF(AU31=0,Var!$B$8,IF(LARGE(D31:AS31,1)&gt;=555,Var!$B$4," "))</f>
        <v>---</v>
      </c>
      <c r="BH31" s="319" t="str">
        <f>IF(AU31=0,Var!$B$8,IF(LARGE(D31:AS31,1)&gt;=565,Var!$B$4," "))</f>
        <v>---</v>
      </c>
      <c r="BI31" s="36" t="str">
        <f>IF(AU31=0,Var!$B$8,IF(LARGE(D31:AS31,1)&gt;=575,Var!$B$4," "))</f>
        <v>---</v>
      </c>
    </row>
    <row r="32" spans="1:61" ht="22.7" customHeight="1">
      <c r="A32" s="9"/>
      <c r="B32" s="27"/>
      <c r="C32" s="28" t="s">
        <v>324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462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463"/>
      <c r="AE32" s="343"/>
      <c r="AF32" s="343"/>
      <c r="AG32" s="343"/>
      <c r="AH32" s="343"/>
      <c r="AI32" s="343"/>
      <c r="AJ32" s="464"/>
      <c r="AK32" s="464"/>
      <c r="AL32" s="464"/>
      <c r="AM32" s="464"/>
      <c r="AN32" s="464"/>
      <c r="AO32" s="464"/>
      <c r="AP32" s="343"/>
      <c r="AQ32" s="464"/>
      <c r="AR32" s="30"/>
      <c r="AS32" s="30"/>
      <c r="AT32" s="9"/>
      <c r="AU32" s="17"/>
      <c r="AV32" s="18"/>
      <c r="AW32" s="17"/>
      <c r="AX32" s="17"/>
      <c r="AY32" s="17"/>
      <c r="AZ32" s="26"/>
      <c r="BA32" s="17"/>
      <c r="BB32" s="17"/>
      <c r="BC32" s="26"/>
      <c r="BD32" s="17"/>
      <c r="BE32" s="17"/>
      <c r="BF32" s="17"/>
      <c r="BG32" s="26"/>
      <c r="BH32" s="17"/>
      <c r="BI32" s="17"/>
    </row>
    <row r="33" spans="1:61">
      <c r="A33" s="9"/>
      <c r="B33" s="316">
        <v>1</v>
      </c>
      <c r="C33" s="31" t="s">
        <v>25</v>
      </c>
      <c r="D33" s="458"/>
      <c r="E33" s="320"/>
      <c r="F33" s="458"/>
      <c r="G33" s="320"/>
      <c r="H33" s="458"/>
      <c r="I33" s="320"/>
      <c r="J33" s="458"/>
      <c r="K33" s="320"/>
      <c r="L33" s="345"/>
      <c r="M33" s="345"/>
      <c r="N33" s="458"/>
      <c r="O33" s="320"/>
      <c r="P33" s="458">
        <v>518</v>
      </c>
      <c r="Q33" s="320" t="s">
        <v>14</v>
      </c>
      <c r="R33" s="458"/>
      <c r="S33" s="320"/>
      <c r="T33" s="458"/>
      <c r="U33" s="320"/>
      <c r="V33" s="458">
        <v>551</v>
      </c>
      <c r="W33" s="320" t="s">
        <v>14</v>
      </c>
      <c r="X33" s="458"/>
      <c r="Y33" s="320"/>
      <c r="Z33" s="458"/>
      <c r="AA33" s="320"/>
      <c r="AB33" s="458">
        <v>515</v>
      </c>
      <c r="AC33" s="320" t="s">
        <v>14</v>
      </c>
      <c r="AD33" s="458"/>
      <c r="AE33" s="320"/>
      <c r="AF33" s="458"/>
      <c r="AG33" s="320"/>
      <c r="AH33" s="458">
        <v>519</v>
      </c>
      <c r="AI33" s="320" t="s">
        <v>14</v>
      </c>
      <c r="AJ33" s="458"/>
      <c r="AK33" s="320"/>
      <c r="AL33" s="458"/>
      <c r="AM33" s="320"/>
      <c r="AN33" s="458"/>
      <c r="AO33" s="320"/>
      <c r="AP33" s="458"/>
      <c r="AQ33" s="320"/>
      <c r="AR33" s="32"/>
      <c r="AS33" s="33"/>
      <c r="AT33" s="9"/>
      <c r="AU33" s="17">
        <f>COUNT(D33:AS33)</f>
        <v>4</v>
      </c>
      <c r="AV33" s="18">
        <f>IF(AU33&lt;3," ",(LARGE(D33:AS33,1)+LARGE(D33:AS33,2)+LARGE(D33:AS33,3))/3)</f>
        <v>529.33333333333337</v>
      </c>
      <c r="AW33" s="34">
        <f>IF(COUNTIF(D33:AS33,"(1)")=0," ",COUNTIF(D33:AS33,"(1)"))</f>
        <v>4</v>
      </c>
      <c r="AX33" s="34" t="str">
        <f>IF(COUNTIF(D33:AS33,"(2)")=0," ",COUNTIF(D33:AS33,"(2)"))</f>
        <v xml:space="preserve"> </v>
      </c>
      <c r="AY33" s="34" t="str">
        <f>IF(COUNTIF(D33:AS33,"(3)")=0," ",COUNTIF(D33:AS33,"(3)"))</f>
        <v xml:space="preserve"> </v>
      </c>
      <c r="AZ33" s="35">
        <f>IF(SUM(AW33:AY33)=0," ",SUM(AW33:AY33))</f>
        <v>4</v>
      </c>
      <c r="BA33" s="319">
        <v>18</v>
      </c>
      <c r="BB33" s="319">
        <v>18</v>
      </c>
      <c r="BC33" s="319">
        <v>18</v>
      </c>
      <c r="BD33" s="319">
        <v>18</v>
      </c>
      <c r="BE33" s="319">
        <v>18</v>
      </c>
      <c r="BF33" s="319">
        <f>IF(AU33=0,Var!$B$8,IF(LARGE(D33:AS33,1)&gt;=545,Var!$B$4," "))</f>
        <v>20</v>
      </c>
      <c r="BG33" s="319" t="str">
        <f>IF(AU33=0,Var!$B$8,IF(LARGE(D33:AS33,1)&gt;=555,Var!$B$4," "))</f>
        <v xml:space="preserve"> </v>
      </c>
      <c r="BH33" s="319" t="str">
        <f>IF(AU33=0,Var!$B$8,IF(LARGE(D33:AS33,1)&gt;=565,Var!$B$4," "))</f>
        <v xml:space="preserve"> </v>
      </c>
      <c r="BI33" s="36" t="str">
        <f>IF(AU33=0,Var!$B$8,IF(LARGE(D33:AS33,1)&gt;=575,Var!$B$4," "))</f>
        <v xml:space="preserve"> </v>
      </c>
    </row>
    <row r="34" spans="1:61" ht="22.7" customHeight="1">
      <c r="A34" s="9"/>
      <c r="B34" s="27"/>
      <c r="C34" s="28" t="s">
        <v>325</v>
      </c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462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463"/>
      <c r="AE34" s="343"/>
      <c r="AF34" s="343"/>
      <c r="AG34" s="343"/>
      <c r="AH34" s="343"/>
      <c r="AI34" s="343"/>
      <c r="AJ34" s="464"/>
      <c r="AK34" s="464"/>
      <c r="AL34" s="464"/>
      <c r="AM34" s="464"/>
      <c r="AN34" s="464"/>
      <c r="AO34" s="464"/>
      <c r="AP34" s="343"/>
      <c r="AQ34" s="464"/>
      <c r="AR34" s="30"/>
      <c r="AS34" s="30"/>
      <c r="AT34" s="9"/>
      <c r="AU34" s="17"/>
      <c r="AV34" s="18"/>
      <c r="AW34" s="17"/>
      <c r="AX34" s="17"/>
      <c r="AY34" s="17"/>
      <c r="AZ34" s="26"/>
      <c r="BA34" s="17"/>
      <c r="BB34" s="17"/>
      <c r="BC34" s="26"/>
      <c r="BD34" s="17"/>
      <c r="BE34" s="17"/>
      <c r="BF34" s="17"/>
      <c r="BG34" s="26"/>
      <c r="BH34" s="17"/>
      <c r="BI34" s="17"/>
    </row>
    <row r="35" spans="1:61">
      <c r="A35" s="9"/>
      <c r="B35" s="14">
        <v>1</v>
      </c>
      <c r="C35" s="31" t="s">
        <v>323</v>
      </c>
      <c r="D35" s="458">
        <v>523</v>
      </c>
      <c r="E35" s="320" t="s">
        <v>387</v>
      </c>
      <c r="F35" s="458"/>
      <c r="G35" s="320"/>
      <c r="H35" s="458"/>
      <c r="I35" s="320"/>
      <c r="J35" s="458"/>
      <c r="K35" s="320"/>
      <c r="L35" s="345"/>
      <c r="M35" s="345"/>
      <c r="N35" s="458"/>
      <c r="O35" s="320"/>
      <c r="P35" s="458">
        <v>521</v>
      </c>
      <c r="Q35" s="320" t="s">
        <v>15</v>
      </c>
      <c r="R35" s="458">
        <v>530</v>
      </c>
      <c r="S35" s="320" t="s">
        <v>394</v>
      </c>
      <c r="T35" s="458"/>
      <c r="U35" s="320"/>
      <c r="V35" s="458">
        <v>539</v>
      </c>
      <c r="W35" s="320" t="s">
        <v>14</v>
      </c>
      <c r="X35" s="458"/>
      <c r="Y35" s="320"/>
      <c r="Z35" s="458"/>
      <c r="AA35" s="320"/>
      <c r="AB35" s="458">
        <v>541</v>
      </c>
      <c r="AC35" s="320" t="s">
        <v>18</v>
      </c>
      <c r="AD35" s="458"/>
      <c r="AE35" s="320"/>
      <c r="AF35" s="458"/>
      <c r="AG35" s="320"/>
      <c r="AH35" s="458"/>
      <c r="AI35" s="320"/>
      <c r="AJ35" s="458"/>
      <c r="AK35" s="320"/>
      <c r="AL35" s="458"/>
      <c r="AM35" s="320"/>
      <c r="AN35" s="458">
        <v>539</v>
      </c>
      <c r="AO35" s="320" t="s">
        <v>410</v>
      </c>
      <c r="AP35" s="458"/>
      <c r="AQ35" s="320"/>
      <c r="AR35" s="32"/>
      <c r="AS35" s="33"/>
      <c r="AT35" s="9"/>
      <c r="AU35" s="17">
        <f t="shared" ref="AU35:AU40" si="0">COUNT(D35:AS35)</f>
        <v>6</v>
      </c>
      <c r="AV35" s="18">
        <f t="shared" ref="AV35:AV40" si="1">IF(AU35&lt;3," ",(LARGE(D35:AS35,1)+LARGE(D35:AS35,2)+LARGE(D35:AS35,3))/3)</f>
        <v>539.66666666666663</v>
      </c>
      <c r="AW35" s="34">
        <f t="shared" ref="AW35:AW40" si="2">IF(COUNTIF(D35:AS35,"(1)")=0," ",COUNTIF(D35:AS35,"(1)"))</f>
        <v>1</v>
      </c>
      <c r="AX35" s="34">
        <f t="shared" ref="AX35:AX40" si="3">IF(COUNTIF(D35:AS35,"(2)")=0," ",COUNTIF(D35:AS35,"(2)"))</f>
        <v>1</v>
      </c>
      <c r="AY35" s="34">
        <f t="shared" ref="AY35:AY40" si="4">IF(COUNTIF(D35:AS35,"(3)")=0," ",COUNTIF(D35:AS35,"(3)"))</f>
        <v>1</v>
      </c>
      <c r="AZ35" s="35">
        <f t="shared" ref="AZ35:AZ40" si="5">IF(SUM(AW35:AY35)=0," ",SUM(AW35:AY35))</f>
        <v>3</v>
      </c>
      <c r="BA35" s="319">
        <v>19</v>
      </c>
      <c r="BB35" s="319">
        <v>19</v>
      </c>
      <c r="BC35" s="319">
        <v>19</v>
      </c>
      <c r="BD35" s="319">
        <f>IF(AU35=0,Var!$B$8,IF(LARGE(D35:AS35,1)&gt;=515,Var!$B$4," "))</f>
        <v>20</v>
      </c>
      <c r="BE35" s="319">
        <f>IF(AU35=0,Var!$B$8,IF(LARGE(D35:AS35,1)&gt;=530,Var!$B$4," "))</f>
        <v>20</v>
      </c>
      <c r="BF35" s="319" t="str">
        <f>IF(AU35=0,Var!$B$8,IF(LARGE(D35:AS35,1)&gt;=545,Var!$B$4," "))</f>
        <v xml:space="preserve"> </v>
      </c>
      <c r="BG35" s="319" t="str">
        <f>IF(AU35=0,Var!$B$8,IF(LARGE(D35:AS35,1)&gt;=555,Var!$B$4," "))</f>
        <v xml:space="preserve"> </v>
      </c>
      <c r="BH35" s="319" t="str">
        <f>IF(AU35=0,Var!$B$8,IF(LARGE(D35:AS35,1)&gt;=565,Var!$B$4," "))</f>
        <v xml:space="preserve"> </v>
      </c>
      <c r="BI35" s="36" t="str">
        <f>IF(AU35=0,Var!$B$8,IF(LARGE(D35:AS35,1)&gt;=575,Var!$B$4," "))</f>
        <v xml:space="preserve"> </v>
      </c>
    </row>
    <row r="36" spans="1:61">
      <c r="A36" s="9"/>
      <c r="B36" s="14"/>
      <c r="C36" s="31" t="s">
        <v>28</v>
      </c>
      <c r="D36" s="458"/>
      <c r="E36" s="320"/>
      <c r="F36" s="458"/>
      <c r="G36" s="320"/>
      <c r="H36" s="458"/>
      <c r="I36" s="320"/>
      <c r="J36" s="458"/>
      <c r="K36" s="320"/>
      <c r="L36" s="345"/>
      <c r="M36" s="345"/>
      <c r="N36" s="458"/>
      <c r="O36" s="320"/>
      <c r="P36" s="458"/>
      <c r="Q36" s="320"/>
      <c r="R36" s="458"/>
      <c r="S36" s="320"/>
      <c r="T36" s="458"/>
      <c r="U36" s="320"/>
      <c r="V36" s="458"/>
      <c r="W36" s="320"/>
      <c r="X36" s="458"/>
      <c r="Y36" s="320"/>
      <c r="Z36" s="458"/>
      <c r="AA36" s="320"/>
      <c r="AB36" s="458"/>
      <c r="AC36" s="320"/>
      <c r="AD36" s="458"/>
      <c r="AE36" s="320"/>
      <c r="AF36" s="458"/>
      <c r="AG36" s="320"/>
      <c r="AH36" s="458"/>
      <c r="AI36" s="320"/>
      <c r="AJ36" s="458"/>
      <c r="AK36" s="320"/>
      <c r="AL36" s="458"/>
      <c r="AM36" s="320"/>
      <c r="AN36" s="458"/>
      <c r="AO36" s="320"/>
      <c r="AP36" s="458"/>
      <c r="AQ36" s="320"/>
      <c r="AR36" s="32"/>
      <c r="AS36" s="33"/>
      <c r="AT36" s="9"/>
      <c r="AU36" s="17">
        <f t="shared" si="0"/>
        <v>0</v>
      </c>
      <c r="AV36" s="18" t="str">
        <f t="shared" si="1"/>
        <v xml:space="preserve"> </v>
      </c>
      <c r="AW36" s="34" t="str">
        <f t="shared" si="2"/>
        <v xml:space="preserve"> </v>
      </c>
      <c r="AX36" s="34" t="str">
        <f t="shared" si="3"/>
        <v xml:space="preserve"> </v>
      </c>
      <c r="AY36" s="34" t="str">
        <f t="shared" si="4"/>
        <v xml:space="preserve"> </v>
      </c>
      <c r="AZ36" s="35" t="str">
        <f t="shared" si="5"/>
        <v xml:space="preserve"> </v>
      </c>
      <c r="BA36" s="319">
        <v>18</v>
      </c>
      <c r="BB36" s="319" t="str">
        <f>IF(AU36=0,Var!$B$8,IF(LARGE(D36:AS36,1)&gt;=480,Var!$B$4," "))</f>
        <v>---</v>
      </c>
      <c r="BC36" s="319" t="str">
        <f>IF(AU36=0,Var!$B$8,IF(LARGE(D36:AS36,1)&gt;=500,Var!$B$4," "))</f>
        <v>---</v>
      </c>
      <c r="BD36" s="319" t="str">
        <f>IF(AU36=0,Var!$B$8,IF(LARGE(D36:AS36,1)&gt;=515,Var!$B$4," "))</f>
        <v>---</v>
      </c>
      <c r="BE36" s="319" t="str">
        <f>IF(AU36=0,Var!$B$8,IF(LARGE(D36:AS36,1)&gt;=530,Var!$B$4," "))</f>
        <v>---</v>
      </c>
      <c r="BF36" s="319" t="str">
        <f>IF(AU36=0,Var!$B$8,IF(LARGE(D36:AS36,1)&gt;=545,Var!$B$4," "))</f>
        <v>---</v>
      </c>
      <c r="BG36" s="319" t="str">
        <f>IF(AU36=0,Var!$B$8,IF(LARGE(D36:AS36,1)&gt;=555,Var!$B$4," "))</f>
        <v>---</v>
      </c>
      <c r="BH36" s="319" t="str">
        <f>IF(AU36=0,Var!$B$8,IF(LARGE(D36:AS36,1)&gt;=565,Var!$B$4," "))</f>
        <v>---</v>
      </c>
      <c r="BI36" s="36" t="str">
        <f>IF(AU36=0,Var!$B$8,IF(LARGE(D36:AS36,1)&gt;=575,Var!$B$4," "))</f>
        <v>---</v>
      </c>
    </row>
    <row r="37" spans="1:61">
      <c r="A37" s="9"/>
      <c r="B37" s="14"/>
      <c r="C37" s="31" t="s">
        <v>27</v>
      </c>
      <c r="D37" s="458"/>
      <c r="E37" s="320"/>
      <c r="F37" s="458"/>
      <c r="G37" s="320"/>
      <c r="H37" s="458"/>
      <c r="I37" s="320"/>
      <c r="J37" s="458"/>
      <c r="K37" s="320"/>
      <c r="L37" s="345"/>
      <c r="M37" s="345"/>
      <c r="N37" s="458"/>
      <c r="O37" s="320"/>
      <c r="P37" s="458"/>
      <c r="Q37" s="320"/>
      <c r="R37" s="458"/>
      <c r="S37" s="320"/>
      <c r="T37" s="458"/>
      <c r="U37" s="320"/>
      <c r="V37" s="458"/>
      <c r="W37" s="320"/>
      <c r="X37" s="458"/>
      <c r="Y37" s="320"/>
      <c r="Z37" s="458"/>
      <c r="AA37" s="320"/>
      <c r="AB37" s="458"/>
      <c r="AC37" s="320"/>
      <c r="AD37" s="458"/>
      <c r="AE37" s="320"/>
      <c r="AF37" s="458"/>
      <c r="AG37" s="320"/>
      <c r="AH37" s="458"/>
      <c r="AI37" s="320"/>
      <c r="AJ37" s="458"/>
      <c r="AK37" s="320"/>
      <c r="AL37" s="458"/>
      <c r="AM37" s="320"/>
      <c r="AN37" s="458"/>
      <c r="AO37" s="320"/>
      <c r="AP37" s="458"/>
      <c r="AQ37" s="320"/>
      <c r="AR37" s="32"/>
      <c r="AS37" s="33"/>
      <c r="AT37" s="9"/>
      <c r="AU37" s="17">
        <f t="shared" si="0"/>
        <v>0</v>
      </c>
      <c r="AV37" s="18" t="str">
        <f t="shared" si="1"/>
        <v xml:space="preserve"> </v>
      </c>
      <c r="AW37" s="34" t="str">
        <f t="shared" si="2"/>
        <v xml:space="preserve"> </v>
      </c>
      <c r="AX37" s="34" t="str">
        <f t="shared" si="3"/>
        <v xml:space="preserve"> </v>
      </c>
      <c r="AY37" s="34" t="str">
        <f t="shared" si="4"/>
        <v xml:space="preserve"> </v>
      </c>
      <c r="AZ37" s="35" t="str">
        <f t="shared" si="5"/>
        <v xml:space="preserve"> </v>
      </c>
      <c r="BA37" s="319">
        <v>18</v>
      </c>
      <c r="BB37" s="319" t="str">
        <f>IF(AU37=0,Var!$B$8,IF(LARGE(D37:AS37,1)&gt;=480,Var!$B$4," "))</f>
        <v>---</v>
      </c>
      <c r="BC37" s="319" t="str">
        <f>IF(AU37=0,Var!$B$8,IF(LARGE(D37:AS37,1)&gt;=500,Var!$B$4," "))</f>
        <v>---</v>
      </c>
      <c r="BD37" s="319" t="str">
        <f>IF(AU37=0,Var!$B$8,IF(LARGE(D37:AS37,1)&gt;=515,Var!$B$4," "))</f>
        <v>---</v>
      </c>
      <c r="BE37" s="319" t="str">
        <f>IF(AU37=0,Var!$B$8,IF(LARGE(D37:AS37,1)&gt;=530,Var!$B$4," "))</f>
        <v>---</v>
      </c>
      <c r="BF37" s="319" t="str">
        <f>IF(AU37=0,Var!$B$8,IF(LARGE(D37:AS37,1)&gt;=545,Var!$B$4," "))</f>
        <v>---</v>
      </c>
      <c r="BG37" s="319" t="str">
        <f>IF(AU37=0,Var!$B$8,IF(LARGE(D37:AS37,1)&gt;=555,Var!$B$4," "))</f>
        <v>---</v>
      </c>
      <c r="BH37" s="319" t="str">
        <f>IF(AU37=0,Var!$B$8,IF(LARGE(D37:AS37,1)&gt;=565,Var!$B$4," "))</f>
        <v>---</v>
      </c>
      <c r="BI37" s="36" t="str">
        <f>IF(AU37=0,Var!$B$8,IF(LARGE(D37:AS37,1)&gt;=575,Var!$B$4," "))</f>
        <v>---</v>
      </c>
    </row>
    <row r="38" spans="1:61">
      <c r="A38" s="9"/>
      <c r="B38" s="14">
        <v>2</v>
      </c>
      <c r="C38" s="31" t="s">
        <v>320</v>
      </c>
      <c r="D38" s="458"/>
      <c r="E38" s="320"/>
      <c r="F38" s="458"/>
      <c r="G38" s="320"/>
      <c r="H38" s="458">
        <v>531</v>
      </c>
      <c r="I38" s="320" t="s">
        <v>387</v>
      </c>
      <c r="J38" s="458"/>
      <c r="K38" s="320"/>
      <c r="L38" s="345"/>
      <c r="M38" s="345"/>
      <c r="N38" s="458">
        <v>537</v>
      </c>
      <c r="O38" s="320" t="s">
        <v>15</v>
      </c>
      <c r="P38" s="458"/>
      <c r="Q38" s="320"/>
      <c r="R38" s="458"/>
      <c r="S38" s="320"/>
      <c r="T38" s="458"/>
      <c r="U38" s="320"/>
      <c r="V38" s="458"/>
      <c r="W38" s="320"/>
      <c r="X38" s="458"/>
      <c r="Y38" s="320"/>
      <c r="Z38" s="458"/>
      <c r="AA38" s="320"/>
      <c r="AB38" s="458"/>
      <c r="AC38" s="320"/>
      <c r="AD38" s="458"/>
      <c r="AE38" s="320"/>
      <c r="AF38" s="458"/>
      <c r="AG38" s="320"/>
      <c r="AH38" s="458"/>
      <c r="AI38" s="320"/>
      <c r="AJ38" s="458"/>
      <c r="AK38" s="320"/>
      <c r="AL38" s="458"/>
      <c r="AM38" s="320"/>
      <c r="AN38" s="458"/>
      <c r="AO38" s="320"/>
      <c r="AP38" s="458"/>
      <c r="AQ38" s="320"/>
      <c r="AR38" s="32"/>
      <c r="AS38" s="33"/>
      <c r="AT38" s="9"/>
      <c r="AU38" s="17">
        <f t="shared" si="0"/>
        <v>2</v>
      </c>
      <c r="AV38" s="18" t="str">
        <f t="shared" si="1"/>
        <v xml:space="preserve"> </v>
      </c>
      <c r="AW38" s="34" t="str">
        <f t="shared" si="2"/>
        <v xml:space="preserve"> </v>
      </c>
      <c r="AX38" s="34">
        <f t="shared" si="3"/>
        <v>1</v>
      </c>
      <c r="AY38" s="34" t="str">
        <f t="shared" si="4"/>
        <v xml:space="preserve"> </v>
      </c>
      <c r="AZ38" s="35">
        <f t="shared" si="5"/>
        <v>1</v>
      </c>
      <c r="BA38" s="319">
        <v>19</v>
      </c>
      <c r="BB38" s="319">
        <v>19</v>
      </c>
      <c r="BC38" s="319">
        <v>19</v>
      </c>
      <c r="BD38" s="319">
        <v>19</v>
      </c>
      <c r="BE38" s="319">
        <v>19</v>
      </c>
      <c r="BF38" s="319" t="str">
        <f>IF(AU38=0,Var!$B$8,IF(LARGE(D38:AS38,1)&gt;=545,Var!$B$4," "))</f>
        <v xml:space="preserve"> </v>
      </c>
      <c r="BG38" s="319" t="str">
        <f>IF(AU38=0,Var!$B$8,IF(LARGE(D38:AS38,1)&gt;=555,Var!$B$4," "))</f>
        <v xml:space="preserve"> </v>
      </c>
      <c r="BH38" s="319" t="str">
        <f>IF(AU38=0,Var!$B$8,IF(LARGE(D38:AS38,1)&gt;=565,Var!$B$4," "))</f>
        <v xml:space="preserve"> </v>
      </c>
      <c r="BI38" s="36" t="str">
        <f>IF(AU38=0,Var!$B$8,IF(LARGE(D38:AS38,1)&gt;=575,Var!$B$4," "))</f>
        <v xml:space="preserve"> </v>
      </c>
    </row>
    <row r="39" spans="1:61">
      <c r="A39" s="9"/>
      <c r="B39" s="14"/>
      <c r="C39" s="31" t="s">
        <v>29</v>
      </c>
      <c r="D39" s="458"/>
      <c r="E39" s="320"/>
      <c r="F39" s="458"/>
      <c r="G39" s="320"/>
      <c r="H39" s="458"/>
      <c r="I39" s="320"/>
      <c r="J39" s="458"/>
      <c r="K39" s="320"/>
      <c r="L39" s="345"/>
      <c r="M39" s="345"/>
      <c r="N39" s="458"/>
      <c r="O39" s="320"/>
      <c r="P39" s="458"/>
      <c r="Q39" s="320"/>
      <c r="R39" s="458"/>
      <c r="S39" s="320"/>
      <c r="T39" s="458"/>
      <c r="U39" s="320"/>
      <c r="V39" s="458"/>
      <c r="W39" s="320"/>
      <c r="X39" s="458"/>
      <c r="Y39" s="320"/>
      <c r="Z39" s="458"/>
      <c r="AA39" s="320"/>
      <c r="AB39" s="458"/>
      <c r="AC39" s="320"/>
      <c r="AD39" s="458"/>
      <c r="AE39" s="320"/>
      <c r="AF39" s="458"/>
      <c r="AG39" s="320"/>
      <c r="AH39" s="458"/>
      <c r="AI39" s="320"/>
      <c r="AJ39" s="458"/>
      <c r="AK39" s="320"/>
      <c r="AL39" s="458"/>
      <c r="AM39" s="320"/>
      <c r="AN39" s="458"/>
      <c r="AO39" s="320"/>
      <c r="AP39" s="458"/>
      <c r="AQ39" s="320"/>
      <c r="AR39" s="32"/>
      <c r="AS39" s="33"/>
      <c r="AT39" s="9"/>
      <c r="AU39" s="17">
        <f t="shared" si="0"/>
        <v>0</v>
      </c>
      <c r="AV39" s="18" t="str">
        <f t="shared" si="1"/>
        <v xml:space="preserve"> </v>
      </c>
      <c r="AW39" s="34" t="str">
        <f t="shared" si="2"/>
        <v xml:space="preserve"> </v>
      </c>
      <c r="AX39" s="34" t="str">
        <f t="shared" si="3"/>
        <v xml:space="preserve"> </v>
      </c>
      <c r="AY39" s="34" t="str">
        <f t="shared" si="4"/>
        <v xml:space="preserve"> </v>
      </c>
      <c r="AZ39" s="35" t="str">
        <f t="shared" si="5"/>
        <v xml:space="preserve"> </v>
      </c>
      <c r="BA39" s="319">
        <v>18</v>
      </c>
      <c r="BB39" s="319" t="str">
        <f>IF(AU39=0,Var!$B$8,IF(LARGE(D39:AS39,1)&gt;=480,Var!$B$4," "))</f>
        <v>---</v>
      </c>
      <c r="BC39" s="319" t="str">
        <f>IF(AU39=0,Var!$B$8,IF(LARGE(D39:AS39,1)&gt;=500,Var!$B$4," "))</f>
        <v>---</v>
      </c>
      <c r="BD39" s="319" t="str">
        <f>IF(AU39=0,Var!$B$8,IF(LARGE(D39:AS39,1)&gt;=515,Var!$B$4," "))</f>
        <v>---</v>
      </c>
      <c r="BE39" s="319" t="str">
        <f>IF(AU39=0,Var!$B$8,IF(LARGE(D39:AS39,1)&gt;=530,Var!$B$4," "))</f>
        <v>---</v>
      </c>
      <c r="BF39" s="319" t="str">
        <f>IF(AU39=0,Var!$B$8,IF(LARGE(D39:AS39,1)&gt;=545,Var!$B$4," "))</f>
        <v>---</v>
      </c>
      <c r="BG39" s="319" t="str">
        <f>IF(AU39=0,Var!$B$8,IF(LARGE(D39:AS39,1)&gt;=555,Var!$B$4," "))</f>
        <v>---</v>
      </c>
      <c r="BH39" s="319" t="str">
        <f>IF(AU39=0,Var!$B$8,IF(LARGE(D39:AS39,1)&gt;=565,Var!$B$4," "))</f>
        <v>---</v>
      </c>
      <c r="BI39" s="36" t="str">
        <f>IF(AU39=0,Var!$B$8,IF(LARGE(D39:AS39,1)&gt;=575,Var!$B$4," "))</f>
        <v>---</v>
      </c>
    </row>
    <row r="40" spans="1:61">
      <c r="A40" s="9"/>
      <c r="B40" s="14">
        <v>3</v>
      </c>
      <c r="C40" s="31" t="s">
        <v>30</v>
      </c>
      <c r="D40" s="458"/>
      <c r="E40" s="320"/>
      <c r="F40" s="458"/>
      <c r="G40" s="320"/>
      <c r="H40" s="458"/>
      <c r="I40" s="320"/>
      <c r="J40" s="458"/>
      <c r="K40" s="320"/>
      <c r="L40" s="345"/>
      <c r="M40" s="345"/>
      <c r="N40" s="458"/>
      <c r="O40" s="320"/>
      <c r="P40" s="458"/>
      <c r="Q40" s="320"/>
      <c r="R40" s="458">
        <v>538</v>
      </c>
      <c r="S40" s="320" t="s">
        <v>18</v>
      </c>
      <c r="T40" s="458"/>
      <c r="U40" s="320"/>
      <c r="V40" s="458"/>
      <c r="W40" s="320"/>
      <c r="X40" s="458"/>
      <c r="Y40" s="320"/>
      <c r="Z40" s="458"/>
      <c r="AA40" s="320"/>
      <c r="AB40" s="458"/>
      <c r="AC40" s="320"/>
      <c r="AD40" s="458"/>
      <c r="AE40" s="320"/>
      <c r="AF40" s="458"/>
      <c r="AG40" s="320"/>
      <c r="AH40" s="458"/>
      <c r="AI40" s="320"/>
      <c r="AJ40" s="458"/>
      <c r="AK40" s="320"/>
      <c r="AL40" s="458"/>
      <c r="AM40" s="320"/>
      <c r="AN40" s="458"/>
      <c r="AO40" s="320"/>
      <c r="AP40" s="458"/>
      <c r="AQ40" s="320"/>
      <c r="AR40" s="32"/>
      <c r="AS40" s="33"/>
      <c r="AT40" s="9"/>
      <c r="AU40" s="17">
        <f t="shared" si="0"/>
        <v>1</v>
      </c>
      <c r="AV40" s="18" t="str">
        <f t="shared" si="1"/>
        <v xml:space="preserve"> </v>
      </c>
      <c r="AW40" s="34" t="str">
        <f t="shared" si="2"/>
        <v xml:space="preserve"> </v>
      </c>
      <c r="AX40" s="34" t="str">
        <f t="shared" si="3"/>
        <v xml:space="preserve"> </v>
      </c>
      <c r="AY40" s="34">
        <f t="shared" si="4"/>
        <v>1</v>
      </c>
      <c r="AZ40" s="35">
        <f t="shared" si="5"/>
        <v>1</v>
      </c>
      <c r="BA40" s="319">
        <v>18</v>
      </c>
      <c r="BB40" s="319">
        <v>18</v>
      </c>
      <c r="BC40" s="319">
        <v>18</v>
      </c>
      <c r="BD40" s="319">
        <v>18</v>
      </c>
      <c r="BE40" s="319">
        <v>19</v>
      </c>
      <c r="BF40" s="319" t="str">
        <f>IF(AU40=0,Var!$B$8,IF(LARGE(D40:AS40,1)&gt;=545,Var!$B$4," "))</f>
        <v xml:space="preserve"> </v>
      </c>
      <c r="BG40" s="319" t="str">
        <f>IF(AU40=0,Var!$B$8,IF(LARGE(D40:AS40,1)&gt;=555,Var!$B$4," "))</f>
        <v xml:space="preserve"> </v>
      </c>
      <c r="BH40" s="319" t="str">
        <f>IF(AU40=0,Var!$B$8,IF(LARGE(D40:AS40,1)&gt;=565,Var!$B$4," "))</f>
        <v xml:space="preserve"> </v>
      </c>
      <c r="BI40" s="36" t="str">
        <f>IF(AU40=0,Var!$B$8,IF(LARGE(D40:AS40,1)&gt;=575,Var!$B$4," "))</f>
        <v xml:space="preserve"> </v>
      </c>
    </row>
    <row r="41" spans="1:61" ht="22.7" customHeight="1">
      <c r="A41" s="9"/>
      <c r="B41" s="27"/>
      <c r="C41" s="28" t="s">
        <v>31</v>
      </c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462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463"/>
      <c r="AE41" s="343"/>
      <c r="AF41" s="343"/>
      <c r="AG41" s="343"/>
      <c r="AH41" s="343"/>
      <c r="AI41" s="343"/>
      <c r="AJ41" s="464"/>
      <c r="AK41" s="464"/>
      <c r="AL41" s="464"/>
      <c r="AM41" s="464"/>
      <c r="AN41" s="464"/>
      <c r="AO41" s="464"/>
      <c r="AP41" s="343"/>
      <c r="AQ41" s="464"/>
      <c r="AR41" s="30"/>
      <c r="AS41" s="30"/>
      <c r="AT41" s="9"/>
      <c r="AU41" s="17"/>
      <c r="AV41" s="18"/>
      <c r="AW41" s="17"/>
      <c r="AX41" s="17"/>
      <c r="AY41" s="17"/>
      <c r="AZ41" s="26"/>
      <c r="BA41" s="17"/>
      <c r="BB41" s="17"/>
      <c r="BC41" s="26"/>
      <c r="BD41" s="17"/>
      <c r="BE41" s="17"/>
      <c r="BF41" s="17"/>
      <c r="BG41" s="26"/>
      <c r="BH41" s="17"/>
      <c r="BI41" s="17"/>
    </row>
    <row r="42" spans="1:61">
      <c r="A42" s="9"/>
      <c r="B42" s="14"/>
      <c r="C42" s="31" t="s">
        <v>34</v>
      </c>
      <c r="D42" s="458"/>
      <c r="E42" s="320"/>
      <c r="F42" s="458"/>
      <c r="G42" s="320"/>
      <c r="H42" s="458"/>
      <c r="I42" s="320"/>
      <c r="J42" s="458"/>
      <c r="K42" s="320"/>
      <c r="L42" s="345"/>
      <c r="M42" s="345"/>
      <c r="N42" s="458"/>
      <c r="O42" s="320"/>
      <c r="P42" s="458"/>
      <c r="Q42" s="320"/>
      <c r="R42" s="458"/>
      <c r="S42" s="320"/>
      <c r="T42" s="458"/>
      <c r="U42" s="320"/>
      <c r="V42" s="458"/>
      <c r="W42" s="320"/>
      <c r="X42" s="458"/>
      <c r="Y42" s="320"/>
      <c r="Z42" s="458"/>
      <c r="AA42" s="320"/>
      <c r="AB42" s="458"/>
      <c r="AC42" s="320"/>
      <c r="AD42" s="458"/>
      <c r="AE42" s="320"/>
      <c r="AF42" s="458"/>
      <c r="AG42" s="320"/>
      <c r="AH42" s="458"/>
      <c r="AI42" s="320"/>
      <c r="AJ42" s="458"/>
      <c r="AK42" s="320"/>
      <c r="AL42" s="458"/>
      <c r="AM42" s="320"/>
      <c r="AN42" s="458"/>
      <c r="AO42" s="320"/>
      <c r="AP42" s="458"/>
      <c r="AQ42" s="320"/>
      <c r="AR42" s="32"/>
      <c r="AS42" s="33"/>
      <c r="AT42" s="9"/>
      <c r="AU42" s="17">
        <f>COUNT(D42:AS42)</f>
        <v>0</v>
      </c>
      <c r="AV42" s="18" t="str">
        <f>IF(AU42&lt;3," ",(LARGE(D42:AS42,1)+LARGE(D42:AS42,2)+LARGE(D42:AS42,3))/3)</f>
        <v xml:space="preserve"> </v>
      </c>
      <c r="AW42" s="34" t="str">
        <f>IF(COUNTIF(D42:AS42,"(1)")=0," ",COUNTIF(D42:AS42,"(1)"))</f>
        <v xml:space="preserve"> </v>
      </c>
      <c r="AX42" s="34" t="str">
        <f>IF(COUNTIF(D42:AS42,"(2)")=0," ",COUNTIF(D42:AS42,"(2)"))</f>
        <v xml:space="preserve"> </v>
      </c>
      <c r="AY42" s="34" t="str">
        <f>IF(COUNTIF(D42:AS42,"(3)")=0," ",COUNTIF(D42:AS42,"(3)"))</f>
        <v xml:space="preserve"> </v>
      </c>
      <c r="AZ42" s="35" t="str">
        <f>IF(SUM(AW42:AY42)=0," ",SUM(AW42:AY42))</f>
        <v xml:space="preserve"> </v>
      </c>
      <c r="BA42" s="319" t="str">
        <f>IF(AU42=0,Var!$B$8,IF(LARGE(D42:AS42,1)&gt;=455,Var!$B$4," "))</f>
        <v>---</v>
      </c>
      <c r="BB42" s="319" t="str">
        <f>IF(AU42=0,Var!$B$8,IF(LARGE(D42:AS42,1)&gt;=480,Var!$B$4," "))</f>
        <v>---</v>
      </c>
      <c r="BC42" s="319" t="str">
        <f>IF(AU42=0,Var!$B$8,IF(LARGE(D42:AS42,1)&gt;=500,Var!$B$4," "))</f>
        <v>---</v>
      </c>
      <c r="BD42" s="319" t="str">
        <f>IF(AU42=0,Var!$B$8,IF(LARGE(D42:AS42,1)&gt;=515,Var!$B$4," "))</f>
        <v>---</v>
      </c>
      <c r="BE42" s="319" t="str">
        <f>IF(AU42=0,Var!$B$8,IF(LARGE(D42:AS42,1)&gt;=530,Var!$B$4," "))</f>
        <v>---</v>
      </c>
      <c r="BF42" s="319" t="str">
        <f>IF(AU42=0,Var!$B$8,IF(LARGE(D42:AS42,1)&gt;=545,Var!$B$4," "))</f>
        <v>---</v>
      </c>
      <c r="BG42" s="319" t="str">
        <f>IF(AU42=0,Var!$B$8,IF(LARGE(D42:AS42,1)&gt;=555,Var!$B$4," "))</f>
        <v>---</v>
      </c>
      <c r="BH42" s="319" t="str">
        <f>IF(AU42=0,Var!$B$8,IF(LARGE(D42:AS42,1)&gt;=565,Var!$B$4," "))</f>
        <v>---</v>
      </c>
      <c r="BI42" s="36" t="str">
        <f>IF(AU42=0,Var!$B$8,IF(LARGE(D42:AS42,1)&gt;=575,Var!$B$4," "))</f>
        <v>---</v>
      </c>
    </row>
    <row r="43" spans="1:61">
      <c r="A43" s="9"/>
      <c r="B43" s="14"/>
      <c r="C43" s="31" t="s">
        <v>32</v>
      </c>
      <c r="D43" s="458"/>
      <c r="E43" s="320"/>
      <c r="F43" s="458"/>
      <c r="G43" s="320"/>
      <c r="H43" s="458"/>
      <c r="I43" s="320"/>
      <c r="J43" s="458"/>
      <c r="K43" s="320"/>
      <c r="L43" s="345"/>
      <c r="M43" s="345"/>
      <c r="N43" s="458"/>
      <c r="O43" s="320"/>
      <c r="P43" s="458"/>
      <c r="Q43" s="320"/>
      <c r="R43" s="458"/>
      <c r="S43" s="320"/>
      <c r="T43" s="458"/>
      <c r="U43" s="320"/>
      <c r="V43" s="458"/>
      <c r="W43" s="320"/>
      <c r="X43" s="458"/>
      <c r="Y43" s="320"/>
      <c r="Z43" s="458"/>
      <c r="AA43" s="320"/>
      <c r="AB43" s="458"/>
      <c r="AC43" s="320"/>
      <c r="AD43" s="458"/>
      <c r="AE43" s="320"/>
      <c r="AF43" s="458"/>
      <c r="AG43" s="320"/>
      <c r="AH43" s="458"/>
      <c r="AI43" s="320"/>
      <c r="AJ43" s="458"/>
      <c r="AK43" s="320"/>
      <c r="AL43" s="458"/>
      <c r="AM43" s="320"/>
      <c r="AN43" s="458"/>
      <c r="AO43" s="320"/>
      <c r="AP43" s="458"/>
      <c r="AQ43" s="320"/>
      <c r="AR43" s="32"/>
      <c r="AS43" s="33"/>
      <c r="AT43" s="9"/>
      <c r="AU43" s="17">
        <f>COUNT(D43:AS43)</f>
        <v>0</v>
      </c>
      <c r="AV43" s="18" t="str">
        <f>IF(AU43&lt;3," ",(LARGE(D43:AS43,1)+LARGE(D43:AS43,2)+LARGE(D43:AS43,3))/3)</f>
        <v xml:space="preserve"> </v>
      </c>
      <c r="AW43" s="34" t="str">
        <f>IF(COUNTIF(D43:AS43,"(1)")=0," ",COUNTIF(D43:AS43,"(1)"))</f>
        <v xml:space="preserve"> </v>
      </c>
      <c r="AX43" s="34" t="str">
        <f>IF(COUNTIF(D43:AS43,"(2)")=0," ",COUNTIF(D43:AS43,"(2)"))</f>
        <v xml:space="preserve"> </v>
      </c>
      <c r="AY43" s="34" t="str">
        <f>IF(COUNTIF(D43:AS43,"(3)")=0," ",COUNTIF(D43:AS43,"(3)"))</f>
        <v xml:space="preserve"> </v>
      </c>
      <c r="AZ43" s="35" t="str">
        <f>IF(SUM(AW43:AY43)=0," ",SUM(AW43:AY43))</f>
        <v xml:space="preserve"> </v>
      </c>
      <c r="BA43" s="319" t="str">
        <f>IF(AU43=0,Var!$B$8,IF(LARGE(D43:AS43,1)&gt;=455,Var!$B$4," "))</f>
        <v>---</v>
      </c>
      <c r="BB43" s="319" t="str">
        <f>IF(AU43=0,Var!$B$8,IF(LARGE(D43:AS43,1)&gt;=480,Var!$B$4," "))</f>
        <v>---</v>
      </c>
      <c r="BC43" s="319" t="str">
        <f>IF(AU43=0,Var!$B$8,IF(LARGE(D43:AS43,1)&gt;=500,Var!$B$4," "))</f>
        <v>---</v>
      </c>
      <c r="BD43" s="319" t="str">
        <f>IF(AU43=0,Var!$B$8,IF(LARGE(D43:AS43,1)&gt;=515,Var!$B$4," "))</f>
        <v>---</v>
      </c>
      <c r="BE43" s="319" t="str">
        <f>IF(AU43=0,Var!$B$8,IF(LARGE(D43:AS43,1)&gt;=530,Var!$B$4," "))</f>
        <v>---</v>
      </c>
      <c r="BF43" s="319" t="str">
        <f>IF(AU43=0,Var!$B$8,IF(LARGE(D43:AS43,1)&gt;=545,Var!$B$4," "))</f>
        <v>---</v>
      </c>
      <c r="BG43" s="319" t="str">
        <f>IF(AU43=0,Var!$B$8,IF(LARGE(D43:AS43,1)&gt;=555,Var!$B$4," "))</f>
        <v>---</v>
      </c>
      <c r="BH43" s="319" t="str">
        <f>IF(AU43=0,Var!$B$8,IF(LARGE(D43:AS43,1)&gt;=565,Var!$B$4," "))</f>
        <v>---</v>
      </c>
      <c r="BI43" s="36" t="str">
        <f>IF(AU43=0,Var!$B$8,IF(LARGE(D43:AS43,1)&gt;=575,Var!$B$4," "))</f>
        <v>---</v>
      </c>
    </row>
    <row r="44" spans="1:61">
      <c r="A44" s="9"/>
      <c r="B44" s="14"/>
      <c r="C44" s="31" t="s">
        <v>33</v>
      </c>
      <c r="D44" s="458"/>
      <c r="E44" s="320"/>
      <c r="F44" s="458"/>
      <c r="G44" s="320"/>
      <c r="H44" s="458"/>
      <c r="I44" s="320"/>
      <c r="J44" s="458"/>
      <c r="K44" s="320"/>
      <c r="L44" s="345"/>
      <c r="M44" s="345"/>
      <c r="N44" s="458"/>
      <c r="O44" s="320"/>
      <c r="P44" s="458"/>
      <c r="Q44" s="320"/>
      <c r="R44" s="458"/>
      <c r="S44" s="320"/>
      <c r="T44" s="458"/>
      <c r="U44" s="320"/>
      <c r="V44" s="458"/>
      <c r="W44" s="320"/>
      <c r="X44" s="458"/>
      <c r="Y44" s="320"/>
      <c r="Z44" s="458"/>
      <c r="AA44" s="320"/>
      <c r="AB44" s="458"/>
      <c r="AC44" s="320"/>
      <c r="AD44" s="458"/>
      <c r="AE44" s="320"/>
      <c r="AF44" s="458"/>
      <c r="AG44" s="320"/>
      <c r="AH44" s="458"/>
      <c r="AI44" s="320"/>
      <c r="AJ44" s="458"/>
      <c r="AK44" s="320"/>
      <c r="AL44" s="458"/>
      <c r="AM44" s="320"/>
      <c r="AN44" s="458"/>
      <c r="AO44" s="320"/>
      <c r="AP44" s="458"/>
      <c r="AQ44" s="320"/>
      <c r="AR44" s="32"/>
      <c r="AS44" s="33"/>
      <c r="AT44" s="9"/>
      <c r="AU44" s="17">
        <f>COUNT(D44:AS44)</f>
        <v>0</v>
      </c>
      <c r="AV44" s="18" t="str">
        <f>IF(AU44&lt;3," ",(LARGE(D44:AS44,1)+LARGE(D44:AS44,2)+LARGE(D44:AS44,3))/3)</f>
        <v xml:space="preserve"> </v>
      </c>
      <c r="AW44" s="34" t="str">
        <f>IF(COUNTIF(D44:AS44,"(1)")=0," ",COUNTIF(D44:AS44,"(1)"))</f>
        <v xml:space="preserve"> </v>
      </c>
      <c r="AX44" s="34" t="str">
        <f>IF(COUNTIF(D44:AS44,"(2)")=0," ",COUNTIF(D44:AS44,"(2)"))</f>
        <v xml:space="preserve"> </v>
      </c>
      <c r="AY44" s="34" t="str">
        <f>IF(COUNTIF(D44:AS44,"(3)")=0," ",COUNTIF(D44:AS44,"(3)"))</f>
        <v xml:space="preserve"> </v>
      </c>
      <c r="AZ44" s="35" t="str">
        <f>IF(SUM(AW44:AY44)=0," ",SUM(AW44:AY44))</f>
        <v xml:space="preserve"> </v>
      </c>
      <c r="BA44" s="319" t="str">
        <f>IF(AU44=0,Var!$B$8,IF(LARGE(D44:AS44,1)&gt;=455,Var!$B$4," "))</f>
        <v>---</v>
      </c>
      <c r="BB44" s="319" t="str">
        <f>IF(AU44=0,Var!$B$8,IF(LARGE(D44:AS44,1)&gt;=480,Var!$B$4," "))</f>
        <v>---</v>
      </c>
      <c r="BC44" s="319" t="str">
        <f>IF(AU44=0,Var!$B$8,IF(LARGE(D44:AS44,1)&gt;=500,Var!$B$4," "))</f>
        <v>---</v>
      </c>
      <c r="BD44" s="319" t="str">
        <f>IF(AU44=0,Var!$B$8,IF(LARGE(D44:AS44,1)&gt;=515,Var!$B$4," "))</f>
        <v>---</v>
      </c>
      <c r="BE44" s="319" t="str">
        <f>IF(AU44=0,Var!$B$8,IF(LARGE(D44:AS44,1)&gt;=530,Var!$B$4," "))</f>
        <v>---</v>
      </c>
      <c r="BF44" s="319" t="str">
        <f>IF(AU44=0,Var!$B$8,IF(LARGE(D44:AS44,1)&gt;=545,Var!$B$4," "))</f>
        <v>---</v>
      </c>
      <c r="BG44" s="319" t="str">
        <f>IF(AU44=0,Var!$B$8,IF(LARGE(D44:AS44,1)&gt;=555,Var!$B$4," "))</f>
        <v>---</v>
      </c>
      <c r="BH44" s="319" t="str">
        <f>IF(AU44=0,Var!$B$8,IF(LARGE(D44:AS44,1)&gt;=565,Var!$B$4," "))</f>
        <v>---</v>
      </c>
      <c r="BI44" s="36" t="str">
        <f>IF(AU44=0,Var!$B$8,IF(LARGE(D44:AS44,1)&gt;=575,Var!$B$4," "))</f>
        <v>---</v>
      </c>
    </row>
    <row r="45" spans="1:61" ht="22.7" customHeight="1">
      <c r="A45" s="9"/>
      <c r="B45" s="27"/>
      <c r="C45" s="28" t="s">
        <v>288</v>
      </c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462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463"/>
      <c r="AE45" s="343"/>
      <c r="AF45" s="343"/>
      <c r="AG45" s="343"/>
      <c r="AH45" s="343"/>
      <c r="AI45" s="343"/>
      <c r="AJ45" s="464"/>
      <c r="AK45" s="464"/>
      <c r="AL45" s="464"/>
      <c r="AM45" s="464"/>
      <c r="AN45" s="464"/>
      <c r="AO45" s="464"/>
      <c r="AP45" s="343"/>
      <c r="AQ45" s="464"/>
      <c r="AR45" s="30"/>
      <c r="AS45" s="30"/>
      <c r="AT45" s="9"/>
      <c r="AU45" s="17"/>
      <c r="AV45" s="18"/>
      <c r="AW45" s="17"/>
      <c r="AX45" s="17"/>
      <c r="AY45" s="17"/>
      <c r="AZ45" s="26"/>
      <c r="BA45" s="17"/>
      <c r="BB45" s="17"/>
      <c r="BC45" s="26"/>
      <c r="BD45" s="17"/>
      <c r="BE45" s="17"/>
      <c r="BF45" s="17"/>
      <c r="BG45" s="26"/>
      <c r="BH45" s="17"/>
      <c r="BI45" s="17"/>
    </row>
    <row r="46" spans="1:61">
      <c r="A46" s="9"/>
      <c r="B46" s="14"/>
      <c r="C46" s="31" t="s">
        <v>326</v>
      </c>
      <c r="D46" s="458"/>
      <c r="E46" s="320"/>
      <c r="F46" s="458"/>
      <c r="G46" s="320"/>
      <c r="H46" s="458"/>
      <c r="I46" s="320"/>
      <c r="J46" s="458"/>
      <c r="K46" s="320"/>
      <c r="L46" s="345"/>
      <c r="M46" s="345"/>
      <c r="N46" s="458"/>
      <c r="O46" s="320"/>
      <c r="P46" s="458"/>
      <c r="Q46" s="320"/>
      <c r="R46" s="458"/>
      <c r="S46" s="320"/>
      <c r="T46" s="458"/>
      <c r="U46" s="320"/>
      <c r="V46" s="458"/>
      <c r="W46" s="320"/>
      <c r="X46" s="458"/>
      <c r="Y46" s="320"/>
      <c r="Z46" s="458"/>
      <c r="AA46" s="320"/>
      <c r="AB46" s="458"/>
      <c r="AC46" s="320"/>
      <c r="AD46" s="458"/>
      <c r="AE46" s="320"/>
      <c r="AF46" s="458"/>
      <c r="AG46" s="320"/>
      <c r="AH46" s="458"/>
      <c r="AI46" s="320"/>
      <c r="AJ46" s="458"/>
      <c r="AK46" s="320"/>
      <c r="AL46" s="458"/>
      <c r="AM46" s="320"/>
      <c r="AN46" s="458"/>
      <c r="AO46" s="320"/>
      <c r="AP46" s="458"/>
      <c r="AQ46" s="320"/>
      <c r="AR46" s="32"/>
      <c r="AS46" s="33"/>
      <c r="AT46" s="9"/>
      <c r="AU46" s="17">
        <f>COUNT(D46:AS46)</f>
        <v>0</v>
      </c>
      <c r="AV46" s="18" t="str">
        <f>IF(AU46&lt;3," ",(LARGE(D46:AS46,1)+LARGE(D46:AS46,2)+LARGE(D46:AS46,3))/3)</f>
        <v xml:space="preserve"> </v>
      </c>
      <c r="AW46" s="34" t="str">
        <f>IF(COUNTIF(D46:AS46,"(1)")=0," ",COUNTIF(D46:AS46,"(1)"))</f>
        <v xml:space="preserve"> </v>
      </c>
      <c r="AX46" s="34" t="str">
        <f>IF(COUNTIF(D46:AS46,"(2)")=0," ",COUNTIF(D46:AS46,"(2)"))</f>
        <v xml:space="preserve"> </v>
      </c>
      <c r="AY46" s="34" t="str">
        <f>IF(COUNTIF(D46:AS46,"(3)")=0," ",COUNTIF(D46:AS46,"(3)"))</f>
        <v xml:space="preserve"> </v>
      </c>
      <c r="AZ46" s="35" t="str">
        <f>IF(SUM(AW46:AY46)=0," ",SUM(AW46:AY46))</f>
        <v xml:space="preserve"> </v>
      </c>
      <c r="BA46" s="319">
        <v>19</v>
      </c>
      <c r="BB46" s="319">
        <v>19</v>
      </c>
      <c r="BC46" s="319" t="str">
        <f>IF(AU46=0,Var!$B$8,IF(LARGE(D46:AS46,1)&gt;=500,Var!$B$4," "))</f>
        <v>---</v>
      </c>
      <c r="BD46" s="319" t="str">
        <f>IF(AU46=0,Var!$B$8,IF(LARGE(D46:AS46,1)&gt;=515,Var!$B$4," "))</f>
        <v>---</v>
      </c>
      <c r="BE46" s="319" t="str">
        <f>IF(AU46=0,Var!$B$8,IF(LARGE(D46:AS46,1)&gt;=530,Var!$B$4," "))</f>
        <v>---</v>
      </c>
      <c r="BF46" s="319" t="str">
        <f>IF(AU46=0,Var!$B$8,IF(LARGE(D46:AS46,1)&gt;=545,Var!$B$4," "))</f>
        <v>---</v>
      </c>
      <c r="BG46" s="319" t="str">
        <f>IF(AU46=0,Var!$B$8,IF(LARGE(D46:AS46,1)&gt;=555,Var!$B$4," "))</f>
        <v>---</v>
      </c>
      <c r="BH46" s="319" t="str">
        <f>IF(AU46=0,Var!$B$8,IF(LARGE(D46:AS46,1)&gt;=565,Var!$B$4," "))</f>
        <v>---</v>
      </c>
      <c r="BI46" s="36" t="str">
        <f>IF(AU46=0,Var!$B$8,IF(LARGE(D46:AS46,1)&gt;=575,Var!$B$4," "))</f>
        <v>---</v>
      </c>
    </row>
    <row r="47" spans="1:61">
      <c r="A47" s="9"/>
      <c r="B47" s="14"/>
      <c r="C47" s="31"/>
      <c r="D47" s="458"/>
      <c r="E47" s="320"/>
      <c r="F47" s="458"/>
      <c r="G47" s="320"/>
      <c r="H47" s="458"/>
      <c r="I47" s="320"/>
      <c r="J47" s="458"/>
      <c r="K47" s="320"/>
      <c r="L47" s="345"/>
      <c r="M47" s="345"/>
      <c r="N47" s="458"/>
      <c r="O47" s="320"/>
      <c r="P47" s="458"/>
      <c r="Q47" s="320"/>
      <c r="R47" s="458"/>
      <c r="S47" s="320"/>
      <c r="T47" s="458"/>
      <c r="U47" s="320"/>
      <c r="V47" s="458"/>
      <c r="W47" s="320"/>
      <c r="X47" s="458"/>
      <c r="Y47" s="320"/>
      <c r="Z47" s="458"/>
      <c r="AA47" s="320"/>
      <c r="AB47" s="458"/>
      <c r="AC47" s="320"/>
      <c r="AD47" s="458"/>
      <c r="AE47" s="320"/>
      <c r="AF47" s="458"/>
      <c r="AG47" s="320"/>
      <c r="AH47" s="458"/>
      <c r="AI47" s="320"/>
      <c r="AJ47" s="458"/>
      <c r="AK47" s="320"/>
      <c r="AL47" s="458"/>
      <c r="AM47" s="320"/>
      <c r="AN47" s="458"/>
      <c r="AO47" s="320"/>
      <c r="AP47" s="458"/>
      <c r="AQ47" s="320"/>
      <c r="AR47" s="32"/>
      <c r="AS47" s="33"/>
      <c r="AT47" s="9"/>
      <c r="AU47" s="17">
        <f>COUNT(D47:AS47)</f>
        <v>0</v>
      </c>
      <c r="AV47" s="18" t="str">
        <f>IF(AU47&lt;3," ",(LARGE(D47:AS47,1)+LARGE(D47:AS47,2)+LARGE(D47:AS47,3))/3)</f>
        <v xml:space="preserve"> </v>
      </c>
      <c r="AW47" s="34" t="str">
        <f>IF(COUNTIF(D47:AS47,"(1)")=0," ",COUNTIF(D47:AS47,"(1)"))</f>
        <v xml:space="preserve"> </v>
      </c>
      <c r="AX47" s="34" t="str">
        <f>IF(COUNTIF(D47:AS47,"(2)")=0," ",COUNTIF(D47:AS47,"(2)"))</f>
        <v xml:space="preserve"> </v>
      </c>
      <c r="AY47" s="34" t="str">
        <f>IF(COUNTIF(D47:AS47,"(3)")=0," ",COUNTIF(D47:AS47,"(3)"))</f>
        <v xml:space="preserve"> </v>
      </c>
      <c r="AZ47" s="35" t="str">
        <f>IF(SUM(AW47:AY47)=0," ",SUM(AW47:AY47))</f>
        <v xml:space="preserve"> </v>
      </c>
      <c r="BA47" s="319" t="str">
        <f>IF(AU47=0,Var!$B$8,IF(LARGE(D47:AS47,1)&gt;=455,Var!$B$4," "))</f>
        <v>---</v>
      </c>
      <c r="BB47" s="319" t="str">
        <f>IF(AU47=0,Var!$B$8,IF(LARGE(D47:AS47,1)&gt;=480,Var!$B$4," "))</f>
        <v>---</v>
      </c>
      <c r="BC47" s="319" t="str">
        <f>IF(AU47=0,Var!$B$8,IF(LARGE(D47:AS47,1)&gt;=500,Var!$B$4," "))</f>
        <v>---</v>
      </c>
      <c r="BD47" s="319" t="str">
        <f>IF(AU47=0,Var!$B$8,IF(LARGE(D47:AS47,1)&gt;=515,Var!$B$4," "))</f>
        <v>---</v>
      </c>
      <c r="BE47" s="319" t="str">
        <f>IF(AU47=0,Var!$B$8,IF(LARGE(D47:AS47,1)&gt;=530,Var!$B$4," "))</f>
        <v>---</v>
      </c>
      <c r="BF47" s="319" t="str">
        <f>IF(AU47=0,Var!$B$8,IF(LARGE(D47:AS47,1)&gt;=545,Var!$B$4," "))</f>
        <v>---</v>
      </c>
      <c r="BG47" s="319" t="str">
        <f>IF(AU47=0,Var!$B$8,IF(LARGE(D47:AS47,1)&gt;=555,Var!$B$4," "))</f>
        <v>---</v>
      </c>
      <c r="BH47" s="319" t="str">
        <f>IF(AU47=0,Var!$B$8,IF(LARGE(D47:AS47,1)&gt;=565,Var!$B$4," "))</f>
        <v>---</v>
      </c>
      <c r="BI47" s="36" t="str">
        <f>IF(AU47=0,Var!$B$8,IF(LARGE(D47:AS47,1)&gt;=575,Var!$B$4," "))</f>
        <v>---</v>
      </c>
    </row>
    <row r="48" spans="1:61" ht="22.7" customHeight="1">
      <c r="A48" s="9"/>
      <c r="B48" s="27"/>
      <c r="C48" s="28" t="s">
        <v>289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462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463"/>
      <c r="AE48" s="343"/>
      <c r="AF48" s="343"/>
      <c r="AG48" s="343"/>
      <c r="AH48" s="343"/>
      <c r="AI48" s="343"/>
      <c r="AJ48" s="464"/>
      <c r="AK48" s="464"/>
      <c r="AL48" s="464"/>
      <c r="AM48" s="464"/>
      <c r="AN48" s="464"/>
      <c r="AO48" s="464"/>
      <c r="AP48" s="343"/>
      <c r="AQ48" s="464"/>
      <c r="AR48" s="30"/>
      <c r="AS48" s="30"/>
      <c r="AT48" s="9"/>
      <c r="AU48" s="17"/>
      <c r="AV48" s="18"/>
      <c r="AW48" s="17"/>
      <c r="AX48" s="17"/>
      <c r="AY48" s="17"/>
      <c r="AZ48" s="26"/>
      <c r="BA48" s="17"/>
      <c r="BB48" s="17"/>
      <c r="BC48" s="26"/>
      <c r="BD48" s="17"/>
      <c r="BE48" s="17"/>
      <c r="BF48" s="17"/>
      <c r="BG48" s="26"/>
      <c r="BH48" s="17"/>
      <c r="BI48" s="17"/>
    </row>
    <row r="49" spans="1:61">
      <c r="A49" s="9"/>
      <c r="B49" s="14"/>
      <c r="C49" s="31" t="s">
        <v>35</v>
      </c>
      <c r="D49" s="458"/>
      <c r="E49" s="320"/>
      <c r="F49" s="458"/>
      <c r="G49" s="320"/>
      <c r="H49" s="458"/>
      <c r="I49" s="320"/>
      <c r="J49" s="458"/>
      <c r="K49" s="320"/>
      <c r="L49" s="345"/>
      <c r="M49" s="345"/>
      <c r="N49" s="458"/>
      <c r="O49" s="320"/>
      <c r="P49" s="458"/>
      <c r="Q49" s="320"/>
      <c r="R49" s="458"/>
      <c r="S49" s="320"/>
      <c r="T49" s="458"/>
      <c r="U49" s="320"/>
      <c r="V49" s="458"/>
      <c r="W49" s="320"/>
      <c r="X49" s="458"/>
      <c r="Y49" s="320"/>
      <c r="Z49" s="458"/>
      <c r="AA49" s="320"/>
      <c r="AB49" s="458"/>
      <c r="AC49" s="320"/>
      <c r="AD49" s="458"/>
      <c r="AE49" s="320"/>
      <c r="AF49" s="458"/>
      <c r="AG49" s="320"/>
      <c r="AH49" s="458"/>
      <c r="AI49" s="320"/>
      <c r="AJ49" s="458"/>
      <c r="AK49" s="320"/>
      <c r="AL49" s="458"/>
      <c r="AM49" s="320"/>
      <c r="AN49" s="458"/>
      <c r="AO49" s="320"/>
      <c r="AP49" s="458"/>
      <c r="AQ49" s="320"/>
      <c r="AR49" s="32"/>
      <c r="AS49" s="33"/>
      <c r="AT49" s="9"/>
      <c r="AU49" s="17">
        <f>COUNT(D49:AS49)</f>
        <v>0</v>
      </c>
      <c r="AV49" s="18" t="str">
        <f>IF(AU49&lt;3," ",(LARGE(D49:AS49,1)+LARGE(D49:AS49,2)+LARGE(D49:AS49,3))/3)</f>
        <v xml:space="preserve"> </v>
      </c>
      <c r="AW49" s="34" t="str">
        <f>IF(COUNTIF(D49:AS49,"(1)")=0," ",COUNTIF(D49:AS49,"(1)"))</f>
        <v xml:space="preserve"> </v>
      </c>
      <c r="AX49" s="34" t="str">
        <f>IF(COUNTIF(D49:AS49,"(2)")=0," ",COUNTIF(D49:AS49,"(2)"))</f>
        <v xml:space="preserve"> </v>
      </c>
      <c r="AY49" s="34" t="str">
        <f>IF(COUNTIF(D49:AS49,"(3)")=0," ",COUNTIF(D49:AS49,"(3)"))</f>
        <v xml:space="preserve"> </v>
      </c>
      <c r="AZ49" s="35" t="str">
        <f>IF(SUM(AW49:AY49)=0," ",SUM(AW49:AY49))</f>
        <v xml:space="preserve"> </v>
      </c>
      <c r="BA49" s="319">
        <v>18</v>
      </c>
      <c r="BB49" s="319">
        <v>18</v>
      </c>
      <c r="BC49" s="319">
        <v>18</v>
      </c>
      <c r="BD49" s="319" t="str">
        <f>IF(AU49=0,Var!$B$8,IF(LARGE(D49:AS49,1)&gt;=515,Var!$B$4," "))</f>
        <v>---</v>
      </c>
      <c r="BE49" s="319" t="str">
        <f>IF(AU49=0,Var!$B$8,IF(LARGE(D49:AS49,1)&gt;=530,Var!$B$4," "))</f>
        <v>---</v>
      </c>
      <c r="BF49" s="319" t="str">
        <f>IF(AU49=0,Var!$B$8,IF(LARGE(D49:AS49,1)&gt;=545,Var!$B$4," "))</f>
        <v>---</v>
      </c>
      <c r="BG49" s="319" t="str">
        <f>IF(AU49=0,Var!$B$8,IF(LARGE(D49:AS49,1)&gt;=555,Var!$B$4," "))</f>
        <v>---</v>
      </c>
      <c r="BH49" s="319" t="str">
        <f>IF(AU49=0,Var!$B$8,IF(LARGE(D49:AS49,1)&gt;=565,Var!$B$4," "))</f>
        <v>---</v>
      </c>
      <c r="BI49" s="36" t="str">
        <f>IF(AU49=0,Var!$B$8,IF(LARGE(D49:AS49,1)&gt;=575,Var!$B$4," "))</f>
        <v>---</v>
      </c>
    </row>
    <row r="50" spans="1:61">
      <c r="A50" s="9"/>
      <c r="B50" s="14"/>
      <c r="C50" s="31"/>
      <c r="D50" s="458"/>
      <c r="E50" s="320"/>
      <c r="F50" s="458"/>
      <c r="G50" s="320"/>
      <c r="H50" s="458"/>
      <c r="I50" s="320"/>
      <c r="J50" s="458"/>
      <c r="K50" s="320"/>
      <c r="L50" s="345"/>
      <c r="M50" s="345"/>
      <c r="N50" s="458"/>
      <c r="O50" s="320"/>
      <c r="P50" s="458"/>
      <c r="Q50" s="320"/>
      <c r="R50" s="458"/>
      <c r="S50" s="320"/>
      <c r="T50" s="458"/>
      <c r="U50" s="320"/>
      <c r="V50" s="458"/>
      <c r="W50" s="320"/>
      <c r="X50" s="458"/>
      <c r="Y50" s="320"/>
      <c r="Z50" s="458"/>
      <c r="AA50" s="320"/>
      <c r="AB50" s="458"/>
      <c r="AC50" s="320"/>
      <c r="AD50" s="458"/>
      <c r="AE50" s="320"/>
      <c r="AF50" s="458"/>
      <c r="AG50" s="320"/>
      <c r="AH50" s="458"/>
      <c r="AI50" s="320"/>
      <c r="AJ50" s="458"/>
      <c r="AK50" s="320"/>
      <c r="AL50" s="458"/>
      <c r="AM50" s="320"/>
      <c r="AN50" s="458"/>
      <c r="AO50" s="320"/>
      <c r="AP50" s="458"/>
      <c r="AQ50" s="320"/>
      <c r="AR50" s="32"/>
      <c r="AS50" s="33"/>
      <c r="AT50" s="9"/>
      <c r="AU50" s="17">
        <f>COUNT(D50:AS50)</f>
        <v>0</v>
      </c>
      <c r="AV50" s="18" t="str">
        <f>IF(AU50&lt;3," ",(LARGE(D50:AS50,1)+LARGE(D50:AS50,2)+LARGE(D50:AS50,3))/3)</f>
        <v xml:space="preserve"> </v>
      </c>
      <c r="AW50" s="34" t="str">
        <f>IF(COUNTIF(D50:AS50,"(1)")=0," ",COUNTIF(D50:AS50,"(1)"))</f>
        <v xml:space="preserve"> </v>
      </c>
      <c r="AX50" s="34" t="str">
        <f>IF(COUNTIF(D50:AS50,"(2)")=0," ",COUNTIF(D50:AS50,"(2)"))</f>
        <v xml:space="preserve"> </v>
      </c>
      <c r="AY50" s="34" t="str">
        <f>IF(COUNTIF(D50:AS50,"(3)")=0," ",COUNTIF(D50:AS50,"(3)"))</f>
        <v xml:space="preserve"> </v>
      </c>
      <c r="AZ50" s="35" t="str">
        <f>IF(SUM(AW50:AY50)=0," ",SUM(AW50:AY50))</f>
        <v xml:space="preserve"> </v>
      </c>
      <c r="BA50" s="319" t="str">
        <f>IF(AU50=0,Var!$B$8,IF(LARGE(D50:AS50,1)&gt;=455,Var!$B$4," "))</f>
        <v>---</v>
      </c>
      <c r="BB50" s="319" t="str">
        <f>IF(AU50=0,Var!$B$8,IF(LARGE(D50:AS50,1)&gt;=480,Var!$B$4," "))</f>
        <v>---</v>
      </c>
      <c r="BC50" s="319" t="str">
        <f>IF(AU50=0,Var!$B$8,IF(LARGE(D50:AS50,1)&gt;=500,Var!$B$4," "))</f>
        <v>---</v>
      </c>
      <c r="BD50" s="319" t="str">
        <f>IF(AU50=0,Var!$B$8,IF(LARGE(D50:AS50,1)&gt;=515,Var!$B$4," "))</f>
        <v>---</v>
      </c>
      <c r="BE50" s="319" t="str">
        <f>IF(AU50=0,Var!$B$8,IF(LARGE(D50:AS50,1)&gt;=530,Var!$B$4," "))</f>
        <v>---</v>
      </c>
      <c r="BF50" s="319" t="str">
        <f>IF(AU50=0,Var!$B$8,IF(LARGE(D50:AS50,1)&gt;=545,Var!$B$4," "))</f>
        <v>---</v>
      </c>
      <c r="BG50" s="319" t="str">
        <f>IF(AU50=0,Var!$B$8,IF(LARGE(D50:AS50,1)&gt;=555,Var!$B$4," "))</f>
        <v>---</v>
      </c>
      <c r="BH50" s="319" t="str">
        <f>IF(AU50=0,Var!$B$8,IF(LARGE(D50:AS50,1)&gt;=565,Var!$B$4," "))</f>
        <v>---</v>
      </c>
      <c r="BI50" s="36" t="str">
        <f>IF(AU50=0,Var!$B$8,IF(LARGE(D50:AS50,1)&gt;=575,Var!$B$4," "))</f>
        <v>---</v>
      </c>
    </row>
    <row r="51" spans="1:61" ht="22.7" customHeight="1">
      <c r="A51" s="9"/>
      <c r="B51" s="27"/>
      <c r="C51" s="28" t="s">
        <v>290</v>
      </c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462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463"/>
      <c r="AE51" s="343"/>
      <c r="AF51" s="343"/>
      <c r="AG51" s="343"/>
      <c r="AH51" s="343"/>
      <c r="AI51" s="343"/>
      <c r="AJ51" s="464"/>
      <c r="AK51" s="464"/>
      <c r="AL51" s="464"/>
      <c r="AM51" s="464"/>
      <c r="AN51" s="464"/>
      <c r="AO51" s="464"/>
      <c r="AP51" s="343"/>
      <c r="AQ51" s="464"/>
      <c r="AR51" s="30"/>
      <c r="AS51" s="30"/>
      <c r="AT51" s="9"/>
      <c r="AU51" s="17"/>
      <c r="AV51" s="18"/>
      <c r="AW51" s="17"/>
      <c r="AX51" s="17"/>
      <c r="AY51" s="17"/>
      <c r="AZ51" s="26"/>
      <c r="BA51" s="17"/>
      <c r="BB51" s="17"/>
      <c r="BC51" s="26"/>
      <c r="BD51" s="17"/>
      <c r="BE51" s="17"/>
      <c r="BF51" s="17"/>
      <c r="BG51" s="26"/>
      <c r="BH51" s="17"/>
      <c r="BI51" s="17"/>
    </row>
    <row r="52" spans="1:61">
      <c r="A52" s="9"/>
      <c r="B52" s="14"/>
      <c r="C52" s="31" t="s">
        <v>327</v>
      </c>
      <c r="D52" s="458"/>
      <c r="E52" s="320"/>
      <c r="F52" s="458"/>
      <c r="G52" s="320"/>
      <c r="H52" s="458"/>
      <c r="I52" s="320"/>
      <c r="J52" s="458"/>
      <c r="K52" s="320"/>
      <c r="L52" s="345"/>
      <c r="M52" s="345"/>
      <c r="N52" s="458"/>
      <c r="O52" s="320"/>
      <c r="P52" s="458"/>
      <c r="Q52" s="320"/>
      <c r="R52" s="458"/>
      <c r="S52" s="320"/>
      <c r="T52" s="458"/>
      <c r="U52" s="320"/>
      <c r="V52" s="458"/>
      <c r="W52" s="320"/>
      <c r="X52" s="458"/>
      <c r="Y52" s="320"/>
      <c r="Z52" s="458"/>
      <c r="AA52" s="320"/>
      <c r="AB52" s="458"/>
      <c r="AC52" s="320"/>
      <c r="AD52" s="458"/>
      <c r="AE52" s="320"/>
      <c r="AF52" s="458"/>
      <c r="AG52" s="320"/>
      <c r="AH52" s="458"/>
      <c r="AI52" s="320"/>
      <c r="AJ52" s="458"/>
      <c r="AK52" s="320"/>
      <c r="AL52" s="458"/>
      <c r="AM52" s="320"/>
      <c r="AN52" s="458"/>
      <c r="AO52" s="320"/>
      <c r="AP52" s="458"/>
      <c r="AQ52" s="320"/>
      <c r="AR52" s="32"/>
      <c r="AS52" s="33"/>
      <c r="AT52" s="9"/>
      <c r="AU52" s="17">
        <f>COUNT(D52:AS52)</f>
        <v>0</v>
      </c>
      <c r="AV52" s="18" t="str">
        <f>IF(AU52&lt;3," ",(LARGE(D52:AS52,1)+LARGE(D52:AS52,2)+LARGE(D52:AS52,3))/3)</f>
        <v xml:space="preserve"> </v>
      </c>
      <c r="AW52" s="34" t="str">
        <f>IF(COUNTIF(D52:AS52,"(1)")=0," ",COUNTIF(D52:AS52,"(1)"))</f>
        <v xml:space="preserve"> </v>
      </c>
      <c r="AX52" s="34" t="str">
        <f>IF(COUNTIF(D52:AS52,"(2)")=0," ",COUNTIF(D52:AS52,"(2)"))</f>
        <v xml:space="preserve"> </v>
      </c>
      <c r="AY52" s="34" t="str">
        <f>IF(COUNTIF(D52:AS52,"(3)")=0," ",COUNTIF(D52:AS52,"(3)"))</f>
        <v xml:space="preserve"> </v>
      </c>
      <c r="AZ52" s="35" t="str">
        <f>IF(SUM(AW52:AY52)=0," ",SUM(AW52:AY52))</f>
        <v xml:space="preserve"> </v>
      </c>
      <c r="BA52" s="319">
        <v>19</v>
      </c>
      <c r="BB52" s="319">
        <v>19</v>
      </c>
      <c r="BC52" s="319">
        <v>19</v>
      </c>
      <c r="BD52" s="319">
        <v>19</v>
      </c>
      <c r="BE52" s="319" t="str">
        <f>IF(AU52=0,Var!$B$8,IF(LARGE(D52:AS52,1)&gt;=530,Var!$B$4," "))</f>
        <v>---</v>
      </c>
      <c r="BF52" s="319" t="str">
        <f>IF(AU52=0,Var!$B$8,IF(LARGE(D52:AS52,1)&gt;=545,Var!$B$4," "))</f>
        <v>---</v>
      </c>
      <c r="BG52" s="319" t="str">
        <f>IF(AU52=0,Var!$B$8,IF(LARGE(D52:AS52,1)&gt;=555,Var!$B$4," "))</f>
        <v>---</v>
      </c>
      <c r="BH52" s="319" t="str">
        <f>IF(AU52=0,Var!$B$8,IF(LARGE(D52:AS52,1)&gt;=565,Var!$B$4," "))</f>
        <v>---</v>
      </c>
      <c r="BI52" s="36" t="str">
        <f>IF(AU52=0,Var!$B$8,IF(LARGE(D52:AS52,1)&gt;=575,Var!$B$4," "))</f>
        <v>---</v>
      </c>
    </row>
    <row r="53" spans="1:61">
      <c r="A53" s="9"/>
      <c r="B53" s="14">
        <v>1</v>
      </c>
      <c r="C53" s="31" t="s">
        <v>37</v>
      </c>
      <c r="D53" s="458"/>
      <c r="E53" s="320"/>
      <c r="F53" s="458"/>
      <c r="G53" s="320"/>
      <c r="H53" s="458"/>
      <c r="I53" s="320"/>
      <c r="J53" s="458"/>
      <c r="K53" s="320"/>
      <c r="L53" s="345"/>
      <c r="M53" s="345"/>
      <c r="N53" s="458"/>
      <c r="O53" s="320"/>
      <c r="P53" s="458"/>
      <c r="Q53" s="320"/>
      <c r="R53" s="458"/>
      <c r="S53" s="320"/>
      <c r="T53" s="458"/>
      <c r="U53" s="320"/>
      <c r="V53" s="458"/>
      <c r="W53" s="320"/>
      <c r="X53" s="458"/>
      <c r="Y53" s="320"/>
      <c r="Z53" s="458"/>
      <c r="AA53" s="320"/>
      <c r="AB53" s="458"/>
      <c r="AC53" s="320"/>
      <c r="AD53" s="458"/>
      <c r="AE53" s="320"/>
      <c r="AF53" s="458"/>
      <c r="AG53" s="320"/>
      <c r="AH53" s="458"/>
      <c r="AI53" s="320"/>
      <c r="AJ53" s="458"/>
      <c r="AK53" s="320"/>
      <c r="AL53" s="458">
        <v>423</v>
      </c>
      <c r="AM53" s="320" t="s">
        <v>430</v>
      </c>
      <c r="AN53" s="458"/>
      <c r="AO53" s="320"/>
      <c r="AP53" s="458"/>
      <c r="AQ53" s="320"/>
      <c r="AR53" s="32"/>
      <c r="AS53" s="33"/>
      <c r="AT53" s="9"/>
      <c r="AU53" s="17">
        <f>COUNT(D53:AS53)</f>
        <v>1</v>
      </c>
      <c r="AV53" s="18" t="str">
        <f>IF(AU53&lt;3," ",(LARGE(D53:AS53,1)+LARGE(D53:AS53,2)+LARGE(D53:AS53,3))/3)</f>
        <v xml:space="preserve"> </v>
      </c>
      <c r="AW53" s="34" t="str">
        <f>IF(COUNTIF(D53:AS53,"(1)")=0," ",COUNTIF(D53:AS53,"(1)"))</f>
        <v xml:space="preserve"> </v>
      </c>
      <c r="AX53" s="34" t="str">
        <f>IF(COUNTIF(D53:AS53,"(2)")=0," ",COUNTIF(D53:AS53,"(2)"))</f>
        <v xml:space="preserve"> </v>
      </c>
      <c r="AY53" s="34" t="str">
        <f>IF(COUNTIF(D53:AS53,"(3)")=0," ",COUNTIF(D53:AS53,"(3)"))</f>
        <v xml:space="preserve"> </v>
      </c>
      <c r="AZ53" s="35" t="str">
        <f>IF(SUM(AW53:AY53)=0," ",SUM(AW53:AY53))</f>
        <v xml:space="preserve"> </v>
      </c>
      <c r="BA53" s="319" t="str">
        <f>IF(AU53=0,Var!$B$8,IF(LARGE(D53:AS53,1)&gt;=455,Var!$B$4," "))</f>
        <v xml:space="preserve"> </v>
      </c>
      <c r="BB53" s="319" t="str">
        <f>IF(AU53=0,Var!$B$8,IF(LARGE(D53:AS53,1)&gt;=480,Var!$B$4," "))</f>
        <v xml:space="preserve"> </v>
      </c>
      <c r="BC53" s="319" t="str">
        <f>IF(AU53=0,Var!$B$8,IF(LARGE(D53:AS53,1)&gt;=500,Var!$B$4," "))</f>
        <v xml:space="preserve"> </v>
      </c>
      <c r="BD53" s="319" t="str">
        <f>IF(AU53=0,Var!$B$8,IF(LARGE(D53:AS53,1)&gt;=515,Var!$B$4," "))</f>
        <v xml:space="preserve"> </v>
      </c>
      <c r="BE53" s="319" t="str">
        <f>IF(AU53=0,Var!$B$8,IF(LARGE(D53:AS53,1)&gt;=530,Var!$B$4," "))</f>
        <v xml:space="preserve"> </v>
      </c>
      <c r="BF53" s="319" t="str">
        <f>IF(AU53=0,Var!$B$8,IF(LARGE(D53:AS53,1)&gt;=545,Var!$B$4," "))</f>
        <v xml:space="preserve"> </v>
      </c>
      <c r="BG53" s="319" t="str">
        <f>IF(AU53=0,Var!$B$8,IF(LARGE(D53:AS53,1)&gt;=555,Var!$B$4," "))</f>
        <v xml:space="preserve"> </v>
      </c>
      <c r="BH53" s="319" t="str">
        <f>IF(AU53=0,Var!$B$8,IF(LARGE(D53:AS53,1)&gt;=565,Var!$B$4," "))</f>
        <v xml:space="preserve"> </v>
      </c>
      <c r="BI53" s="36" t="str">
        <f>IF(AU53=0,Var!$B$8,IF(LARGE(D53:AS53,1)&gt;=575,Var!$B$4," "))</f>
        <v xml:space="preserve"> </v>
      </c>
    </row>
    <row r="54" spans="1:61">
      <c r="A54" s="9"/>
      <c r="B54" s="14">
        <v>2</v>
      </c>
      <c r="C54" s="31" t="s">
        <v>36</v>
      </c>
      <c r="D54" s="458"/>
      <c r="E54" s="320"/>
      <c r="F54" s="458"/>
      <c r="G54" s="320"/>
      <c r="H54" s="458"/>
      <c r="I54" s="320"/>
      <c r="J54" s="458"/>
      <c r="K54" s="320"/>
      <c r="L54" s="345"/>
      <c r="M54" s="345"/>
      <c r="N54" s="458">
        <v>517</v>
      </c>
      <c r="O54" s="320" t="s">
        <v>387</v>
      </c>
      <c r="P54" s="458"/>
      <c r="Q54" s="320"/>
      <c r="R54" s="458"/>
      <c r="S54" s="320"/>
      <c r="T54" s="458"/>
      <c r="U54" s="320"/>
      <c r="V54" s="458"/>
      <c r="W54" s="320"/>
      <c r="X54" s="458"/>
      <c r="Y54" s="320"/>
      <c r="Z54" s="458"/>
      <c r="AA54" s="320"/>
      <c r="AB54" s="458"/>
      <c r="AC54" s="320"/>
      <c r="AD54" s="458">
        <v>531</v>
      </c>
      <c r="AE54" s="320" t="s">
        <v>387</v>
      </c>
      <c r="AF54" s="458"/>
      <c r="AG54" s="320"/>
      <c r="AH54" s="458">
        <v>538</v>
      </c>
      <c r="AI54" s="320" t="s">
        <v>18</v>
      </c>
      <c r="AJ54" s="458"/>
      <c r="AK54" s="320"/>
      <c r="AL54" s="458">
        <v>498</v>
      </c>
      <c r="AM54" s="320" t="s">
        <v>403</v>
      </c>
      <c r="AN54" s="458">
        <v>480</v>
      </c>
      <c r="AO54" s="320" t="s">
        <v>15</v>
      </c>
      <c r="AP54" s="458"/>
      <c r="AQ54" s="320"/>
      <c r="AR54" s="32"/>
      <c r="AS54" s="33"/>
      <c r="AT54" s="9"/>
      <c r="AU54" s="17">
        <f>COUNT(D54:AS54)</f>
        <v>5</v>
      </c>
      <c r="AV54" s="18">
        <f>IF(AU54&lt;3," ",(LARGE(D54:AS54,1)+LARGE(D54:AS54,2)+LARGE(D54:AS54,3))/3)</f>
        <v>528.66666666666663</v>
      </c>
      <c r="AW54" s="34" t="str">
        <f>IF(COUNTIF(D54:AS54,"(1)")=0," ",COUNTIF(D54:AS54,"(1)"))</f>
        <v xml:space="preserve"> </v>
      </c>
      <c r="AX54" s="34">
        <f>IF(COUNTIF(D54:AS54,"(2)")=0," ",COUNTIF(D54:AS54,"(2)"))</f>
        <v>1</v>
      </c>
      <c r="AY54" s="34">
        <f>IF(COUNTIF(D54:AS54,"(3)")=0," ",COUNTIF(D54:AS54,"(3)"))</f>
        <v>1</v>
      </c>
      <c r="AZ54" s="35">
        <f>IF(SUM(AW54:AY54)=0," ",SUM(AW54:AY54))</f>
        <v>2</v>
      </c>
      <c r="BA54" s="319">
        <v>18</v>
      </c>
      <c r="BB54" s="319">
        <v>18</v>
      </c>
      <c r="BC54" s="319">
        <v>18</v>
      </c>
      <c r="BD54" s="319">
        <v>18</v>
      </c>
      <c r="BE54" s="319">
        <v>18</v>
      </c>
      <c r="BF54" s="319">
        <v>18</v>
      </c>
      <c r="BG54" s="319" t="str">
        <f>IF(AU54=0,Var!$B$8,IF(LARGE(D54:AS54,1)&gt;=555,Var!$B$4," "))</f>
        <v xml:space="preserve"> </v>
      </c>
      <c r="BH54" s="319" t="str">
        <f>IF(AU54=0,Var!$B$8,IF(LARGE(D54:AS54,1)&gt;=565,Var!$B$4," "))</f>
        <v xml:space="preserve"> </v>
      </c>
      <c r="BI54" s="36" t="str">
        <f>IF(AU54=0,Var!$B$8,IF(LARGE(D54:AS54,1)&gt;=575,Var!$B$4," "))</f>
        <v xml:space="preserve"> </v>
      </c>
    </row>
    <row r="55" spans="1:61">
      <c r="A55" s="9"/>
      <c r="B55" s="316"/>
      <c r="C55" s="31"/>
      <c r="D55" s="458"/>
      <c r="E55" s="320"/>
      <c r="F55" s="458"/>
      <c r="G55" s="320"/>
      <c r="H55" s="458"/>
      <c r="I55" s="320"/>
      <c r="J55" s="458"/>
      <c r="K55" s="320"/>
      <c r="L55" s="345"/>
      <c r="M55" s="345"/>
      <c r="N55" s="458"/>
      <c r="O55" s="320"/>
      <c r="P55" s="458"/>
      <c r="Q55" s="320"/>
      <c r="R55" s="458"/>
      <c r="S55" s="320"/>
      <c r="T55" s="458"/>
      <c r="U55" s="320"/>
      <c r="V55" s="458"/>
      <c r="W55" s="320"/>
      <c r="X55" s="458"/>
      <c r="Y55" s="320"/>
      <c r="Z55" s="458"/>
      <c r="AA55" s="320"/>
      <c r="AB55" s="458"/>
      <c r="AC55" s="320"/>
      <c r="AD55" s="458"/>
      <c r="AE55" s="320"/>
      <c r="AF55" s="458"/>
      <c r="AG55" s="320"/>
      <c r="AH55" s="458"/>
      <c r="AI55" s="320"/>
      <c r="AJ55" s="458"/>
      <c r="AK55" s="320"/>
      <c r="AL55" s="458"/>
      <c r="AM55" s="320"/>
      <c r="AN55" s="458"/>
      <c r="AO55" s="320"/>
      <c r="AP55" s="458"/>
      <c r="AQ55" s="320"/>
      <c r="AR55" s="32"/>
      <c r="AS55" s="33"/>
      <c r="AT55" s="9"/>
      <c r="AU55" s="17">
        <f>COUNT(D55:AS55)</f>
        <v>0</v>
      </c>
      <c r="AV55" s="18" t="str">
        <f>IF(AU55&lt;3," ",(LARGE(D55:AS55,1)+LARGE(D55:AS55,2)+LARGE(D55:AS55,3))/3)</f>
        <v xml:space="preserve"> </v>
      </c>
      <c r="AW55" s="34" t="str">
        <f>IF(COUNTIF(D55:AS55,"(1)")=0," ",COUNTIF(D55:AS55,"(1)"))</f>
        <v xml:space="preserve"> </v>
      </c>
      <c r="AX55" s="34" t="str">
        <f>IF(COUNTIF(D55:AS55,"(2)")=0," ",COUNTIF(D55:AS55,"(2)"))</f>
        <v xml:space="preserve"> </v>
      </c>
      <c r="AY55" s="34" t="str">
        <f>IF(COUNTIF(D55:AS55,"(3)")=0," ",COUNTIF(D55:AS55,"(3)"))</f>
        <v xml:space="preserve"> </v>
      </c>
      <c r="AZ55" s="35" t="str">
        <f>IF(SUM(AW55:AY55)=0," ",SUM(AW55:AY55))</f>
        <v xml:space="preserve"> </v>
      </c>
      <c r="BA55" s="319" t="str">
        <f>IF(AU55=0,Var!$B$8,IF(LARGE(D55:AS55,1)&gt;=455,Var!$B$4," "))</f>
        <v>---</v>
      </c>
      <c r="BB55" s="319" t="str">
        <f>IF(AU55=0,Var!$B$8,IF(LARGE(D55:AS55,1)&gt;=480,Var!$B$4," "))</f>
        <v>---</v>
      </c>
      <c r="BC55" s="319" t="str">
        <f>IF(AU55=0,Var!$B$8,IF(LARGE(D55:AS55,1)&gt;=500,Var!$B$4," "))</f>
        <v>---</v>
      </c>
      <c r="BD55" s="319" t="str">
        <f>IF(AU55=0,Var!$B$8,IF(LARGE(D55:AS55,1)&gt;=515,Var!$B$4," "))</f>
        <v>---</v>
      </c>
      <c r="BE55" s="319" t="str">
        <f>IF(AU55=0,Var!$B$8,IF(LARGE(D55:AS55,1)&gt;=530,Var!$B$4," "))</f>
        <v>---</v>
      </c>
      <c r="BF55" s="319" t="str">
        <f>IF(AU55=0,Var!$B$8,IF(LARGE(D55:AS55,1)&gt;=545,Var!$B$4," "))</f>
        <v>---</v>
      </c>
      <c r="BG55" s="319" t="str">
        <f>IF(AU55=0,Var!$B$8,IF(LARGE(D55:AS55,1)&gt;=555,Var!$B$4," "))</f>
        <v>---</v>
      </c>
      <c r="BH55" s="319" t="str">
        <f>IF(AU55=0,Var!$B$8,IF(LARGE(D55:AS55,1)&gt;=565,Var!$B$4," "))</f>
        <v>---</v>
      </c>
      <c r="BI55" s="36" t="str">
        <f>IF(AU55=0,Var!$B$8,IF(LARGE(D55:AS55,1)&gt;=575,Var!$B$4," "))</f>
        <v>---</v>
      </c>
    </row>
    <row r="56" spans="1:61">
      <c r="A56" s="9"/>
      <c r="B56" s="316"/>
      <c r="C56" s="31" t="s">
        <v>29</v>
      </c>
      <c r="D56" s="458"/>
      <c r="E56" s="320"/>
      <c r="F56" s="458"/>
      <c r="G56" s="320"/>
      <c r="H56" s="458"/>
      <c r="I56" s="320"/>
      <c r="J56" s="458"/>
      <c r="K56" s="320"/>
      <c r="L56" s="345"/>
      <c r="M56" s="345"/>
      <c r="N56" s="458"/>
      <c r="O56" s="320"/>
      <c r="P56" s="458"/>
      <c r="Q56" s="320"/>
      <c r="R56" s="458"/>
      <c r="S56" s="320"/>
      <c r="T56" s="458"/>
      <c r="U56" s="320"/>
      <c r="V56" s="458"/>
      <c r="W56" s="320"/>
      <c r="X56" s="458"/>
      <c r="Y56" s="320"/>
      <c r="Z56" s="458"/>
      <c r="AA56" s="320"/>
      <c r="AB56" s="458"/>
      <c r="AC56" s="320"/>
      <c r="AD56" s="458"/>
      <c r="AE56" s="320"/>
      <c r="AF56" s="458"/>
      <c r="AG56" s="320"/>
      <c r="AH56" s="458"/>
      <c r="AI56" s="320"/>
      <c r="AJ56" s="458"/>
      <c r="AK56" s="320"/>
      <c r="AL56" s="458"/>
      <c r="AM56" s="320"/>
      <c r="AN56" s="458"/>
      <c r="AO56" s="320"/>
      <c r="AP56" s="458"/>
      <c r="AQ56" s="320"/>
      <c r="AR56" s="32"/>
      <c r="AS56" s="33"/>
      <c r="AT56" s="9"/>
      <c r="AU56" s="17">
        <f>COUNT(D56:AS56)</f>
        <v>0</v>
      </c>
      <c r="AV56" s="18" t="str">
        <f>IF(AU56&lt;3," ",(LARGE(D56:AS56,1)+LARGE(D56:AS56,2)+LARGE(D56:AS56,3))/3)</f>
        <v xml:space="preserve"> </v>
      </c>
      <c r="AW56" s="34" t="str">
        <f>IF(COUNTIF(D56:AS56,"(1)")=0," ",COUNTIF(D56:AS56,"(1)"))</f>
        <v xml:space="preserve"> </v>
      </c>
      <c r="AX56" s="34" t="str">
        <f>IF(COUNTIF(D56:AS56,"(2)")=0," ",COUNTIF(D56:AS56,"(2)"))</f>
        <v xml:space="preserve"> </v>
      </c>
      <c r="AY56" s="34" t="str">
        <f>IF(COUNTIF(D56:AS56,"(3)")=0," ",COUNTIF(D56:AS56,"(3)"))</f>
        <v xml:space="preserve"> </v>
      </c>
      <c r="AZ56" s="35" t="str">
        <f>IF(SUM(AW56:AY56)=0," ",SUM(AW56:AY56))</f>
        <v xml:space="preserve"> </v>
      </c>
      <c r="BA56" s="319">
        <v>18</v>
      </c>
      <c r="BB56" s="319" t="str">
        <f>IF(AU56=0,Var!$B$8,IF(LARGE(D56:AS56,1)&gt;=480,Var!$B$4," "))</f>
        <v>---</v>
      </c>
      <c r="BC56" s="319" t="str">
        <f>IF(AU56=0,Var!$B$8,IF(LARGE(D56:AS56,1)&gt;=500,Var!$B$4," "))</f>
        <v>---</v>
      </c>
      <c r="BD56" s="319" t="str">
        <f>IF(AU56=0,Var!$B$8,IF(LARGE(D56:AS56,1)&gt;=515,Var!$B$4," "))</f>
        <v>---</v>
      </c>
      <c r="BE56" s="319" t="str">
        <f>IF(AU56=0,Var!$B$8,IF(LARGE(D56:AS56,1)&gt;=530,Var!$B$4," "))</f>
        <v>---</v>
      </c>
      <c r="BF56" s="319" t="str">
        <f>IF(AU56=0,Var!$B$8,IF(LARGE(D56:AS56,1)&gt;=545,Var!$B$4," "))</f>
        <v>---</v>
      </c>
      <c r="BG56" s="319" t="str">
        <f>IF(AU56=0,Var!$B$8,IF(LARGE(D56:AS56,1)&gt;=555,Var!$B$4," "))</f>
        <v>---</v>
      </c>
      <c r="BH56" s="319" t="str">
        <f>IF(AU56=0,Var!$B$8,IF(LARGE(D56:AS56,1)&gt;=565,Var!$B$4," "))</f>
        <v>---</v>
      </c>
      <c r="BI56" s="36" t="str">
        <f>IF(AU56=0,Var!$B$8,IF(LARGE(D56:AS56,1)&gt;=575,Var!$B$4," "))</f>
        <v>---</v>
      </c>
    </row>
    <row r="57" spans="1:61" ht="22.7" customHeight="1">
      <c r="A57" s="9"/>
      <c r="B57" s="27"/>
      <c r="C57" s="28" t="s">
        <v>291</v>
      </c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462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463"/>
      <c r="AE57" s="343"/>
      <c r="AF57" s="343"/>
      <c r="AG57" s="343"/>
      <c r="AH57" s="343"/>
      <c r="AI57" s="343"/>
      <c r="AJ57" s="464"/>
      <c r="AK57" s="464"/>
      <c r="AL57" s="464"/>
      <c r="AM57" s="464"/>
      <c r="AN57" s="464"/>
      <c r="AO57" s="464"/>
      <c r="AP57" s="343"/>
      <c r="AQ57" s="464"/>
      <c r="AR57" s="30"/>
      <c r="AS57" s="30"/>
      <c r="AT57" s="9"/>
      <c r="AU57" s="17"/>
      <c r="AV57" s="18"/>
      <c r="AW57" s="17"/>
      <c r="AX57" s="17"/>
      <c r="AY57" s="17"/>
      <c r="AZ57" s="26"/>
      <c r="BA57" s="17"/>
      <c r="BB57" s="17"/>
      <c r="BC57" s="26"/>
      <c r="BD57" s="17"/>
      <c r="BE57" s="17"/>
      <c r="BF57" s="17"/>
      <c r="BG57" s="26"/>
      <c r="BH57" s="17"/>
      <c r="BI57" s="17"/>
    </row>
    <row r="58" spans="1:61">
      <c r="A58" s="9"/>
      <c r="B58" s="14"/>
      <c r="C58" s="31"/>
      <c r="D58" s="458"/>
      <c r="E58" s="320"/>
      <c r="F58" s="458"/>
      <c r="G58" s="320"/>
      <c r="H58" s="458"/>
      <c r="I58" s="320"/>
      <c r="J58" s="458"/>
      <c r="K58" s="320"/>
      <c r="L58" s="345"/>
      <c r="M58" s="345"/>
      <c r="N58" s="458"/>
      <c r="O58" s="320"/>
      <c r="P58" s="458"/>
      <c r="Q58" s="320"/>
      <c r="R58" s="458"/>
      <c r="S58" s="320"/>
      <c r="T58" s="458"/>
      <c r="U58" s="320"/>
      <c r="V58" s="458"/>
      <c r="W58" s="320"/>
      <c r="X58" s="458"/>
      <c r="Y58" s="320"/>
      <c r="Z58" s="458"/>
      <c r="AA58" s="320"/>
      <c r="AB58" s="458"/>
      <c r="AC58" s="320"/>
      <c r="AD58" s="458"/>
      <c r="AE58" s="320"/>
      <c r="AF58" s="458"/>
      <c r="AG58" s="320"/>
      <c r="AH58" s="458"/>
      <c r="AI58" s="320"/>
      <c r="AJ58" s="458"/>
      <c r="AK58" s="320"/>
      <c r="AL58" s="458"/>
      <c r="AM58" s="320"/>
      <c r="AN58" s="458"/>
      <c r="AO58" s="320"/>
      <c r="AP58" s="458"/>
      <c r="AQ58" s="320"/>
      <c r="AR58" s="32"/>
      <c r="AS58" s="33"/>
      <c r="AT58" s="9"/>
      <c r="AU58" s="17">
        <f t="shared" ref="AU58:AU67" si="6">COUNT(D58:AS58)</f>
        <v>0</v>
      </c>
      <c r="AV58" s="18" t="str">
        <f t="shared" ref="AV58:AV67" si="7">IF(AU58&lt;3," ",(LARGE(D58:AS58,1)+LARGE(D58:AS58,2)+LARGE(D58:AS58,3))/3)</f>
        <v xml:space="preserve"> </v>
      </c>
      <c r="AW58" s="34" t="str">
        <f t="shared" ref="AW58:AW67" si="8">IF(COUNTIF(D58:AS58,"(1)")=0," ",COUNTIF(D58:AS58,"(1)"))</f>
        <v xml:space="preserve"> </v>
      </c>
      <c r="AX58" s="34" t="str">
        <f t="shared" ref="AX58:AX67" si="9">IF(COUNTIF(D58:AS58,"(2)")=0," ",COUNTIF(D58:AS58,"(2)"))</f>
        <v xml:space="preserve"> </v>
      </c>
      <c r="AY58" s="34" t="str">
        <f t="shared" ref="AY58:AY67" si="10">IF(COUNTIF(D58:AS58,"(3)")=0," ",COUNTIF(D58:AS58,"(3)"))</f>
        <v xml:space="preserve"> </v>
      </c>
      <c r="AZ58" s="561" t="str">
        <f t="shared" ref="AZ58:AZ67" si="11">IF(SUM(AW58:AY58)=0," ",SUM(AW58:AY58))</f>
        <v xml:space="preserve"> </v>
      </c>
      <c r="BA58" s="562" t="str">
        <f>IF(AU58=0,Var!$B$8,IF(LARGE(D58:AS58,1)&gt;=455,Var!$B$4," "))</f>
        <v>---</v>
      </c>
      <c r="BB58" s="319" t="str">
        <f>IF(AU58=0,Var!$B$8,IF(LARGE(D58:AS58,1)&gt;=480,Var!$B$4," "))</f>
        <v>---</v>
      </c>
      <c r="BC58" s="319" t="str">
        <f>IF(AU58=0,Var!$B$8,IF(LARGE(D58:AS58,1)&gt;=500,Var!$B$4," "))</f>
        <v>---</v>
      </c>
      <c r="BD58" s="319" t="str">
        <f>IF(AU58=0,Var!$B$8,IF(LARGE(D58:AS58,1)&gt;=515,Var!$B$4," "))</f>
        <v>---</v>
      </c>
      <c r="BE58" s="319" t="str">
        <f>IF(AU58=0,Var!$B$8,IF(LARGE(D58:AS58,1)&gt;=530,Var!$B$4," "))</f>
        <v>---</v>
      </c>
      <c r="BF58" s="319" t="str">
        <f>IF(AU58=0,Var!$B$8,IF(LARGE(D58:AS58,1)&gt;=545,Var!$B$4," "))</f>
        <v>---</v>
      </c>
      <c r="BG58" s="319" t="str">
        <f>IF(AU58=0,Var!$B$8,IF(LARGE(D58:AS58,1)&gt;=555,Var!$B$4," "))</f>
        <v>---</v>
      </c>
      <c r="BH58" s="319" t="str">
        <f>IF(AU58=0,Var!$B$8,IF(LARGE(D58:AS58,1)&gt;=565,Var!$B$4," "))</f>
        <v>---</v>
      </c>
      <c r="BI58" s="36" t="str">
        <f>IF(AU58=0,Var!$B$8,IF(LARGE(D58:AS58,1)&gt;=575,Var!$B$4," "))</f>
        <v>---</v>
      </c>
    </row>
    <row r="59" spans="1:61">
      <c r="A59" s="9"/>
      <c r="B59" s="14">
        <v>1</v>
      </c>
      <c r="C59" s="31" t="s">
        <v>42</v>
      </c>
      <c r="D59" s="458">
        <v>466</v>
      </c>
      <c r="E59" s="320" t="s">
        <v>18</v>
      </c>
      <c r="F59" s="458">
        <v>447</v>
      </c>
      <c r="G59" s="320" t="s">
        <v>14</v>
      </c>
      <c r="H59" s="458"/>
      <c r="I59" s="320"/>
      <c r="J59" s="458">
        <v>475</v>
      </c>
      <c r="K59" s="320" t="s">
        <v>15</v>
      </c>
      <c r="L59" s="345"/>
      <c r="M59" s="345"/>
      <c r="N59" s="458"/>
      <c r="O59" s="320"/>
      <c r="P59" s="458"/>
      <c r="Q59" s="320"/>
      <c r="R59" s="458">
        <v>494</v>
      </c>
      <c r="S59" s="320" t="s">
        <v>387</v>
      </c>
      <c r="T59" s="458"/>
      <c r="U59" s="320"/>
      <c r="V59" s="458">
        <v>473</v>
      </c>
      <c r="W59" s="320" t="s">
        <v>405</v>
      </c>
      <c r="X59" s="458"/>
      <c r="Y59" s="320"/>
      <c r="Z59" s="458"/>
      <c r="AA59" s="320"/>
      <c r="AB59" s="458"/>
      <c r="AC59" s="320"/>
      <c r="AD59" s="458"/>
      <c r="AE59" s="320"/>
      <c r="AF59" s="458"/>
      <c r="AG59" s="320"/>
      <c r="AH59" s="458"/>
      <c r="AI59" s="320"/>
      <c r="AJ59" s="458">
        <v>451</v>
      </c>
      <c r="AK59" s="320" t="s">
        <v>18</v>
      </c>
      <c r="AL59" s="458"/>
      <c r="AM59" s="320"/>
      <c r="AN59" s="458"/>
      <c r="AO59" s="320"/>
      <c r="AP59" s="458"/>
      <c r="AQ59" s="320"/>
      <c r="AR59" s="32"/>
      <c r="AS59" s="33"/>
      <c r="AT59" s="9"/>
      <c r="AU59" s="17">
        <f t="shared" si="6"/>
        <v>6</v>
      </c>
      <c r="AV59" s="18">
        <f t="shared" si="7"/>
        <v>480.66666666666669</v>
      </c>
      <c r="AW59" s="34">
        <f t="shared" si="8"/>
        <v>1</v>
      </c>
      <c r="AX59" s="34">
        <f t="shared" si="9"/>
        <v>1</v>
      </c>
      <c r="AY59" s="34">
        <f t="shared" si="10"/>
        <v>2</v>
      </c>
      <c r="AZ59" s="561">
        <f t="shared" si="11"/>
        <v>4</v>
      </c>
      <c r="BA59" s="562">
        <v>18</v>
      </c>
      <c r="BB59" s="319">
        <v>18</v>
      </c>
      <c r="BC59" s="319" t="str">
        <f>IF(AU59=0,Var!$B$8,IF(LARGE(D59:AS59,1)&gt;=500,Var!$B$4," "))</f>
        <v xml:space="preserve"> </v>
      </c>
      <c r="BD59" s="319" t="str">
        <f>IF(AU59=0,Var!$B$8,IF(LARGE(D59:AS59,1)&gt;=515,Var!$B$4," "))</f>
        <v xml:space="preserve"> </v>
      </c>
      <c r="BE59" s="319" t="str">
        <f>IF(AU59=0,Var!$B$8,IF(LARGE(D59:AS59,1)&gt;=530,Var!$B$4," "))</f>
        <v xml:space="preserve"> </v>
      </c>
      <c r="BF59" s="319" t="str">
        <f>IF(AU59=0,Var!$B$8,IF(LARGE(D59:AS59,1)&gt;=545,Var!$B$4," "))</f>
        <v xml:space="preserve"> </v>
      </c>
      <c r="BG59" s="319" t="str">
        <f>IF(AU59=0,Var!$B$8,IF(LARGE(D59:AS59,1)&gt;=555,Var!$B$4," "))</f>
        <v xml:space="preserve"> </v>
      </c>
      <c r="BH59" s="319" t="str">
        <f>IF(AU59=0,Var!$B$8,IF(LARGE(D59:AS59,1)&gt;=565,Var!$B$4," "))</f>
        <v xml:space="preserve"> </v>
      </c>
      <c r="BI59" s="36" t="str">
        <f>IF(AU59=0,Var!$B$8,IF(LARGE(D59:AS59,1)&gt;=575,Var!$B$4," "))</f>
        <v xml:space="preserve"> </v>
      </c>
    </row>
    <row r="60" spans="1:61">
      <c r="A60" s="9"/>
      <c r="B60" s="14"/>
      <c r="C60" s="31" t="s">
        <v>43</v>
      </c>
      <c r="D60" s="458"/>
      <c r="E60" s="320"/>
      <c r="F60" s="458"/>
      <c r="G60" s="320"/>
      <c r="H60" s="458"/>
      <c r="I60" s="320"/>
      <c r="J60" s="458"/>
      <c r="K60" s="320"/>
      <c r="L60" s="345"/>
      <c r="M60" s="345"/>
      <c r="N60" s="458"/>
      <c r="O60" s="320"/>
      <c r="P60" s="458"/>
      <c r="Q60" s="320"/>
      <c r="R60" s="458"/>
      <c r="S60" s="320"/>
      <c r="T60" s="458"/>
      <c r="U60" s="320"/>
      <c r="V60" s="458"/>
      <c r="W60" s="320"/>
      <c r="X60" s="458"/>
      <c r="Y60" s="320"/>
      <c r="Z60" s="458"/>
      <c r="AA60" s="320"/>
      <c r="AB60" s="458"/>
      <c r="AC60" s="320"/>
      <c r="AD60" s="458"/>
      <c r="AE60" s="320"/>
      <c r="AF60" s="458"/>
      <c r="AG60" s="320"/>
      <c r="AH60" s="458"/>
      <c r="AI60" s="320"/>
      <c r="AJ60" s="458"/>
      <c r="AK60" s="320"/>
      <c r="AL60" s="458"/>
      <c r="AM60" s="320"/>
      <c r="AN60" s="458"/>
      <c r="AO60" s="320"/>
      <c r="AP60" s="458"/>
      <c r="AQ60" s="320"/>
      <c r="AR60" s="32"/>
      <c r="AS60" s="33"/>
      <c r="AT60" s="9"/>
      <c r="AU60" s="17">
        <f t="shared" si="6"/>
        <v>0</v>
      </c>
      <c r="AV60" s="18" t="str">
        <f t="shared" si="7"/>
        <v xml:space="preserve"> </v>
      </c>
      <c r="AW60" s="34" t="str">
        <f t="shared" si="8"/>
        <v xml:space="preserve"> </v>
      </c>
      <c r="AX60" s="34" t="str">
        <f t="shared" si="9"/>
        <v xml:space="preserve"> </v>
      </c>
      <c r="AY60" s="34" t="str">
        <f t="shared" si="10"/>
        <v xml:space="preserve"> </v>
      </c>
      <c r="AZ60" s="561" t="str">
        <f t="shared" si="11"/>
        <v xml:space="preserve"> </v>
      </c>
      <c r="BA60" s="562" t="str">
        <f>IF(AU60=0,Var!$B$8,IF(LARGE(D60:AS60,1)&gt;=455,Var!$B$4," "))</f>
        <v>---</v>
      </c>
      <c r="BB60" s="319" t="str">
        <f>IF(AU60=0,Var!$B$8,IF(LARGE(D60:AS60,1)&gt;=480,Var!$B$4," "))</f>
        <v>---</v>
      </c>
      <c r="BC60" s="319" t="str">
        <f>IF(AU60=0,Var!$B$8,IF(LARGE(D60:AS60,1)&gt;=500,Var!$B$4," "))</f>
        <v>---</v>
      </c>
      <c r="BD60" s="319" t="str">
        <f>IF(AU60=0,Var!$B$8,IF(LARGE(D60:AS60,1)&gt;=515,Var!$B$4," "))</f>
        <v>---</v>
      </c>
      <c r="BE60" s="319" t="str">
        <f>IF(AU60=0,Var!$B$8,IF(LARGE(D60:AS60,1)&gt;=530,Var!$B$4," "))</f>
        <v>---</v>
      </c>
      <c r="BF60" s="319" t="str">
        <f>IF(AU60=0,Var!$B$8,IF(LARGE(D60:AS60,1)&gt;=545,Var!$B$4," "))</f>
        <v>---</v>
      </c>
      <c r="BG60" s="319" t="str">
        <f>IF(AU60=0,Var!$B$8,IF(LARGE(D60:AS60,1)&gt;=555,Var!$B$4," "))</f>
        <v>---</v>
      </c>
      <c r="BH60" s="319" t="str">
        <f>IF(AU60=0,Var!$B$8,IF(LARGE(D60:AS60,1)&gt;=565,Var!$B$4," "))</f>
        <v>---</v>
      </c>
      <c r="BI60" s="36" t="str">
        <f>IF(AU60=0,Var!$B$8,IF(LARGE(D60:AS60,1)&gt;=575,Var!$B$4," "))</f>
        <v>---</v>
      </c>
    </row>
    <row r="61" spans="1:61">
      <c r="A61" s="9"/>
      <c r="B61" s="14">
        <v>2</v>
      </c>
      <c r="C61" s="31" t="s">
        <v>39</v>
      </c>
      <c r="D61" s="458"/>
      <c r="E61" s="320"/>
      <c r="F61" s="458"/>
      <c r="G61" s="320"/>
      <c r="H61" s="458">
        <v>530</v>
      </c>
      <c r="I61" s="320" t="s">
        <v>15</v>
      </c>
      <c r="J61" s="458"/>
      <c r="K61" s="320"/>
      <c r="L61" s="345"/>
      <c r="M61" s="345"/>
      <c r="N61" s="458">
        <v>532</v>
      </c>
      <c r="O61" s="320" t="s">
        <v>18</v>
      </c>
      <c r="P61" s="458">
        <v>540</v>
      </c>
      <c r="Q61" s="320" t="s">
        <v>14</v>
      </c>
      <c r="R61" s="458"/>
      <c r="S61" s="320"/>
      <c r="T61" s="458"/>
      <c r="U61" s="320"/>
      <c r="V61" s="458">
        <v>520</v>
      </c>
      <c r="W61" s="320" t="s">
        <v>410</v>
      </c>
      <c r="X61" s="458"/>
      <c r="Y61" s="320"/>
      <c r="Z61" s="458"/>
      <c r="AA61" s="320"/>
      <c r="AB61" s="458">
        <v>521</v>
      </c>
      <c r="AC61" s="320" t="s">
        <v>18</v>
      </c>
      <c r="AD61" s="458"/>
      <c r="AE61" s="320"/>
      <c r="AF61" s="458"/>
      <c r="AG61" s="320"/>
      <c r="AH61" s="458"/>
      <c r="AI61" s="320"/>
      <c r="AJ61" s="458"/>
      <c r="AK61" s="320"/>
      <c r="AL61" s="458">
        <v>544</v>
      </c>
      <c r="AM61" s="320" t="s">
        <v>14</v>
      </c>
      <c r="AN61" s="458">
        <v>531</v>
      </c>
      <c r="AO61" s="320" t="s">
        <v>410</v>
      </c>
      <c r="AP61" s="458"/>
      <c r="AQ61" s="320"/>
      <c r="AR61" s="32"/>
      <c r="AS61" s="33"/>
      <c r="AT61" s="9"/>
      <c r="AU61" s="17">
        <f t="shared" si="6"/>
        <v>7</v>
      </c>
      <c r="AV61" s="18">
        <f t="shared" si="7"/>
        <v>538.66666666666663</v>
      </c>
      <c r="AW61" s="34">
        <f t="shared" si="8"/>
        <v>2</v>
      </c>
      <c r="AX61" s="34">
        <f t="shared" si="9"/>
        <v>1</v>
      </c>
      <c r="AY61" s="34">
        <f t="shared" si="10"/>
        <v>2</v>
      </c>
      <c r="AZ61" s="561">
        <f t="shared" si="11"/>
        <v>5</v>
      </c>
      <c r="BA61" s="562">
        <v>18</v>
      </c>
      <c r="BB61" s="319">
        <v>18</v>
      </c>
      <c r="BC61" s="319">
        <v>18</v>
      </c>
      <c r="BD61" s="319">
        <v>18</v>
      </c>
      <c r="BE61" s="319">
        <v>18</v>
      </c>
      <c r="BF61" s="319">
        <v>18</v>
      </c>
      <c r="BG61" s="319" t="str">
        <f>IF(AU61=0,Var!$B$8,IF(LARGE(D61:AS61,1)&gt;=555,Var!$B$4," "))</f>
        <v xml:space="preserve"> </v>
      </c>
      <c r="BH61" s="319" t="str">
        <f>IF(AU61=0,Var!$B$8,IF(LARGE(D61:AS61,1)&gt;=565,Var!$B$4," "))</f>
        <v xml:space="preserve"> </v>
      </c>
      <c r="BI61" s="36" t="str">
        <f>IF(AU61=0,Var!$B$8,IF(LARGE(D61:AS61,1)&gt;=575,Var!$B$4," "))</f>
        <v xml:space="preserve"> </v>
      </c>
    </row>
    <row r="62" spans="1:61">
      <c r="A62" s="9"/>
      <c r="B62" s="14"/>
      <c r="C62" s="31" t="s">
        <v>40</v>
      </c>
      <c r="D62" s="458"/>
      <c r="E62" s="320"/>
      <c r="F62" s="458"/>
      <c r="G62" s="320"/>
      <c r="H62" s="458"/>
      <c r="I62" s="320"/>
      <c r="J62" s="458"/>
      <c r="K62" s="320"/>
      <c r="L62" s="345"/>
      <c r="M62" s="345"/>
      <c r="N62" s="458"/>
      <c r="O62" s="320"/>
      <c r="P62" s="458"/>
      <c r="Q62" s="320"/>
      <c r="R62" s="458"/>
      <c r="S62" s="320"/>
      <c r="T62" s="458"/>
      <c r="U62" s="320"/>
      <c r="V62" s="458"/>
      <c r="W62" s="320"/>
      <c r="X62" s="458"/>
      <c r="Y62" s="320"/>
      <c r="Z62" s="458"/>
      <c r="AA62" s="320"/>
      <c r="AB62" s="458"/>
      <c r="AC62" s="320"/>
      <c r="AD62" s="458"/>
      <c r="AE62" s="320"/>
      <c r="AF62" s="458"/>
      <c r="AG62" s="320"/>
      <c r="AH62" s="458"/>
      <c r="AI62" s="320"/>
      <c r="AJ62" s="458"/>
      <c r="AK62" s="320"/>
      <c r="AL62" s="458"/>
      <c r="AM62" s="320"/>
      <c r="AN62" s="458"/>
      <c r="AO62" s="320"/>
      <c r="AP62" s="458"/>
      <c r="AQ62" s="320"/>
      <c r="AR62" s="32"/>
      <c r="AS62" s="33"/>
      <c r="AT62" s="9"/>
      <c r="AU62" s="17">
        <f t="shared" si="6"/>
        <v>0</v>
      </c>
      <c r="AV62" s="18" t="str">
        <f t="shared" si="7"/>
        <v xml:space="preserve"> </v>
      </c>
      <c r="AW62" s="34" t="str">
        <f t="shared" si="8"/>
        <v xml:space="preserve"> </v>
      </c>
      <c r="AX62" s="34" t="str">
        <f t="shared" si="9"/>
        <v xml:space="preserve"> </v>
      </c>
      <c r="AY62" s="34" t="str">
        <f t="shared" si="10"/>
        <v xml:space="preserve"> </v>
      </c>
      <c r="AZ62" s="561" t="str">
        <f t="shared" si="11"/>
        <v xml:space="preserve"> </v>
      </c>
      <c r="BA62" s="562" t="str">
        <f>IF(AU62=0,Var!$B$8,IF(LARGE(D62:AS62,1)&gt;=455,Var!$B$4," "))</f>
        <v>---</v>
      </c>
      <c r="BB62" s="319" t="str">
        <f>IF(AU62=0,Var!$B$8,IF(LARGE(D62:AS62,1)&gt;=480,Var!$B$4," "))</f>
        <v>---</v>
      </c>
      <c r="BC62" s="319" t="str">
        <f>IF(AU62=0,Var!$B$8,IF(LARGE(D62:AS62,1)&gt;=500,Var!$B$4," "))</f>
        <v>---</v>
      </c>
      <c r="BD62" s="319" t="str">
        <f>IF(AU62=0,Var!$B$8,IF(LARGE(D62:AS62,1)&gt;=515,Var!$B$4," "))</f>
        <v>---</v>
      </c>
      <c r="BE62" s="319" t="str">
        <f>IF(AU62=0,Var!$B$8,IF(LARGE(D62:AS62,1)&gt;=530,Var!$B$4," "))</f>
        <v>---</v>
      </c>
      <c r="BF62" s="319" t="str">
        <f>IF(AU62=0,Var!$B$8,IF(LARGE(D62:AS62,1)&gt;=545,Var!$B$4," "))</f>
        <v>---</v>
      </c>
      <c r="BG62" s="319" t="str">
        <f>IF(AU62=0,Var!$B$8,IF(LARGE(D62:AS62,1)&gt;=555,Var!$B$4," "))</f>
        <v>---</v>
      </c>
      <c r="BH62" s="319" t="str">
        <f>IF(AU62=0,Var!$B$8,IF(LARGE(D62:AS62,1)&gt;=565,Var!$B$4," "))</f>
        <v>---</v>
      </c>
      <c r="BI62" s="36" t="str">
        <f>IF(AU62=0,Var!$B$8,IF(LARGE(D62:AS62,1)&gt;=575,Var!$B$4," "))</f>
        <v>---</v>
      </c>
    </row>
    <row r="63" spans="1:61">
      <c r="A63" s="9"/>
      <c r="B63" s="316">
        <v>3</v>
      </c>
      <c r="C63" s="31" t="s">
        <v>38</v>
      </c>
      <c r="D63" s="458"/>
      <c r="E63" s="320"/>
      <c r="F63" s="458"/>
      <c r="G63" s="320"/>
      <c r="H63" s="458"/>
      <c r="I63" s="320"/>
      <c r="J63" s="458"/>
      <c r="K63" s="320"/>
      <c r="L63" s="345"/>
      <c r="M63" s="345"/>
      <c r="N63" s="458"/>
      <c r="O63" s="320"/>
      <c r="P63" s="458"/>
      <c r="Q63" s="320"/>
      <c r="R63" s="458">
        <v>347</v>
      </c>
      <c r="S63" s="320" t="s">
        <v>403</v>
      </c>
      <c r="T63" s="458"/>
      <c r="U63" s="320"/>
      <c r="V63" s="458"/>
      <c r="W63" s="320"/>
      <c r="X63" s="458"/>
      <c r="Y63" s="320"/>
      <c r="Z63" s="458"/>
      <c r="AA63" s="320"/>
      <c r="AB63" s="458"/>
      <c r="AC63" s="320"/>
      <c r="AD63" s="458"/>
      <c r="AE63" s="320"/>
      <c r="AF63" s="458"/>
      <c r="AG63" s="320"/>
      <c r="AH63" s="458"/>
      <c r="AI63" s="320"/>
      <c r="AJ63" s="458"/>
      <c r="AK63" s="320"/>
      <c r="AL63" s="458"/>
      <c r="AM63" s="320"/>
      <c r="AN63" s="458"/>
      <c r="AO63" s="320"/>
      <c r="AP63" s="458"/>
      <c r="AQ63" s="320"/>
      <c r="AR63" s="32"/>
      <c r="AS63" s="33"/>
      <c r="AT63" s="9"/>
      <c r="AU63" s="17">
        <f t="shared" si="6"/>
        <v>1</v>
      </c>
      <c r="AV63" s="18" t="str">
        <f t="shared" si="7"/>
        <v xml:space="preserve"> </v>
      </c>
      <c r="AW63" s="34" t="str">
        <f t="shared" si="8"/>
        <v xml:space="preserve"> </v>
      </c>
      <c r="AX63" s="34" t="str">
        <f t="shared" si="9"/>
        <v xml:space="preserve"> </v>
      </c>
      <c r="AY63" s="34" t="str">
        <f t="shared" si="10"/>
        <v xml:space="preserve"> </v>
      </c>
      <c r="AZ63" s="561" t="str">
        <f>IF(SUM(AW63:AY63)=0," ",SUM(AW63:AY63))</f>
        <v xml:space="preserve"> </v>
      </c>
      <c r="BA63" s="562" t="str">
        <f>IF(AU63=0,Var!$B$8,IF(LARGE(D63:AS63,1)&gt;=455,Var!$B$4," "))</f>
        <v xml:space="preserve"> </v>
      </c>
      <c r="BB63" s="319" t="str">
        <f>IF(AU63=0,Var!$B$8,IF(LARGE(D63:AS63,1)&gt;=480,Var!$B$4," "))</f>
        <v xml:space="preserve"> </v>
      </c>
      <c r="BC63" s="319" t="str">
        <f>IF(AU63=0,Var!$B$8,IF(LARGE(D63:AS63,1)&gt;=500,Var!$B$4," "))</f>
        <v xml:space="preserve"> </v>
      </c>
      <c r="BD63" s="319" t="str">
        <f>IF(AU63=0,Var!$B$8,IF(LARGE(D63:AS63,1)&gt;=515,Var!$B$4," "))</f>
        <v xml:space="preserve"> </v>
      </c>
      <c r="BE63" s="319" t="str">
        <f>IF(AU63=0,Var!$B$8,IF(LARGE(D63:AS63,1)&gt;=530,Var!$B$4," "))</f>
        <v xml:space="preserve"> </v>
      </c>
      <c r="BF63" s="319" t="str">
        <f>IF(AU63=0,Var!$B$8,IF(LARGE(D63:AS63,1)&gt;=545,Var!$B$4," "))</f>
        <v xml:space="preserve"> </v>
      </c>
      <c r="BG63" s="319" t="str">
        <f>IF(AU63=0,Var!$B$8,IF(LARGE(D63:AS63,1)&gt;=555,Var!$B$4," "))</f>
        <v xml:space="preserve"> </v>
      </c>
      <c r="BH63" s="319" t="str">
        <f>IF(AU63=0,Var!$B$8,IF(LARGE(D63:AS63,1)&gt;=565,Var!$B$4," "))</f>
        <v xml:space="preserve"> </v>
      </c>
      <c r="BI63" s="36" t="str">
        <f>IF(AU63=0,Var!$B$8,IF(LARGE(D63:AS63,1)&gt;=575,Var!$B$4," "))</f>
        <v xml:space="preserve"> </v>
      </c>
    </row>
    <row r="64" spans="1:61">
      <c r="A64" s="9"/>
      <c r="B64" s="14"/>
      <c r="C64" s="31"/>
      <c r="D64" s="458"/>
      <c r="E64" s="320"/>
      <c r="F64" s="458"/>
      <c r="G64" s="320"/>
      <c r="H64" s="458"/>
      <c r="I64" s="320"/>
      <c r="J64" s="458"/>
      <c r="K64" s="320"/>
      <c r="L64" s="345"/>
      <c r="M64" s="345"/>
      <c r="N64" s="458"/>
      <c r="O64" s="320"/>
      <c r="P64" s="458"/>
      <c r="Q64" s="320"/>
      <c r="R64" s="458"/>
      <c r="S64" s="320"/>
      <c r="T64" s="458"/>
      <c r="U64" s="320"/>
      <c r="V64" s="458"/>
      <c r="W64" s="320"/>
      <c r="X64" s="458"/>
      <c r="Y64" s="320"/>
      <c r="Z64" s="458"/>
      <c r="AA64" s="320"/>
      <c r="AB64" s="458"/>
      <c r="AC64" s="320"/>
      <c r="AD64" s="458"/>
      <c r="AE64" s="320"/>
      <c r="AF64" s="458"/>
      <c r="AG64" s="320"/>
      <c r="AH64" s="458"/>
      <c r="AI64" s="320"/>
      <c r="AJ64" s="458"/>
      <c r="AK64" s="320"/>
      <c r="AL64" s="458"/>
      <c r="AM64" s="320"/>
      <c r="AN64" s="458"/>
      <c r="AO64" s="320"/>
      <c r="AP64" s="458"/>
      <c r="AQ64" s="320"/>
      <c r="AR64" s="32"/>
      <c r="AS64" s="33"/>
      <c r="AT64" s="9"/>
      <c r="AU64" s="17">
        <f t="shared" si="6"/>
        <v>0</v>
      </c>
      <c r="AV64" s="18" t="str">
        <f t="shared" si="7"/>
        <v xml:space="preserve"> </v>
      </c>
      <c r="AW64" s="34" t="str">
        <f t="shared" si="8"/>
        <v xml:space="preserve"> </v>
      </c>
      <c r="AX64" s="34" t="str">
        <f t="shared" si="9"/>
        <v xml:space="preserve"> </v>
      </c>
      <c r="AY64" s="34" t="str">
        <f t="shared" si="10"/>
        <v xml:space="preserve"> </v>
      </c>
      <c r="AZ64" s="561" t="str">
        <f t="shared" si="11"/>
        <v xml:space="preserve"> </v>
      </c>
      <c r="BA64" s="562" t="str">
        <f>IF(AU64=0,Var!$B$8,IF(LARGE(D64:AS64,1)&gt;=455,Var!$B$4," "))</f>
        <v>---</v>
      </c>
      <c r="BB64" s="319" t="str">
        <f>IF(AU64=0,Var!$B$8,IF(LARGE(D64:AS64,1)&gt;=480,Var!$B$4," "))</f>
        <v>---</v>
      </c>
      <c r="BC64" s="319" t="str">
        <f>IF(AU64=0,Var!$B$8,IF(LARGE(D64:AS64,1)&gt;=500,Var!$B$4," "))</f>
        <v>---</v>
      </c>
      <c r="BD64" s="319" t="str">
        <f>IF(AU64=0,Var!$B$8,IF(LARGE(D64:AS64,1)&gt;=515,Var!$B$4," "))</f>
        <v>---</v>
      </c>
      <c r="BE64" s="319" t="str">
        <f>IF(AU64=0,Var!$B$8,IF(LARGE(D64:AS64,1)&gt;=530,Var!$B$4," "))</f>
        <v>---</v>
      </c>
      <c r="BF64" s="319" t="str">
        <f>IF(AU64=0,Var!$B$8,IF(LARGE(D64:AS64,1)&gt;=545,Var!$B$4," "))</f>
        <v>---</v>
      </c>
      <c r="BG64" s="319" t="str">
        <f>IF(AU64=0,Var!$B$8,IF(LARGE(D64:AS64,1)&gt;=555,Var!$B$4," "))</f>
        <v>---</v>
      </c>
      <c r="BH64" s="319" t="str">
        <f>IF(AU64=0,Var!$B$8,IF(LARGE(D64:AS64,1)&gt;=565,Var!$B$4," "))</f>
        <v>---</v>
      </c>
      <c r="BI64" s="36" t="str">
        <f>IF(AU64=0,Var!$B$8,IF(LARGE(D64:AS64,1)&gt;=575,Var!$B$4," "))</f>
        <v>---</v>
      </c>
    </row>
    <row r="65" spans="1:254">
      <c r="A65" s="9"/>
      <c r="B65" s="14"/>
      <c r="C65" s="31" t="s">
        <v>44</v>
      </c>
      <c r="D65" s="458"/>
      <c r="E65" s="320"/>
      <c r="F65" s="458"/>
      <c r="G65" s="320"/>
      <c r="H65" s="458"/>
      <c r="I65" s="320"/>
      <c r="J65" s="458"/>
      <c r="K65" s="320"/>
      <c r="L65" s="345"/>
      <c r="M65" s="345"/>
      <c r="N65" s="458"/>
      <c r="O65" s="320"/>
      <c r="P65" s="458"/>
      <c r="Q65" s="320"/>
      <c r="R65" s="458"/>
      <c r="S65" s="320"/>
      <c r="T65" s="458"/>
      <c r="U65" s="320"/>
      <c r="V65" s="458"/>
      <c r="W65" s="320"/>
      <c r="X65" s="458"/>
      <c r="Y65" s="320"/>
      <c r="Z65" s="458"/>
      <c r="AA65" s="320"/>
      <c r="AB65" s="458"/>
      <c r="AC65" s="320"/>
      <c r="AD65" s="458"/>
      <c r="AE65" s="320"/>
      <c r="AF65" s="458"/>
      <c r="AG65" s="320"/>
      <c r="AH65" s="458"/>
      <c r="AI65" s="320"/>
      <c r="AJ65" s="458"/>
      <c r="AK65" s="320"/>
      <c r="AL65" s="458"/>
      <c r="AM65" s="320"/>
      <c r="AN65" s="458"/>
      <c r="AO65" s="320"/>
      <c r="AP65" s="458"/>
      <c r="AQ65" s="320"/>
      <c r="AR65" s="32"/>
      <c r="AS65" s="33"/>
      <c r="AT65" s="9"/>
      <c r="AU65" s="17">
        <f t="shared" si="6"/>
        <v>0</v>
      </c>
      <c r="AV65" s="18" t="str">
        <f t="shared" si="7"/>
        <v xml:space="preserve"> </v>
      </c>
      <c r="AW65" s="34" t="str">
        <f t="shared" si="8"/>
        <v xml:space="preserve"> </v>
      </c>
      <c r="AX65" s="34" t="str">
        <f t="shared" si="9"/>
        <v xml:space="preserve"> </v>
      </c>
      <c r="AY65" s="34" t="str">
        <f t="shared" si="10"/>
        <v xml:space="preserve"> </v>
      </c>
      <c r="AZ65" s="561" t="str">
        <f t="shared" si="11"/>
        <v xml:space="preserve"> </v>
      </c>
      <c r="BA65" s="562">
        <v>18</v>
      </c>
      <c r="BB65" s="319">
        <v>18</v>
      </c>
      <c r="BC65" s="319">
        <v>18</v>
      </c>
      <c r="BD65" s="319">
        <v>18</v>
      </c>
      <c r="BE65" s="319" t="str">
        <f>IF(AU65=0,Var!$B$8,IF(LARGE(D65:AS65,1)&gt;=530,Var!$B$4," "))</f>
        <v>---</v>
      </c>
      <c r="BF65" s="319" t="str">
        <f>IF(AU65=0,Var!$B$8,IF(LARGE(D65:AS65,1)&gt;=545,Var!$B$4," "))</f>
        <v>---</v>
      </c>
      <c r="BG65" s="319" t="str">
        <f>IF(AU65=0,Var!$B$8,IF(LARGE(D65:AS65,1)&gt;=555,Var!$B$4," "))</f>
        <v>---</v>
      </c>
      <c r="BH65" s="319" t="str">
        <f>IF(AU65=0,Var!$B$8,IF(LARGE(D65:AS65,1)&gt;=565,Var!$B$4," "))</f>
        <v>---</v>
      </c>
      <c r="BI65" s="36" t="str">
        <f>IF(AU65=0,Var!$B$8,IF(LARGE(D65:AS65,1)&gt;=575,Var!$B$4," "))</f>
        <v>---</v>
      </c>
    </row>
    <row r="66" spans="1:254">
      <c r="A66" s="9"/>
      <c r="B66" s="14"/>
      <c r="C66" s="31"/>
      <c r="D66" s="458"/>
      <c r="E66" s="320"/>
      <c r="F66" s="458"/>
      <c r="G66" s="320"/>
      <c r="H66" s="458"/>
      <c r="I66" s="320"/>
      <c r="J66" s="458"/>
      <c r="K66" s="320"/>
      <c r="L66" s="345"/>
      <c r="M66" s="345"/>
      <c r="N66" s="458"/>
      <c r="O66" s="320"/>
      <c r="P66" s="458"/>
      <c r="Q66" s="320"/>
      <c r="R66" s="458"/>
      <c r="S66" s="320"/>
      <c r="T66" s="458"/>
      <c r="U66" s="320"/>
      <c r="V66" s="458"/>
      <c r="W66" s="320"/>
      <c r="X66" s="458"/>
      <c r="Y66" s="320"/>
      <c r="Z66" s="458"/>
      <c r="AA66" s="320"/>
      <c r="AB66" s="458"/>
      <c r="AC66" s="320"/>
      <c r="AD66" s="458"/>
      <c r="AE66" s="320"/>
      <c r="AF66" s="458"/>
      <c r="AG66" s="320"/>
      <c r="AH66" s="458"/>
      <c r="AI66" s="320"/>
      <c r="AJ66" s="458"/>
      <c r="AK66" s="320"/>
      <c r="AL66" s="458"/>
      <c r="AM66" s="320"/>
      <c r="AN66" s="458"/>
      <c r="AO66" s="320"/>
      <c r="AP66" s="458"/>
      <c r="AQ66" s="320"/>
      <c r="AR66" s="32"/>
      <c r="AS66" s="33"/>
      <c r="AT66" s="9"/>
      <c r="AU66" s="17">
        <f t="shared" si="6"/>
        <v>0</v>
      </c>
      <c r="AV66" s="18" t="str">
        <f t="shared" si="7"/>
        <v xml:space="preserve"> </v>
      </c>
      <c r="AW66" s="34" t="str">
        <f t="shared" si="8"/>
        <v xml:space="preserve"> </v>
      </c>
      <c r="AX66" s="34" t="str">
        <f t="shared" si="9"/>
        <v xml:space="preserve"> </v>
      </c>
      <c r="AY66" s="34" t="str">
        <f t="shared" si="10"/>
        <v xml:space="preserve"> </v>
      </c>
      <c r="AZ66" s="561" t="str">
        <f t="shared" si="11"/>
        <v xml:space="preserve"> </v>
      </c>
      <c r="BA66" s="562" t="str">
        <f>IF(AU66=0,Var!$B$8,IF(LARGE(D66:AS66,1)&gt;=455,Var!$B$4," "))</f>
        <v>---</v>
      </c>
      <c r="BB66" s="319" t="str">
        <f>IF(AU66=0,Var!$B$8,IF(LARGE(D66:AS66,1)&gt;=480,Var!$B$4," "))</f>
        <v>---</v>
      </c>
      <c r="BC66" s="319" t="str">
        <f>IF(AU66=0,Var!$B$8,IF(LARGE(D66:AS66,1)&gt;=500,Var!$B$4," "))</f>
        <v>---</v>
      </c>
      <c r="BD66" s="319" t="str">
        <f>IF(AU66=0,Var!$B$8,IF(LARGE(D66:AS66,1)&gt;=515,Var!$B$4," "))</f>
        <v>---</v>
      </c>
      <c r="BE66" s="319" t="str">
        <f>IF(AU66=0,Var!$B$8,IF(LARGE(D66:AS66,1)&gt;=530,Var!$B$4," "))</f>
        <v>---</v>
      </c>
      <c r="BF66" s="319" t="str">
        <f>IF(AU66=0,Var!$B$8,IF(LARGE(D66:AS66,1)&gt;=545,Var!$B$4," "))</f>
        <v>---</v>
      </c>
      <c r="BG66" s="319" t="str">
        <f>IF(AU66=0,Var!$B$8,IF(LARGE(D66:AS66,1)&gt;=555,Var!$B$4," "))</f>
        <v>---</v>
      </c>
      <c r="BH66" s="319" t="str">
        <f>IF(AU66=0,Var!$B$8,IF(LARGE(D66:AS66,1)&gt;=565,Var!$B$4," "))</f>
        <v>---</v>
      </c>
      <c r="BI66" s="36" t="str">
        <f>IF(AU66=0,Var!$B$8,IF(LARGE(D66:AS66,1)&gt;=575,Var!$B$4," "))</f>
        <v>---</v>
      </c>
    </row>
    <row r="67" spans="1:254">
      <c r="A67" s="9"/>
      <c r="B67" s="14"/>
      <c r="C67" s="31"/>
      <c r="D67" s="458"/>
      <c r="E67" s="320"/>
      <c r="F67" s="458"/>
      <c r="G67" s="320"/>
      <c r="H67" s="458"/>
      <c r="I67" s="320"/>
      <c r="J67" s="458"/>
      <c r="K67" s="320"/>
      <c r="L67" s="345"/>
      <c r="M67" s="345"/>
      <c r="N67" s="458"/>
      <c r="O67" s="320"/>
      <c r="P67" s="458"/>
      <c r="Q67" s="320"/>
      <c r="R67" s="458"/>
      <c r="S67" s="320"/>
      <c r="T67" s="458"/>
      <c r="U67" s="320"/>
      <c r="V67" s="458"/>
      <c r="W67" s="320"/>
      <c r="X67" s="458"/>
      <c r="Y67" s="320"/>
      <c r="Z67" s="458"/>
      <c r="AA67" s="320"/>
      <c r="AB67" s="458"/>
      <c r="AC67" s="320"/>
      <c r="AD67" s="458"/>
      <c r="AE67" s="320"/>
      <c r="AF67" s="458"/>
      <c r="AG67" s="320"/>
      <c r="AH67" s="458"/>
      <c r="AI67" s="320"/>
      <c r="AJ67" s="458"/>
      <c r="AK67" s="320"/>
      <c r="AL67" s="458"/>
      <c r="AM67" s="320"/>
      <c r="AN67" s="458"/>
      <c r="AO67" s="320"/>
      <c r="AP67" s="458"/>
      <c r="AQ67" s="320"/>
      <c r="AR67" s="32"/>
      <c r="AS67" s="33"/>
      <c r="AT67" s="9"/>
      <c r="AU67" s="17">
        <f t="shared" si="6"/>
        <v>0</v>
      </c>
      <c r="AV67" s="18" t="str">
        <f t="shared" si="7"/>
        <v xml:space="preserve"> </v>
      </c>
      <c r="AW67" s="34" t="str">
        <f t="shared" si="8"/>
        <v xml:space="preserve"> </v>
      </c>
      <c r="AX67" s="34" t="str">
        <f t="shared" si="9"/>
        <v xml:space="preserve"> </v>
      </c>
      <c r="AY67" s="34" t="str">
        <f t="shared" si="10"/>
        <v xml:space="preserve"> </v>
      </c>
      <c r="AZ67" s="561" t="str">
        <f t="shared" si="11"/>
        <v xml:space="preserve"> </v>
      </c>
      <c r="BA67" s="562" t="str">
        <f>IF(AU67=0,Var!$B$8,IF(LARGE(D67:AS67,1)&gt;=455,Var!$B$4," "))</f>
        <v>---</v>
      </c>
      <c r="BB67" s="319" t="str">
        <f>IF(AU67=0,Var!$B$8,IF(LARGE(D67:AS67,1)&gt;=480,Var!$B$4," "))</f>
        <v>---</v>
      </c>
      <c r="BC67" s="319" t="str">
        <f>IF(AU67=0,Var!$B$8,IF(LARGE(D67:AS67,1)&gt;=500,Var!$B$4," "))</f>
        <v>---</v>
      </c>
      <c r="BD67" s="319" t="str">
        <f>IF(AU67=0,Var!$B$8,IF(LARGE(D67:AS67,1)&gt;=515,Var!$B$4," "))</f>
        <v>---</v>
      </c>
      <c r="BE67" s="319" t="str">
        <f>IF(AU67=0,Var!$B$8,IF(LARGE(D67:AS67,1)&gt;=530,Var!$B$4," "))</f>
        <v>---</v>
      </c>
      <c r="BF67" s="319" t="str">
        <f>IF(AU67=0,Var!$B$8,IF(LARGE(D67:AS67,1)&gt;=545,Var!$B$4," "))</f>
        <v>---</v>
      </c>
      <c r="BG67" s="319" t="str">
        <f>IF(AU67=0,Var!$B$8,IF(LARGE(D67:AS67,1)&gt;=555,Var!$B$4," "))</f>
        <v>---</v>
      </c>
      <c r="BH67" s="319" t="str">
        <f>IF(AU67=0,Var!$B$8,IF(LARGE(D67:AS67,1)&gt;=565,Var!$B$4," "))</f>
        <v>---</v>
      </c>
      <c r="BI67" s="36" t="str">
        <f>IF(AU67=0,Var!$B$8,IF(LARGE(D67:AS67,1)&gt;=575,Var!$B$4," "))</f>
        <v>---</v>
      </c>
    </row>
    <row r="68" spans="1:254" ht="12.75">
      <c r="A68"/>
      <c r="B68" s="37"/>
      <c r="C68" s="38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465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466"/>
      <c r="AE68" s="347"/>
      <c r="AF68" s="347"/>
      <c r="AG68" s="347"/>
      <c r="AH68" s="347"/>
      <c r="AI68" s="347"/>
      <c r="AJ68" s="467"/>
      <c r="AK68" s="467"/>
      <c r="AL68" s="467"/>
      <c r="AM68" s="467"/>
      <c r="AN68" s="467"/>
      <c r="AO68" s="467"/>
      <c r="AP68" s="347"/>
      <c r="AQ68" s="467"/>
      <c r="AR68" s="39"/>
      <c r="AS68" s="39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2.75">
      <c r="A69"/>
      <c r="B69" s="40"/>
      <c r="C69" s="41"/>
      <c r="AD69" s="468"/>
      <c r="AJ69" s="469"/>
      <c r="AK69" s="469"/>
      <c r="AL69" s="469"/>
      <c r="AM69" s="469"/>
      <c r="AN69" s="469"/>
      <c r="AO69" s="469"/>
      <c r="AQ69" s="469"/>
      <c r="AT69" s="9"/>
      <c r="AU69" s="17"/>
      <c r="AV69" s="18"/>
      <c r="AW69" s="19" t="s">
        <v>5</v>
      </c>
      <c r="AX69" s="20" t="s">
        <v>6</v>
      </c>
      <c r="AY69" s="21" t="s">
        <v>7</v>
      </c>
      <c r="AZ69" s="22" t="s">
        <v>8</v>
      </c>
      <c r="BA69" s="23">
        <v>540</v>
      </c>
      <c r="BB69" s="24">
        <v>550</v>
      </c>
      <c r="BC69" s="24">
        <v>555</v>
      </c>
      <c r="BD69" s="24">
        <v>560</v>
      </c>
      <c r="BE69" s="24">
        <v>565</v>
      </c>
      <c r="BF69" s="24">
        <v>570</v>
      </c>
      <c r="BG69" s="24">
        <v>575</v>
      </c>
      <c r="BH69" s="24">
        <v>580</v>
      </c>
      <c r="BI69" s="24">
        <v>585</v>
      </c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1.45" customHeight="1">
      <c r="A70" s="9"/>
      <c r="B70" s="43"/>
      <c r="C70" s="44" t="s">
        <v>45</v>
      </c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470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471"/>
      <c r="AE70" s="323"/>
      <c r="AF70" s="323"/>
      <c r="AG70" s="323"/>
      <c r="AH70" s="323"/>
      <c r="AI70" s="323"/>
      <c r="AJ70" s="455"/>
      <c r="AK70" s="455"/>
      <c r="AL70" s="455"/>
      <c r="AM70" s="455"/>
      <c r="AN70" s="455"/>
      <c r="AO70" s="455"/>
      <c r="AP70" s="323"/>
      <c r="AQ70" s="455"/>
      <c r="AR70" s="46"/>
      <c r="AS70" s="46"/>
      <c r="AT70" s="9"/>
      <c r="AU70" s="17"/>
      <c r="AV70" s="18"/>
      <c r="AW70" s="17"/>
      <c r="AX70" s="17"/>
      <c r="AY70" s="17"/>
      <c r="AZ70" s="26"/>
      <c r="BA70" s="17"/>
      <c r="BB70" s="17"/>
      <c r="BC70" s="26"/>
      <c r="BD70" s="17"/>
      <c r="BE70" s="17"/>
      <c r="BF70" s="17"/>
      <c r="BG70" s="26"/>
      <c r="BH70" s="17"/>
      <c r="BI70" s="17"/>
    </row>
    <row r="71" spans="1:254">
      <c r="A71" s="9"/>
      <c r="B71" s="14"/>
      <c r="C71" s="31"/>
      <c r="D71" s="458"/>
      <c r="E71" s="320"/>
      <c r="F71" s="458"/>
      <c r="G71" s="320"/>
      <c r="H71" s="458"/>
      <c r="I71" s="320"/>
      <c r="J71" s="458"/>
      <c r="K71" s="320"/>
      <c r="L71" s="345"/>
      <c r="M71" s="345"/>
      <c r="N71" s="458"/>
      <c r="O71" s="320"/>
      <c r="P71" s="458"/>
      <c r="Q71" s="320"/>
      <c r="R71" s="458"/>
      <c r="S71" s="320"/>
      <c r="T71" s="458"/>
      <c r="U71" s="320"/>
      <c r="V71" s="458"/>
      <c r="W71" s="320"/>
      <c r="X71" s="458"/>
      <c r="Y71" s="320"/>
      <c r="Z71" s="458"/>
      <c r="AA71" s="320"/>
      <c r="AB71" s="458"/>
      <c r="AC71" s="320"/>
      <c r="AD71" s="458"/>
      <c r="AE71" s="320"/>
      <c r="AF71" s="458"/>
      <c r="AG71" s="320"/>
      <c r="AH71" s="458"/>
      <c r="AI71" s="320"/>
      <c r="AJ71" s="458"/>
      <c r="AK71" s="320"/>
      <c r="AL71" s="458"/>
      <c r="AM71" s="320"/>
      <c r="AN71" s="458"/>
      <c r="AO71" s="320"/>
      <c r="AP71" s="458"/>
      <c r="AQ71" s="320"/>
      <c r="AR71" s="32"/>
      <c r="AS71" s="33"/>
      <c r="AT71" s="9"/>
      <c r="AU71" s="17">
        <f>COUNT(D71:AS71)</f>
        <v>0</v>
      </c>
      <c r="AV71" s="18" t="str">
        <f>IF(AU71&lt;3," ",(LARGE(D71:AS71,1)+LARGE(D71:AS71,2)+LARGE(D71:AS71,3))/3)</f>
        <v xml:space="preserve"> </v>
      </c>
      <c r="AW71" s="34" t="str">
        <f>IF(COUNTIF(D71:AS71,"(1)")=0," ",COUNTIF(D71:AS71,"(1)"))</f>
        <v xml:space="preserve"> </v>
      </c>
      <c r="AX71" s="34" t="str">
        <f>IF(COUNTIF(D71:AS71,"(2)")=0," ",COUNTIF(D71:AS71,"(2)"))</f>
        <v xml:space="preserve"> </v>
      </c>
      <c r="AY71" s="34" t="str">
        <f>IF(COUNTIF(D71:AS71,"(3)")=0," ",COUNTIF(D71:AS71,"(3)"))</f>
        <v xml:space="preserve"> </v>
      </c>
      <c r="AZ71" s="35" t="str">
        <f>IF(SUM(AW71:AY71)=0," ",SUM(AW71:AY71))</f>
        <v xml:space="preserve"> </v>
      </c>
      <c r="BA71" s="36" t="str">
        <f>IF(AU71=0,Var!$B$8,IF(LARGE(D71:AS71,1)&gt;=540,Var!$B$4," "))</f>
        <v>---</v>
      </c>
      <c r="BB71" s="36" t="str">
        <f>IF(AU71=0,Var!$B$8,IF(LARGE(D71:AS71,1)&gt;=550,Var!$B$4," "))</f>
        <v>---</v>
      </c>
      <c r="BC71" s="36" t="str">
        <f>IF(AU71=0,Var!$B$8,IF(LARGE(D71:AS71,1)&gt;=555,Var!$B$4," "))</f>
        <v>---</v>
      </c>
      <c r="BD71" s="36" t="str">
        <f>IF(AU71=0,Var!$B$8,IF(LARGE(D71:AS71,1)&gt;=560,Var!$B$4," "))</f>
        <v>---</v>
      </c>
      <c r="BE71" s="36" t="str">
        <f>IF(AU71=0,Var!$B$8,IF(LARGE(D71:AS71,1)&gt;=565,Var!$B$4," "))</f>
        <v>---</v>
      </c>
      <c r="BF71" s="36" t="str">
        <f>IF(AU71=0,Var!$B$8,IF(LARGE(D71:AS71,1)&gt;=570,Var!$B$4," "))</f>
        <v>---</v>
      </c>
      <c r="BG71" s="36" t="str">
        <f>IF(AU71=0,Var!$B$8,IF(LARGE(D71:AS71,1)&gt;=575,Var!$B$4," "))</f>
        <v>---</v>
      </c>
      <c r="BH71" s="36" t="str">
        <f>IF(AU71=0,Var!$B$8,IF(LARGE(D71:AS71,1)&gt;=580,Var!$B$4," "))</f>
        <v>---</v>
      </c>
      <c r="BI71" s="36" t="str">
        <f>IF(AU71=0,Var!$B$8,IF(LARGE(D71:AS71,1)&gt;=585,Var!$B$4," "))</f>
        <v>---</v>
      </c>
    </row>
    <row r="72" spans="1:254" ht="22.7" customHeight="1">
      <c r="A72" s="9"/>
      <c r="B72" s="27"/>
      <c r="C72" s="28" t="s">
        <v>46</v>
      </c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462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463"/>
      <c r="AE72" s="343"/>
      <c r="AF72" s="343"/>
      <c r="AG72" s="343"/>
      <c r="AH72" s="343"/>
      <c r="AI72" s="343"/>
      <c r="AJ72" s="464"/>
      <c r="AK72" s="464"/>
      <c r="AL72" s="464"/>
      <c r="AM72" s="464"/>
      <c r="AN72" s="464"/>
      <c r="AO72" s="464"/>
      <c r="AP72" s="343"/>
      <c r="AQ72" s="464"/>
      <c r="AR72" s="30"/>
      <c r="AS72" s="30"/>
      <c r="AT72" s="9"/>
      <c r="AU72" s="17"/>
      <c r="AV72" s="18"/>
      <c r="AW72" s="17"/>
      <c r="AX72" s="17"/>
      <c r="AY72" s="17"/>
      <c r="AZ72" s="26"/>
      <c r="BA72" s="17"/>
      <c r="BB72" s="17"/>
      <c r="BC72" s="26"/>
      <c r="BD72" s="17"/>
      <c r="BE72" s="17"/>
      <c r="BF72" s="17"/>
      <c r="BG72" s="26"/>
      <c r="BH72" s="17"/>
      <c r="BI72" s="17"/>
    </row>
    <row r="73" spans="1:254">
      <c r="A73" s="9"/>
      <c r="B73" s="14"/>
      <c r="C73" s="31"/>
      <c r="D73" s="458"/>
      <c r="E73" s="320"/>
      <c r="F73" s="458"/>
      <c r="G73" s="320"/>
      <c r="H73" s="458"/>
      <c r="I73" s="320"/>
      <c r="J73" s="458"/>
      <c r="K73" s="320"/>
      <c r="L73" s="345"/>
      <c r="M73" s="345"/>
      <c r="N73" s="458"/>
      <c r="O73" s="320"/>
      <c r="P73" s="458"/>
      <c r="Q73" s="320"/>
      <c r="R73" s="458"/>
      <c r="S73" s="320"/>
      <c r="T73" s="458"/>
      <c r="U73" s="320"/>
      <c r="V73" s="458"/>
      <c r="W73" s="320"/>
      <c r="X73" s="458"/>
      <c r="Y73" s="320"/>
      <c r="Z73" s="458"/>
      <c r="AA73" s="320"/>
      <c r="AB73" s="458"/>
      <c r="AC73" s="320"/>
      <c r="AD73" s="458"/>
      <c r="AE73" s="320"/>
      <c r="AF73" s="458"/>
      <c r="AG73" s="320"/>
      <c r="AH73" s="458"/>
      <c r="AI73" s="320"/>
      <c r="AJ73" s="458"/>
      <c r="AK73" s="320"/>
      <c r="AL73" s="458"/>
      <c r="AM73" s="320"/>
      <c r="AN73" s="458"/>
      <c r="AO73" s="320"/>
      <c r="AP73" s="458"/>
      <c r="AQ73" s="320"/>
      <c r="AR73" s="32"/>
      <c r="AS73" s="33"/>
      <c r="AT73" s="9"/>
      <c r="AU73" s="17">
        <f>COUNT(D73:AS73)</f>
        <v>0</v>
      </c>
      <c r="AV73" s="18" t="str">
        <f>IF(AU73&lt;3," ",(LARGE(D73:AS73,1)+LARGE(D73:AS73,2)+LARGE(D73:AS73,3))/3)</f>
        <v xml:space="preserve"> </v>
      </c>
      <c r="AW73" s="34" t="str">
        <f>IF(COUNTIF(D73:AS73,"(1)")=0," ",COUNTIF(D73:AS73,"(1)"))</f>
        <v xml:space="preserve"> </v>
      </c>
      <c r="AX73" s="34" t="str">
        <f>IF(COUNTIF(D73:AS73,"(2)")=0," ",COUNTIF(D73:AS73,"(2)"))</f>
        <v xml:space="preserve"> </v>
      </c>
      <c r="AY73" s="34" t="str">
        <f>IF(COUNTIF(D73:AS73,"(3)")=0," ",COUNTIF(D73:AS73,"(3)"))</f>
        <v xml:space="preserve"> </v>
      </c>
      <c r="AZ73" s="35" t="str">
        <f>IF(SUM(AW73:AY73)=0," ",SUM(AW73:AY73))</f>
        <v xml:space="preserve"> </v>
      </c>
      <c r="BA73" s="36" t="str">
        <f>IF(AU73=0,Var!$B$8,IF(LARGE(D73:AS73,1)&gt;=540,Var!$B$4," "))</f>
        <v>---</v>
      </c>
      <c r="BB73" s="36" t="str">
        <f>IF(AU73=0,Var!$B$8,IF(LARGE(D73:AS73,1)&gt;=550,Var!$B$4," "))</f>
        <v>---</v>
      </c>
      <c r="BC73" s="36" t="str">
        <f>IF(AU73=0,Var!$B$8,IF(LARGE(D73:AS73,1)&gt;=555,Var!$B$4," "))</f>
        <v>---</v>
      </c>
      <c r="BD73" s="36" t="str">
        <f>IF(AU73=0,Var!$B$8,IF(LARGE(D73:AS73,1)&gt;=560,Var!$B$4," "))</f>
        <v>---</v>
      </c>
      <c r="BE73" s="36" t="str">
        <f>IF(AU73=0,Var!$B$8,IF(LARGE(D73:AS73,1)&gt;=565,Var!$B$4," "))</f>
        <v>---</v>
      </c>
      <c r="BF73" s="36" t="str">
        <f>IF(AU73=0,Var!$B$8,IF(LARGE(D73:AS73,1)&gt;=570,Var!$B$4," "))</f>
        <v>---</v>
      </c>
      <c r="BG73" s="36" t="str">
        <f>IF(AU73=0,Var!$B$8,IF(LARGE(D73:AS73,1)&gt;=575,Var!$B$4," "))</f>
        <v>---</v>
      </c>
      <c r="BH73" s="36" t="str">
        <f>IF(AU73=0,Var!$B$8,IF(LARGE(D73:AS73,1)&gt;=580,Var!$B$4," "))</f>
        <v>---</v>
      </c>
      <c r="BI73" s="36" t="str">
        <f>IF(AU73=0,Var!$B$8,IF(LARGE(D73:AS73,1)&gt;=585,Var!$B$4," "))</f>
        <v>---</v>
      </c>
    </row>
    <row r="74" spans="1:254" ht="22.7" customHeight="1">
      <c r="A74" s="9"/>
      <c r="B74" s="27"/>
      <c r="C74" s="28" t="s">
        <v>47</v>
      </c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462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463"/>
      <c r="AE74" s="343"/>
      <c r="AF74" s="343"/>
      <c r="AG74" s="343"/>
      <c r="AH74" s="343"/>
      <c r="AI74" s="343"/>
      <c r="AJ74" s="464"/>
      <c r="AK74" s="464"/>
      <c r="AL74" s="464"/>
      <c r="AM74" s="464"/>
      <c r="AN74" s="464"/>
      <c r="AO74" s="464"/>
      <c r="AP74" s="343"/>
      <c r="AQ74" s="464"/>
      <c r="AR74" s="30"/>
      <c r="AS74" s="30"/>
      <c r="AT74" s="9"/>
      <c r="AU74" s="17"/>
      <c r="AV74" s="18"/>
      <c r="AW74" s="17"/>
      <c r="AX74" s="17"/>
      <c r="AY74" s="17"/>
      <c r="AZ74" s="26"/>
      <c r="BA74" s="17"/>
      <c r="BB74" s="17"/>
      <c r="BC74" s="26"/>
      <c r="BD74" s="17"/>
      <c r="BE74" s="17"/>
      <c r="BF74" s="17"/>
      <c r="BG74" s="26"/>
      <c r="BH74" s="17"/>
      <c r="BI74" s="17"/>
    </row>
    <row r="75" spans="1:254">
      <c r="A75" s="9"/>
      <c r="B75" s="14"/>
      <c r="C75" s="31" t="s">
        <v>48</v>
      </c>
      <c r="D75" s="458"/>
      <c r="E75" s="320"/>
      <c r="F75" s="458"/>
      <c r="G75" s="320"/>
      <c r="H75" s="458"/>
      <c r="I75" s="320"/>
      <c r="J75" s="458"/>
      <c r="K75" s="320"/>
      <c r="L75" s="345"/>
      <c r="M75" s="345"/>
      <c r="N75" s="458"/>
      <c r="O75" s="320"/>
      <c r="P75" s="458"/>
      <c r="Q75" s="320"/>
      <c r="R75" s="458"/>
      <c r="S75" s="320"/>
      <c r="T75" s="458"/>
      <c r="U75" s="320"/>
      <c r="V75" s="458"/>
      <c r="W75" s="320"/>
      <c r="X75" s="458"/>
      <c r="Y75" s="320"/>
      <c r="Z75" s="458"/>
      <c r="AA75" s="320"/>
      <c r="AB75" s="458"/>
      <c r="AC75" s="320"/>
      <c r="AD75" s="458"/>
      <c r="AE75" s="320"/>
      <c r="AF75" s="458"/>
      <c r="AG75" s="320"/>
      <c r="AH75" s="458"/>
      <c r="AI75" s="320"/>
      <c r="AJ75" s="458"/>
      <c r="AK75" s="320"/>
      <c r="AL75" s="458"/>
      <c r="AM75" s="320"/>
      <c r="AN75" s="458"/>
      <c r="AO75" s="320"/>
      <c r="AP75" s="458"/>
      <c r="AQ75" s="320"/>
      <c r="AR75" s="32"/>
      <c r="AS75" s="33"/>
      <c r="AT75" s="9"/>
      <c r="AU75" s="17">
        <f>COUNT(D75:AS75)</f>
        <v>0</v>
      </c>
      <c r="AV75" s="18" t="str">
        <f>IF(AU75&lt;3," ",(LARGE(D75:AS75,1)+LARGE(D75:AS75,2)+LARGE(D75:AS75,3))/3)</f>
        <v xml:space="preserve"> </v>
      </c>
      <c r="AW75" s="34" t="str">
        <f>IF(COUNTIF(D75:AS75,"(1)")=0," ",COUNTIF(D75:AS75,"(1)"))</f>
        <v xml:space="preserve"> </v>
      </c>
      <c r="AX75" s="34" t="str">
        <f>IF(COUNTIF(D75:AS75,"(2)")=0," ",COUNTIF(D75:AS75,"(2)"))</f>
        <v xml:space="preserve"> </v>
      </c>
      <c r="AY75" s="34" t="str">
        <f>IF(COUNTIF(D75:AS75,"(3)")=0," ",COUNTIF(D75:AS75,"(3)"))</f>
        <v xml:space="preserve"> </v>
      </c>
      <c r="AZ75" s="35" t="str">
        <f>IF(SUM(AW75:AY75)=0," ",SUM(AW75:AY75))</f>
        <v xml:space="preserve"> </v>
      </c>
      <c r="BA75" s="36" t="str">
        <f>IF(AU75=0,Var!$B$8,IF(LARGE(D75:AS75,1)&gt;=540,Var!$B$4," "))</f>
        <v>---</v>
      </c>
      <c r="BB75" s="36" t="str">
        <f>IF(AU75=0,Var!$B$8,IF(LARGE(D75:AS75,1)&gt;=550,Var!$B$4," "))</f>
        <v>---</v>
      </c>
      <c r="BC75" s="36" t="str">
        <f>IF(AU75=0,Var!$B$8,IF(LARGE(D75:AS75,1)&gt;=555,Var!$B$4," "))</f>
        <v>---</v>
      </c>
      <c r="BD75" s="36" t="str">
        <f>IF(AU75=0,Var!$B$8,IF(LARGE(D75:AS75,1)&gt;=560,Var!$B$4," "))</f>
        <v>---</v>
      </c>
      <c r="BE75" s="36" t="str">
        <f>IF(AU75=0,Var!$B$8,IF(LARGE(D75:AS75,1)&gt;=565,Var!$B$4," "))</f>
        <v>---</v>
      </c>
      <c r="BF75" s="36" t="str">
        <f>IF(AU75=0,Var!$B$8,IF(LARGE(D75:AS75,1)&gt;=570,Var!$B$4," "))</f>
        <v>---</v>
      </c>
      <c r="BG75" s="36" t="str">
        <f>IF(AU75=0,Var!$B$8,IF(LARGE(D75:AS75,1)&gt;=575,Var!$B$4," "))</f>
        <v>---</v>
      </c>
      <c r="BH75" s="36" t="str">
        <f>IF(AU75=0,Var!$B$8,IF(LARGE(D75:AS75,1)&gt;=580,Var!$B$4," "))</f>
        <v>---</v>
      </c>
      <c r="BI75" s="36" t="str">
        <f>IF(AU75=0,Var!$B$8,IF(LARGE(D75:AS75,1)&gt;=585,Var!$B$4," "))</f>
        <v>---</v>
      </c>
    </row>
    <row r="76" spans="1:254">
      <c r="A76" s="9"/>
      <c r="B76" s="14"/>
      <c r="C76" s="31"/>
      <c r="D76" s="458"/>
      <c r="E76" s="320"/>
      <c r="F76" s="458"/>
      <c r="G76" s="320"/>
      <c r="H76" s="458"/>
      <c r="I76" s="320"/>
      <c r="J76" s="458"/>
      <c r="K76" s="320"/>
      <c r="L76" s="345"/>
      <c r="M76" s="345"/>
      <c r="N76" s="458"/>
      <c r="O76" s="320"/>
      <c r="P76" s="458"/>
      <c r="Q76" s="320"/>
      <c r="R76" s="458"/>
      <c r="S76" s="320"/>
      <c r="T76" s="458"/>
      <c r="U76" s="320"/>
      <c r="V76" s="458"/>
      <c r="W76" s="320"/>
      <c r="X76" s="458"/>
      <c r="Y76" s="320"/>
      <c r="Z76" s="458"/>
      <c r="AA76" s="320"/>
      <c r="AB76" s="458"/>
      <c r="AC76" s="320"/>
      <c r="AD76" s="458"/>
      <c r="AE76" s="320"/>
      <c r="AF76" s="458"/>
      <c r="AG76" s="320"/>
      <c r="AH76" s="458"/>
      <c r="AI76" s="320"/>
      <c r="AJ76" s="458"/>
      <c r="AK76" s="320"/>
      <c r="AL76" s="458"/>
      <c r="AM76" s="320"/>
      <c r="AN76" s="458"/>
      <c r="AO76" s="320"/>
      <c r="AP76" s="458"/>
      <c r="AQ76" s="320"/>
      <c r="AR76" s="32"/>
      <c r="AS76" s="33"/>
      <c r="AT76" s="9"/>
      <c r="AU76" s="17">
        <f>COUNT(D76:AS76)</f>
        <v>0</v>
      </c>
      <c r="AV76" s="18" t="str">
        <f>IF(AU76&lt;3," ",(LARGE(D76:AS76,1)+LARGE(D76:AS76,2)+LARGE(D76:AS76,3))/3)</f>
        <v xml:space="preserve"> </v>
      </c>
      <c r="AW76" s="34" t="str">
        <f>IF(COUNTIF(D76:AS76,"(1)")=0," ",COUNTIF(D76:AS76,"(1)"))</f>
        <v xml:space="preserve"> </v>
      </c>
      <c r="AX76" s="34" t="str">
        <f>IF(COUNTIF(D76:AS76,"(2)")=0," ",COUNTIF(D76:AS76,"(2)"))</f>
        <v xml:space="preserve"> </v>
      </c>
      <c r="AY76" s="34" t="str">
        <f>IF(COUNTIF(D76:AS76,"(3)")=0," ",COUNTIF(D76:AS76,"(3)"))</f>
        <v xml:space="preserve"> </v>
      </c>
      <c r="AZ76" s="35" t="str">
        <f>IF(SUM(AW76:AY76)=0," ",SUM(AW76:AY76))</f>
        <v xml:space="preserve"> </v>
      </c>
      <c r="BA76" s="36" t="str">
        <f>IF(AU76=0,Var!$B$8,IF(LARGE(D76:AS76,1)&gt;=540,Var!$B$4," "))</f>
        <v>---</v>
      </c>
      <c r="BB76" s="36" t="str">
        <f>IF(AU76=0,Var!$B$8,IF(LARGE(D76:AS76,1)&gt;=550,Var!$B$4," "))</f>
        <v>---</v>
      </c>
      <c r="BC76" s="36" t="str">
        <f>IF(AU76=0,Var!$B$8,IF(LARGE(D76:AS76,1)&gt;=555,Var!$B$4," "))</f>
        <v>---</v>
      </c>
      <c r="BD76" s="36" t="str">
        <f>IF(AU76=0,Var!$B$8,IF(LARGE(D76:AS76,1)&gt;=560,Var!$B$4," "))</f>
        <v>---</v>
      </c>
      <c r="BE76" s="36" t="str">
        <f>IF(AU76=0,Var!$B$8,IF(LARGE(D76:AS76,1)&gt;=565,Var!$B$4," "))</f>
        <v>---</v>
      </c>
      <c r="BF76" s="36" t="str">
        <f>IF(AU76=0,Var!$B$8,IF(LARGE(D76:AS76,1)&gt;=570,Var!$B$4," "))</f>
        <v>---</v>
      </c>
      <c r="BG76" s="36" t="str">
        <f>IF(AU76=0,Var!$B$8,IF(LARGE(D76:AS76,1)&gt;=575,Var!$B$4," "))</f>
        <v>---</v>
      </c>
      <c r="BH76" s="36" t="str">
        <f>IF(AU76=0,Var!$B$8,IF(LARGE(D76:AS76,1)&gt;=580,Var!$B$4," "))</f>
        <v>---</v>
      </c>
      <c r="BI76" s="36" t="str">
        <f>IF(AU76=0,Var!$B$8,IF(LARGE(D76:AS76,1)&gt;=585,Var!$B$4," "))</f>
        <v>---</v>
      </c>
    </row>
    <row r="77" spans="1:254" ht="22.7" customHeight="1">
      <c r="A77" s="9"/>
      <c r="B77" s="27"/>
      <c r="C77" s="28" t="s">
        <v>397</v>
      </c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462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463"/>
      <c r="AE77" s="343"/>
      <c r="AF77" s="343"/>
      <c r="AG77" s="343"/>
      <c r="AH77" s="343"/>
      <c r="AI77" s="343"/>
      <c r="AJ77" s="464"/>
      <c r="AK77" s="464"/>
      <c r="AL77" s="464"/>
      <c r="AM77" s="464"/>
      <c r="AN77" s="464"/>
      <c r="AO77" s="464"/>
      <c r="AP77" s="343"/>
      <c r="AQ77" s="464"/>
      <c r="AR77" s="30"/>
      <c r="AS77" s="30"/>
      <c r="AT77" s="9"/>
      <c r="AU77" s="17"/>
      <c r="AV77" s="18"/>
      <c r="AW77" s="17"/>
      <c r="AX77" s="17"/>
      <c r="AY77" s="17"/>
      <c r="AZ77" s="26"/>
      <c r="BA77" s="17"/>
      <c r="BB77" s="17"/>
      <c r="BC77" s="26"/>
      <c r="BD77" s="17"/>
      <c r="BE77" s="17"/>
      <c r="BF77" s="17"/>
      <c r="BG77" s="26"/>
      <c r="BH77" s="17"/>
      <c r="BI77" s="17"/>
    </row>
    <row r="78" spans="1:254">
      <c r="A78" s="9"/>
      <c r="B78" s="14">
        <v>1</v>
      </c>
      <c r="C78" s="31" t="s">
        <v>404</v>
      </c>
      <c r="D78" s="458"/>
      <c r="E78" s="320"/>
      <c r="F78" s="458"/>
      <c r="G78" s="320"/>
      <c r="H78" s="458"/>
      <c r="I78" s="320"/>
      <c r="J78" s="458"/>
      <c r="K78" s="320"/>
      <c r="L78" s="345"/>
      <c r="M78" s="345"/>
      <c r="N78" s="458"/>
      <c r="O78" s="320"/>
      <c r="P78" s="458"/>
      <c r="Q78" s="320"/>
      <c r="R78" s="458">
        <v>498</v>
      </c>
      <c r="S78" s="320" t="s">
        <v>405</v>
      </c>
      <c r="T78" s="458"/>
      <c r="U78" s="320"/>
      <c r="V78" s="458"/>
      <c r="W78" s="320"/>
      <c r="X78" s="458"/>
      <c r="Y78" s="320"/>
      <c r="Z78" s="458"/>
      <c r="AA78" s="320"/>
      <c r="AB78" s="458"/>
      <c r="AC78" s="320"/>
      <c r="AD78" s="458"/>
      <c r="AE78" s="320"/>
      <c r="AF78" s="458"/>
      <c r="AG78" s="320"/>
      <c r="AH78" s="458"/>
      <c r="AI78" s="320"/>
      <c r="AJ78" s="458"/>
      <c r="AK78" s="320"/>
      <c r="AL78" s="458"/>
      <c r="AM78" s="320"/>
      <c r="AN78" s="458"/>
      <c r="AO78" s="320"/>
      <c r="AP78" s="458"/>
      <c r="AQ78" s="320"/>
      <c r="AR78" s="32"/>
      <c r="AS78" s="33"/>
      <c r="AT78" s="9"/>
      <c r="AU78" s="17">
        <f>COUNT(D78:AS78)</f>
        <v>1</v>
      </c>
      <c r="AV78" s="18" t="str">
        <f>IF(AU78&lt;3," ",(LARGE(D78:AS78,1)+LARGE(D78:AS78,2)+LARGE(D78:AS78,3))/3)</f>
        <v xml:space="preserve"> </v>
      </c>
      <c r="AW78" s="34" t="str">
        <f>IF(COUNTIF(D78:AS78,"(1)")=0," ",COUNTIF(D78:AS78,"(1)"))</f>
        <v xml:space="preserve"> </v>
      </c>
      <c r="AX78" s="34" t="str">
        <f>IF(COUNTIF(D78:AS78,"(2)")=0," ",COUNTIF(D78:AS78,"(2)"))</f>
        <v xml:space="preserve"> </v>
      </c>
      <c r="AY78" s="34" t="str">
        <f>IF(COUNTIF(D78:AS78,"(3)")=0," ",COUNTIF(D78:AS78,"(3)"))</f>
        <v xml:space="preserve"> </v>
      </c>
      <c r="AZ78" s="35" t="str">
        <f>IF(SUM(AW78:AY78)=0," ",SUM(AW78:AY78))</f>
        <v xml:space="preserve"> </v>
      </c>
      <c r="BA78" s="36" t="str">
        <f>IF(AU78=0,Var!$B$8,IF(LARGE(D78:AS78,1)&gt;=540,Var!$B$4," "))</f>
        <v xml:space="preserve"> </v>
      </c>
      <c r="BB78" s="36" t="str">
        <f>IF(AU78=0,Var!$B$8,IF(LARGE(D78:AS78,1)&gt;=550,Var!$B$4," "))</f>
        <v xml:space="preserve"> </v>
      </c>
      <c r="BC78" s="36" t="str">
        <f>IF(AU78=0,Var!$B$8,IF(LARGE(D78:AS78,1)&gt;=555,Var!$B$4," "))</f>
        <v xml:space="preserve"> </v>
      </c>
      <c r="BD78" s="36" t="str">
        <f>IF(AU78=0,Var!$B$8,IF(LARGE(D78:AS78,1)&gt;=560,Var!$B$4," "))</f>
        <v xml:space="preserve"> </v>
      </c>
      <c r="BE78" s="36" t="str">
        <f>IF(AU78=0,Var!$B$8,IF(LARGE(D78:AS78,1)&gt;=565,Var!$B$4," "))</f>
        <v xml:space="preserve"> </v>
      </c>
      <c r="BF78" s="36" t="str">
        <f>IF(AU78=0,Var!$B$8,IF(LARGE(D78:AS78,1)&gt;=570,Var!$B$4," "))</f>
        <v xml:space="preserve"> </v>
      </c>
      <c r="BG78" s="36" t="str">
        <f>IF(AU78=0,Var!$B$8,IF(LARGE(D78:AS78,1)&gt;=575,Var!$B$4," "))</f>
        <v xml:space="preserve"> </v>
      </c>
      <c r="BH78" s="36" t="str">
        <f>IF(AU78=0,Var!$B$8,IF(LARGE(D78:AS78,1)&gt;=580,Var!$B$4," "))</f>
        <v xml:space="preserve"> </v>
      </c>
      <c r="BI78" s="36" t="str">
        <f>IF(AU78=0,Var!$B$8,IF(LARGE(D78:AS78,1)&gt;=585,Var!$B$4," "))</f>
        <v xml:space="preserve"> </v>
      </c>
    </row>
    <row r="79" spans="1:254">
      <c r="A79" s="9"/>
      <c r="B79" s="14"/>
      <c r="C79" s="31"/>
      <c r="D79" s="458"/>
      <c r="E79" s="320"/>
      <c r="F79" s="458"/>
      <c r="G79" s="320"/>
      <c r="H79" s="458"/>
      <c r="I79" s="320"/>
      <c r="J79" s="458"/>
      <c r="K79" s="320"/>
      <c r="L79" s="345"/>
      <c r="M79" s="345"/>
      <c r="N79" s="458"/>
      <c r="O79" s="320"/>
      <c r="P79" s="458"/>
      <c r="Q79" s="320"/>
      <c r="R79" s="458"/>
      <c r="S79" s="320"/>
      <c r="T79" s="458"/>
      <c r="U79" s="320"/>
      <c r="V79" s="458"/>
      <c r="W79" s="320"/>
      <c r="X79" s="458"/>
      <c r="Y79" s="320"/>
      <c r="Z79" s="458"/>
      <c r="AA79" s="320"/>
      <c r="AB79" s="458"/>
      <c r="AC79" s="320"/>
      <c r="AD79" s="458"/>
      <c r="AE79" s="320"/>
      <c r="AF79" s="458"/>
      <c r="AG79" s="320"/>
      <c r="AH79" s="458"/>
      <c r="AI79" s="320"/>
      <c r="AJ79" s="458"/>
      <c r="AK79" s="320"/>
      <c r="AL79" s="458"/>
      <c r="AM79" s="320"/>
      <c r="AN79" s="458"/>
      <c r="AO79" s="320"/>
      <c r="AP79" s="458"/>
      <c r="AQ79" s="320"/>
      <c r="AR79" s="32"/>
      <c r="AS79" s="33"/>
      <c r="AT79" s="9"/>
      <c r="AU79" s="17">
        <f>COUNT(D79:AS79)</f>
        <v>0</v>
      </c>
      <c r="AV79" s="18" t="str">
        <f>IF(AU79&lt;3," ",(LARGE(D79:AS79,1)+LARGE(D79:AS79,2)+LARGE(D79:AS79,3))/3)</f>
        <v xml:space="preserve"> </v>
      </c>
      <c r="AW79" s="34" t="str">
        <f>IF(COUNTIF(D79:AS79,"(1)")=0," ",COUNTIF(D79:AS79,"(1)"))</f>
        <v xml:space="preserve"> </v>
      </c>
      <c r="AX79" s="34" t="str">
        <f>IF(COUNTIF(D79:AS79,"(2)")=0," ",COUNTIF(D79:AS79,"(2)"))</f>
        <v xml:space="preserve"> </v>
      </c>
      <c r="AY79" s="34" t="str">
        <f>IF(COUNTIF(D79:AS79,"(3)")=0," ",COUNTIF(D79:AS79,"(3)"))</f>
        <v xml:space="preserve"> </v>
      </c>
      <c r="AZ79" s="561" t="str">
        <f>IF(SUM(AW79:AY79)=0," ",SUM(AW79:AY79))</f>
        <v xml:space="preserve"> </v>
      </c>
      <c r="BA79" s="560" t="str">
        <f>IF(AU79=0,Var!$B$8,IF(LARGE(D79:AS79,1)&gt;=540,Var!$B$4," "))</f>
        <v>---</v>
      </c>
      <c r="BB79" s="36" t="str">
        <f>IF(AU79=0,Var!$B$8,IF(LARGE(D79:AS79,1)&gt;=550,Var!$B$4," "))</f>
        <v>---</v>
      </c>
      <c r="BC79" s="36" t="str">
        <f>IF(AU79=0,Var!$B$8,IF(LARGE(D79:AS79,1)&gt;=555,Var!$B$4," "))</f>
        <v>---</v>
      </c>
      <c r="BD79" s="36" t="str">
        <f>IF(AU79=0,Var!$B$8,IF(LARGE(D79:AS79,1)&gt;=560,Var!$B$4," "))</f>
        <v>---</v>
      </c>
      <c r="BE79" s="36" t="str">
        <f>IF(AU79=0,Var!$B$8,IF(LARGE(D79:AS79,1)&gt;=565,Var!$B$4," "))</f>
        <v>---</v>
      </c>
      <c r="BF79" s="36" t="str">
        <f>IF(AU79=0,Var!$B$8,IF(LARGE(D79:AS79,1)&gt;=570,Var!$B$4," "))</f>
        <v>---</v>
      </c>
      <c r="BG79" s="36" t="str">
        <f>IF(AU79=0,Var!$B$8,IF(LARGE(D79:AS79,1)&gt;=575,Var!$B$4," "))</f>
        <v>---</v>
      </c>
      <c r="BH79" s="36" t="str">
        <f>IF(AU79=0,Var!$B$8,IF(LARGE(D79:AS79,1)&gt;=580,Var!$B$4," "))</f>
        <v>---</v>
      </c>
      <c r="BI79" s="36" t="str">
        <f>IF(AU79=0,Var!$B$8,IF(LARGE(D79:AS79,1)&gt;=585,Var!$B$4," "))</f>
        <v>---</v>
      </c>
    </row>
    <row r="80" spans="1:254">
      <c r="A80" s="9"/>
      <c r="B80" s="14">
        <v>2</v>
      </c>
      <c r="C80" s="31" t="s">
        <v>33</v>
      </c>
      <c r="D80" s="458"/>
      <c r="E80" s="320"/>
      <c r="F80" s="458"/>
      <c r="G80" s="320"/>
      <c r="H80" s="458"/>
      <c r="I80" s="320"/>
      <c r="J80" s="458"/>
      <c r="K80" s="320"/>
      <c r="L80" s="345"/>
      <c r="M80" s="345"/>
      <c r="N80" s="458"/>
      <c r="O80" s="320"/>
      <c r="P80" s="458"/>
      <c r="Q80" s="320"/>
      <c r="R80" s="458"/>
      <c r="S80" s="320"/>
      <c r="T80" s="458"/>
      <c r="U80" s="320"/>
      <c r="V80" s="458">
        <v>565</v>
      </c>
      <c r="W80" s="320" t="s">
        <v>14</v>
      </c>
      <c r="X80" s="458">
        <v>575</v>
      </c>
      <c r="Y80" s="320" t="s">
        <v>413</v>
      </c>
      <c r="Z80" s="458">
        <v>563</v>
      </c>
      <c r="AA80" s="320" t="s">
        <v>418</v>
      </c>
      <c r="AB80" s="458"/>
      <c r="AC80" s="320"/>
      <c r="AD80" s="458"/>
      <c r="AE80" s="320"/>
      <c r="AF80" s="458"/>
      <c r="AG80" s="320"/>
      <c r="AH80" s="458"/>
      <c r="AI80" s="320"/>
      <c r="AJ80" s="458"/>
      <c r="AK80" s="320"/>
      <c r="AL80" s="458"/>
      <c r="AM80" s="320"/>
      <c r="AN80" s="458">
        <v>576</v>
      </c>
      <c r="AO80" s="320" t="s">
        <v>15</v>
      </c>
      <c r="AP80" s="458">
        <v>576</v>
      </c>
      <c r="AQ80" s="320" t="s">
        <v>15</v>
      </c>
      <c r="AR80" s="32"/>
      <c r="AS80" s="33"/>
      <c r="AT80" s="9"/>
      <c r="AU80" s="17">
        <f>COUNT(D80:AS80)</f>
        <v>5</v>
      </c>
      <c r="AV80" s="18">
        <f>IF(AU80&lt;3," ",(LARGE(D80:AS80,1)+LARGE(D80:AS80,2)+LARGE(D80:AS80,3))/3)</f>
        <v>575.66666666666663</v>
      </c>
      <c r="AW80" s="34">
        <f>IF(COUNTIF(D80:AS80,"(1)")=0," ",COUNTIF(D80:AS80,"(1)"))</f>
        <v>1</v>
      </c>
      <c r="AX80" s="34">
        <f>IF(COUNTIF(D80:AS80,"(2)")=0," ",COUNTIF(D80:AS80,"(2)"))</f>
        <v>2</v>
      </c>
      <c r="AY80" s="34" t="str">
        <f>IF(COUNTIF(D80:AS80,"(3)")=0," ",COUNTIF(D80:AS80,"(3)"))</f>
        <v xml:space="preserve"> </v>
      </c>
      <c r="AZ80" s="35">
        <f>IF(SUM(AW80:AY80)=0," ",SUM(AW80:AY80))</f>
        <v>3</v>
      </c>
      <c r="BA80" s="36">
        <v>18</v>
      </c>
      <c r="BB80" s="36">
        <v>18</v>
      </c>
      <c r="BC80" s="36">
        <v>18</v>
      </c>
      <c r="BD80" s="36">
        <v>18</v>
      </c>
      <c r="BE80" s="36">
        <v>18</v>
      </c>
      <c r="BF80" s="36">
        <v>18</v>
      </c>
      <c r="BG80" s="36">
        <v>18</v>
      </c>
      <c r="BH80" s="36">
        <v>18</v>
      </c>
      <c r="BI80" s="36">
        <v>18</v>
      </c>
    </row>
    <row r="81" spans="1:61">
      <c r="A81" s="9"/>
      <c r="B81" s="14">
        <v>3</v>
      </c>
      <c r="C81" s="31" t="s">
        <v>30</v>
      </c>
      <c r="D81" s="458"/>
      <c r="E81" s="320"/>
      <c r="F81" s="458"/>
      <c r="G81" s="320"/>
      <c r="H81" s="458"/>
      <c r="I81" s="320"/>
      <c r="J81" s="458"/>
      <c r="K81" s="320"/>
      <c r="L81" s="345"/>
      <c r="M81" s="345"/>
      <c r="N81" s="458"/>
      <c r="O81" s="320"/>
      <c r="P81" s="458"/>
      <c r="Q81" s="320"/>
      <c r="R81" s="458">
        <v>533</v>
      </c>
      <c r="S81" s="320" t="s">
        <v>394</v>
      </c>
      <c r="T81" s="458"/>
      <c r="U81" s="320"/>
      <c r="V81" s="458"/>
      <c r="W81" s="320"/>
      <c r="X81" s="458"/>
      <c r="Y81" s="320"/>
      <c r="Z81" s="458"/>
      <c r="AA81" s="320"/>
      <c r="AB81" s="458"/>
      <c r="AC81" s="320"/>
      <c r="AD81" s="458"/>
      <c r="AE81" s="320"/>
      <c r="AF81" s="458"/>
      <c r="AG81" s="320"/>
      <c r="AH81" s="458"/>
      <c r="AI81" s="320"/>
      <c r="AJ81" s="458"/>
      <c r="AK81" s="320"/>
      <c r="AL81" s="458"/>
      <c r="AM81" s="320"/>
      <c r="AN81" s="458"/>
      <c r="AO81" s="320"/>
      <c r="AP81" s="458"/>
      <c r="AQ81" s="320"/>
      <c r="AR81" s="32"/>
      <c r="AS81" s="33"/>
      <c r="AT81" s="9"/>
      <c r="AU81" s="17">
        <f>COUNT(D81:AS81)</f>
        <v>1</v>
      </c>
      <c r="AV81" s="18" t="str">
        <f>IF(AU81&lt;3," ",(LARGE(D81:AS81,1)+LARGE(D81:AS81,2)+LARGE(D81:AS81,3))/3)</f>
        <v xml:space="preserve"> </v>
      </c>
      <c r="AW81" s="34" t="str">
        <f>IF(COUNTIF(D81:AS81,"(1)")=0," ",COUNTIF(D81:AS81,"(1)"))</f>
        <v xml:space="preserve"> </v>
      </c>
      <c r="AX81" s="34" t="str">
        <f>IF(COUNTIF(D81:AS81,"(2)")=0," ",COUNTIF(D81:AS81,"(2)"))</f>
        <v xml:space="preserve"> </v>
      </c>
      <c r="AY81" s="34" t="str">
        <f>IF(COUNTIF(D81:AS81,"(3)")=0," ",COUNTIF(D81:AS81,"(3)"))</f>
        <v xml:space="preserve"> </v>
      </c>
      <c r="AZ81" s="35" t="str">
        <f>IF(SUM(AW81:AY81)=0," ",SUM(AW81:AY81))</f>
        <v xml:space="preserve"> </v>
      </c>
      <c r="BA81" s="36" t="str">
        <f>IF(AU81=0,Var!$B$8,IF(LARGE(D81:AS81,1)&gt;=540,Var!$B$4," "))</f>
        <v xml:space="preserve"> </v>
      </c>
      <c r="BB81" s="36" t="str">
        <f>IF(AU81=0,Var!$B$8,IF(LARGE(D81:AS81,1)&gt;=550,Var!$B$4," "))</f>
        <v xml:space="preserve"> </v>
      </c>
      <c r="BC81" s="36" t="str">
        <f>IF(AU81=0,Var!$B$8,IF(LARGE(D81:AS81,1)&gt;=555,Var!$B$4," "))</f>
        <v xml:space="preserve"> </v>
      </c>
      <c r="BD81" s="36" t="str">
        <f>IF(AU81=0,Var!$B$8,IF(LARGE(D81:AS81,1)&gt;=560,Var!$B$4," "))</f>
        <v xml:space="preserve"> </v>
      </c>
      <c r="BE81" s="36" t="str">
        <f>IF(AU81=0,Var!$B$8,IF(LARGE(D81:AS81,1)&gt;=565,Var!$B$4," "))</f>
        <v xml:space="preserve"> </v>
      </c>
      <c r="BF81" s="36" t="str">
        <f>IF(AU81=0,Var!$B$8,IF(LARGE(D81:AS81,1)&gt;=570,Var!$B$4," "))</f>
        <v xml:space="preserve"> </v>
      </c>
      <c r="BG81" s="36" t="str">
        <f>IF(AU81=0,Var!$B$8,IF(LARGE(D81:AS81,1)&gt;=575,Var!$B$4," "))</f>
        <v xml:space="preserve"> </v>
      </c>
      <c r="BH81" s="36" t="str">
        <f>IF(AU81=0,Var!$B$8,IF(LARGE(D81:AS81,1)&gt;=580,Var!$B$4," "))</f>
        <v xml:space="preserve"> </v>
      </c>
      <c r="BI81" s="36" t="str">
        <f>IF(AU81=0,Var!$B$8,IF(LARGE(D81:AS81,1)&gt;=585,Var!$B$4," "))</f>
        <v xml:space="preserve"> </v>
      </c>
    </row>
    <row r="82" spans="1:61" ht="22.7" customHeight="1">
      <c r="A82" s="9"/>
      <c r="B82" s="27"/>
      <c r="C82" s="28" t="s">
        <v>292</v>
      </c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462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463"/>
      <c r="AE82" s="343"/>
      <c r="AF82" s="343"/>
      <c r="AG82" s="343"/>
      <c r="AH82" s="343"/>
      <c r="AI82" s="343"/>
      <c r="AJ82" s="464"/>
      <c r="AK82" s="464"/>
      <c r="AL82" s="464"/>
      <c r="AM82" s="464"/>
      <c r="AN82" s="464"/>
      <c r="AO82" s="464"/>
      <c r="AP82" s="343"/>
      <c r="AQ82" s="464"/>
      <c r="AR82" s="30"/>
      <c r="AS82" s="30"/>
      <c r="AT82" s="9"/>
      <c r="AU82" s="17"/>
      <c r="AV82" s="18"/>
      <c r="AW82" s="17"/>
      <c r="AX82" s="17"/>
      <c r="AY82" s="17"/>
      <c r="AZ82" s="26"/>
      <c r="BA82" s="17"/>
      <c r="BB82" s="17"/>
      <c r="BC82" s="26"/>
      <c r="BD82" s="17"/>
      <c r="BE82" s="17"/>
      <c r="BF82" s="17"/>
      <c r="BG82" s="26"/>
      <c r="BH82" s="17"/>
      <c r="BI82" s="17"/>
    </row>
    <row r="83" spans="1:61">
      <c r="A83" s="9"/>
      <c r="B83" s="14"/>
      <c r="C83" s="31" t="s">
        <v>53</v>
      </c>
      <c r="D83" s="458"/>
      <c r="E83" s="320"/>
      <c r="F83" s="458"/>
      <c r="G83" s="320"/>
      <c r="H83" s="458"/>
      <c r="I83" s="320"/>
      <c r="J83" s="458"/>
      <c r="K83" s="320"/>
      <c r="L83" s="345"/>
      <c r="M83" s="345"/>
      <c r="N83" s="458"/>
      <c r="O83" s="320"/>
      <c r="P83" s="458"/>
      <c r="Q83" s="320"/>
      <c r="R83" s="458"/>
      <c r="S83" s="320"/>
      <c r="T83" s="458"/>
      <c r="U83" s="320"/>
      <c r="V83" s="458"/>
      <c r="W83" s="320"/>
      <c r="X83" s="458"/>
      <c r="Y83" s="320"/>
      <c r="Z83" s="458"/>
      <c r="AA83" s="320"/>
      <c r="AB83" s="458"/>
      <c r="AC83" s="320"/>
      <c r="AD83" s="458"/>
      <c r="AE83" s="320"/>
      <c r="AF83" s="458"/>
      <c r="AG83" s="320"/>
      <c r="AH83" s="458"/>
      <c r="AI83" s="320"/>
      <c r="AJ83" s="458"/>
      <c r="AK83" s="320"/>
      <c r="AL83" s="458"/>
      <c r="AM83" s="320"/>
      <c r="AN83" s="458"/>
      <c r="AO83" s="320"/>
      <c r="AP83" s="458"/>
      <c r="AQ83" s="320"/>
      <c r="AR83" s="32"/>
      <c r="AS83" s="33"/>
      <c r="AT83" s="9"/>
      <c r="AU83" s="17">
        <f>COUNT(D83:AS83)</f>
        <v>0</v>
      </c>
      <c r="AV83" s="18" t="str">
        <f>IF(AU83&lt;3," ",(LARGE(D83:AS83,1)+LARGE(D83:AS83,2)+LARGE(D83:AS83,3))/3)</f>
        <v xml:space="preserve"> </v>
      </c>
      <c r="AW83" s="34" t="str">
        <f>IF(COUNTIF(D83:AS83,"(1)")=0," ",COUNTIF(D83:AS83,"(1)"))</f>
        <v xml:space="preserve"> </v>
      </c>
      <c r="AX83" s="34" t="str">
        <f>IF(COUNTIF(D83:AS83,"(2)")=0," ",COUNTIF(D83:AS83,"(2)"))</f>
        <v xml:space="preserve"> </v>
      </c>
      <c r="AY83" s="34" t="str">
        <f>IF(COUNTIF(D83:AS83,"(3)")=0," ",COUNTIF(D83:AS83,"(3)"))</f>
        <v xml:space="preserve"> </v>
      </c>
      <c r="AZ83" s="35" t="str">
        <f>IF(SUM(AW83:AY83)=0," ",SUM(AW83:AY83))</f>
        <v xml:space="preserve"> </v>
      </c>
      <c r="BA83" s="36">
        <v>18</v>
      </c>
      <c r="BB83" s="36">
        <v>18</v>
      </c>
      <c r="BC83" s="36">
        <v>18</v>
      </c>
      <c r="BD83" s="36">
        <v>18</v>
      </c>
      <c r="BE83" s="36" t="str">
        <f>IF(AU83=0,Var!$B$8,IF(LARGE(D83:AS83,1)&gt;=565,Var!$B$4," "))</f>
        <v>---</v>
      </c>
      <c r="BF83" s="36" t="str">
        <f>IF(AU83=0,Var!$B$8,IF(LARGE(D83:AS83,1)&gt;=570,Var!$B$4," "))</f>
        <v>---</v>
      </c>
      <c r="BG83" s="36" t="str">
        <f>IF(AU83=0,Var!$B$8,IF(LARGE(D83:AS83,1)&gt;=575,Var!$B$4," "))</f>
        <v>---</v>
      </c>
      <c r="BH83" s="36" t="str">
        <f>IF(AU83=0,Var!$B$8,IF(LARGE(D83:AS83,1)&gt;=580,Var!$B$4," "))</f>
        <v>---</v>
      </c>
      <c r="BI83" s="36" t="str">
        <f>IF(AU83=0,Var!$B$8,IF(LARGE(D83:AS83,1)&gt;=585,Var!$B$4," "))</f>
        <v>---</v>
      </c>
    </row>
    <row r="84" spans="1:61">
      <c r="A84" s="9"/>
      <c r="B84" s="316"/>
      <c r="C84" s="31" t="s">
        <v>49</v>
      </c>
      <c r="D84" s="458"/>
      <c r="E84" s="320"/>
      <c r="F84" s="458"/>
      <c r="G84" s="320"/>
      <c r="H84" s="458"/>
      <c r="I84" s="320"/>
      <c r="J84" s="458"/>
      <c r="K84" s="320"/>
      <c r="L84" s="345"/>
      <c r="M84" s="345"/>
      <c r="N84" s="458"/>
      <c r="O84" s="320"/>
      <c r="P84" s="458"/>
      <c r="Q84" s="320"/>
      <c r="R84" s="458"/>
      <c r="S84" s="320"/>
      <c r="T84" s="458"/>
      <c r="U84" s="320"/>
      <c r="V84" s="458"/>
      <c r="W84" s="320"/>
      <c r="X84" s="458"/>
      <c r="Y84" s="320"/>
      <c r="Z84" s="458"/>
      <c r="AA84" s="320"/>
      <c r="AB84" s="458"/>
      <c r="AC84" s="320"/>
      <c r="AD84" s="458"/>
      <c r="AE84" s="320"/>
      <c r="AF84" s="458"/>
      <c r="AG84" s="320"/>
      <c r="AH84" s="458"/>
      <c r="AI84" s="320"/>
      <c r="AJ84" s="458"/>
      <c r="AK84" s="320"/>
      <c r="AL84" s="458"/>
      <c r="AM84" s="320"/>
      <c r="AN84" s="458"/>
      <c r="AO84" s="320"/>
      <c r="AP84" s="458"/>
      <c r="AQ84" s="320"/>
      <c r="AR84" s="32"/>
      <c r="AS84" s="33"/>
      <c r="AT84" s="9"/>
      <c r="AU84" s="17">
        <f>COUNT(D84:AS84)</f>
        <v>0</v>
      </c>
      <c r="AV84" s="18" t="str">
        <f>IF(AU84&lt;3," ",(LARGE(D84:AS84,1)+LARGE(D84:AS84,2)+LARGE(D84:AS84,3))/3)</f>
        <v xml:space="preserve"> </v>
      </c>
      <c r="AW84" s="34" t="str">
        <f>IF(COUNTIF(D84:AS84,"(1)")=0," ",COUNTIF(D84:AS84,"(1)"))</f>
        <v xml:space="preserve"> </v>
      </c>
      <c r="AX84" s="34" t="str">
        <f>IF(COUNTIF(D84:AS84,"(2)")=0," ",COUNTIF(D84:AS84,"(2)"))</f>
        <v xml:space="preserve"> </v>
      </c>
      <c r="AY84" s="34" t="str">
        <f>IF(COUNTIF(D84:AS84,"(3)")=0," ",COUNTIF(D84:AS84,"(3)"))</f>
        <v xml:space="preserve"> </v>
      </c>
      <c r="AZ84" s="35" t="str">
        <f>IF(SUM(AW84:AY84)=0," ",SUM(AW84:AY84))</f>
        <v xml:space="preserve"> </v>
      </c>
      <c r="BA84" s="36">
        <v>18</v>
      </c>
      <c r="BB84" s="36">
        <v>18</v>
      </c>
      <c r="BC84" s="36">
        <v>18</v>
      </c>
      <c r="BD84" s="36">
        <v>18</v>
      </c>
      <c r="BE84" s="36">
        <v>19</v>
      </c>
      <c r="BF84" s="36" t="str">
        <f>IF(AU84=0,Var!$B$8,IF(LARGE(D84:AS84,1)&gt;=570,Var!$B$4," "))</f>
        <v>---</v>
      </c>
      <c r="BG84" s="36" t="str">
        <f>IF(AU84=0,Var!$B$8,IF(LARGE(D84:AS84,1)&gt;=575,Var!$B$4," "))</f>
        <v>---</v>
      </c>
      <c r="BH84" s="36" t="str">
        <f>IF(AU84=0,Var!$B$8,IF(LARGE(D84:AS84,1)&gt;=580,Var!$B$4," "))</f>
        <v>---</v>
      </c>
      <c r="BI84" s="36" t="str">
        <f>IF(AU84=0,Var!$B$8,IF(LARGE(D84:AS84,1)&gt;=585,Var!$B$4," "))</f>
        <v>---</v>
      </c>
    </row>
    <row r="85" spans="1:61">
      <c r="A85" s="9"/>
      <c r="B85" s="14"/>
      <c r="C85" s="31" t="s">
        <v>54</v>
      </c>
      <c r="D85" s="458"/>
      <c r="E85" s="320"/>
      <c r="F85" s="458"/>
      <c r="G85" s="320"/>
      <c r="H85" s="458"/>
      <c r="I85" s="320"/>
      <c r="J85" s="458"/>
      <c r="K85" s="320"/>
      <c r="L85" s="345"/>
      <c r="M85" s="345"/>
      <c r="N85" s="458"/>
      <c r="O85" s="320"/>
      <c r="P85" s="458"/>
      <c r="Q85" s="320"/>
      <c r="R85" s="458"/>
      <c r="S85" s="320"/>
      <c r="T85" s="458"/>
      <c r="U85" s="320"/>
      <c r="V85" s="458"/>
      <c r="W85" s="320"/>
      <c r="X85" s="458"/>
      <c r="Y85" s="320"/>
      <c r="Z85" s="458"/>
      <c r="AA85" s="320"/>
      <c r="AB85" s="458"/>
      <c r="AC85" s="320"/>
      <c r="AD85" s="458"/>
      <c r="AE85" s="320"/>
      <c r="AF85" s="458"/>
      <c r="AG85" s="320"/>
      <c r="AH85" s="458"/>
      <c r="AI85" s="320"/>
      <c r="AJ85" s="458"/>
      <c r="AK85" s="320"/>
      <c r="AL85" s="458"/>
      <c r="AM85" s="320"/>
      <c r="AN85" s="458"/>
      <c r="AO85" s="320"/>
      <c r="AP85" s="458"/>
      <c r="AQ85" s="320"/>
      <c r="AR85" s="32"/>
      <c r="AS85" s="33"/>
      <c r="AT85" s="9"/>
      <c r="AU85" s="17">
        <f>COUNT(D85:AS85)</f>
        <v>0</v>
      </c>
      <c r="AV85" s="18" t="str">
        <f>IF(AU85&lt;3," ",(LARGE(D85:AS85,1)+LARGE(D85:AS85,2)+LARGE(D85:AS85,3))/3)</f>
        <v xml:space="preserve"> </v>
      </c>
      <c r="AW85" s="34" t="str">
        <f>IF(COUNTIF(D85:AS85,"(1)")=0," ",COUNTIF(D85:AS85,"(1)"))</f>
        <v xml:space="preserve"> </v>
      </c>
      <c r="AX85" s="34" t="str">
        <f>IF(COUNTIF(D85:AS85,"(2)")=0," ",COUNTIF(D85:AS85,"(2)"))</f>
        <v xml:space="preserve"> </v>
      </c>
      <c r="AY85" s="34" t="str">
        <f>IF(COUNTIF(D85:AS85,"(3)")=0," ",COUNTIF(D85:AS85,"(3)"))</f>
        <v xml:space="preserve"> </v>
      </c>
      <c r="AZ85" s="561" t="str">
        <f>IF(SUM(AW85:AY85)=0," ",SUM(AW85:AY85))</f>
        <v xml:space="preserve"> </v>
      </c>
      <c r="BA85" s="560" t="str">
        <f>IF(AU85=0,Var!$B$8,IF(LARGE(D85:AS85,1)&gt;=540,Var!$B$4," "))</f>
        <v>---</v>
      </c>
      <c r="BB85" s="36" t="str">
        <f>IF(AU85=0,Var!$B$8,IF(LARGE(D85:AS85,1)&gt;=550,Var!$B$4," "))</f>
        <v>---</v>
      </c>
      <c r="BC85" s="36" t="str">
        <f>IF(AU85=0,Var!$B$8,IF(LARGE(D85:AS85,1)&gt;=555,Var!$B$4," "))</f>
        <v>---</v>
      </c>
      <c r="BD85" s="36" t="str">
        <f>IF(AU85=0,Var!$B$8,IF(LARGE(D85:AS85,1)&gt;=560,Var!$B$4," "))</f>
        <v>---</v>
      </c>
      <c r="BE85" s="36" t="str">
        <f>IF(AU85=0,Var!$B$8,IF(LARGE(D85:AS85,1)&gt;=565,Var!$B$4," "))</f>
        <v>---</v>
      </c>
      <c r="BF85" s="36" t="str">
        <f>IF(AU85=0,Var!$B$8,IF(LARGE(D85:AS85,1)&gt;=570,Var!$B$4," "))</f>
        <v>---</v>
      </c>
      <c r="BG85" s="36" t="str">
        <f>IF(AU85=0,Var!$B$8,IF(LARGE(D85:AS85,1)&gt;=575,Var!$B$4," "))</f>
        <v>---</v>
      </c>
      <c r="BH85" s="36" t="str">
        <f>IF(AU85=0,Var!$B$8,IF(LARGE(D85:AS85,1)&gt;=580,Var!$B$4," "))</f>
        <v>---</v>
      </c>
      <c r="BI85" s="36" t="str">
        <f>IF(AU85=0,Var!$B$8,IF(LARGE(D85:AS85,1)&gt;=585,Var!$B$4," "))</f>
        <v>---</v>
      </c>
    </row>
    <row r="86" spans="1:61">
      <c r="A86" s="9"/>
      <c r="B86" s="14">
        <v>1</v>
      </c>
      <c r="C86" s="31" t="s">
        <v>52</v>
      </c>
      <c r="D86" s="458"/>
      <c r="E86" s="320"/>
      <c r="F86" s="458"/>
      <c r="G86" s="320"/>
      <c r="H86" s="458">
        <v>562</v>
      </c>
      <c r="I86" s="320" t="s">
        <v>18</v>
      </c>
      <c r="J86" s="458"/>
      <c r="K86" s="320"/>
      <c r="L86" s="345"/>
      <c r="M86" s="345"/>
      <c r="N86" s="458"/>
      <c r="O86" s="320"/>
      <c r="P86" s="458">
        <v>571</v>
      </c>
      <c r="Q86" s="320" t="s">
        <v>18</v>
      </c>
      <c r="R86" s="458"/>
      <c r="S86" s="320"/>
      <c r="T86" s="458"/>
      <c r="U86" s="320"/>
      <c r="V86" s="458"/>
      <c r="W86" s="320"/>
      <c r="X86" s="458">
        <v>553</v>
      </c>
      <c r="Y86" s="320" t="s">
        <v>414</v>
      </c>
      <c r="Z86" s="458">
        <v>544</v>
      </c>
      <c r="AA86" s="320" t="s">
        <v>419</v>
      </c>
      <c r="AB86" s="458"/>
      <c r="AC86" s="320"/>
      <c r="AD86" s="458"/>
      <c r="AE86" s="320"/>
      <c r="AF86" s="458"/>
      <c r="AG86" s="320"/>
      <c r="AH86" s="458"/>
      <c r="AI86" s="320"/>
      <c r="AJ86" s="458">
        <v>566</v>
      </c>
      <c r="AK86" s="320" t="s">
        <v>14</v>
      </c>
      <c r="AL86" s="458"/>
      <c r="AM86" s="320"/>
      <c r="AN86" s="458">
        <v>561</v>
      </c>
      <c r="AO86" s="320" t="s">
        <v>18</v>
      </c>
      <c r="AP86" s="458"/>
      <c r="AQ86" s="320"/>
      <c r="AR86" s="32"/>
      <c r="AS86" s="33"/>
      <c r="AT86" s="9"/>
      <c r="AU86" s="17">
        <f>COUNT(D86:AS86)</f>
        <v>6</v>
      </c>
      <c r="AV86" s="18">
        <f>IF(AU86&lt;3," ",(LARGE(D86:AS86,1)+LARGE(D86:AS86,2)+LARGE(D86:AS86,3))/3)</f>
        <v>566.33333333333337</v>
      </c>
      <c r="AW86" s="34">
        <f>IF(COUNTIF(D86:AS86,"(1)")=0," ",COUNTIF(D86:AS86,"(1)"))</f>
        <v>1</v>
      </c>
      <c r="AX86" s="34" t="str">
        <f>IF(COUNTIF(D86:AS86,"(2)")=0," ",COUNTIF(D86:AS86,"(2)"))</f>
        <v xml:space="preserve"> </v>
      </c>
      <c r="AY86" s="34">
        <f>IF(COUNTIF(D86:AS86,"(3)")=0," ",COUNTIF(D86:AS86,"(3)"))</f>
        <v>3</v>
      </c>
      <c r="AZ86" s="35">
        <f>IF(SUM(AW86:AY86)=0," ",SUM(AW86:AY86))</f>
        <v>4</v>
      </c>
      <c r="BA86" s="36">
        <v>18</v>
      </c>
      <c r="BB86" s="36">
        <v>18</v>
      </c>
      <c r="BC86" s="36">
        <v>18</v>
      </c>
      <c r="BD86" s="36">
        <v>18</v>
      </c>
      <c r="BE86" s="36">
        <v>18</v>
      </c>
      <c r="BF86" s="36">
        <v>18</v>
      </c>
      <c r="BG86" s="36" t="str">
        <f>IF(AU86=0,Var!$B$8,IF(LARGE(D86:AS86,1)&gt;=575,Var!$B$4," "))</f>
        <v xml:space="preserve"> </v>
      </c>
      <c r="BH86" s="36" t="str">
        <f>IF(AU86=0,Var!$B$8,IF(LARGE(D86:AS86,1)&gt;=580,Var!$B$4," "))</f>
        <v xml:space="preserve"> </v>
      </c>
      <c r="BI86" s="36" t="str">
        <f>IF(AU86=0,Var!$B$8,IF(LARGE(D86:AS86,1)&gt;=585,Var!$B$4," "))</f>
        <v xml:space="preserve"> </v>
      </c>
    </row>
    <row r="87" spans="1:61" ht="22.7" customHeight="1">
      <c r="A87" s="9"/>
      <c r="B87" s="27"/>
      <c r="C87" s="28" t="s">
        <v>293</v>
      </c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462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463"/>
      <c r="AE87" s="343"/>
      <c r="AF87" s="343"/>
      <c r="AG87" s="343"/>
      <c r="AH87" s="343"/>
      <c r="AI87" s="343"/>
      <c r="AJ87" s="464"/>
      <c r="AK87" s="464"/>
      <c r="AL87" s="464"/>
      <c r="AM87" s="464"/>
      <c r="AN87" s="464"/>
      <c r="AO87" s="464"/>
      <c r="AP87" s="343"/>
      <c r="AQ87" s="464"/>
      <c r="AR87" s="30"/>
      <c r="AS87" s="30"/>
      <c r="AT87" s="9"/>
      <c r="AU87" s="17"/>
      <c r="AV87" s="18"/>
      <c r="AW87" s="17"/>
      <c r="AX87" s="17"/>
      <c r="AY87" s="17"/>
      <c r="AZ87" s="26"/>
      <c r="BA87" s="17"/>
      <c r="BB87" s="17"/>
      <c r="BC87" s="26"/>
      <c r="BD87" s="17"/>
      <c r="BE87" s="17"/>
      <c r="BF87" s="17"/>
      <c r="BG87" s="26"/>
      <c r="BH87" s="17"/>
      <c r="BI87" s="17"/>
    </row>
    <row r="88" spans="1:61">
      <c r="A88" s="9"/>
      <c r="B88" s="14"/>
      <c r="C88" s="31"/>
      <c r="D88" s="458"/>
      <c r="E88" s="320"/>
      <c r="F88" s="458"/>
      <c r="G88" s="320"/>
      <c r="H88" s="458"/>
      <c r="I88" s="320"/>
      <c r="J88" s="458"/>
      <c r="K88" s="320"/>
      <c r="L88" s="345"/>
      <c r="M88" s="345"/>
      <c r="N88" s="458"/>
      <c r="O88" s="320"/>
      <c r="P88" s="458"/>
      <c r="Q88" s="320"/>
      <c r="R88" s="458"/>
      <c r="S88" s="320"/>
      <c r="T88" s="458"/>
      <c r="U88" s="320"/>
      <c r="V88" s="458"/>
      <c r="W88" s="320"/>
      <c r="X88" s="458"/>
      <c r="Y88" s="320"/>
      <c r="Z88" s="458"/>
      <c r="AA88" s="320"/>
      <c r="AB88" s="458"/>
      <c r="AC88" s="320"/>
      <c r="AD88" s="458"/>
      <c r="AE88" s="320"/>
      <c r="AF88" s="458"/>
      <c r="AG88" s="320"/>
      <c r="AH88" s="458"/>
      <c r="AI88" s="320"/>
      <c r="AJ88" s="458"/>
      <c r="AK88" s="320"/>
      <c r="AL88" s="458"/>
      <c r="AM88" s="320"/>
      <c r="AN88" s="458"/>
      <c r="AO88" s="320"/>
      <c r="AP88" s="458"/>
      <c r="AQ88" s="320"/>
      <c r="AR88" s="32"/>
      <c r="AS88" s="33"/>
      <c r="AT88" s="9"/>
      <c r="AU88" s="17">
        <f>COUNT(D88:AS88)</f>
        <v>0</v>
      </c>
      <c r="AV88" s="18" t="str">
        <f>IF(AU88&lt;3," ",(LARGE(D88:AS88,1)+LARGE(D88:AS88,2)+LARGE(D88:AS88,3))/3)</f>
        <v xml:space="preserve"> </v>
      </c>
      <c r="AW88" s="34" t="str">
        <f>IF(COUNTIF(D88:AS88,"(1)")=0," ",COUNTIF(D88:AS88,"(1)"))</f>
        <v xml:space="preserve"> </v>
      </c>
      <c r="AX88" s="34" t="str">
        <f>IF(COUNTIF(D88:AS88,"(2)")=0," ",COUNTIF(D88:AS88,"(2)"))</f>
        <v xml:space="preserve"> </v>
      </c>
      <c r="AY88" s="34" t="str">
        <f>IF(COUNTIF(D88:AS88,"(3)")=0," ",COUNTIF(D88:AS88,"(3)"))</f>
        <v xml:space="preserve"> </v>
      </c>
      <c r="AZ88" s="35" t="str">
        <f>IF(SUM(AW88:AY88)=0," ",SUM(AW88:AY88))</f>
        <v xml:space="preserve"> </v>
      </c>
      <c r="BA88" s="36" t="str">
        <f>IF(AU88=0,Var!$B$8,IF(LARGE(D88:AS88,1)&gt;=540,Var!$B$4," "))</f>
        <v>---</v>
      </c>
      <c r="BB88" s="36" t="str">
        <f>IF(AU88=0,Var!$B$8,IF(LARGE(D88:AS88,1)&gt;=550,Var!$B$4," "))</f>
        <v>---</v>
      </c>
      <c r="BC88" s="36" t="str">
        <f>IF(AU88=0,Var!$B$8,IF(LARGE(D88:AS88,1)&gt;=555,Var!$B$4," "))</f>
        <v>---</v>
      </c>
      <c r="BD88" s="36" t="str">
        <f>IF(AU88=0,Var!$B$8,IF(LARGE(D88:AS88,1)&gt;=560,Var!$B$4," "))</f>
        <v>---</v>
      </c>
      <c r="BE88" s="36" t="str">
        <f>IF(AU88=0,Var!$B$8,IF(LARGE(D88:AS88,1)&gt;=565,Var!$B$4," "))</f>
        <v>---</v>
      </c>
      <c r="BF88" s="36" t="str">
        <f>IF(AU88=0,Var!$B$8,IF(LARGE(D88:AS88,1)&gt;=570,Var!$B$4," "))</f>
        <v>---</v>
      </c>
      <c r="BG88" s="36" t="str">
        <f>IF(AU88=0,Var!$B$8,IF(LARGE(D88:AS88,1)&gt;=575,Var!$B$4," "))</f>
        <v>---</v>
      </c>
      <c r="BH88" s="36" t="str">
        <f>IF(AU88=0,Var!$B$8,IF(LARGE(D88:AS88,1)&gt;=580,Var!$B$4," "))</f>
        <v>---</v>
      </c>
      <c r="BI88" s="36" t="str">
        <f>IF(AU88=0,Var!$B$8,IF(LARGE(D88:AS88,1)&gt;=585,Var!$B$4," "))</f>
        <v>---</v>
      </c>
    </row>
    <row r="89" spans="1:61">
      <c r="A89" s="9"/>
      <c r="B89" s="14"/>
      <c r="C89" s="31"/>
      <c r="D89" s="458"/>
      <c r="E89" s="320"/>
      <c r="F89" s="458"/>
      <c r="G89" s="320"/>
      <c r="H89" s="458"/>
      <c r="I89" s="320"/>
      <c r="J89" s="458"/>
      <c r="K89" s="320"/>
      <c r="L89" s="345"/>
      <c r="M89" s="345"/>
      <c r="N89" s="458"/>
      <c r="O89" s="320"/>
      <c r="P89" s="458"/>
      <c r="Q89" s="320"/>
      <c r="R89" s="458"/>
      <c r="S89" s="320"/>
      <c r="T89" s="458"/>
      <c r="U89" s="320"/>
      <c r="V89" s="458"/>
      <c r="W89" s="320"/>
      <c r="X89" s="458"/>
      <c r="Y89" s="320"/>
      <c r="Z89" s="458"/>
      <c r="AA89" s="320"/>
      <c r="AB89" s="458"/>
      <c r="AC89" s="320"/>
      <c r="AD89" s="458"/>
      <c r="AE89" s="320"/>
      <c r="AF89" s="458"/>
      <c r="AG89" s="320"/>
      <c r="AH89" s="458"/>
      <c r="AI89" s="320"/>
      <c r="AJ89" s="458"/>
      <c r="AK89" s="320"/>
      <c r="AL89" s="458"/>
      <c r="AM89" s="320"/>
      <c r="AN89" s="458"/>
      <c r="AO89" s="320"/>
      <c r="AP89" s="458"/>
      <c r="AQ89" s="320"/>
      <c r="AR89" s="32"/>
      <c r="AS89" s="33"/>
      <c r="AT89" s="9"/>
      <c r="AU89" s="17">
        <f>COUNT(D89:AS89)</f>
        <v>0</v>
      </c>
      <c r="AV89" s="18" t="str">
        <f>IF(AU89&lt;3," ",(LARGE(D89:AS89,1)+LARGE(D89:AS89,2)+LARGE(D89:AS89,3))/3)</f>
        <v xml:space="preserve"> </v>
      </c>
      <c r="AW89" s="34" t="str">
        <f>IF(COUNTIF(D89:AS89,"(1)")=0," ",COUNTIF(D89:AS89,"(1)"))</f>
        <v xml:space="preserve"> </v>
      </c>
      <c r="AX89" s="34" t="str">
        <f>IF(COUNTIF(D89:AS89,"(2)")=0," ",COUNTIF(D89:AS89,"(2)"))</f>
        <v xml:space="preserve"> </v>
      </c>
      <c r="AY89" s="34" t="str">
        <f>IF(COUNTIF(D89:AS89,"(3)")=0," ",COUNTIF(D89:AS89,"(3)"))</f>
        <v xml:space="preserve"> </v>
      </c>
      <c r="AZ89" s="35" t="str">
        <f>IF(SUM(AW89:AY89)=0," ",SUM(AW89:AY89))</f>
        <v xml:space="preserve"> </v>
      </c>
      <c r="BA89" s="36" t="str">
        <f>IF(AU89=0,Var!$B$8,IF(LARGE(D89:AS89,1)&gt;=540,Var!$B$4," "))</f>
        <v>---</v>
      </c>
      <c r="BB89" s="36" t="str">
        <f>IF(AU89=0,Var!$B$8,IF(LARGE(D89:AS89,1)&gt;=550,Var!$B$4," "))</f>
        <v>---</v>
      </c>
      <c r="BC89" s="36" t="str">
        <f>IF(AU89=0,Var!$B$8,IF(LARGE(D89:AS89,1)&gt;=555,Var!$B$4," "))</f>
        <v>---</v>
      </c>
      <c r="BD89" s="36" t="str">
        <f>IF(AU89=0,Var!$B$8,IF(LARGE(D89:AS89,1)&gt;=560,Var!$B$4," "))</f>
        <v>---</v>
      </c>
      <c r="BE89" s="36" t="str">
        <f>IF(AU89=0,Var!$B$8,IF(LARGE(D89:AS89,1)&gt;=565,Var!$B$4," "))</f>
        <v>---</v>
      </c>
      <c r="BF89" s="36" t="str">
        <f>IF(AU89=0,Var!$B$8,IF(LARGE(D89:AS89,1)&gt;=570,Var!$B$4," "))</f>
        <v>---</v>
      </c>
      <c r="BG89" s="36" t="str">
        <f>IF(AU89=0,Var!$B$8,IF(LARGE(D89:AS89,1)&gt;=575,Var!$B$4," "))</f>
        <v>---</v>
      </c>
      <c r="BH89" s="36" t="str">
        <f>IF(AU89=0,Var!$B$8,IF(LARGE(D89:AS89,1)&gt;=580,Var!$B$4," "))</f>
        <v>---</v>
      </c>
      <c r="BI89" s="36" t="str">
        <f>IF(AU89=0,Var!$B$8,IF(LARGE(D89:AS89,1)&gt;=585,Var!$B$4," "))</f>
        <v>---</v>
      </c>
    </row>
    <row r="90" spans="1:61" ht="22.7" customHeight="1">
      <c r="A90" s="9"/>
      <c r="B90" s="27"/>
      <c r="C90" s="28" t="s">
        <v>294</v>
      </c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462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463"/>
      <c r="AE90" s="343"/>
      <c r="AF90" s="343"/>
      <c r="AG90" s="343"/>
      <c r="AH90" s="343"/>
      <c r="AI90" s="343"/>
      <c r="AJ90" s="464"/>
      <c r="AK90" s="464"/>
      <c r="AL90" s="464"/>
      <c r="AM90" s="464"/>
      <c r="AN90" s="464"/>
      <c r="AO90" s="464"/>
      <c r="AP90" s="343"/>
      <c r="AQ90" s="464"/>
      <c r="AR90" s="30"/>
      <c r="AS90" s="30"/>
      <c r="AT90" s="9"/>
      <c r="AU90" s="17"/>
      <c r="AV90" s="18"/>
      <c r="AW90" s="17"/>
      <c r="AX90" s="17"/>
      <c r="AY90" s="17"/>
      <c r="AZ90" s="26"/>
      <c r="BA90" s="17"/>
      <c r="BB90" s="17"/>
      <c r="BC90" s="26"/>
      <c r="BD90" s="17"/>
      <c r="BE90" s="17"/>
      <c r="BF90" s="17"/>
      <c r="BG90" s="26"/>
      <c r="BH90" s="17"/>
      <c r="BI90" s="17"/>
    </row>
    <row r="91" spans="1:61">
      <c r="A91" s="9"/>
      <c r="B91" s="14">
        <v>1</v>
      </c>
      <c r="C91" s="31" t="s">
        <v>34</v>
      </c>
      <c r="D91" s="458"/>
      <c r="E91" s="320"/>
      <c r="F91" s="458"/>
      <c r="G91" s="320"/>
      <c r="H91" s="458"/>
      <c r="I91" s="320"/>
      <c r="J91" s="458"/>
      <c r="K91" s="320"/>
      <c r="L91" s="345"/>
      <c r="M91" s="345"/>
      <c r="N91" s="458"/>
      <c r="O91" s="320"/>
      <c r="P91" s="458">
        <v>501</v>
      </c>
      <c r="Q91" s="320" t="s">
        <v>18</v>
      </c>
      <c r="R91" s="458">
        <v>510</v>
      </c>
      <c r="S91" s="320" t="s">
        <v>384</v>
      </c>
      <c r="T91" s="458">
        <v>503</v>
      </c>
      <c r="U91" s="320" t="s">
        <v>407</v>
      </c>
      <c r="V91" s="458">
        <v>516</v>
      </c>
      <c r="W91" s="320" t="s">
        <v>15</v>
      </c>
      <c r="X91" s="458"/>
      <c r="Y91" s="320"/>
      <c r="Z91" s="458"/>
      <c r="AA91" s="320"/>
      <c r="AB91" s="458">
        <v>507</v>
      </c>
      <c r="AC91" s="320" t="s">
        <v>405</v>
      </c>
      <c r="AD91" s="458"/>
      <c r="AE91" s="320"/>
      <c r="AF91" s="458"/>
      <c r="AG91" s="320"/>
      <c r="AH91" s="458"/>
      <c r="AI91" s="320"/>
      <c r="AJ91" s="458"/>
      <c r="AK91" s="320"/>
      <c r="AL91" s="458">
        <v>522</v>
      </c>
      <c r="AM91" s="320" t="s">
        <v>18</v>
      </c>
      <c r="AN91" s="458">
        <v>505</v>
      </c>
      <c r="AO91" s="320" t="s">
        <v>387</v>
      </c>
      <c r="AP91" s="458"/>
      <c r="AQ91" s="320"/>
      <c r="AR91" s="32"/>
      <c r="AS91" s="33"/>
      <c r="AT91" s="9"/>
      <c r="AU91" s="17">
        <f>COUNT(D91:AS91)</f>
        <v>7</v>
      </c>
      <c r="AV91" s="18">
        <f>IF(AU91&lt;3," ",(LARGE(D91:AS91,1)+LARGE(D91:AS91,2)+LARGE(D91:AS91,3))/3)</f>
        <v>516</v>
      </c>
      <c r="AW91" s="34" t="str">
        <f>IF(COUNTIF(D91:AS91,"(1)")=0," ",COUNTIF(D91:AS91,"(1)"))</f>
        <v xml:space="preserve"> </v>
      </c>
      <c r="AX91" s="34">
        <f>IF(COUNTIF(D91:AS91,"(2)")=0," ",COUNTIF(D91:AS91,"(2)"))</f>
        <v>1</v>
      </c>
      <c r="AY91" s="34">
        <f>IF(COUNTIF(D91:AS91,"(3)")=0," ",COUNTIF(D91:AS91,"(3)"))</f>
        <v>2</v>
      </c>
      <c r="AZ91" s="35">
        <f t="shared" ref="AZ91:AZ97" si="12">IF(SUM(AW91:AY91)=0," ",SUM(AW91:AY91))</f>
        <v>3</v>
      </c>
      <c r="BA91" s="319">
        <v>18</v>
      </c>
      <c r="BB91" s="319">
        <v>18</v>
      </c>
      <c r="BC91" s="36" t="str">
        <f>IF(AU91=0,Var!$B$8,IF(LARGE(D91:AS91,1)&gt;=555,Var!$B$4," "))</f>
        <v xml:space="preserve"> </v>
      </c>
      <c r="BD91" s="36" t="str">
        <f>IF(AU91=0,Var!$B$8,IF(LARGE(D91:AS91,1)&gt;=560,Var!$B$4," "))</f>
        <v xml:space="preserve"> </v>
      </c>
      <c r="BE91" s="36" t="str">
        <f>IF(AU91=0,Var!$B$8,IF(LARGE(D91:AS91,1)&gt;=565,Var!$B$4," "))</f>
        <v xml:space="preserve"> </v>
      </c>
      <c r="BF91" s="36" t="str">
        <f>IF(AU91=0,Var!$B$8,IF(LARGE(D91:AS91,1)&gt;=570,Var!$B$4," "))</f>
        <v xml:space="preserve"> </v>
      </c>
      <c r="BG91" s="36" t="str">
        <f>IF(AU91=0,Var!$B$8,IF(LARGE(D91:AS91,1)&gt;=575,Var!$B$4," "))</f>
        <v xml:space="preserve"> </v>
      </c>
      <c r="BH91" s="36" t="str">
        <f>IF(AU91=0,Var!$B$8,IF(LARGE(D91:AS91,1)&gt;=580,Var!$B$4," "))</f>
        <v xml:space="preserve"> </v>
      </c>
      <c r="BI91" s="36" t="str">
        <f>IF(AU91=0,Var!$B$8,IF(LARGE(D91:AS91,1)&gt;=585,Var!$B$4," "))</f>
        <v xml:space="preserve"> </v>
      </c>
    </row>
    <row r="92" spans="1:61">
      <c r="A92" s="9"/>
      <c r="B92" s="14"/>
      <c r="C92" s="31" t="s">
        <v>55</v>
      </c>
      <c r="D92" s="458"/>
      <c r="E92" s="320"/>
      <c r="F92" s="458"/>
      <c r="G92" s="320"/>
      <c r="H92" s="458"/>
      <c r="I92" s="320"/>
      <c r="J92" s="458"/>
      <c r="K92" s="320"/>
      <c r="L92" s="345"/>
      <c r="M92" s="345"/>
      <c r="N92" s="458"/>
      <c r="O92" s="320"/>
      <c r="P92" s="458"/>
      <c r="Q92" s="320"/>
      <c r="R92" s="458"/>
      <c r="S92" s="320"/>
      <c r="T92" s="458"/>
      <c r="U92" s="320"/>
      <c r="V92" s="458"/>
      <c r="W92" s="320"/>
      <c r="X92" s="458"/>
      <c r="Y92" s="320"/>
      <c r="Z92" s="458"/>
      <c r="AA92" s="320"/>
      <c r="AB92" s="458"/>
      <c r="AC92" s="320"/>
      <c r="AD92" s="458"/>
      <c r="AE92" s="320"/>
      <c r="AF92" s="458"/>
      <c r="AG92" s="320"/>
      <c r="AH92" s="458"/>
      <c r="AI92" s="320"/>
      <c r="AJ92" s="458"/>
      <c r="AK92" s="320"/>
      <c r="AL92" s="458"/>
      <c r="AM92" s="320"/>
      <c r="AN92" s="458"/>
      <c r="AO92" s="320"/>
      <c r="AP92" s="458"/>
      <c r="AQ92" s="320"/>
      <c r="AR92" s="32"/>
      <c r="AS92" s="33"/>
      <c r="AT92" s="9"/>
      <c r="AU92" s="17">
        <f>COUNT(D92:AS92)</f>
        <v>0</v>
      </c>
      <c r="AV92" s="18" t="str">
        <f>IF(AU92&lt;3," ",(LARGE(D92:AS92,1)+LARGE(D92:AS92,2)+LARGE(D92:AS92,3))/3)</f>
        <v xml:space="preserve"> </v>
      </c>
      <c r="AW92" s="34" t="str">
        <f>IF(COUNTIF(D92:AS92,"(1)")=0," ",COUNTIF(D92:AS92,"(1)"))</f>
        <v xml:space="preserve"> </v>
      </c>
      <c r="AX92" s="34" t="str">
        <f>IF(COUNTIF(D92:AS92,"(2)")=0," ",COUNTIF(D92:AS92,"(2)"))</f>
        <v xml:space="preserve"> </v>
      </c>
      <c r="AY92" s="34" t="str">
        <f>IF(COUNTIF(D92:AS92,"(3)")=0," ",COUNTIF(D92:AS92,"(3)"))</f>
        <v xml:space="preserve"> </v>
      </c>
      <c r="AZ92" s="561" t="str">
        <f t="shared" si="12"/>
        <v xml:space="preserve"> </v>
      </c>
      <c r="BA92" s="560" t="str">
        <f>IF(AU92=0,Var!$B$8,IF(LARGE(D92:AS92,1)&gt;=540,Var!$B$4," "))</f>
        <v>---</v>
      </c>
      <c r="BB92" s="36" t="str">
        <f>IF(AU92=0,Var!$B$8,IF(LARGE(D92:AS92,1)&gt;=550,Var!$B$4," "))</f>
        <v>---</v>
      </c>
      <c r="BC92" s="36" t="str">
        <f>IF(AU92=0,Var!$B$8,IF(LARGE(D92:AS92,1)&gt;=555,Var!$B$4," "))</f>
        <v>---</v>
      </c>
      <c r="BD92" s="36" t="str">
        <f>IF(AU92=0,Var!$B$8,IF(LARGE(D92:AS92,1)&gt;=560,Var!$B$4," "))</f>
        <v>---</v>
      </c>
      <c r="BE92" s="36" t="str">
        <f>IF(AU92=0,Var!$B$8,IF(LARGE(D92:AS92,1)&gt;=565,Var!$B$4," "))</f>
        <v>---</v>
      </c>
      <c r="BF92" s="36" t="str">
        <f>IF(AU92=0,Var!$B$8,IF(LARGE(D92:AS92,1)&gt;=570,Var!$B$4," "))</f>
        <v>---</v>
      </c>
      <c r="BG92" s="36" t="str">
        <f>IF(AU92=0,Var!$B$8,IF(LARGE(D92:AS92,1)&gt;=575,Var!$B$4," "))</f>
        <v>---</v>
      </c>
      <c r="BH92" s="36" t="str">
        <f>IF(AU92=0,Var!$B$8,IF(LARGE(D92:AS92,1)&gt;=580,Var!$B$4," "))</f>
        <v>---</v>
      </c>
      <c r="BI92" s="36" t="str">
        <f>IF(AU92=0,Var!$B$8,IF(LARGE(D92:AS92,1)&gt;=585,Var!$B$4," "))</f>
        <v>---</v>
      </c>
    </row>
    <row r="93" spans="1:61">
      <c r="A93" s="9"/>
      <c r="B93" s="14"/>
      <c r="C93" s="31" t="s">
        <v>32</v>
      </c>
      <c r="D93" s="458"/>
      <c r="E93" s="320"/>
      <c r="F93" s="458"/>
      <c r="G93" s="320"/>
      <c r="H93" s="458"/>
      <c r="I93" s="320"/>
      <c r="J93" s="458"/>
      <c r="K93" s="320"/>
      <c r="L93" s="345"/>
      <c r="M93" s="345"/>
      <c r="N93" s="458"/>
      <c r="O93" s="320"/>
      <c r="P93" s="458"/>
      <c r="Q93" s="320"/>
      <c r="R93" s="458"/>
      <c r="S93" s="320"/>
      <c r="T93" s="458"/>
      <c r="U93" s="320"/>
      <c r="V93" s="458"/>
      <c r="W93" s="320"/>
      <c r="X93" s="458"/>
      <c r="Y93" s="320"/>
      <c r="Z93" s="458"/>
      <c r="AA93" s="320"/>
      <c r="AB93" s="458"/>
      <c r="AC93" s="320"/>
      <c r="AD93" s="458"/>
      <c r="AE93" s="320"/>
      <c r="AF93" s="458"/>
      <c r="AG93" s="320"/>
      <c r="AH93" s="458"/>
      <c r="AI93" s="320"/>
      <c r="AJ93" s="458"/>
      <c r="AK93" s="320"/>
      <c r="AL93" s="458"/>
      <c r="AM93" s="320"/>
      <c r="AN93" s="458"/>
      <c r="AO93" s="320"/>
      <c r="AP93" s="458"/>
      <c r="AQ93" s="320"/>
      <c r="AR93" s="32"/>
      <c r="AS93" s="33"/>
      <c r="AT93" s="9"/>
      <c r="AU93" s="17">
        <f>COUNT(D93:AS93)</f>
        <v>0</v>
      </c>
      <c r="AV93" s="18" t="str">
        <f>IF(AU93&lt;3," ",(LARGE(D93:AS93,1)+LARGE(D93:AS93,2)+LARGE(D93:AS93,3))/3)</f>
        <v xml:space="preserve"> </v>
      </c>
      <c r="AW93" s="34" t="str">
        <f>IF(COUNTIF(D93:AS93,"(1)")=0," ",COUNTIF(D93:AS93,"(1)"))</f>
        <v xml:space="preserve"> </v>
      </c>
      <c r="AX93" s="34" t="str">
        <f>IF(COUNTIF(D93:AS93,"(2)")=0," ",COUNTIF(D93:AS93,"(2)"))</f>
        <v xml:space="preserve"> </v>
      </c>
      <c r="AY93" s="34" t="str">
        <f>IF(COUNTIF(D93:AS93,"(3)")=0," ",COUNTIF(D93:AS93,"(3)"))</f>
        <v xml:space="preserve"> </v>
      </c>
      <c r="AZ93" s="35" t="str">
        <f t="shared" si="12"/>
        <v xml:space="preserve"> </v>
      </c>
      <c r="BA93" s="36">
        <v>18</v>
      </c>
      <c r="BB93" s="36">
        <v>18</v>
      </c>
      <c r="BC93" s="36">
        <v>18</v>
      </c>
      <c r="BD93" s="36">
        <v>18</v>
      </c>
      <c r="BE93" s="36">
        <v>18</v>
      </c>
      <c r="BF93" s="36" t="str">
        <f>IF(AU93=0,Var!$B$8,IF(LARGE(D93:AS93,1)&gt;=570,Var!$B$4," "))</f>
        <v>---</v>
      </c>
      <c r="BG93" s="36" t="str">
        <f>IF(AU93=0,Var!$B$8,IF(LARGE(D93:AS93,1)&gt;=575,Var!$B$4," "))</f>
        <v>---</v>
      </c>
      <c r="BH93" s="36" t="str">
        <f>IF(AU93=0,Var!$B$8,IF(LARGE(D93:AS93,1)&gt;=580,Var!$B$4," "))</f>
        <v>---</v>
      </c>
      <c r="BI93" s="36" t="str">
        <f>IF(AU93=0,Var!$B$8,IF(LARGE(D93:AS93,1)&gt;=585,Var!$B$4," "))</f>
        <v>---</v>
      </c>
    </row>
    <row r="94" spans="1:61">
      <c r="A94" s="9"/>
      <c r="B94" s="316">
        <v>2</v>
      </c>
      <c r="C94" s="31" t="s">
        <v>56</v>
      </c>
      <c r="D94" s="458"/>
      <c r="E94" s="320"/>
      <c r="F94" s="458"/>
      <c r="G94" s="320"/>
      <c r="H94" s="458"/>
      <c r="I94" s="320"/>
      <c r="J94" s="458"/>
      <c r="K94" s="320"/>
      <c r="L94" s="345"/>
      <c r="M94" s="345"/>
      <c r="N94" s="458"/>
      <c r="O94" s="320"/>
      <c r="P94" s="458"/>
      <c r="Q94" s="320"/>
      <c r="R94" s="458">
        <v>362</v>
      </c>
      <c r="S94" s="320" t="s">
        <v>405</v>
      </c>
      <c r="T94" s="458"/>
      <c r="U94" s="320"/>
      <c r="V94" s="458"/>
      <c r="W94" s="320"/>
      <c r="X94" s="458"/>
      <c r="Y94" s="320"/>
      <c r="Z94" s="458"/>
      <c r="AA94" s="320"/>
      <c r="AB94" s="458"/>
      <c r="AC94" s="320"/>
      <c r="AD94" s="458"/>
      <c r="AE94" s="320"/>
      <c r="AF94" s="458"/>
      <c r="AG94" s="320"/>
      <c r="AH94" s="458"/>
      <c r="AI94" s="320"/>
      <c r="AJ94" s="458"/>
      <c r="AK94" s="320"/>
      <c r="AL94" s="458"/>
      <c r="AM94" s="320"/>
      <c r="AN94" s="458"/>
      <c r="AO94" s="320"/>
      <c r="AP94" s="458"/>
      <c r="AQ94" s="320"/>
      <c r="AR94" s="32"/>
      <c r="AS94" s="33"/>
      <c r="AT94" s="9"/>
      <c r="AU94" s="17">
        <f>COUNT(D94:AS94)</f>
        <v>1</v>
      </c>
      <c r="AV94" s="18" t="str">
        <f>IF(AU94&lt;3," ",(LARGE(D94:AS94,1)+LARGE(D94:AS94,2)+LARGE(D94:AS94,3))/3)</f>
        <v xml:space="preserve"> </v>
      </c>
      <c r="AW94" s="34" t="str">
        <f>IF(COUNTIF(D94:AS94,"(1)")=0," ",COUNTIF(D94:AS94,"(1)"))</f>
        <v xml:space="preserve"> </v>
      </c>
      <c r="AX94" s="34" t="str">
        <f>IF(COUNTIF(D94:AS94,"(2)")=0," ",COUNTIF(D94:AS94,"(2)"))</f>
        <v xml:space="preserve"> </v>
      </c>
      <c r="AY94" s="34" t="str">
        <f>IF(COUNTIF(D94:AS94,"(3)")=0," ",COUNTIF(D94:AS94,"(3)"))</f>
        <v xml:space="preserve"> </v>
      </c>
      <c r="AZ94" s="35" t="str">
        <f t="shared" si="12"/>
        <v xml:space="preserve"> </v>
      </c>
      <c r="BA94" s="36" t="str">
        <f>IF(AU94=0,Var!$B$8,IF(LARGE(D94:AS94,1)&gt;=540,Var!$B$4," "))</f>
        <v xml:space="preserve"> </v>
      </c>
      <c r="BB94" s="36" t="str">
        <f>IF(AU94=0,Var!$B$8,IF(LARGE(D94:AS94,1)&gt;=550,Var!$B$4," "))</f>
        <v xml:space="preserve"> </v>
      </c>
      <c r="BC94" s="36" t="str">
        <f>IF(AU94=0,Var!$B$8,IF(LARGE(D94:AS94,1)&gt;=555,Var!$B$4," "))</f>
        <v xml:space="preserve"> </v>
      </c>
      <c r="BD94" s="36" t="str">
        <f>IF(AU94=0,Var!$B$8,IF(LARGE(D94:AS94,1)&gt;=560,Var!$B$4," "))</f>
        <v xml:space="preserve"> </v>
      </c>
      <c r="BE94" s="36" t="str">
        <f>IF(AU94=0,Var!$B$8,IF(LARGE(D94:AS94,1)&gt;=565,Var!$B$4," "))</f>
        <v xml:space="preserve"> </v>
      </c>
      <c r="BF94" s="36" t="str">
        <f>IF(AU94=0,Var!$B$8,IF(LARGE(D94:AS94,1)&gt;=570,Var!$B$4," "))</f>
        <v xml:space="preserve"> </v>
      </c>
      <c r="BG94" s="36" t="str">
        <f>IF(AU94=0,Var!$B$8,IF(LARGE(D94:AS94,1)&gt;=575,Var!$B$4," "))</f>
        <v xml:space="preserve"> </v>
      </c>
      <c r="BH94" s="36" t="str">
        <f>IF(AU94=0,Var!$B$8,IF(LARGE(D94:AS94,1)&gt;=580,Var!$B$4," "))</f>
        <v xml:space="preserve"> </v>
      </c>
      <c r="BI94" s="36" t="str">
        <f>IF(AU94=0,Var!$B$8,IF(LARGE(D94:AS94,1)&gt;=585,Var!$B$4," "))</f>
        <v xml:space="preserve"> </v>
      </c>
    </row>
    <row r="95" spans="1:61">
      <c r="A95" s="9"/>
      <c r="B95" s="316"/>
      <c r="C95" s="31" t="s">
        <v>328</v>
      </c>
      <c r="D95" s="458"/>
      <c r="E95" s="320"/>
      <c r="F95" s="458"/>
      <c r="G95" s="320"/>
      <c r="H95" s="458"/>
      <c r="I95" s="320"/>
      <c r="J95" s="458"/>
      <c r="K95" s="320"/>
      <c r="L95" s="345"/>
      <c r="M95" s="345"/>
      <c r="N95" s="458"/>
      <c r="O95" s="320"/>
      <c r="P95" s="458"/>
      <c r="Q95" s="320"/>
      <c r="R95" s="458"/>
      <c r="S95" s="320"/>
      <c r="T95" s="458"/>
      <c r="U95" s="320"/>
      <c r="V95" s="458"/>
      <c r="W95" s="320"/>
      <c r="X95" s="458"/>
      <c r="Y95" s="320"/>
      <c r="Z95" s="458"/>
      <c r="AA95" s="320"/>
      <c r="AB95" s="458"/>
      <c r="AC95" s="320"/>
      <c r="AD95" s="458"/>
      <c r="AE95" s="320"/>
      <c r="AF95" s="458"/>
      <c r="AG95" s="320"/>
      <c r="AH95" s="458"/>
      <c r="AI95" s="320"/>
      <c r="AJ95" s="458"/>
      <c r="AK95" s="320"/>
      <c r="AL95" s="458"/>
      <c r="AM95" s="320"/>
      <c r="AN95" s="458"/>
      <c r="AO95" s="320"/>
      <c r="AP95" s="458"/>
      <c r="AQ95" s="320"/>
      <c r="AR95" s="32"/>
      <c r="AS95" s="33"/>
      <c r="AT95" s="9"/>
      <c r="AU95" s="17"/>
      <c r="AV95" s="18"/>
      <c r="AW95" s="34"/>
      <c r="AX95" s="34"/>
      <c r="AY95" s="34"/>
      <c r="AZ95" s="35"/>
      <c r="BA95" s="36"/>
      <c r="BB95" s="36"/>
      <c r="BC95" s="36"/>
      <c r="BD95" s="36"/>
      <c r="BE95" s="36"/>
      <c r="BF95" s="36"/>
      <c r="BG95" s="36"/>
      <c r="BH95" s="36"/>
      <c r="BI95" s="36"/>
    </row>
    <row r="96" spans="1:61">
      <c r="A96" s="9"/>
      <c r="B96" s="14">
        <v>3</v>
      </c>
      <c r="C96" s="31" t="s">
        <v>57</v>
      </c>
      <c r="D96" s="458">
        <v>535</v>
      </c>
      <c r="E96" s="320" t="s">
        <v>15</v>
      </c>
      <c r="F96" s="458"/>
      <c r="G96" s="320"/>
      <c r="H96" s="458">
        <v>521</v>
      </c>
      <c r="I96" s="320" t="s">
        <v>394</v>
      </c>
      <c r="J96" s="458"/>
      <c r="K96" s="320"/>
      <c r="L96" s="559">
        <v>542</v>
      </c>
      <c r="M96" s="345" t="s">
        <v>15</v>
      </c>
      <c r="N96" s="458"/>
      <c r="O96" s="320"/>
      <c r="P96" s="458">
        <v>533</v>
      </c>
      <c r="Q96" s="320" t="s">
        <v>15</v>
      </c>
      <c r="R96" s="458"/>
      <c r="S96" s="320"/>
      <c r="T96" s="458"/>
      <c r="U96" s="320"/>
      <c r="V96" s="458"/>
      <c r="W96" s="320"/>
      <c r="X96" s="458"/>
      <c r="Y96" s="320"/>
      <c r="Z96" s="458"/>
      <c r="AA96" s="320"/>
      <c r="AB96" s="458">
        <v>545</v>
      </c>
      <c r="AC96" s="320" t="s">
        <v>387</v>
      </c>
      <c r="AD96" s="458"/>
      <c r="AE96" s="320"/>
      <c r="AF96" s="458"/>
      <c r="AG96" s="320"/>
      <c r="AH96" s="458"/>
      <c r="AI96" s="320"/>
      <c r="AJ96" s="458"/>
      <c r="AK96" s="320"/>
      <c r="AL96" s="458"/>
      <c r="AM96" s="320"/>
      <c r="AN96" s="458">
        <v>545</v>
      </c>
      <c r="AO96" s="320" t="s">
        <v>410</v>
      </c>
      <c r="AP96" s="458"/>
      <c r="AQ96" s="320"/>
      <c r="AR96" s="32"/>
      <c r="AS96" s="33"/>
      <c r="AT96" s="9"/>
      <c r="AU96" s="17">
        <f>COUNT(D96:AS96)</f>
        <v>6</v>
      </c>
      <c r="AV96" s="18">
        <f t="shared" ref="AV96" si="13">IF(AU96&lt;3," ",(LARGE(D96:AS96,1)+LARGE(D96:AS96,2)+LARGE(D96:AS96,3))/3)</f>
        <v>544</v>
      </c>
      <c r="AW96" s="34" t="str">
        <f>IF(COUNTIF(D96:AS96,"(1)")=0," ",COUNTIF(D96:AS96,"(1)"))</f>
        <v xml:space="preserve"> </v>
      </c>
      <c r="AX96" s="34">
        <f>IF(COUNTIF(D96:AS96,"(2)")=0," ",COUNTIF(D96:AS96,"(2)"))</f>
        <v>3</v>
      </c>
      <c r="AY96" s="34" t="str">
        <f>IF(COUNTIF(D96:AS96,"(3)")=0," ",COUNTIF(D96:AS96,"(3)"))</f>
        <v xml:space="preserve"> </v>
      </c>
      <c r="AZ96" s="35">
        <f t="shared" si="12"/>
        <v>3</v>
      </c>
      <c r="BA96" s="36">
        <v>18</v>
      </c>
      <c r="BB96" s="36">
        <v>18</v>
      </c>
      <c r="BC96" s="36" t="str">
        <f>IF(AU96=0,Var!$B$8,IF(LARGE(D96:AS96,1)&gt;=555,Var!$B$4," "))</f>
        <v xml:space="preserve"> </v>
      </c>
      <c r="BD96" s="36" t="str">
        <f>IF(AU96=0,Var!$B$8,IF(LARGE(D96:AS96,1)&gt;=560,Var!$B$4," "))</f>
        <v xml:space="preserve"> </v>
      </c>
      <c r="BE96" s="36" t="str">
        <f>IF(AU96=0,Var!$B$8,IF(LARGE(D96:AS96,1)&gt;=565,Var!$B$4," "))</f>
        <v xml:space="preserve"> </v>
      </c>
      <c r="BF96" s="36" t="str">
        <f>IF(AU96=0,Var!$B$8,IF(LARGE(D96:AS96,1)&gt;=570,Var!$B$4," "))</f>
        <v xml:space="preserve"> </v>
      </c>
      <c r="BG96" s="36" t="str">
        <f>IF(AU96=0,Var!$B$8,IF(LARGE(D96:AS96,1)&gt;=575,Var!$B$4," "))</f>
        <v xml:space="preserve"> </v>
      </c>
      <c r="BH96" s="36" t="str">
        <f>IF(AU96=0,Var!$B$8,IF(LARGE(D96:AS96,1)&gt;=580,Var!$B$4," "))</f>
        <v xml:space="preserve"> </v>
      </c>
      <c r="BI96" s="36" t="str">
        <f>IF(AU96=0,Var!$B$8,IF(LARGE(D96:AS96,1)&gt;=585,Var!$B$4," "))</f>
        <v xml:space="preserve"> </v>
      </c>
    </row>
    <row r="97" spans="1:61">
      <c r="A97" s="9"/>
      <c r="B97" s="14">
        <v>4</v>
      </c>
      <c r="C97" s="31" t="s">
        <v>41</v>
      </c>
      <c r="D97" s="458">
        <v>544</v>
      </c>
      <c r="E97" s="320" t="s">
        <v>14</v>
      </c>
      <c r="F97" s="458"/>
      <c r="G97" s="320"/>
      <c r="H97" s="458">
        <v>554</v>
      </c>
      <c r="I97" s="320" t="s">
        <v>14</v>
      </c>
      <c r="J97" s="458"/>
      <c r="K97" s="320"/>
      <c r="L97" s="345"/>
      <c r="M97" s="345"/>
      <c r="N97" s="458"/>
      <c r="O97" s="320"/>
      <c r="P97" s="458">
        <v>538</v>
      </c>
      <c r="Q97" s="320" t="s">
        <v>14</v>
      </c>
      <c r="R97" s="458">
        <v>533</v>
      </c>
      <c r="S97" s="320" t="s">
        <v>387</v>
      </c>
      <c r="T97" s="458"/>
      <c r="U97" s="320"/>
      <c r="V97" s="458"/>
      <c r="W97" s="320"/>
      <c r="X97" s="458"/>
      <c r="Y97" s="320"/>
      <c r="Z97" s="458"/>
      <c r="AA97" s="320"/>
      <c r="AB97" s="458">
        <v>551</v>
      </c>
      <c r="AC97" s="320" t="s">
        <v>18</v>
      </c>
      <c r="AD97" s="458"/>
      <c r="AE97" s="320"/>
      <c r="AF97" s="458"/>
      <c r="AG97" s="320"/>
      <c r="AH97" s="458"/>
      <c r="AI97" s="320"/>
      <c r="AJ97" s="458"/>
      <c r="AK97" s="320"/>
      <c r="AL97" s="458"/>
      <c r="AM97" s="320"/>
      <c r="AN97" s="458">
        <v>542</v>
      </c>
      <c r="AO97" s="320" t="s">
        <v>14</v>
      </c>
      <c r="AP97" s="458"/>
      <c r="AQ97" s="320"/>
      <c r="AR97" s="32"/>
      <c r="AS97" s="33"/>
      <c r="AT97" s="9"/>
      <c r="AU97" s="17">
        <f>COUNT(D97:AS97)</f>
        <v>6</v>
      </c>
      <c r="AV97" s="18">
        <f>IF(AU97&lt;3," ",(LARGE(D97:AS97,1)+LARGE(D97:AS97,2)+LARGE(D97:AS97,3))/3)</f>
        <v>549.66666666666663</v>
      </c>
      <c r="AW97" s="34">
        <f>IF(COUNTIF(D97:AS97,"(1)")=0," ",COUNTIF(D97:AS97,"(1)"))</f>
        <v>4</v>
      </c>
      <c r="AX97" s="34" t="str">
        <f>IF(COUNTIF(D97:AS97,"(2)")=0," ",COUNTIF(D97:AS97,"(2)"))</f>
        <v xml:space="preserve"> </v>
      </c>
      <c r="AY97" s="34">
        <f>IF(COUNTIF(D97:AS97,"(3)")=0," ",COUNTIF(D97:AS97,"(3)"))</f>
        <v>1</v>
      </c>
      <c r="AZ97" s="35">
        <f t="shared" si="12"/>
        <v>5</v>
      </c>
      <c r="BA97" s="36">
        <v>19</v>
      </c>
      <c r="BB97" s="36">
        <v>19</v>
      </c>
      <c r="BC97" s="36">
        <v>19</v>
      </c>
      <c r="BD97" s="36" t="str">
        <f>IF(AU97=0,Var!$B$8,IF(LARGE(D97:AS97,1)&gt;=560,Var!$B$4," "))</f>
        <v xml:space="preserve"> </v>
      </c>
      <c r="BE97" s="36" t="str">
        <f>IF(AU97=0,Var!$B$8,IF(LARGE(D97:AS97,1)&gt;=565,Var!$B$4," "))</f>
        <v xml:space="preserve"> </v>
      </c>
      <c r="BF97" s="36" t="str">
        <f>IF(AU97=0,Var!$B$8,IF(LARGE(D97:AS97,1)&gt;=570,Var!$B$4," "))</f>
        <v xml:space="preserve"> </v>
      </c>
      <c r="BG97" s="36" t="str">
        <f>IF(AU97=0,Var!$B$8,IF(LARGE(D97:AS97,1)&gt;=575,Var!$B$4," "))</f>
        <v xml:space="preserve"> </v>
      </c>
      <c r="BH97" s="36" t="str">
        <f>IF(AU97=0,Var!$B$8,IF(LARGE(D97:AS97,1)&gt;=580,Var!$B$4," "))</f>
        <v xml:space="preserve"> </v>
      </c>
      <c r="BI97" s="36" t="str">
        <f>IF(AU97=0,Var!$B$8,IF(LARGE(D97:AS97,1)&gt;=585,Var!$B$4," "))</f>
        <v xml:space="preserve"> </v>
      </c>
    </row>
    <row r="98" spans="1:61">
      <c r="A98" s="9"/>
      <c r="B98" s="37"/>
      <c r="C98" s="38"/>
      <c r="D98" s="347"/>
      <c r="E98" s="347"/>
      <c r="F98" s="347"/>
      <c r="G98" s="347"/>
      <c r="H98" s="347"/>
      <c r="I98" s="347"/>
      <c r="J98" s="347"/>
      <c r="K98" s="347"/>
      <c r="L98" s="347"/>
      <c r="M98" s="347"/>
      <c r="N98" s="465"/>
      <c r="O98" s="347"/>
      <c r="P98" s="347"/>
      <c r="Q98" s="347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347"/>
      <c r="AD98" s="466"/>
      <c r="AE98" s="347"/>
      <c r="AF98" s="347"/>
      <c r="AG98" s="347"/>
      <c r="AH98" s="347"/>
      <c r="AI98" s="347"/>
      <c r="AJ98" s="467"/>
      <c r="AK98" s="467"/>
      <c r="AL98" s="467"/>
      <c r="AM98" s="467"/>
      <c r="AN98" s="467"/>
      <c r="AO98" s="467"/>
      <c r="AP98" s="347"/>
      <c r="AQ98" s="467"/>
      <c r="AR98" s="39"/>
      <c r="AS98" s="39"/>
      <c r="AT98" s="9"/>
      <c r="AU98" s="17"/>
      <c r="AV98" s="18"/>
      <c r="AW98" s="17"/>
      <c r="AX98" s="17"/>
      <c r="AY98" s="17"/>
      <c r="AZ98" s="26"/>
      <c r="BA98" s="17"/>
      <c r="BB98" s="17"/>
      <c r="BC98" s="26"/>
      <c r="BD98" s="17"/>
      <c r="BE98" s="17"/>
      <c r="BF98" s="17"/>
      <c r="BG98" s="26"/>
      <c r="BH98" s="17"/>
      <c r="BI98" s="17"/>
    </row>
    <row r="99" spans="1:61" ht="12.75">
      <c r="A99" s="9"/>
      <c r="B99" s="40"/>
      <c r="C99" s="9" t="s">
        <v>58</v>
      </c>
      <c r="J99" s="570">
        <f>COUNT(B8:B97)</f>
        <v>20</v>
      </c>
      <c r="K99" s="570"/>
      <c r="L99" s="472"/>
      <c r="M99" s="472"/>
      <c r="AT99" s="9"/>
      <c r="AU99" s="17">
        <f>SUM(AU8:AU98)</f>
        <v>72</v>
      </c>
      <c r="AV99" s="18"/>
      <c r="AW99" s="19">
        <f>SUM(AW8:AW98)</f>
        <v>14</v>
      </c>
      <c r="AX99" s="47">
        <f>SUM(AX8:AX98)</f>
        <v>11</v>
      </c>
      <c r="AY99" s="48">
        <f>SUM(AY8:AY98)</f>
        <v>16</v>
      </c>
      <c r="AZ99" s="49">
        <f>SUM(AZ8:AZ98)</f>
        <v>41</v>
      </c>
      <c r="BA99" s="26"/>
      <c r="BB99" s="50"/>
      <c r="BC99" s="51"/>
      <c r="BD99" s="50"/>
      <c r="BE99" s="26" t="str">
        <f>IF((LARGE(J99:AW99,1))&gt;=450,"12"," ")</f>
        <v xml:space="preserve"> </v>
      </c>
      <c r="BF99" s="50"/>
      <c r="BG99" s="51"/>
      <c r="BH99" s="50"/>
      <c r="BI99" s="50"/>
    </row>
    <row r="100" spans="1:61">
      <c r="A100" s="9"/>
      <c r="B100" s="40"/>
      <c r="C100" s="9"/>
      <c r="AT100" s="9"/>
      <c r="AU100" s="9"/>
      <c r="AV100" s="11"/>
      <c r="AW100" s="9"/>
      <c r="AX100" s="9"/>
      <c r="AY100" s="9"/>
      <c r="AZ100" s="9"/>
      <c r="BA100" s="9"/>
      <c r="BB100" s="9"/>
      <c r="BC100" s="12"/>
      <c r="BD100" s="9"/>
      <c r="BE100" s="9"/>
      <c r="BF100" s="9"/>
      <c r="BG100" s="12"/>
      <c r="BH100" s="9"/>
      <c r="BI100" s="9"/>
    </row>
    <row r="101" spans="1:61">
      <c r="A101" s="9"/>
      <c r="B101" s="40"/>
      <c r="C101" s="9"/>
      <c r="AT101" s="9"/>
      <c r="AU101" s="9"/>
      <c r="AV101" s="11"/>
      <c r="AW101" s="9"/>
      <c r="AX101" s="9"/>
      <c r="AY101" s="9"/>
      <c r="AZ101" s="9"/>
      <c r="BA101" s="9"/>
      <c r="BB101" s="9"/>
      <c r="BC101" s="12"/>
      <c r="BD101" s="9"/>
      <c r="BE101" s="9"/>
      <c r="BF101" s="9"/>
      <c r="BG101" s="12"/>
      <c r="BH101" s="9"/>
      <c r="BI101" s="9"/>
    </row>
    <row r="102" spans="1:61">
      <c r="A102" s="9"/>
      <c r="B102" s="40"/>
      <c r="C102" s="9"/>
      <c r="AT102" s="9"/>
      <c r="AU102" s="9"/>
      <c r="AV102" s="11"/>
      <c r="AW102" s="9"/>
      <c r="AX102" s="9"/>
      <c r="AY102" s="9"/>
      <c r="AZ102" s="9"/>
      <c r="BA102" s="9"/>
      <c r="BB102" s="9"/>
      <c r="BC102" s="12"/>
      <c r="BD102" s="9"/>
      <c r="BE102" s="9"/>
      <c r="BF102" s="9"/>
      <c r="BG102" s="12"/>
      <c r="BH102" s="9"/>
      <c r="BI102" s="9"/>
    </row>
    <row r="104" spans="1:61">
      <c r="AX104" s="42"/>
      <c r="AY104" s="42"/>
      <c r="AZ104" s="42"/>
    </row>
    <row r="107" spans="1:61">
      <c r="B107" s="1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4"/>
      <c r="O107" s="473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3"/>
      <c r="AK107" s="473"/>
      <c r="AL107" s="473"/>
      <c r="AM107" s="473"/>
      <c r="AN107" s="473"/>
      <c r="AO107" s="473"/>
      <c r="AP107" s="473"/>
      <c r="AQ107" s="473"/>
      <c r="AV107" s="52"/>
      <c r="BC107" s="1"/>
      <c r="BG107" s="1"/>
    </row>
    <row r="108" spans="1:61">
      <c r="B108" s="1"/>
      <c r="D108" s="473"/>
      <c r="E108" s="473"/>
      <c r="F108" s="473"/>
      <c r="G108" s="473"/>
      <c r="H108" s="473"/>
      <c r="I108" s="473"/>
      <c r="J108" s="473"/>
      <c r="K108" s="473"/>
      <c r="L108" s="473"/>
      <c r="M108" s="473"/>
      <c r="N108" s="474"/>
      <c r="O108" s="473"/>
      <c r="P108" s="473"/>
      <c r="Q108" s="473"/>
      <c r="R108" s="473"/>
      <c r="S108" s="473"/>
      <c r="T108" s="473"/>
      <c r="U108" s="473"/>
      <c r="V108" s="473"/>
      <c r="W108" s="473"/>
      <c r="X108" s="473"/>
      <c r="Y108" s="473"/>
      <c r="Z108" s="473"/>
      <c r="AA108" s="473"/>
      <c r="AB108" s="473"/>
      <c r="AC108" s="473"/>
      <c r="AD108" s="473"/>
      <c r="AE108" s="473"/>
      <c r="AF108" s="473"/>
      <c r="AG108" s="473"/>
      <c r="AH108" s="473"/>
      <c r="AI108" s="473"/>
      <c r="AJ108" s="473"/>
      <c r="AK108" s="473"/>
      <c r="AL108" s="473"/>
      <c r="AM108" s="473"/>
      <c r="AN108" s="473"/>
      <c r="AO108" s="473"/>
      <c r="AP108" s="473"/>
      <c r="AQ108" s="473"/>
      <c r="AV108" s="52"/>
      <c r="BC108" s="1"/>
      <c r="BG108" s="1"/>
    </row>
    <row r="109" spans="1:61">
      <c r="B109" s="1"/>
      <c r="D109" s="473"/>
      <c r="E109" s="473"/>
      <c r="F109" s="473"/>
      <c r="G109" s="473"/>
      <c r="H109" s="473"/>
      <c r="I109" s="473"/>
      <c r="J109" s="473"/>
      <c r="K109" s="473"/>
      <c r="L109" s="473"/>
      <c r="M109" s="473"/>
      <c r="N109" s="474"/>
      <c r="O109" s="473"/>
      <c r="P109" s="473"/>
      <c r="Q109" s="473"/>
      <c r="R109" s="473"/>
      <c r="S109" s="473"/>
      <c r="T109" s="473"/>
      <c r="U109" s="473"/>
      <c r="V109" s="473"/>
      <c r="W109" s="473"/>
      <c r="X109" s="473"/>
      <c r="Y109" s="473"/>
      <c r="Z109" s="473"/>
      <c r="AA109" s="473"/>
      <c r="AB109" s="473"/>
      <c r="AC109" s="473"/>
      <c r="AD109" s="473"/>
      <c r="AE109" s="473"/>
      <c r="AF109" s="473"/>
      <c r="AG109" s="473"/>
      <c r="AH109" s="473"/>
      <c r="AI109" s="473"/>
      <c r="AJ109" s="473"/>
      <c r="AK109" s="473"/>
      <c r="AL109" s="473"/>
      <c r="AM109" s="473"/>
      <c r="AN109" s="473"/>
      <c r="AO109" s="473"/>
      <c r="AP109" s="473"/>
      <c r="AQ109" s="473"/>
      <c r="AV109" s="52"/>
      <c r="BC109" s="1"/>
      <c r="BG109" s="1"/>
    </row>
    <row r="110" spans="1:61">
      <c r="B110" s="1"/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4"/>
      <c r="O110" s="473"/>
      <c r="P110" s="473"/>
      <c r="Q110" s="473"/>
      <c r="R110" s="473"/>
      <c r="S110" s="473"/>
      <c r="T110" s="473"/>
      <c r="U110" s="473"/>
      <c r="V110" s="473"/>
      <c r="W110" s="473"/>
      <c r="X110" s="473"/>
      <c r="Y110" s="473"/>
      <c r="Z110" s="473"/>
      <c r="AA110" s="473"/>
      <c r="AB110" s="473"/>
      <c r="AC110" s="473"/>
      <c r="AD110" s="473"/>
      <c r="AE110" s="473"/>
      <c r="AF110" s="473"/>
      <c r="AG110" s="473"/>
      <c r="AH110" s="473"/>
      <c r="AI110" s="473"/>
      <c r="AJ110" s="473"/>
      <c r="AK110" s="473"/>
      <c r="AL110" s="473"/>
      <c r="AM110" s="473"/>
      <c r="AN110" s="473"/>
      <c r="AO110" s="473"/>
      <c r="AP110" s="473"/>
      <c r="AQ110" s="473"/>
      <c r="AV110" s="52"/>
      <c r="BC110" s="1"/>
      <c r="BG110" s="1"/>
    </row>
    <row r="111" spans="1:61">
      <c r="B111" s="1"/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4"/>
      <c r="O111" s="473"/>
      <c r="P111" s="473"/>
      <c r="Q111" s="473"/>
      <c r="R111" s="473"/>
      <c r="S111" s="473"/>
      <c r="T111" s="473"/>
      <c r="U111" s="473"/>
      <c r="V111" s="473"/>
      <c r="W111" s="473"/>
      <c r="X111" s="473"/>
      <c r="Y111" s="473"/>
      <c r="Z111" s="473"/>
      <c r="AA111" s="473"/>
      <c r="AB111" s="473"/>
      <c r="AC111" s="473"/>
      <c r="AD111" s="473"/>
      <c r="AE111" s="473"/>
      <c r="AF111" s="473"/>
      <c r="AG111" s="473"/>
      <c r="AH111" s="473"/>
      <c r="AI111" s="473"/>
      <c r="AJ111" s="473"/>
      <c r="AK111" s="473"/>
      <c r="AL111" s="473"/>
      <c r="AM111" s="473"/>
      <c r="AN111" s="473"/>
      <c r="AO111" s="473"/>
      <c r="AP111" s="473"/>
      <c r="AQ111" s="473"/>
      <c r="AV111" s="52"/>
      <c r="BC111" s="1"/>
      <c r="BG111" s="1"/>
    </row>
    <row r="112" spans="1:61">
      <c r="B112" s="1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4"/>
      <c r="O112" s="473"/>
      <c r="P112" s="473"/>
      <c r="Q112" s="473"/>
      <c r="R112" s="473"/>
      <c r="S112" s="473"/>
      <c r="T112" s="473"/>
      <c r="U112" s="473"/>
      <c r="V112" s="473"/>
      <c r="W112" s="473"/>
      <c r="X112" s="473"/>
      <c r="Y112" s="473"/>
      <c r="Z112" s="473"/>
      <c r="AA112" s="473"/>
      <c r="AB112" s="473"/>
      <c r="AC112" s="473"/>
      <c r="AD112" s="473"/>
      <c r="AE112" s="473"/>
      <c r="AF112" s="473"/>
      <c r="AG112" s="473"/>
      <c r="AH112" s="473"/>
      <c r="AI112" s="473"/>
      <c r="AJ112" s="473"/>
      <c r="AK112" s="473"/>
      <c r="AL112" s="473"/>
      <c r="AM112" s="473"/>
      <c r="AN112" s="473"/>
      <c r="AO112" s="473"/>
      <c r="AP112" s="473"/>
      <c r="AQ112" s="473"/>
      <c r="AV112" s="52"/>
      <c r="BC112" s="1"/>
      <c r="BG112" s="1"/>
    </row>
    <row r="113" spans="2:59">
      <c r="B113" s="1"/>
      <c r="D113" s="473"/>
      <c r="E113" s="473"/>
      <c r="F113" s="473"/>
      <c r="G113" s="473"/>
      <c r="H113" s="473"/>
      <c r="I113" s="473"/>
      <c r="J113" s="473"/>
      <c r="K113" s="473"/>
      <c r="L113" s="473"/>
      <c r="M113" s="473"/>
      <c r="N113" s="474"/>
      <c r="O113" s="473"/>
      <c r="P113" s="473"/>
      <c r="Q113" s="473"/>
      <c r="R113" s="473"/>
      <c r="S113" s="473"/>
      <c r="T113" s="473"/>
      <c r="U113" s="473"/>
      <c r="V113" s="473"/>
      <c r="W113" s="473"/>
      <c r="X113" s="473"/>
      <c r="Y113" s="473"/>
      <c r="Z113" s="473"/>
      <c r="AA113" s="473"/>
      <c r="AB113" s="473"/>
      <c r="AC113" s="473"/>
      <c r="AD113" s="473"/>
      <c r="AE113" s="473"/>
      <c r="AF113" s="473"/>
      <c r="AG113" s="473"/>
      <c r="AH113" s="473"/>
      <c r="AI113" s="473"/>
      <c r="AJ113" s="473"/>
      <c r="AK113" s="473"/>
      <c r="AL113" s="473"/>
      <c r="AM113" s="473"/>
      <c r="AN113" s="473"/>
      <c r="AO113" s="473"/>
      <c r="AP113" s="473"/>
      <c r="AQ113" s="473"/>
      <c r="AV113" s="52"/>
      <c r="BC113" s="1"/>
      <c r="BG113" s="1"/>
    </row>
    <row r="114" spans="2:59">
      <c r="B114" s="1"/>
      <c r="D114" s="473"/>
      <c r="E114" s="473"/>
      <c r="F114" s="473"/>
      <c r="G114" s="473"/>
      <c r="H114" s="473"/>
      <c r="I114" s="473"/>
      <c r="J114" s="473"/>
      <c r="K114" s="473"/>
      <c r="L114" s="473"/>
      <c r="M114" s="473"/>
      <c r="N114" s="474"/>
      <c r="O114" s="473"/>
      <c r="P114" s="473"/>
      <c r="Q114" s="473"/>
      <c r="R114" s="473"/>
      <c r="S114" s="473"/>
      <c r="T114" s="473"/>
      <c r="U114" s="473"/>
      <c r="V114" s="473"/>
      <c r="W114" s="473"/>
      <c r="X114" s="473"/>
      <c r="Y114" s="473"/>
      <c r="Z114" s="473"/>
      <c r="AA114" s="473"/>
      <c r="AB114" s="473"/>
      <c r="AC114" s="473"/>
      <c r="AD114" s="473"/>
      <c r="AE114" s="473"/>
      <c r="AF114" s="473"/>
      <c r="AG114" s="473"/>
      <c r="AH114" s="473"/>
      <c r="AI114" s="473"/>
      <c r="AJ114" s="473"/>
      <c r="AK114" s="473"/>
      <c r="AL114" s="473"/>
      <c r="AM114" s="473"/>
      <c r="AN114" s="473"/>
      <c r="AO114" s="473"/>
      <c r="AP114" s="473"/>
      <c r="AQ114" s="473"/>
      <c r="AV114" s="52"/>
      <c r="BC114" s="1"/>
      <c r="BG114" s="1"/>
    </row>
    <row r="115" spans="2:59">
      <c r="B115" s="1"/>
      <c r="D115" s="473"/>
      <c r="E115" s="473"/>
      <c r="F115" s="473"/>
      <c r="G115" s="473"/>
      <c r="H115" s="473"/>
      <c r="I115" s="473"/>
      <c r="J115" s="473"/>
      <c r="K115" s="473"/>
      <c r="L115" s="473"/>
      <c r="M115" s="473"/>
      <c r="N115" s="474"/>
      <c r="O115" s="473"/>
      <c r="P115" s="473"/>
      <c r="Q115" s="473"/>
      <c r="R115" s="473"/>
      <c r="S115" s="473"/>
      <c r="T115" s="473"/>
      <c r="U115" s="473"/>
      <c r="V115" s="473"/>
      <c r="W115" s="473"/>
      <c r="X115" s="473"/>
      <c r="Y115" s="473"/>
      <c r="Z115" s="473"/>
      <c r="AA115" s="473"/>
      <c r="AB115" s="473"/>
      <c r="AC115" s="473"/>
      <c r="AD115" s="473"/>
      <c r="AE115" s="473"/>
      <c r="AF115" s="473"/>
      <c r="AG115" s="473"/>
      <c r="AH115" s="473"/>
      <c r="AI115" s="473"/>
      <c r="AJ115" s="473"/>
      <c r="AK115" s="473"/>
      <c r="AL115" s="473"/>
      <c r="AM115" s="473"/>
      <c r="AN115" s="473"/>
      <c r="AO115" s="473"/>
      <c r="AP115" s="473"/>
      <c r="AQ115" s="473"/>
      <c r="AV115" s="52"/>
      <c r="BC115" s="1"/>
      <c r="BG115" s="1"/>
    </row>
    <row r="116" spans="2:59">
      <c r="B116" s="1"/>
      <c r="D116" s="473"/>
      <c r="E116" s="473"/>
      <c r="F116" s="473"/>
      <c r="G116" s="473"/>
      <c r="H116" s="473"/>
      <c r="I116" s="473"/>
      <c r="J116" s="473"/>
      <c r="K116" s="473"/>
      <c r="L116" s="473"/>
      <c r="M116" s="473"/>
      <c r="N116" s="474"/>
      <c r="O116" s="473"/>
      <c r="P116" s="473"/>
      <c r="Q116" s="473"/>
      <c r="R116" s="473"/>
      <c r="S116" s="473"/>
      <c r="T116" s="473"/>
      <c r="U116" s="473"/>
      <c r="V116" s="473"/>
      <c r="W116" s="473"/>
      <c r="X116" s="473"/>
      <c r="Y116" s="473"/>
      <c r="Z116" s="473"/>
      <c r="AA116" s="473"/>
      <c r="AB116" s="473"/>
      <c r="AC116" s="473"/>
      <c r="AD116" s="473"/>
      <c r="AE116" s="473"/>
      <c r="AF116" s="473"/>
      <c r="AG116" s="473"/>
      <c r="AH116" s="473"/>
      <c r="AI116" s="473"/>
      <c r="AJ116" s="473"/>
      <c r="AK116" s="473"/>
      <c r="AL116" s="473"/>
      <c r="AM116" s="473"/>
      <c r="AN116" s="473"/>
      <c r="AO116" s="473"/>
      <c r="AP116" s="473"/>
      <c r="AQ116" s="473"/>
      <c r="AV116" s="52"/>
      <c r="BC116" s="1"/>
      <c r="BG116" s="1"/>
    </row>
    <row r="117" spans="2:59">
      <c r="B117" s="1"/>
      <c r="D117" s="473"/>
      <c r="E117" s="473"/>
      <c r="F117" s="473"/>
      <c r="G117" s="473"/>
      <c r="H117" s="473"/>
      <c r="I117" s="473"/>
      <c r="J117" s="473"/>
      <c r="K117" s="473"/>
      <c r="L117" s="473"/>
      <c r="M117" s="473"/>
      <c r="N117" s="474"/>
      <c r="O117" s="473"/>
      <c r="P117" s="473"/>
      <c r="Q117" s="473"/>
      <c r="R117" s="473"/>
      <c r="S117" s="473"/>
      <c r="T117" s="473"/>
      <c r="U117" s="473"/>
      <c r="V117" s="473"/>
      <c r="W117" s="473"/>
      <c r="X117" s="473"/>
      <c r="Y117" s="473"/>
      <c r="Z117" s="473"/>
      <c r="AA117" s="473"/>
      <c r="AB117" s="473"/>
      <c r="AC117" s="473"/>
      <c r="AD117" s="473"/>
      <c r="AE117" s="473"/>
      <c r="AF117" s="473"/>
      <c r="AG117" s="473"/>
      <c r="AH117" s="473"/>
      <c r="AI117" s="473"/>
      <c r="AJ117" s="473"/>
      <c r="AK117" s="473"/>
      <c r="AL117" s="473"/>
      <c r="AM117" s="473"/>
      <c r="AN117" s="473"/>
      <c r="AO117" s="473"/>
      <c r="AP117" s="473"/>
      <c r="AQ117" s="473"/>
      <c r="AV117" s="52"/>
      <c r="BC117" s="1"/>
      <c r="BG117" s="1"/>
    </row>
    <row r="118" spans="2:59">
      <c r="B118" s="1"/>
      <c r="D118" s="473"/>
      <c r="E118" s="473"/>
      <c r="F118" s="473"/>
      <c r="G118" s="473"/>
      <c r="H118" s="473"/>
      <c r="I118" s="473"/>
      <c r="J118" s="473"/>
      <c r="K118" s="473"/>
      <c r="L118" s="473"/>
      <c r="M118" s="473"/>
      <c r="N118" s="474"/>
      <c r="O118" s="473"/>
      <c r="P118" s="473"/>
      <c r="Q118" s="473"/>
      <c r="R118" s="473"/>
      <c r="S118" s="473"/>
      <c r="T118" s="473"/>
      <c r="U118" s="473"/>
      <c r="V118" s="473"/>
      <c r="W118" s="473"/>
      <c r="X118" s="473"/>
      <c r="Y118" s="473"/>
      <c r="Z118" s="473"/>
      <c r="AA118" s="473"/>
      <c r="AB118" s="473"/>
      <c r="AC118" s="473"/>
      <c r="AD118" s="473"/>
      <c r="AE118" s="473"/>
      <c r="AF118" s="473"/>
      <c r="AG118" s="473"/>
      <c r="AH118" s="473"/>
      <c r="AI118" s="473"/>
      <c r="AJ118" s="473"/>
      <c r="AK118" s="473"/>
      <c r="AL118" s="473"/>
      <c r="AM118" s="473"/>
      <c r="AN118" s="473"/>
      <c r="AO118" s="473"/>
      <c r="AP118" s="473"/>
      <c r="AQ118" s="473"/>
      <c r="AV118" s="52"/>
      <c r="BC118" s="1"/>
      <c r="BG118" s="1"/>
    </row>
    <row r="119" spans="2:59">
      <c r="B119" s="1"/>
      <c r="D119" s="473"/>
      <c r="E119" s="473"/>
      <c r="F119" s="473"/>
      <c r="G119" s="473"/>
      <c r="H119" s="473"/>
      <c r="I119" s="473"/>
      <c r="J119" s="473"/>
      <c r="K119" s="473"/>
      <c r="L119" s="473"/>
      <c r="M119" s="473"/>
      <c r="N119" s="474"/>
      <c r="O119" s="473"/>
      <c r="P119" s="473"/>
      <c r="Q119" s="473"/>
      <c r="R119" s="473"/>
      <c r="S119" s="473"/>
      <c r="T119" s="473"/>
      <c r="U119" s="473"/>
      <c r="V119" s="473"/>
      <c r="W119" s="473"/>
      <c r="X119" s="473"/>
      <c r="Y119" s="473"/>
      <c r="Z119" s="473"/>
      <c r="AA119" s="473"/>
      <c r="AB119" s="473"/>
      <c r="AC119" s="473"/>
      <c r="AD119" s="473"/>
      <c r="AE119" s="473"/>
      <c r="AF119" s="473"/>
      <c r="AG119" s="473"/>
      <c r="AH119" s="473"/>
      <c r="AI119" s="473"/>
      <c r="AJ119" s="473"/>
      <c r="AK119" s="473"/>
      <c r="AL119" s="473"/>
      <c r="AM119" s="473"/>
      <c r="AN119" s="473"/>
      <c r="AO119" s="473"/>
      <c r="AP119" s="473"/>
      <c r="AQ119" s="473"/>
      <c r="AV119" s="52"/>
      <c r="BC119" s="1"/>
      <c r="BG119" s="1"/>
    </row>
    <row r="120" spans="2:59">
      <c r="B120" s="1"/>
      <c r="D120" s="473"/>
      <c r="E120" s="473"/>
      <c r="F120" s="473"/>
      <c r="G120" s="473"/>
      <c r="H120" s="473"/>
      <c r="I120" s="473"/>
      <c r="J120" s="473"/>
      <c r="K120" s="473"/>
      <c r="L120" s="473"/>
      <c r="M120" s="473"/>
      <c r="N120" s="474"/>
      <c r="O120" s="473"/>
      <c r="P120" s="473"/>
      <c r="Q120" s="473"/>
      <c r="R120" s="473"/>
      <c r="S120" s="473"/>
      <c r="T120" s="473"/>
      <c r="U120" s="473"/>
      <c r="V120" s="473"/>
      <c r="W120" s="473"/>
      <c r="X120" s="473"/>
      <c r="Y120" s="473"/>
      <c r="Z120" s="473"/>
      <c r="AA120" s="473"/>
      <c r="AB120" s="473"/>
      <c r="AC120" s="473"/>
      <c r="AD120" s="473"/>
      <c r="AE120" s="473"/>
      <c r="AF120" s="473"/>
      <c r="AG120" s="473"/>
      <c r="AH120" s="473"/>
      <c r="AI120" s="473"/>
      <c r="AJ120" s="473"/>
      <c r="AK120" s="473"/>
      <c r="AL120" s="473"/>
      <c r="AM120" s="473"/>
      <c r="AN120" s="473"/>
      <c r="AO120" s="473"/>
      <c r="AP120" s="473"/>
      <c r="AQ120" s="473"/>
      <c r="AV120" s="52"/>
      <c r="BC120" s="1"/>
      <c r="BG120" s="1"/>
    </row>
    <row r="121" spans="2:59">
      <c r="B121" s="1"/>
      <c r="D121" s="473"/>
      <c r="E121" s="473"/>
      <c r="F121" s="473"/>
      <c r="G121" s="473"/>
      <c r="H121" s="473"/>
      <c r="I121" s="473"/>
      <c r="J121" s="473"/>
      <c r="K121" s="473"/>
      <c r="L121" s="473"/>
      <c r="M121" s="473"/>
      <c r="N121" s="474"/>
      <c r="O121" s="473"/>
      <c r="P121" s="473"/>
      <c r="Q121" s="473"/>
      <c r="R121" s="473"/>
      <c r="S121" s="473"/>
      <c r="T121" s="473"/>
      <c r="U121" s="473"/>
      <c r="V121" s="473"/>
      <c r="W121" s="473"/>
      <c r="X121" s="473"/>
      <c r="Y121" s="473"/>
      <c r="Z121" s="473"/>
      <c r="AA121" s="473"/>
      <c r="AB121" s="473"/>
      <c r="AC121" s="473"/>
      <c r="AD121" s="473"/>
      <c r="AE121" s="473"/>
      <c r="AF121" s="473"/>
      <c r="AG121" s="473"/>
      <c r="AH121" s="473"/>
      <c r="AI121" s="473"/>
      <c r="AJ121" s="473"/>
      <c r="AK121" s="473"/>
      <c r="AL121" s="473"/>
      <c r="AM121" s="473"/>
      <c r="AN121" s="473"/>
      <c r="AO121" s="473"/>
      <c r="AP121" s="473"/>
      <c r="AQ121" s="473"/>
      <c r="AV121" s="52"/>
      <c r="BC121" s="1"/>
      <c r="BG121" s="1"/>
    </row>
    <row r="122" spans="2:59">
      <c r="B122" s="1"/>
      <c r="D122" s="473"/>
      <c r="E122" s="473"/>
      <c r="F122" s="473"/>
      <c r="G122" s="473"/>
      <c r="H122" s="473"/>
      <c r="I122" s="473"/>
      <c r="J122" s="473"/>
      <c r="K122" s="473"/>
      <c r="L122" s="473"/>
      <c r="M122" s="473"/>
      <c r="N122" s="474"/>
      <c r="O122" s="473"/>
      <c r="P122" s="473"/>
      <c r="Q122" s="473"/>
      <c r="R122" s="473"/>
      <c r="S122" s="473"/>
      <c r="T122" s="473"/>
      <c r="U122" s="473"/>
      <c r="V122" s="473"/>
      <c r="W122" s="473"/>
      <c r="X122" s="473"/>
      <c r="Y122" s="473"/>
      <c r="Z122" s="473"/>
      <c r="AA122" s="473"/>
      <c r="AB122" s="473"/>
      <c r="AC122" s="473"/>
      <c r="AD122" s="473"/>
      <c r="AE122" s="473"/>
      <c r="AF122" s="473"/>
      <c r="AG122" s="473"/>
      <c r="AH122" s="473"/>
      <c r="AI122" s="473"/>
      <c r="AJ122" s="473"/>
      <c r="AK122" s="473"/>
      <c r="AL122" s="473"/>
      <c r="AM122" s="473"/>
      <c r="AN122" s="473"/>
      <c r="AO122" s="473"/>
      <c r="AP122" s="473"/>
      <c r="AQ122" s="473"/>
      <c r="AV122" s="52"/>
      <c r="BC122" s="1"/>
      <c r="BG122" s="1"/>
    </row>
    <row r="123" spans="2:59">
      <c r="B123" s="1"/>
      <c r="D123" s="473"/>
      <c r="E123" s="473"/>
      <c r="F123" s="473"/>
      <c r="G123" s="473"/>
      <c r="H123" s="473"/>
      <c r="I123" s="473"/>
      <c r="J123" s="473"/>
      <c r="K123" s="473"/>
      <c r="L123" s="473"/>
      <c r="M123" s="473"/>
      <c r="N123" s="474"/>
      <c r="O123" s="473"/>
      <c r="P123" s="473"/>
      <c r="Q123" s="473"/>
      <c r="R123" s="473"/>
      <c r="S123" s="473"/>
      <c r="T123" s="473"/>
      <c r="U123" s="473"/>
      <c r="V123" s="473"/>
      <c r="W123" s="473"/>
      <c r="X123" s="473"/>
      <c r="Y123" s="473"/>
      <c r="Z123" s="473"/>
      <c r="AA123" s="473"/>
      <c r="AB123" s="473"/>
      <c r="AC123" s="473"/>
      <c r="AD123" s="473"/>
      <c r="AE123" s="473"/>
      <c r="AF123" s="473"/>
      <c r="AG123" s="473"/>
      <c r="AH123" s="473"/>
      <c r="AI123" s="473"/>
      <c r="AJ123" s="473"/>
      <c r="AK123" s="473"/>
      <c r="AL123" s="473"/>
      <c r="AM123" s="473"/>
      <c r="AN123" s="473"/>
      <c r="AO123" s="473"/>
      <c r="AP123" s="473"/>
      <c r="AQ123" s="473"/>
      <c r="AV123" s="52"/>
      <c r="BC123" s="1"/>
      <c r="BG123" s="1"/>
    </row>
    <row r="124" spans="2:59">
      <c r="B124" s="1"/>
      <c r="D124" s="473"/>
      <c r="E124" s="473"/>
      <c r="F124" s="473"/>
      <c r="G124" s="473"/>
      <c r="H124" s="473"/>
      <c r="I124" s="473"/>
      <c r="J124" s="473"/>
      <c r="K124" s="473"/>
      <c r="L124" s="473"/>
      <c r="M124" s="473"/>
      <c r="N124" s="474"/>
      <c r="O124" s="473"/>
      <c r="P124" s="473"/>
      <c r="Q124" s="473"/>
      <c r="R124" s="473"/>
      <c r="S124" s="473"/>
      <c r="T124" s="473"/>
      <c r="U124" s="473"/>
      <c r="V124" s="473"/>
      <c r="W124" s="473"/>
      <c r="X124" s="473"/>
      <c r="Y124" s="473"/>
      <c r="Z124" s="473"/>
      <c r="AA124" s="473"/>
      <c r="AB124" s="473"/>
      <c r="AC124" s="473"/>
      <c r="AD124" s="473"/>
      <c r="AE124" s="473"/>
      <c r="AF124" s="473"/>
      <c r="AG124" s="473"/>
      <c r="AH124" s="473"/>
      <c r="AI124" s="473"/>
      <c r="AJ124" s="473"/>
      <c r="AK124" s="473"/>
      <c r="AL124" s="473"/>
      <c r="AM124" s="473"/>
      <c r="AN124" s="473"/>
      <c r="AO124" s="473"/>
      <c r="AP124" s="473"/>
      <c r="AQ124" s="473"/>
      <c r="AV124" s="52"/>
      <c r="BC124" s="1"/>
      <c r="BG124" s="1"/>
    </row>
    <row r="125" spans="2:59">
      <c r="B125" s="1"/>
      <c r="D125" s="473"/>
      <c r="E125" s="473"/>
      <c r="F125" s="473"/>
      <c r="G125" s="473"/>
      <c r="H125" s="473"/>
      <c r="I125" s="473"/>
      <c r="J125" s="473"/>
      <c r="K125" s="473"/>
      <c r="L125" s="473"/>
      <c r="M125" s="473"/>
      <c r="N125" s="474"/>
      <c r="O125" s="473"/>
      <c r="P125" s="473"/>
      <c r="Q125" s="473"/>
      <c r="R125" s="473"/>
      <c r="S125" s="473"/>
      <c r="T125" s="473"/>
      <c r="U125" s="473"/>
      <c r="V125" s="473"/>
      <c r="W125" s="473"/>
      <c r="X125" s="473"/>
      <c r="Y125" s="473"/>
      <c r="Z125" s="473"/>
      <c r="AA125" s="473"/>
      <c r="AB125" s="473"/>
      <c r="AC125" s="473"/>
      <c r="AD125" s="473"/>
      <c r="AE125" s="473"/>
      <c r="AF125" s="473"/>
      <c r="AG125" s="473"/>
      <c r="AH125" s="473"/>
      <c r="AI125" s="473"/>
      <c r="AJ125" s="473"/>
      <c r="AK125" s="473"/>
      <c r="AL125" s="473"/>
      <c r="AM125" s="473"/>
      <c r="AN125" s="473"/>
      <c r="AO125" s="473"/>
      <c r="AP125" s="473"/>
      <c r="AQ125" s="473"/>
      <c r="AV125" s="52"/>
      <c r="BC125" s="1"/>
      <c r="BG125" s="1"/>
    </row>
    <row r="126" spans="2:59">
      <c r="B126" s="1"/>
      <c r="D126" s="473"/>
      <c r="E126" s="473"/>
      <c r="F126" s="473"/>
      <c r="G126" s="473"/>
      <c r="H126" s="473"/>
      <c r="I126" s="473"/>
      <c r="J126" s="473"/>
      <c r="K126" s="473"/>
      <c r="L126" s="473"/>
      <c r="M126" s="473"/>
      <c r="N126" s="474"/>
      <c r="O126" s="473"/>
      <c r="P126" s="473"/>
      <c r="Q126" s="473"/>
      <c r="R126" s="473"/>
      <c r="S126" s="473"/>
      <c r="T126" s="473"/>
      <c r="U126" s="473"/>
      <c r="V126" s="473"/>
      <c r="W126" s="473"/>
      <c r="X126" s="473"/>
      <c r="Y126" s="473"/>
      <c r="Z126" s="473"/>
      <c r="AA126" s="473"/>
      <c r="AB126" s="473"/>
      <c r="AC126" s="473"/>
      <c r="AD126" s="473"/>
      <c r="AE126" s="473"/>
      <c r="AF126" s="473"/>
      <c r="AG126" s="473"/>
      <c r="AH126" s="473"/>
      <c r="AI126" s="473"/>
      <c r="AJ126" s="473"/>
      <c r="AK126" s="473"/>
      <c r="AL126" s="473"/>
      <c r="AM126" s="473"/>
      <c r="AN126" s="473"/>
      <c r="AO126" s="473"/>
      <c r="AP126" s="473"/>
      <c r="AQ126" s="473"/>
      <c r="AV126" s="52"/>
      <c r="BC126" s="1"/>
      <c r="BG126" s="1"/>
    </row>
    <row r="127" spans="2:59">
      <c r="B127" s="1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  <c r="N127" s="474"/>
      <c r="O127" s="473"/>
      <c r="P127" s="473"/>
      <c r="Q127" s="473"/>
      <c r="R127" s="473"/>
      <c r="S127" s="473"/>
      <c r="T127" s="473"/>
      <c r="U127" s="473"/>
      <c r="V127" s="473"/>
      <c r="W127" s="473"/>
      <c r="X127" s="473"/>
      <c r="Y127" s="473"/>
      <c r="Z127" s="473"/>
      <c r="AA127" s="473"/>
      <c r="AB127" s="473"/>
      <c r="AC127" s="473"/>
      <c r="AD127" s="473"/>
      <c r="AE127" s="473"/>
      <c r="AF127" s="473"/>
      <c r="AG127" s="473"/>
      <c r="AH127" s="473"/>
      <c r="AI127" s="473"/>
      <c r="AJ127" s="473"/>
      <c r="AK127" s="473"/>
      <c r="AL127" s="473"/>
      <c r="AM127" s="473"/>
      <c r="AN127" s="473"/>
      <c r="AO127" s="473"/>
      <c r="AP127" s="473"/>
      <c r="AQ127" s="473"/>
      <c r="AV127" s="52"/>
      <c r="BC127" s="1"/>
      <c r="BG127" s="1"/>
    </row>
    <row r="128" spans="2:59">
      <c r="B128" s="1"/>
      <c r="D128" s="473"/>
      <c r="E128" s="473"/>
      <c r="F128" s="473"/>
      <c r="G128" s="473"/>
      <c r="H128" s="473"/>
      <c r="I128" s="473"/>
      <c r="J128" s="473"/>
      <c r="K128" s="473"/>
      <c r="L128" s="473"/>
      <c r="M128" s="473"/>
      <c r="N128" s="474"/>
      <c r="O128" s="473"/>
      <c r="P128" s="473"/>
      <c r="Q128" s="473"/>
      <c r="R128" s="473"/>
      <c r="S128" s="473"/>
      <c r="T128" s="473"/>
      <c r="U128" s="473"/>
      <c r="V128" s="473"/>
      <c r="W128" s="473"/>
      <c r="X128" s="473"/>
      <c r="Y128" s="473"/>
      <c r="Z128" s="473"/>
      <c r="AA128" s="473"/>
      <c r="AB128" s="473"/>
      <c r="AC128" s="473"/>
      <c r="AD128" s="473"/>
      <c r="AE128" s="473"/>
      <c r="AF128" s="473"/>
      <c r="AG128" s="473"/>
      <c r="AH128" s="473"/>
      <c r="AI128" s="473"/>
      <c r="AJ128" s="473"/>
      <c r="AK128" s="473"/>
      <c r="AL128" s="473"/>
      <c r="AM128" s="473"/>
      <c r="AN128" s="473"/>
      <c r="AO128" s="473"/>
      <c r="AP128" s="473"/>
      <c r="AQ128" s="473"/>
      <c r="AV128" s="52"/>
      <c r="BC128" s="1"/>
      <c r="BG128" s="1"/>
    </row>
    <row r="129" spans="2:59">
      <c r="B129" s="1"/>
      <c r="D129" s="473"/>
      <c r="E129" s="473"/>
      <c r="F129" s="473"/>
      <c r="G129" s="473"/>
      <c r="H129" s="473"/>
      <c r="I129" s="473"/>
      <c r="J129" s="473"/>
      <c r="K129" s="473"/>
      <c r="L129" s="473"/>
      <c r="M129" s="473"/>
      <c r="N129" s="474"/>
      <c r="O129" s="473"/>
      <c r="P129" s="473"/>
      <c r="Q129" s="473"/>
      <c r="R129" s="473"/>
      <c r="S129" s="473"/>
      <c r="T129" s="473"/>
      <c r="U129" s="473"/>
      <c r="V129" s="473"/>
      <c r="W129" s="473"/>
      <c r="X129" s="473"/>
      <c r="Y129" s="473"/>
      <c r="Z129" s="473"/>
      <c r="AA129" s="473"/>
      <c r="AB129" s="473"/>
      <c r="AC129" s="473"/>
      <c r="AD129" s="473"/>
      <c r="AE129" s="473"/>
      <c r="AF129" s="473"/>
      <c r="AG129" s="473"/>
      <c r="AH129" s="473"/>
      <c r="AI129" s="473"/>
      <c r="AJ129" s="473"/>
      <c r="AK129" s="473"/>
      <c r="AL129" s="473"/>
      <c r="AM129" s="473"/>
      <c r="AN129" s="473"/>
      <c r="AO129" s="473"/>
      <c r="AP129" s="473"/>
      <c r="AQ129" s="473"/>
      <c r="AV129" s="52"/>
      <c r="BC129" s="1"/>
      <c r="BG129" s="1"/>
    </row>
    <row r="130" spans="2:59">
      <c r="B130" s="1"/>
      <c r="D130" s="473"/>
      <c r="E130" s="473"/>
      <c r="F130" s="473"/>
      <c r="G130" s="473"/>
      <c r="H130" s="473"/>
      <c r="I130" s="473"/>
      <c r="J130" s="473"/>
      <c r="K130" s="473"/>
      <c r="L130" s="473"/>
      <c r="M130" s="473"/>
      <c r="N130" s="474"/>
      <c r="O130" s="473"/>
      <c r="P130" s="473"/>
      <c r="Q130" s="473"/>
      <c r="R130" s="473"/>
      <c r="S130" s="473"/>
      <c r="T130" s="473"/>
      <c r="U130" s="473"/>
      <c r="V130" s="473"/>
      <c r="W130" s="473"/>
      <c r="X130" s="473"/>
      <c r="Y130" s="473"/>
      <c r="Z130" s="473"/>
      <c r="AA130" s="473"/>
      <c r="AB130" s="473"/>
      <c r="AC130" s="473"/>
      <c r="AD130" s="473"/>
      <c r="AE130" s="473"/>
      <c r="AF130" s="473"/>
      <c r="AG130" s="473"/>
      <c r="AH130" s="473"/>
      <c r="AI130" s="473"/>
      <c r="AJ130" s="473"/>
      <c r="AK130" s="473"/>
      <c r="AL130" s="473"/>
      <c r="AM130" s="473"/>
      <c r="AN130" s="473"/>
      <c r="AO130" s="473"/>
      <c r="AP130" s="473"/>
      <c r="AQ130" s="473"/>
      <c r="AV130" s="52"/>
      <c r="BC130" s="1"/>
      <c r="BG130" s="1"/>
    </row>
    <row r="131" spans="2:59">
      <c r="B131" s="1"/>
      <c r="D131" s="473"/>
      <c r="E131" s="473"/>
      <c r="F131" s="473"/>
      <c r="G131" s="473"/>
      <c r="H131" s="473"/>
      <c r="I131" s="473"/>
      <c r="J131" s="473"/>
      <c r="K131" s="473"/>
      <c r="L131" s="473"/>
      <c r="M131" s="473"/>
      <c r="N131" s="474"/>
      <c r="O131" s="473"/>
      <c r="P131" s="473"/>
      <c r="Q131" s="473"/>
      <c r="R131" s="473"/>
      <c r="S131" s="473"/>
      <c r="T131" s="473"/>
      <c r="U131" s="473"/>
      <c r="V131" s="473"/>
      <c r="W131" s="473"/>
      <c r="X131" s="473"/>
      <c r="Y131" s="473"/>
      <c r="Z131" s="473"/>
      <c r="AA131" s="473"/>
      <c r="AB131" s="473"/>
      <c r="AC131" s="473"/>
      <c r="AD131" s="473"/>
      <c r="AE131" s="473"/>
      <c r="AF131" s="473"/>
      <c r="AG131" s="473"/>
      <c r="AH131" s="473"/>
      <c r="AI131" s="473"/>
      <c r="AJ131" s="473"/>
      <c r="AK131" s="473"/>
      <c r="AL131" s="473"/>
      <c r="AM131" s="473"/>
      <c r="AN131" s="473"/>
      <c r="AO131" s="473"/>
      <c r="AP131" s="473"/>
      <c r="AQ131" s="473"/>
      <c r="AV131" s="52"/>
      <c r="BC131" s="1"/>
      <c r="BG131" s="1"/>
    </row>
    <row r="132" spans="2:59">
      <c r="B132" s="1"/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  <c r="N132" s="474"/>
      <c r="O132" s="473"/>
      <c r="P132" s="473"/>
      <c r="Q132" s="473"/>
      <c r="R132" s="473"/>
      <c r="S132" s="473"/>
      <c r="T132" s="473"/>
      <c r="U132" s="473"/>
      <c r="V132" s="473"/>
      <c r="W132" s="473"/>
      <c r="X132" s="473"/>
      <c r="Y132" s="473"/>
      <c r="Z132" s="473"/>
      <c r="AA132" s="473"/>
      <c r="AB132" s="473"/>
      <c r="AC132" s="473"/>
      <c r="AD132" s="473"/>
      <c r="AE132" s="473"/>
      <c r="AF132" s="473"/>
      <c r="AG132" s="473"/>
      <c r="AH132" s="473"/>
      <c r="AI132" s="473"/>
      <c r="AJ132" s="473"/>
      <c r="AK132" s="473"/>
      <c r="AL132" s="473"/>
      <c r="AM132" s="473"/>
      <c r="AN132" s="473"/>
      <c r="AO132" s="473"/>
      <c r="AP132" s="473"/>
      <c r="AQ132" s="473"/>
      <c r="AV132" s="52"/>
      <c r="BC132" s="1"/>
      <c r="BG132" s="1"/>
    </row>
    <row r="133" spans="2:59">
      <c r="B133" s="1"/>
      <c r="D133" s="473"/>
      <c r="E133" s="473"/>
      <c r="F133" s="473"/>
      <c r="G133" s="473"/>
      <c r="H133" s="473"/>
      <c r="I133" s="473"/>
      <c r="J133" s="473"/>
      <c r="K133" s="473"/>
      <c r="L133" s="473"/>
      <c r="M133" s="473"/>
      <c r="N133" s="474"/>
      <c r="O133" s="473"/>
      <c r="P133" s="473"/>
      <c r="Q133" s="473"/>
      <c r="R133" s="473"/>
      <c r="S133" s="473"/>
      <c r="T133" s="473"/>
      <c r="U133" s="473"/>
      <c r="V133" s="473"/>
      <c r="W133" s="473"/>
      <c r="X133" s="473"/>
      <c r="Y133" s="473"/>
      <c r="Z133" s="473"/>
      <c r="AA133" s="473"/>
      <c r="AB133" s="473"/>
      <c r="AC133" s="473"/>
      <c r="AD133" s="473"/>
      <c r="AE133" s="473"/>
      <c r="AF133" s="473"/>
      <c r="AG133" s="473"/>
      <c r="AH133" s="473"/>
      <c r="AI133" s="473"/>
      <c r="AJ133" s="473"/>
      <c r="AK133" s="473"/>
      <c r="AL133" s="473"/>
      <c r="AM133" s="473"/>
      <c r="AN133" s="473"/>
      <c r="AO133" s="473"/>
      <c r="AP133" s="473"/>
      <c r="AQ133" s="473"/>
      <c r="AV133" s="52"/>
      <c r="BC133" s="1"/>
      <c r="BG133" s="1"/>
    </row>
    <row r="134" spans="2:59">
      <c r="B134" s="1"/>
      <c r="D134" s="473"/>
      <c r="E134" s="473"/>
      <c r="F134" s="473"/>
      <c r="G134" s="473"/>
      <c r="H134" s="473"/>
      <c r="I134" s="473"/>
      <c r="J134" s="473"/>
      <c r="K134" s="473"/>
      <c r="L134" s="473"/>
      <c r="M134" s="473"/>
      <c r="N134" s="474"/>
      <c r="O134" s="473"/>
      <c r="P134" s="473"/>
      <c r="Q134" s="473"/>
      <c r="R134" s="473"/>
      <c r="S134" s="473"/>
      <c r="T134" s="473"/>
      <c r="U134" s="473"/>
      <c r="V134" s="473"/>
      <c r="W134" s="473"/>
      <c r="X134" s="473"/>
      <c r="Y134" s="473"/>
      <c r="Z134" s="473"/>
      <c r="AA134" s="473"/>
      <c r="AB134" s="473"/>
      <c r="AC134" s="473"/>
      <c r="AD134" s="473"/>
      <c r="AE134" s="473"/>
      <c r="AF134" s="473"/>
      <c r="AG134" s="473"/>
      <c r="AH134" s="473"/>
      <c r="AI134" s="473"/>
      <c r="AJ134" s="473"/>
      <c r="AK134" s="473"/>
      <c r="AL134" s="473"/>
      <c r="AM134" s="473"/>
      <c r="AN134" s="473"/>
      <c r="AO134" s="473"/>
      <c r="AP134" s="473"/>
      <c r="AQ134" s="473"/>
      <c r="AV134" s="52"/>
      <c r="BC134" s="1"/>
      <c r="BG134" s="1"/>
    </row>
    <row r="135" spans="2:59">
      <c r="B135" s="1"/>
      <c r="D135" s="473"/>
      <c r="E135" s="473"/>
      <c r="F135" s="473"/>
      <c r="G135" s="473"/>
      <c r="H135" s="473"/>
      <c r="I135" s="473"/>
      <c r="J135" s="473"/>
      <c r="K135" s="473"/>
      <c r="L135" s="473"/>
      <c r="M135" s="473"/>
      <c r="N135" s="474"/>
      <c r="O135" s="473"/>
      <c r="P135" s="473"/>
      <c r="Q135" s="473"/>
      <c r="R135" s="473"/>
      <c r="S135" s="473"/>
      <c r="T135" s="473"/>
      <c r="U135" s="473"/>
      <c r="V135" s="473"/>
      <c r="W135" s="473"/>
      <c r="X135" s="473"/>
      <c r="Y135" s="473"/>
      <c r="Z135" s="473"/>
      <c r="AA135" s="473"/>
      <c r="AB135" s="473"/>
      <c r="AC135" s="473"/>
      <c r="AD135" s="473"/>
      <c r="AE135" s="473"/>
      <c r="AF135" s="473"/>
      <c r="AG135" s="473"/>
      <c r="AH135" s="473"/>
      <c r="AI135" s="473"/>
      <c r="AJ135" s="473"/>
      <c r="AK135" s="473"/>
      <c r="AL135" s="473"/>
      <c r="AM135" s="473"/>
      <c r="AN135" s="473"/>
      <c r="AO135" s="473"/>
      <c r="AP135" s="473"/>
      <c r="AQ135" s="473"/>
      <c r="AV135" s="52"/>
      <c r="BC135" s="1"/>
      <c r="BG135" s="1"/>
    </row>
    <row r="136" spans="2:59">
      <c r="B136" s="1"/>
      <c r="D136" s="473"/>
      <c r="E136" s="473"/>
      <c r="F136" s="473"/>
      <c r="G136" s="473"/>
      <c r="H136" s="473"/>
      <c r="I136" s="473"/>
      <c r="J136" s="473"/>
      <c r="K136" s="473"/>
      <c r="L136" s="473"/>
      <c r="M136" s="473"/>
      <c r="N136" s="474"/>
      <c r="O136" s="473"/>
      <c r="P136" s="473"/>
      <c r="Q136" s="473"/>
      <c r="R136" s="473"/>
      <c r="S136" s="473"/>
      <c r="T136" s="473"/>
      <c r="U136" s="473"/>
      <c r="V136" s="473"/>
      <c r="W136" s="473"/>
      <c r="X136" s="473"/>
      <c r="Y136" s="473"/>
      <c r="Z136" s="473"/>
      <c r="AA136" s="473"/>
      <c r="AB136" s="473"/>
      <c r="AC136" s="473"/>
      <c r="AD136" s="473"/>
      <c r="AE136" s="473"/>
      <c r="AF136" s="473"/>
      <c r="AG136" s="473"/>
      <c r="AH136" s="473"/>
      <c r="AI136" s="473"/>
      <c r="AJ136" s="473"/>
      <c r="AK136" s="473"/>
      <c r="AL136" s="473"/>
      <c r="AM136" s="473"/>
      <c r="AN136" s="473"/>
      <c r="AO136" s="473"/>
      <c r="AP136" s="473"/>
      <c r="AQ136" s="473"/>
      <c r="AV136" s="52"/>
      <c r="BC136" s="1"/>
      <c r="BG136" s="1"/>
    </row>
    <row r="137" spans="2:59">
      <c r="B137" s="1"/>
      <c r="D137" s="473"/>
      <c r="E137" s="473"/>
      <c r="F137" s="473"/>
      <c r="G137" s="473"/>
      <c r="H137" s="473"/>
      <c r="I137" s="473"/>
      <c r="J137" s="473"/>
      <c r="K137" s="473"/>
      <c r="L137" s="473"/>
      <c r="M137" s="473"/>
      <c r="N137" s="474"/>
      <c r="O137" s="473"/>
      <c r="P137" s="473"/>
      <c r="Q137" s="473"/>
      <c r="R137" s="473"/>
      <c r="S137" s="473"/>
      <c r="T137" s="473"/>
      <c r="U137" s="473"/>
      <c r="V137" s="473"/>
      <c r="W137" s="473"/>
      <c r="X137" s="473"/>
      <c r="Y137" s="473"/>
      <c r="Z137" s="473"/>
      <c r="AA137" s="473"/>
      <c r="AB137" s="473"/>
      <c r="AC137" s="473"/>
      <c r="AD137" s="473"/>
      <c r="AE137" s="473"/>
      <c r="AF137" s="473"/>
      <c r="AG137" s="473"/>
      <c r="AH137" s="473"/>
      <c r="AI137" s="473"/>
      <c r="AJ137" s="473"/>
      <c r="AK137" s="473"/>
      <c r="AL137" s="473"/>
      <c r="AM137" s="473"/>
      <c r="AN137" s="473"/>
      <c r="AO137" s="473"/>
      <c r="AP137" s="473"/>
      <c r="AQ137" s="473"/>
      <c r="AV137" s="52"/>
      <c r="BC137" s="1"/>
      <c r="BG137" s="1"/>
    </row>
    <row r="138" spans="2:59">
      <c r="B138" s="1"/>
      <c r="D138" s="473"/>
      <c r="E138" s="473"/>
      <c r="F138" s="473"/>
      <c r="G138" s="473"/>
      <c r="H138" s="473"/>
      <c r="I138" s="473"/>
      <c r="J138" s="473"/>
      <c r="K138" s="473"/>
      <c r="L138" s="473"/>
      <c r="M138" s="473"/>
      <c r="N138" s="474"/>
      <c r="O138" s="473"/>
      <c r="P138" s="473"/>
      <c r="Q138" s="473"/>
      <c r="R138" s="473"/>
      <c r="S138" s="473"/>
      <c r="T138" s="473"/>
      <c r="U138" s="473"/>
      <c r="V138" s="473"/>
      <c r="W138" s="473"/>
      <c r="X138" s="473"/>
      <c r="Y138" s="473"/>
      <c r="Z138" s="473"/>
      <c r="AA138" s="473"/>
      <c r="AB138" s="473"/>
      <c r="AC138" s="473"/>
      <c r="AD138" s="473"/>
      <c r="AE138" s="473"/>
      <c r="AF138" s="473"/>
      <c r="AG138" s="473"/>
      <c r="AH138" s="473"/>
      <c r="AI138" s="473"/>
      <c r="AJ138" s="473"/>
      <c r="AK138" s="473"/>
      <c r="AL138" s="473"/>
      <c r="AM138" s="473"/>
      <c r="AN138" s="473"/>
      <c r="AO138" s="473"/>
      <c r="AP138" s="473"/>
      <c r="AQ138" s="473"/>
      <c r="AV138" s="52"/>
      <c r="BC138" s="1"/>
      <c r="BG138" s="1"/>
    </row>
    <row r="139" spans="2:59">
      <c r="B139" s="1"/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474"/>
      <c r="O139" s="473"/>
      <c r="P139" s="473"/>
      <c r="Q139" s="473"/>
      <c r="R139" s="473"/>
      <c r="S139" s="473"/>
      <c r="T139" s="473"/>
      <c r="U139" s="473"/>
      <c r="V139" s="473"/>
      <c r="W139" s="473"/>
      <c r="X139" s="473"/>
      <c r="Y139" s="473"/>
      <c r="Z139" s="473"/>
      <c r="AA139" s="473"/>
      <c r="AB139" s="473"/>
      <c r="AC139" s="473"/>
      <c r="AD139" s="473"/>
      <c r="AE139" s="473"/>
      <c r="AF139" s="473"/>
      <c r="AG139" s="473"/>
      <c r="AH139" s="473"/>
      <c r="AI139" s="473"/>
      <c r="AJ139" s="473"/>
      <c r="AK139" s="473"/>
      <c r="AL139" s="473"/>
      <c r="AM139" s="473"/>
      <c r="AN139" s="473"/>
      <c r="AO139" s="473"/>
      <c r="AP139" s="473"/>
      <c r="AQ139" s="473"/>
      <c r="AV139" s="52"/>
      <c r="BC139" s="1"/>
      <c r="BG139" s="1"/>
    </row>
    <row r="140" spans="2:59">
      <c r="B140" s="1"/>
      <c r="D140" s="473"/>
      <c r="E140" s="473"/>
      <c r="F140" s="473"/>
      <c r="G140" s="473"/>
      <c r="H140" s="473"/>
      <c r="I140" s="473"/>
      <c r="J140" s="473"/>
      <c r="K140" s="473"/>
      <c r="L140" s="473"/>
      <c r="M140" s="473"/>
      <c r="N140" s="474"/>
      <c r="O140" s="473"/>
      <c r="P140" s="473"/>
      <c r="Q140" s="473"/>
      <c r="R140" s="473"/>
      <c r="S140" s="473"/>
      <c r="T140" s="473"/>
      <c r="U140" s="473"/>
      <c r="V140" s="473"/>
      <c r="W140" s="473"/>
      <c r="X140" s="473"/>
      <c r="Y140" s="473"/>
      <c r="Z140" s="473"/>
      <c r="AA140" s="473"/>
      <c r="AB140" s="473"/>
      <c r="AC140" s="473"/>
      <c r="AD140" s="473"/>
      <c r="AE140" s="473"/>
      <c r="AF140" s="473"/>
      <c r="AG140" s="473"/>
      <c r="AH140" s="473"/>
      <c r="AI140" s="473"/>
      <c r="AJ140" s="473"/>
      <c r="AK140" s="473"/>
      <c r="AL140" s="473"/>
      <c r="AM140" s="473"/>
      <c r="AN140" s="473"/>
      <c r="AO140" s="473"/>
      <c r="AP140" s="473"/>
      <c r="AQ140" s="473"/>
      <c r="AV140" s="52"/>
      <c r="BC140" s="1"/>
      <c r="BG140" s="1"/>
    </row>
    <row r="141" spans="2:59">
      <c r="B141" s="1"/>
      <c r="D141" s="473"/>
      <c r="E141" s="473"/>
      <c r="F141" s="473"/>
      <c r="G141" s="473"/>
      <c r="H141" s="473"/>
      <c r="I141" s="473"/>
      <c r="J141" s="473"/>
      <c r="K141" s="473"/>
      <c r="L141" s="473"/>
      <c r="M141" s="473"/>
      <c r="N141" s="474"/>
      <c r="O141" s="473"/>
      <c r="P141" s="473"/>
      <c r="Q141" s="473"/>
      <c r="R141" s="473"/>
      <c r="S141" s="473"/>
      <c r="T141" s="473"/>
      <c r="U141" s="473"/>
      <c r="V141" s="473"/>
      <c r="W141" s="473"/>
      <c r="X141" s="473"/>
      <c r="Y141" s="473"/>
      <c r="Z141" s="473"/>
      <c r="AA141" s="473"/>
      <c r="AB141" s="473"/>
      <c r="AC141" s="473"/>
      <c r="AD141" s="473"/>
      <c r="AE141" s="473"/>
      <c r="AF141" s="473"/>
      <c r="AG141" s="473"/>
      <c r="AH141" s="473"/>
      <c r="AI141" s="473"/>
      <c r="AJ141" s="473"/>
      <c r="AK141" s="473"/>
      <c r="AL141" s="473"/>
      <c r="AM141" s="473"/>
      <c r="AN141" s="473"/>
      <c r="AO141" s="473"/>
      <c r="AP141" s="473"/>
      <c r="AQ141" s="473"/>
      <c r="AV141" s="52"/>
      <c r="BC141" s="1"/>
      <c r="BG141" s="1"/>
    </row>
    <row r="142" spans="2:59">
      <c r="B142" s="1"/>
      <c r="D142" s="473"/>
      <c r="E142" s="473"/>
      <c r="F142" s="473"/>
      <c r="G142" s="473"/>
      <c r="H142" s="473"/>
      <c r="I142" s="473"/>
      <c r="J142" s="473"/>
      <c r="K142" s="473"/>
      <c r="L142" s="473"/>
      <c r="M142" s="473"/>
      <c r="N142" s="474"/>
      <c r="O142" s="473"/>
      <c r="P142" s="473"/>
      <c r="Q142" s="473"/>
      <c r="R142" s="473"/>
      <c r="S142" s="473"/>
      <c r="T142" s="473"/>
      <c r="U142" s="473"/>
      <c r="V142" s="473"/>
      <c r="W142" s="473"/>
      <c r="X142" s="473"/>
      <c r="Y142" s="473"/>
      <c r="Z142" s="473"/>
      <c r="AA142" s="473"/>
      <c r="AB142" s="473"/>
      <c r="AC142" s="473"/>
      <c r="AD142" s="473"/>
      <c r="AE142" s="473"/>
      <c r="AF142" s="473"/>
      <c r="AG142" s="473"/>
      <c r="AH142" s="473"/>
      <c r="AI142" s="473"/>
      <c r="AJ142" s="473"/>
      <c r="AK142" s="473"/>
      <c r="AL142" s="473"/>
      <c r="AM142" s="473"/>
      <c r="AN142" s="473"/>
      <c r="AO142" s="473"/>
      <c r="AP142" s="473"/>
      <c r="AQ142" s="473"/>
      <c r="AV142" s="52"/>
      <c r="BC142" s="1"/>
      <c r="BG142" s="1"/>
    </row>
    <row r="143" spans="2:59">
      <c r="B143" s="1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474"/>
      <c r="O143" s="473"/>
      <c r="P143" s="473"/>
      <c r="Q143" s="473"/>
      <c r="R143" s="473"/>
      <c r="S143" s="473"/>
      <c r="T143" s="473"/>
      <c r="U143" s="473"/>
      <c r="V143" s="473"/>
      <c r="W143" s="473"/>
      <c r="X143" s="473"/>
      <c r="Y143" s="473"/>
      <c r="Z143" s="473"/>
      <c r="AA143" s="473"/>
      <c r="AB143" s="473"/>
      <c r="AC143" s="473"/>
      <c r="AD143" s="473"/>
      <c r="AE143" s="473"/>
      <c r="AF143" s="473"/>
      <c r="AG143" s="473"/>
      <c r="AH143" s="473"/>
      <c r="AI143" s="473"/>
      <c r="AJ143" s="473"/>
      <c r="AK143" s="473"/>
      <c r="AL143" s="473"/>
      <c r="AM143" s="473"/>
      <c r="AN143" s="473"/>
      <c r="AO143" s="473"/>
      <c r="AP143" s="473"/>
      <c r="AQ143" s="473"/>
      <c r="AV143" s="52"/>
      <c r="BC143" s="1"/>
      <c r="BG143" s="1"/>
    </row>
    <row r="144" spans="2:59">
      <c r="B144" s="1"/>
      <c r="D144" s="473"/>
      <c r="E144" s="473"/>
      <c r="F144" s="473"/>
      <c r="G144" s="473"/>
      <c r="H144" s="473"/>
      <c r="I144" s="473"/>
      <c r="J144" s="473"/>
      <c r="K144" s="473"/>
      <c r="L144" s="473"/>
      <c r="M144" s="473"/>
      <c r="N144" s="474"/>
      <c r="O144" s="473"/>
      <c r="P144" s="473"/>
      <c r="Q144" s="473"/>
      <c r="R144" s="473"/>
      <c r="S144" s="473"/>
      <c r="T144" s="473"/>
      <c r="U144" s="473"/>
      <c r="V144" s="473"/>
      <c r="W144" s="473"/>
      <c r="X144" s="473"/>
      <c r="Y144" s="473"/>
      <c r="Z144" s="473"/>
      <c r="AA144" s="473"/>
      <c r="AB144" s="473"/>
      <c r="AC144" s="473"/>
      <c r="AD144" s="473"/>
      <c r="AE144" s="473"/>
      <c r="AF144" s="473"/>
      <c r="AG144" s="473"/>
      <c r="AH144" s="473"/>
      <c r="AI144" s="473"/>
      <c r="AJ144" s="473"/>
      <c r="AK144" s="473"/>
      <c r="AL144" s="473"/>
      <c r="AM144" s="473"/>
      <c r="AN144" s="473"/>
      <c r="AO144" s="473"/>
      <c r="AP144" s="473"/>
      <c r="AQ144" s="473"/>
      <c r="AV144" s="52"/>
      <c r="BC144" s="1"/>
      <c r="BG144" s="1"/>
    </row>
    <row r="145" spans="2:59">
      <c r="B145" s="1"/>
      <c r="D145" s="473"/>
      <c r="E145" s="473"/>
      <c r="F145" s="473"/>
      <c r="G145" s="473"/>
      <c r="H145" s="473"/>
      <c r="I145" s="473"/>
      <c r="J145" s="473"/>
      <c r="K145" s="473"/>
      <c r="L145" s="473"/>
      <c r="M145" s="473"/>
      <c r="N145" s="474"/>
      <c r="O145" s="473"/>
      <c r="P145" s="473"/>
      <c r="Q145" s="473"/>
      <c r="R145" s="473"/>
      <c r="S145" s="473"/>
      <c r="T145" s="473"/>
      <c r="U145" s="473"/>
      <c r="V145" s="473"/>
      <c r="W145" s="473"/>
      <c r="X145" s="473"/>
      <c r="Y145" s="473"/>
      <c r="Z145" s="473"/>
      <c r="AA145" s="473"/>
      <c r="AB145" s="473"/>
      <c r="AC145" s="473"/>
      <c r="AD145" s="473"/>
      <c r="AE145" s="473"/>
      <c r="AF145" s="473"/>
      <c r="AG145" s="473"/>
      <c r="AH145" s="473"/>
      <c r="AI145" s="473"/>
      <c r="AJ145" s="473"/>
      <c r="AK145" s="473"/>
      <c r="AL145" s="473"/>
      <c r="AM145" s="473"/>
      <c r="AN145" s="473"/>
      <c r="AO145" s="473"/>
      <c r="AP145" s="473"/>
      <c r="AQ145" s="473"/>
      <c r="AV145" s="52"/>
      <c r="BC145" s="1"/>
      <c r="BG145" s="1"/>
    </row>
    <row r="146" spans="2:59">
      <c r="B146" s="1"/>
      <c r="D146" s="473"/>
      <c r="E146" s="473"/>
      <c r="F146" s="473"/>
      <c r="G146" s="473"/>
      <c r="H146" s="473"/>
      <c r="I146" s="473"/>
      <c r="J146" s="473"/>
      <c r="K146" s="473"/>
      <c r="L146" s="473"/>
      <c r="M146" s="473"/>
      <c r="N146" s="474"/>
      <c r="O146" s="473"/>
      <c r="P146" s="473"/>
      <c r="Q146" s="473"/>
      <c r="R146" s="473"/>
      <c r="S146" s="473"/>
      <c r="T146" s="473"/>
      <c r="U146" s="473"/>
      <c r="V146" s="473"/>
      <c r="W146" s="473"/>
      <c r="X146" s="473"/>
      <c r="Y146" s="473"/>
      <c r="Z146" s="473"/>
      <c r="AA146" s="473"/>
      <c r="AB146" s="473"/>
      <c r="AC146" s="473"/>
      <c r="AD146" s="473"/>
      <c r="AE146" s="473"/>
      <c r="AF146" s="473"/>
      <c r="AG146" s="473"/>
      <c r="AH146" s="473"/>
      <c r="AI146" s="473"/>
      <c r="AJ146" s="473"/>
      <c r="AK146" s="473"/>
      <c r="AL146" s="473"/>
      <c r="AM146" s="473"/>
      <c r="AN146" s="473"/>
      <c r="AO146" s="473"/>
      <c r="AP146" s="473"/>
      <c r="AQ146" s="473"/>
      <c r="AV146" s="52"/>
      <c r="BC146" s="1"/>
      <c r="BG146" s="1"/>
    </row>
    <row r="147" spans="2:59">
      <c r="B147" s="1"/>
      <c r="D147" s="473"/>
      <c r="E147" s="473"/>
      <c r="F147" s="473"/>
      <c r="G147" s="473"/>
      <c r="H147" s="473"/>
      <c r="I147" s="473"/>
      <c r="J147" s="473"/>
      <c r="K147" s="473"/>
      <c r="L147" s="473"/>
      <c r="M147" s="473"/>
      <c r="N147" s="474"/>
      <c r="O147" s="473"/>
      <c r="P147" s="473"/>
      <c r="Q147" s="473"/>
      <c r="R147" s="473"/>
      <c r="S147" s="473"/>
      <c r="T147" s="473"/>
      <c r="U147" s="473"/>
      <c r="V147" s="473"/>
      <c r="W147" s="473"/>
      <c r="X147" s="473"/>
      <c r="Y147" s="473"/>
      <c r="Z147" s="473"/>
      <c r="AA147" s="473"/>
      <c r="AB147" s="473"/>
      <c r="AC147" s="473"/>
      <c r="AD147" s="473"/>
      <c r="AE147" s="473"/>
      <c r="AF147" s="473"/>
      <c r="AG147" s="473"/>
      <c r="AH147" s="473"/>
      <c r="AI147" s="473"/>
      <c r="AJ147" s="473"/>
      <c r="AK147" s="473"/>
      <c r="AL147" s="473"/>
      <c r="AM147" s="473"/>
      <c r="AN147" s="473"/>
      <c r="AO147" s="473"/>
      <c r="AP147" s="473"/>
      <c r="AQ147" s="473"/>
      <c r="AV147" s="52"/>
      <c r="BC147" s="1"/>
      <c r="BG147" s="1"/>
    </row>
    <row r="148" spans="2:59">
      <c r="B148" s="1"/>
      <c r="D148" s="473"/>
      <c r="E148" s="473"/>
      <c r="F148" s="473"/>
      <c r="G148" s="473"/>
      <c r="H148" s="473"/>
      <c r="I148" s="473"/>
      <c r="J148" s="473"/>
      <c r="K148" s="473"/>
      <c r="L148" s="473"/>
      <c r="M148" s="473"/>
      <c r="N148" s="474"/>
      <c r="O148" s="473"/>
      <c r="P148" s="473"/>
      <c r="Q148" s="473"/>
      <c r="R148" s="473"/>
      <c r="S148" s="473"/>
      <c r="T148" s="473"/>
      <c r="U148" s="473"/>
      <c r="V148" s="473"/>
      <c r="W148" s="473"/>
      <c r="X148" s="473"/>
      <c r="Y148" s="473"/>
      <c r="Z148" s="473"/>
      <c r="AA148" s="473"/>
      <c r="AB148" s="473"/>
      <c r="AC148" s="473"/>
      <c r="AD148" s="473"/>
      <c r="AE148" s="473"/>
      <c r="AF148" s="473"/>
      <c r="AG148" s="473"/>
      <c r="AH148" s="473"/>
      <c r="AI148" s="473"/>
      <c r="AJ148" s="473"/>
      <c r="AK148" s="473"/>
      <c r="AL148" s="473"/>
      <c r="AM148" s="473"/>
      <c r="AN148" s="473"/>
      <c r="AO148" s="473"/>
      <c r="AP148" s="473"/>
      <c r="AQ148" s="473"/>
      <c r="AV148" s="52"/>
      <c r="BC148" s="1"/>
      <c r="BG148" s="1"/>
    </row>
    <row r="149" spans="2:59">
      <c r="B149" s="1"/>
      <c r="D149" s="473"/>
      <c r="E149" s="473"/>
      <c r="F149" s="473"/>
      <c r="G149" s="473"/>
      <c r="H149" s="473"/>
      <c r="I149" s="473"/>
      <c r="J149" s="473"/>
      <c r="K149" s="473"/>
      <c r="L149" s="473"/>
      <c r="M149" s="473"/>
      <c r="N149" s="474"/>
      <c r="O149" s="473"/>
      <c r="P149" s="473"/>
      <c r="Q149" s="473"/>
      <c r="R149" s="473"/>
      <c r="S149" s="473"/>
      <c r="T149" s="473"/>
      <c r="U149" s="473"/>
      <c r="V149" s="473"/>
      <c r="W149" s="473"/>
      <c r="X149" s="473"/>
      <c r="Y149" s="473"/>
      <c r="Z149" s="473"/>
      <c r="AA149" s="473"/>
      <c r="AB149" s="473"/>
      <c r="AC149" s="473"/>
      <c r="AD149" s="473"/>
      <c r="AE149" s="473"/>
      <c r="AF149" s="473"/>
      <c r="AG149" s="473"/>
      <c r="AH149" s="473"/>
      <c r="AI149" s="473"/>
      <c r="AJ149" s="473"/>
      <c r="AK149" s="473"/>
      <c r="AL149" s="473"/>
      <c r="AM149" s="473"/>
      <c r="AN149" s="473"/>
      <c r="AO149" s="473"/>
      <c r="AP149" s="473"/>
      <c r="AQ149" s="473"/>
      <c r="AV149" s="52"/>
      <c r="BC149" s="1"/>
      <c r="BG149" s="1"/>
    </row>
    <row r="150" spans="2:59">
      <c r="B150" s="1"/>
      <c r="D150" s="473"/>
      <c r="E150" s="473"/>
      <c r="F150" s="473"/>
      <c r="G150" s="473"/>
      <c r="H150" s="473"/>
      <c r="I150" s="473"/>
      <c r="J150" s="473"/>
      <c r="K150" s="473"/>
      <c r="L150" s="473"/>
      <c r="M150" s="473"/>
      <c r="N150" s="474"/>
      <c r="O150" s="473"/>
      <c r="P150" s="473"/>
      <c r="Q150" s="473"/>
      <c r="R150" s="473"/>
      <c r="S150" s="473"/>
      <c r="T150" s="473"/>
      <c r="U150" s="473"/>
      <c r="V150" s="473"/>
      <c r="W150" s="473"/>
      <c r="X150" s="473"/>
      <c r="Y150" s="473"/>
      <c r="Z150" s="473"/>
      <c r="AA150" s="473"/>
      <c r="AB150" s="473"/>
      <c r="AC150" s="473"/>
      <c r="AD150" s="473"/>
      <c r="AE150" s="473"/>
      <c r="AF150" s="473"/>
      <c r="AG150" s="473"/>
      <c r="AH150" s="473"/>
      <c r="AI150" s="473"/>
      <c r="AJ150" s="473"/>
      <c r="AK150" s="473"/>
      <c r="AL150" s="473"/>
      <c r="AM150" s="473"/>
      <c r="AN150" s="473"/>
      <c r="AO150" s="473"/>
      <c r="AP150" s="473"/>
      <c r="AQ150" s="473"/>
      <c r="AV150" s="52"/>
      <c r="BC150" s="1"/>
      <c r="BG150" s="1"/>
    </row>
    <row r="151" spans="2:59">
      <c r="B151" s="1"/>
      <c r="D151" s="473"/>
      <c r="E151" s="473"/>
      <c r="F151" s="473"/>
      <c r="G151" s="473"/>
      <c r="H151" s="473"/>
      <c r="I151" s="473"/>
      <c r="J151" s="473"/>
      <c r="K151" s="473"/>
      <c r="L151" s="473"/>
      <c r="M151" s="473"/>
      <c r="N151" s="474"/>
      <c r="O151" s="473"/>
      <c r="P151" s="473"/>
      <c r="Q151" s="473"/>
      <c r="R151" s="473"/>
      <c r="S151" s="473"/>
      <c r="T151" s="473"/>
      <c r="U151" s="473"/>
      <c r="V151" s="473"/>
      <c r="W151" s="473"/>
      <c r="X151" s="473"/>
      <c r="Y151" s="473"/>
      <c r="Z151" s="473"/>
      <c r="AA151" s="473"/>
      <c r="AB151" s="473"/>
      <c r="AC151" s="473"/>
      <c r="AD151" s="473"/>
      <c r="AE151" s="473"/>
      <c r="AF151" s="473"/>
      <c r="AG151" s="473"/>
      <c r="AH151" s="473"/>
      <c r="AI151" s="473"/>
      <c r="AJ151" s="473"/>
      <c r="AK151" s="473"/>
      <c r="AL151" s="473"/>
      <c r="AM151" s="473"/>
      <c r="AN151" s="473"/>
      <c r="AO151" s="473"/>
      <c r="AP151" s="473"/>
      <c r="AQ151" s="473"/>
      <c r="AV151" s="52"/>
      <c r="BC151" s="1"/>
      <c r="BG151" s="1"/>
    </row>
    <row r="152" spans="2:59">
      <c r="B152" s="1"/>
      <c r="D152" s="473"/>
      <c r="E152" s="473"/>
      <c r="F152" s="473"/>
      <c r="G152" s="473"/>
      <c r="H152" s="473"/>
      <c r="I152" s="473"/>
      <c r="J152" s="473"/>
      <c r="K152" s="473"/>
      <c r="L152" s="473"/>
      <c r="M152" s="473"/>
      <c r="N152" s="474"/>
      <c r="O152" s="473"/>
      <c r="P152" s="473"/>
      <c r="Q152" s="473"/>
      <c r="R152" s="473"/>
      <c r="S152" s="473"/>
      <c r="T152" s="473"/>
      <c r="U152" s="473"/>
      <c r="V152" s="473"/>
      <c r="W152" s="473"/>
      <c r="X152" s="473"/>
      <c r="Y152" s="473"/>
      <c r="Z152" s="473"/>
      <c r="AA152" s="473"/>
      <c r="AB152" s="473"/>
      <c r="AC152" s="473"/>
      <c r="AD152" s="473"/>
      <c r="AE152" s="473"/>
      <c r="AF152" s="473"/>
      <c r="AG152" s="473"/>
      <c r="AH152" s="473"/>
      <c r="AI152" s="473"/>
      <c r="AJ152" s="473"/>
      <c r="AK152" s="473"/>
      <c r="AL152" s="473"/>
      <c r="AM152" s="473"/>
      <c r="AN152" s="473"/>
      <c r="AO152" s="473"/>
      <c r="AP152" s="473"/>
      <c r="AQ152" s="473"/>
      <c r="AV152" s="52"/>
      <c r="BC152" s="1"/>
      <c r="BG152" s="1"/>
    </row>
    <row r="153" spans="2:59">
      <c r="B153" s="1"/>
      <c r="D153" s="473"/>
      <c r="E153" s="473"/>
      <c r="F153" s="473"/>
      <c r="G153" s="473"/>
      <c r="H153" s="473"/>
      <c r="I153" s="473"/>
      <c r="J153" s="473"/>
      <c r="K153" s="473"/>
      <c r="L153" s="473"/>
      <c r="M153" s="473"/>
      <c r="N153" s="474"/>
      <c r="O153" s="473"/>
      <c r="P153" s="473"/>
      <c r="Q153" s="473"/>
      <c r="R153" s="473"/>
      <c r="S153" s="473"/>
      <c r="T153" s="473"/>
      <c r="U153" s="473"/>
      <c r="V153" s="473"/>
      <c r="W153" s="473"/>
      <c r="X153" s="473"/>
      <c r="Y153" s="473"/>
      <c r="Z153" s="473"/>
      <c r="AA153" s="473"/>
      <c r="AB153" s="473"/>
      <c r="AC153" s="473"/>
      <c r="AD153" s="473"/>
      <c r="AE153" s="473"/>
      <c r="AF153" s="473"/>
      <c r="AG153" s="473"/>
      <c r="AH153" s="473"/>
      <c r="AI153" s="473"/>
      <c r="AJ153" s="473"/>
      <c r="AK153" s="473"/>
      <c r="AL153" s="473"/>
      <c r="AM153" s="473"/>
      <c r="AN153" s="473"/>
      <c r="AO153" s="473"/>
      <c r="AP153" s="473"/>
      <c r="AQ153" s="473"/>
      <c r="AV153" s="52"/>
      <c r="BC153" s="1"/>
      <c r="BG153" s="1"/>
    </row>
    <row r="154" spans="2:59">
      <c r="B154" s="1"/>
      <c r="D154" s="473"/>
      <c r="E154" s="473"/>
      <c r="F154" s="473"/>
      <c r="G154" s="473"/>
      <c r="H154" s="473"/>
      <c r="I154" s="473"/>
      <c r="J154" s="473"/>
      <c r="K154" s="473"/>
      <c r="L154" s="473"/>
      <c r="M154" s="473"/>
      <c r="N154" s="474"/>
      <c r="O154" s="473"/>
      <c r="P154" s="473"/>
      <c r="Q154" s="473"/>
      <c r="R154" s="473"/>
      <c r="S154" s="473"/>
      <c r="T154" s="473"/>
      <c r="U154" s="473"/>
      <c r="V154" s="473"/>
      <c r="W154" s="473"/>
      <c r="X154" s="473"/>
      <c r="Y154" s="473"/>
      <c r="Z154" s="473"/>
      <c r="AA154" s="473"/>
      <c r="AB154" s="473"/>
      <c r="AC154" s="473"/>
      <c r="AD154" s="473"/>
      <c r="AE154" s="473"/>
      <c r="AF154" s="473"/>
      <c r="AG154" s="473"/>
      <c r="AH154" s="473"/>
      <c r="AI154" s="473"/>
      <c r="AJ154" s="473"/>
      <c r="AK154" s="473"/>
      <c r="AL154" s="473"/>
      <c r="AM154" s="473"/>
      <c r="AN154" s="473"/>
      <c r="AO154" s="473"/>
      <c r="AP154" s="473"/>
      <c r="AQ154" s="473"/>
      <c r="AV154" s="52"/>
      <c r="BC154" s="1"/>
      <c r="BG154" s="1"/>
    </row>
    <row r="155" spans="2:59">
      <c r="B155" s="1"/>
      <c r="D155" s="473"/>
      <c r="E155" s="473"/>
      <c r="F155" s="473"/>
      <c r="G155" s="473"/>
      <c r="H155" s="473"/>
      <c r="I155" s="473"/>
      <c r="J155" s="473"/>
      <c r="K155" s="473"/>
      <c r="L155" s="473"/>
      <c r="M155" s="473"/>
      <c r="N155" s="474"/>
      <c r="O155" s="473"/>
      <c r="P155" s="473"/>
      <c r="Q155" s="473"/>
      <c r="R155" s="473"/>
      <c r="S155" s="473"/>
      <c r="T155" s="473"/>
      <c r="U155" s="473"/>
      <c r="V155" s="473"/>
      <c r="W155" s="473"/>
      <c r="X155" s="473"/>
      <c r="Y155" s="473"/>
      <c r="Z155" s="473"/>
      <c r="AA155" s="473"/>
      <c r="AB155" s="473"/>
      <c r="AC155" s="473"/>
      <c r="AD155" s="473"/>
      <c r="AE155" s="473"/>
      <c r="AF155" s="473"/>
      <c r="AG155" s="473"/>
      <c r="AH155" s="473"/>
      <c r="AI155" s="473"/>
      <c r="AJ155" s="473"/>
      <c r="AK155" s="473"/>
      <c r="AL155" s="473"/>
      <c r="AM155" s="473"/>
      <c r="AN155" s="473"/>
      <c r="AO155" s="473"/>
      <c r="AP155" s="473"/>
      <c r="AQ155" s="473"/>
      <c r="AV155" s="52"/>
      <c r="BC155" s="1"/>
      <c r="BG155" s="1"/>
    </row>
    <row r="156" spans="2:59">
      <c r="B156" s="1"/>
      <c r="D156" s="473"/>
      <c r="E156" s="473"/>
      <c r="F156" s="473"/>
      <c r="G156" s="473"/>
      <c r="H156" s="473"/>
      <c r="I156" s="473"/>
      <c r="J156" s="473"/>
      <c r="K156" s="473"/>
      <c r="L156" s="473"/>
      <c r="M156" s="473"/>
      <c r="N156" s="474"/>
      <c r="O156" s="473"/>
      <c r="P156" s="473"/>
      <c r="Q156" s="473"/>
      <c r="R156" s="473"/>
      <c r="S156" s="473"/>
      <c r="T156" s="473"/>
      <c r="U156" s="473"/>
      <c r="V156" s="473"/>
      <c r="W156" s="473"/>
      <c r="X156" s="473"/>
      <c r="Y156" s="473"/>
      <c r="Z156" s="473"/>
      <c r="AA156" s="473"/>
      <c r="AB156" s="473"/>
      <c r="AC156" s="473"/>
      <c r="AD156" s="473"/>
      <c r="AE156" s="473"/>
      <c r="AF156" s="473"/>
      <c r="AG156" s="473"/>
      <c r="AH156" s="473"/>
      <c r="AI156" s="473"/>
      <c r="AJ156" s="473"/>
      <c r="AK156" s="473"/>
      <c r="AL156" s="473"/>
      <c r="AM156" s="473"/>
      <c r="AN156" s="473"/>
      <c r="AO156" s="473"/>
      <c r="AP156" s="473"/>
      <c r="AQ156" s="473"/>
      <c r="AV156" s="52"/>
      <c r="BC156" s="1"/>
      <c r="BG156" s="1"/>
    </row>
    <row r="157" spans="2:59">
      <c r="B157" s="1"/>
      <c r="D157" s="473"/>
      <c r="E157" s="473"/>
      <c r="F157" s="473"/>
      <c r="G157" s="473"/>
      <c r="H157" s="473"/>
      <c r="I157" s="473"/>
      <c r="J157" s="473"/>
      <c r="K157" s="473"/>
      <c r="L157" s="473"/>
      <c r="M157" s="473"/>
      <c r="N157" s="474"/>
      <c r="O157" s="473"/>
      <c r="P157" s="473"/>
      <c r="Q157" s="473"/>
      <c r="R157" s="473"/>
      <c r="S157" s="473"/>
      <c r="T157" s="473"/>
      <c r="U157" s="473"/>
      <c r="V157" s="473"/>
      <c r="W157" s="473"/>
      <c r="X157" s="473"/>
      <c r="Y157" s="473"/>
      <c r="Z157" s="473"/>
      <c r="AA157" s="473"/>
      <c r="AB157" s="473"/>
      <c r="AC157" s="473"/>
      <c r="AD157" s="473"/>
      <c r="AE157" s="473"/>
      <c r="AF157" s="473"/>
      <c r="AG157" s="473"/>
      <c r="AH157" s="473"/>
      <c r="AI157" s="473"/>
      <c r="AJ157" s="473"/>
      <c r="AK157" s="473"/>
      <c r="AL157" s="473"/>
      <c r="AM157" s="473"/>
      <c r="AN157" s="473"/>
      <c r="AO157" s="473"/>
      <c r="AP157" s="473"/>
      <c r="AQ157" s="473"/>
      <c r="AV157" s="52"/>
      <c r="BC157" s="1"/>
      <c r="BG157" s="1"/>
    </row>
    <row r="158" spans="2:59">
      <c r="B158" s="1"/>
      <c r="D158" s="473"/>
      <c r="E158" s="473"/>
      <c r="F158" s="473"/>
      <c r="G158" s="473"/>
      <c r="H158" s="473"/>
      <c r="I158" s="473"/>
      <c r="J158" s="473"/>
      <c r="K158" s="473"/>
      <c r="L158" s="473"/>
      <c r="M158" s="473"/>
      <c r="N158" s="474"/>
      <c r="O158" s="473"/>
      <c r="P158" s="473"/>
      <c r="Q158" s="473"/>
      <c r="R158" s="473"/>
      <c r="S158" s="473"/>
      <c r="T158" s="473"/>
      <c r="U158" s="473"/>
      <c r="V158" s="473"/>
      <c r="W158" s="473"/>
      <c r="X158" s="473"/>
      <c r="Y158" s="473"/>
      <c r="Z158" s="473"/>
      <c r="AA158" s="473"/>
      <c r="AB158" s="473"/>
      <c r="AC158" s="473"/>
      <c r="AD158" s="473"/>
      <c r="AE158" s="473"/>
      <c r="AF158" s="473"/>
      <c r="AG158" s="473"/>
      <c r="AH158" s="473"/>
      <c r="AI158" s="473"/>
      <c r="AJ158" s="473"/>
      <c r="AK158" s="473"/>
      <c r="AL158" s="473"/>
      <c r="AM158" s="473"/>
      <c r="AN158" s="473"/>
      <c r="AO158" s="473"/>
      <c r="AP158" s="473"/>
      <c r="AQ158" s="473"/>
      <c r="AV158" s="52"/>
      <c r="BC158" s="1"/>
      <c r="BG158" s="1"/>
    </row>
    <row r="159" spans="2:59">
      <c r="B159" s="1"/>
      <c r="D159" s="473"/>
      <c r="E159" s="473"/>
      <c r="F159" s="473"/>
      <c r="G159" s="473"/>
      <c r="H159" s="473"/>
      <c r="I159" s="473"/>
      <c r="J159" s="473"/>
      <c r="K159" s="473"/>
      <c r="L159" s="473"/>
      <c r="M159" s="473"/>
      <c r="N159" s="474"/>
      <c r="O159" s="473"/>
      <c r="P159" s="473"/>
      <c r="Q159" s="473"/>
      <c r="R159" s="473"/>
      <c r="S159" s="473"/>
      <c r="T159" s="473"/>
      <c r="U159" s="473"/>
      <c r="V159" s="473"/>
      <c r="W159" s="473"/>
      <c r="X159" s="473"/>
      <c r="Y159" s="473"/>
      <c r="Z159" s="473"/>
      <c r="AA159" s="473"/>
      <c r="AB159" s="473"/>
      <c r="AC159" s="473"/>
      <c r="AD159" s="473"/>
      <c r="AE159" s="473"/>
      <c r="AF159" s="473"/>
      <c r="AG159" s="473"/>
      <c r="AH159" s="473"/>
      <c r="AI159" s="473"/>
      <c r="AJ159" s="473"/>
      <c r="AK159" s="473"/>
      <c r="AL159" s="473"/>
      <c r="AM159" s="473"/>
      <c r="AN159" s="473"/>
      <c r="AO159" s="473"/>
      <c r="AP159" s="473"/>
      <c r="AQ159" s="473"/>
      <c r="AV159" s="52"/>
      <c r="BC159" s="1"/>
      <c r="BG159" s="1"/>
    </row>
    <row r="160" spans="2:59">
      <c r="B160" s="1"/>
      <c r="D160" s="473"/>
      <c r="E160" s="473"/>
      <c r="F160" s="473"/>
      <c r="G160" s="473"/>
      <c r="H160" s="473"/>
      <c r="I160" s="473"/>
      <c r="J160" s="473"/>
      <c r="K160" s="473"/>
      <c r="L160" s="473"/>
      <c r="M160" s="473"/>
      <c r="N160" s="474"/>
      <c r="O160" s="473"/>
      <c r="P160" s="473"/>
      <c r="Q160" s="473"/>
      <c r="R160" s="473"/>
      <c r="S160" s="473"/>
      <c r="T160" s="473"/>
      <c r="U160" s="473"/>
      <c r="V160" s="473"/>
      <c r="W160" s="473"/>
      <c r="X160" s="473"/>
      <c r="Y160" s="473"/>
      <c r="Z160" s="473"/>
      <c r="AA160" s="473"/>
      <c r="AB160" s="473"/>
      <c r="AC160" s="473"/>
      <c r="AD160" s="473"/>
      <c r="AE160" s="473"/>
      <c r="AF160" s="473"/>
      <c r="AG160" s="473"/>
      <c r="AH160" s="473"/>
      <c r="AI160" s="473"/>
      <c r="AJ160" s="473"/>
      <c r="AK160" s="473"/>
      <c r="AL160" s="473"/>
      <c r="AM160" s="473"/>
      <c r="AN160" s="473"/>
      <c r="AO160" s="473"/>
      <c r="AP160" s="473"/>
      <c r="AQ160" s="473"/>
      <c r="AV160" s="52"/>
      <c r="BC160" s="1"/>
      <c r="BG160" s="1"/>
    </row>
    <row r="161" spans="2:59">
      <c r="B161" s="1"/>
      <c r="D161" s="473"/>
      <c r="E161" s="473"/>
      <c r="F161" s="473"/>
      <c r="G161" s="473"/>
      <c r="H161" s="473"/>
      <c r="I161" s="473"/>
      <c r="J161" s="473"/>
      <c r="K161" s="473"/>
      <c r="L161" s="473"/>
      <c r="M161" s="473"/>
      <c r="N161" s="474"/>
      <c r="O161" s="473"/>
      <c r="P161" s="473"/>
      <c r="Q161" s="473"/>
      <c r="R161" s="473"/>
      <c r="S161" s="473"/>
      <c r="T161" s="473"/>
      <c r="U161" s="473"/>
      <c r="V161" s="473"/>
      <c r="W161" s="473"/>
      <c r="X161" s="473"/>
      <c r="Y161" s="473"/>
      <c r="Z161" s="473"/>
      <c r="AA161" s="473"/>
      <c r="AB161" s="473"/>
      <c r="AC161" s="473"/>
      <c r="AD161" s="473"/>
      <c r="AE161" s="473"/>
      <c r="AF161" s="473"/>
      <c r="AG161" s="473"/>
      <c r="AH161" s="473"/>
      <c r="AI161" s="473"/>
      <c r="AJ161" s="473"/>
      <c r="AK161" s="473"/>
      <c r="AL161" s="473"/>
      <c r="AM161" s="473"/>
      <c r="AN161" s="473"/>
      <c r="AO161" s="473"/>
      <c r="AP161" s="473"/>
      <c r="AQ161" s="473"/>
      <c r="AV161" s="52"/>
      <c r="BC161" s="1"/>
      <c r="BG161" s="1"/>
    </row>
    <row r="162" spans="2:59">
      <c r="B162" s="1"/>
      <c r="D162" s="473"/>
      <c r="E162" s="473"/>
      <c r="F162" s="473"/>
      <c r="G162" s="473"/>
      <c r="H162" s="473"/>
      <c r="I162" s="473"/>
      <c r="J162" s="473"/>
      <c r="K162" s="473"/>
      <c r="L162" s="473"/>
      <c r="M162" s="473"/>
      <c r="N162" s="474"/>
      <c r="O162" s="473"/>
      <c r="P162" s="473"/>
      <c r="Q162" s="473"/>
      <c r="R162" s="473"/>
      <c r="S162" s="473"/>
      <c r="T162" s="473"/>
      <c r="U162" s="473"/>
      <c r="V162" s="473"/>
      <c r="W162" s="473"/>
      <c r="X162" s="473"/>
      <c r="Y162" s="473"/>
      <c r="Z162" s="473"/>
      <c r="AA162" s="473"/>
      <c r="AB162" s="473"/>
      <c r="AC162" s="473"/>
      <c r="AD162" s="473"/>
      <c r="AE162" s="473"/>
      <c r="AF162" s="473"/>
      <c r="AG162" s="473"/>
      <c r="AH162" s="473"/>
      <c r="AI162" s="473"/>
      <c r="AJ162" s="473"/>
      <c r="AK162" s="473"/>
      <c r="AL162" s="473"/>
      <c r="AM162" s="473"/>
      <c r="AN162" s="473"/>
      <c r="AO162" s="473"/>
      <c r="AP162" s="473"/>
      <c r="AQ162" s="473"/>
      <c r="AV162" s="52"/>
      <c r="BC162" s="1"/>
      <c r="BG162" s="1"/>
    </row>
    <row r="163" spans="2:59">
      <c r="B163" s="1"/>
      <c r="D163" s="473"/>
      <c r="E163" s="473"/>
      <c r="F163" s="473"/>
      <c r="G163" s="473"/>
      <c r="H163" s="473"/>
      <c r="I163" s="473"/>
      <c r="J163" s="473"/>
      <c r="K163" s="473"/>
      <c r="L163" s="473"/>
      <c r="M163" s="473"/>
      <c r="N163" s="474"/>
      <c r="O163" s="473"/>
      <c r="P163" s="473"/>
      <c r="Q163" s="473"/>
      <c r="R163" s="473"/>
      <c r="S163" s="473"/>
      <c r="T163" s="473"/>
      <c r="U163" s="473"/>
      <c r="V163" s="473"/>
      <c r="W163" s="473"/>
      <c r="X163" s="473"/>
      <c r="Y163" s="473"/>
      <c r="Z163" s="473"/>
      <c r="AA163" s="473"/>
      <c r="AB163" s="473"/>
      <c r="AC163" s="473"/>
      <c r="AD163" s="473"/>
      <c r="AE163" s="473"/>
      <c r="AF163" s="473"/>
      <c r="AG163" s="473"/>
      <c r="AH163" s="473"/>
      <c r="AI163" s="473"/>
      <c r="AJ163" s="473"/>
      <c r="AK163" s="473"/>
      <c r="AL163" s="473"/>
      <c r="AM163" s="473"/>
      <c r="AN163" s="473"/>
      <c r="AO163" s="473"/>
      <c r="AP163" s="473"/>
      <c r="AQ163" s="473"/>
      <c r="AV163" s="52"/>
      <c r="BC163" s="1"/>
      <c r="BG163" s="1"/>
    </row>
    <row r="164" spans="2:59">
      <c r="B164" s="1"/>
      <c r="D164" s="473"/>
      <c r="E164" s="473"/>
      <c r="F164" s="473"/>
      <c r="G164" s="473"/>
      <c r="H164" s="473"/>
      <c r="I164" s="473"/>
      <c r="J164" s="473"/>
      <c r="K164" s="473"/>
      <c r="L164" s="473"/>
      <c r="M164" s="473"/>
      <c r="N164" s="474"/>
      <c r="O164" s="473"/>
      <c r="P164" s="473"/>
      <c r="Q164" s="473"/>
      <c r="R164" s="473"/>
      <c r="S164" s="473"/>
      <c r="T164" s="473"/>
      <c r="U164" s="473"/>
      <c r="V164" s="473"/>
      <c r="W164" s="473"/>
      <c r="X164" s="473"/>
      <c r="Y164" s="473"/>
      <c r="Z164" s="473"/>
      <c r="AA164" s="473"/>
      <c r="AB164" s="473"/>
      <c r="AC164" s="473"/>
      <c r="AD164" s="473"/>
      <c r="AE164" s="473"/>
      <c r="AF164" s="473"/>
      <c r="AG164" s="473"/>
      <c r="AH164" s="473"/>
      <c r="AI164" s="473"/>
      <c r="AJ164" s="473"/>
      <c r="AK164" s="473"/>
      <c r="AL164" s="473"/>
      <c r="AM164" s="473"/>
      <c r="AN164" s="473"/>
      <c r="AO164" s="473"/>
      <c r="AP164" s="473"/>
      <c r="AQ164" s="473"/>
      <c r="AV164" s="52"/>
      <c r="BC164" s="1"/>
      <c r="BG164" s="1"/>
    </row>
    <row r="165" spans="2:59">
      <c r="B165" s="1"/>
      <c r="D165" s="473"/>
      <c r="E165" s="473"/>
      <c r="F165" s="473"/>
      <c r="G165" s="473"/>
      <c r="H165" s="473"/>
      <c r="I165" s="473"/>
      <c r="J165" s="473"/>
      <c r="K165" s="473"/>
      <c r="L165" s="473"/>
      <c r="M165" s="473"/>
      <c r="N165" s="474"/>
      <c r="O165" s="473"/>
      <c r="P165" s="473"/>
      <c r="Q165" s="473"/>
      <c r="R165" s="473"/>
      <c r="S165" s="473"/>
      <c r="T165" s="473"/>
      <c r="U165" s="473"/>
      <c r="V165" s="473"/>
      <c r="W165" s="473"/>
      <c r="X165" s="473"/>
      <c r="Y165" s="473"/>
      <c r="Z165" s="473"/>
      <c r="AA165" s="473"/>
      <c r="AB165" s="473"/>
      <c r="AC165" s="473"/>
      <c r="AD165" s="473"/>
      <c r="AE165" s="473"/>
      <c r="AF165" s="473"/>
      <c r="AG165" s="473"/>
      <c r="AH165" s="473"/>
      <c r="AI165" s="473"/>
      <c r="AJ165" s="473"/>
      <c r="AK165" s="473"/>
      <c r="AL165" s="473"/>
      <c r="AM165" s="473"/>
      <c r="AN165" s="473"/>
      <c r="AO165" s="473"/>
      <c r="AP165" s="473"/>
      <c r="AQ165" s="473"/>
      <c r="AV165" s="52"/>
      <c r="BC165" s="1"/>
      <c r="BG165" s="1"/>
    </row>
    <row r="166" spans="2:59">
      <c r="B166" s="1"/>
      <c r="D166" s="473"/>
      <c r="E166" s="473"/>
      <c r="F166" s="473"/>
      <c r="G166" s="473"/>
      <c r="H166" s="473"/>
      <c r="I166" s="473"/>
      <c r="J166" s="473"/>
      <c r="K166" s="473"/>
      <c r="L166" s="473"/>
      <c r="M166" s="473"/>
      <c r="N166" s="474"/>
      <c r="O166" s="473"/>
      <c r="P166" s="473"/>
      <c r="Q166" s="473"/>
      <c r="R166" s="473"/>
      <c r="S166" s="473"/>
      <c r="T166" s="473"/>
      <c r="U166" s="473"/>
      <c r="V166" s="473"/>
      <c r="W166" s="473"/>
      <c r="X166" s="473"/>
      <c r="Y166" s="473"/>
      <c r="Z166" s="473"/>
      <c r="AA166" s="473"/>
      <c r="AB166" s="473"/>
      <c r="AC166" s="473"/>
      <c r="AD166" s="473"/>
      <c r="AE166" s="473"/>
      <c r="AF166" s="473"/>
      <c r="AG166" s="473"/>
      <c r="AH166" s="473"/>
      <c r="AI166" s="473"/>
      <c r="AJ166" s="473"/>
      <c r="AK166" s="473"/>
      <c r="AL166" s="473"/>
      <c r="AM166" s="473"/>
      <c r="AN166" s="473"/>
      <c r="AO166" s="473"/>
      <c r="AP166" s="473"/>
      <c r="AQ166" s="473"/>
      <c r="AV166" s="52"/>
      <c r="BC166" s="1"/>
      <c r="BG166" s="1"/>
    </row>
    <row r="167" spans="2:59">
      <c r="B167" s="1"/>
      <c r="D167" s="473"/>
      <c r="E167" s="473"/>
      <c r="F167" s="473"/>
      <c r="G167" s="473"/>
      <c r="H167" s="473"/>
      <c r="I167" s="473"/>
      <c r="J167" s="473"/>
      <c r="K167" s="473"/>
      <c r="L167" s="473"/>
      <c r="M167" s="473"/>
      <c r="N167" s="474"/>
      <c r="O167" s="473"/>
      <c r="P167" s="473"/>
      <c r="Q167" s="473"/>
      <c r="R167" s="473"/>
      <c r="S167" s="473"/>
      <c r="T167" s="473"/>
      <c r="U167" s="473"/>
      <c r="V167" s="473"/>
      <c r="W167" s="473"/>
      <c r="X167" s="473"/>
      <c r="Y167" s="473"/>
      <c r="Z167" s="473"/>
      <c r="AA167" s="473"/>
      <c r="AB167" s="473"/>
      <c r="AC167" s="473"/>
      <c r="AD167" s="473"/>
      <c r="AE167" s="473"/>
      <c r="AF167" s="473"/>
      <c r="AG167" s="473"/>
      <c r="AH167" s="473"/>
      <c r="AI167" s="473"/>
      <c r="AJ167" s="473"/>
      <c r="AK167" s="473"/>
      <c r="AL167" s="473"/>
      <c r="AM167" s="473"/>
      <c r="AN167" s="473"/>
      <c r="AO167" s="473"/>
      <c r="AP167" s="473"/>
      <c r="AQ167" s="473"/>
      <c r="AV167" s="52"/>
      <c r="BC167" s="1"/>
      <c r="BG167" s="1"/>
    </row>
    <row r="168" spans="2:59">
      <c r="B168" s="1"/>
      <c r="D168" s="473"/>
      <c r="E168" s="473"/>
      <c r="F168" s="473"/>
      <c r="G168" s="473"/>
      <c r="H168" s="473"/>
      <c r="I168" s="473"/>
      <c r="J168" s="473"/>
      <c r="K168" s="473"/>
      <c r="L168" s="473"/>
      <c r="M168" s="473"/>
      <c r="N168" s="474"/>
      <c r="O168" s="473"/>
      <c r="P168" s="473"/>
      <c r="Q168" s="473"/>
      <c r="R168" s="473"/>
      <c r="S168" s="473"/>
      <c r="T168" s="473"/>
      <c r="U168" s="473"/>
      <c r="V168" s="473"/>
      <c r="W168" s="473"/>
      <c r="X168" s="473"/>
      <c r="Y168" s="473"/>
      <c r="Z168" s="473"/>
      <c r="AA168" s="473"/>
      <c r="AB168" s="473"/>
      <c r="AC168" s="473"/>
      <c r="AD168" s="473"/>
      <c r="AE168" s="473"/>
      <c r="AF168" s="473"/>
      <c r="AG168" s="473"/>
      <c r="AH168" s="473"/>
      <c r="AI168" s="473"/>
      <c r="AJ168" s="473"/>
      <c r="AK168" s="473"/>
      <c r="AL168" s="473"/>
      <c r="AM168" s="473"/>
      <c r="AN168" s="473"/>
      <c r="AO168" s="473"/>
      <c r="AP168" s="473"/>
      <c r="AQ168" s="473"/>
      <c r="AV168" s="52"/>
      <c r="BC168" s="1"/>
      <c r="BG168" s="1"/>
    </row>
    <row r="169" spans="2:59">
      <c r="B169" s="1"/>
      <c r="D169" s="473"/>
      <c r="E169" s="473"/>
      <c r="F169" s="473"/>
      <c r="G169" s="473"/>
      <c r="H169" s="473"/>
      <c r="I169" s="473"/>
      <c r="J169" s="473"/>
      <c r="K169" s="473"/>
      <c r="L169" s="473"/>
      <c r="M169" s="473"/>
      <c r="N169" s="474"/>
      <c r="O169" s="473"/>
      <c r="P169" s="473"/>
      <c r="Q169" s="473"/>
      <c r="R169" s="473"/>
      <c r="S169" s="473"/>
      <c r="T169" s="473"/>
      <c r="U169" s="473"/>
      <c r="V169" s="473"/>
      <c r="W169" s="473"/>
      <c r="X169" s="473"/>
      <c r="Y169" s="473"/>
      <c r="Z169" s="473"/>
      <c r="AA169" s="473"/>
      <c r="AB169" s="473"/>
      <c r="AC169" s="473"/>
      <c r="AD169" s="473"/>
      <c r="AE169" s="473"/>
      <c r="AF169" s="473"/>
      <c r="AG169" s="473"/>
      <c r="AH169" s="473"/>
      <c r="AI169" s="473"/>
      <c r="AJ169" s="473"/>
      <c r="AK169" s="473"/>
      <c r="AL169" s="473"/>
      <c r="AM169" s="473"/>
      <c r="AN169" s="473"/>
      <c r="AO169" s="473"/>
      <c r="AP169" s="473"/>
      <c r="AQ169" s="473"/>
      <c r="AV169" s="52"/>
      <c r="BC169" s="1"/>
      <c r="BG169" s="1"/>
    </row>
    <row r="170" spans="2:59">
      <c r="B170" s="1"/>
      <c r="D170" s="473"/>
      <c r="E170" s="473"/>
      <c r="F170" s="473"/>
      <c r="G170" s="473"/>
      <c r="H170" s="473"/>
      <c r="I170" s="473"/>
      <c r="J170" s="473"/>
      <c r="K170" s="473"/>
      <c r="L170" s="473"/>
      <c r="M170" s="473"/>
      <c r="N170" s="474"/>
      <c r="O170" s="473"/>
      <c r="P170" s="473"/>
      <c r="Q170" s="473"/>
      <c r="R170" s="473"/>
      <c r="S170" s="473"/>
      <c r="T170" s="473"/>
      <c r="U170" s="473"/>
      <c r="V170" s="473"/>
      <c r="W170" s="473"/>
      <c r="X170" s="473"/>
      <c r="Y170" s="473"/>
      <c r="Z170" s="473"/>
      <c r="AA170" s="473"/>
      <c r="AB170" s="473"/>
      <c r="AC170" s="473"/>
      <c r="AD170" s="473"/>
      <c r="AE170" s="473"/>
      <c r="AF170" s="473"/>
      <c r="AG170" s="473"/>
      <c r="AH170" s="473"/>
      <c r="AI170" s="473"/>
      <c r="AJ170" s="473"/>
      <c r="AK170" s="473"/>
      <c r="AL170" s="473"/>
      <c r="AM170" s="473"/>
      <c r="AN170" s="473"/>
      <c r="AO170" s="473"/>
      <c r="AP170" s="473"/>
      <c r="AQ170" s="473"/>
      <c r="AV170" s="52"/>
      <c r="BC170" s="1"/>
      <c r="BG170" s="1"/>
    </row>
    <row r="171" spans="2:59">
      <c r="B171" s="1"/>
      <c r="D171" s="473"/>
      <c r="E171" s="473"/>
      <c r="F171" s="473"/>
      <c r="G171" s="473"/>
      <c r="H171" s="473"/>
      <c r="I171" s="473"/>
      <c r="J171" s="473"/>
      <c r="K171" s="473"/>
      <c r="L171" s="473"/>
      <c r="M171" s="473"/>
      <c r="N171" s="474"/>
      <c r="O171" s="473"/>
      <c r="P171" s="473"/>
      <c r="Q171" s="473"/>
      <c r="R171" s="473"/>
      <c r="S171" s="473"/>
      <c r="T171" s="473"/>
      <c r="U171" s="473"/>
      <c r="V171" s="473"/>
      <c r="W171" s="473"/>
      <c r="X171" s="473"/>
      <c r="Y171" s="473"/>
      <c r="Z171" s="473"/>
      <c r="AA171" s="473"/>
      <c r="AB171" s="473"/>
      <c r="AC171" s="473"/>
      <c r="AD171" s="473"/>
      <c r="AE171" s="473"/>
      <c r="AF171" s="473"/>
      <c r="AG171" s="473"/>
      <c r="AH171" s="473"/>
      <c r="AI171" s="473"/>
      <c r="AJ171" s="473"/>
      <c r="AK171" s="473"/>
      <c r="AL171" s="473"/>
      <c r="AM171" s="473"/>
      <c r="AN171" s="473"/>
      <c r="AO171" s="473"/>
      <c r="AP171" s="473"/>
      <c r="AQ171" s="473"/>
      <c r="AV171" s="52"/>
      <c r="BC171" s="1"/>
      <c r="BG171" s="1"/>
    </row>
    <row r="172" spans="2:59">
      <c r="B172" s="1"/>
      <c r="D172" s="473"/>
      <c r="E172" s="473"/>
      <c r="F172" s="473"/>
      <c r="G172" s="473"/>
      <c r="H172" s="473"/>
      <c r="I172" s="473"/>
      <c r="J172" s="473"/>
      <c r="K172" s="473"/>
      <c r="L172" s="473"/>
      <c r="M172" s="473"/>
      <c r="N172" s="474"/>
      <c r="O172" s="473"/>
      <c r="P172" s="473"/>
      <c r="Q172" s="473"/>
      <c r="R172" s="473"/>
      <c r="S172" s="473"/>
      <c r="T172" s="473"/>
      <c r="U172" s="473"/>
      <c r="V172" s="473"/>
      <c r="W172" s="473"/>
      <c r="X172" s="473"/>
      <c r="Y172" s="473"/>
      <c r="Z172" s="473"/>
      <c r="AA172" s="473"/>
      <c r="AB172" s="473"/>
      <c r="AC172" s="473"/>
      <c r="AD172" s="473"/>
      <c r="AE172" s="473"/>
      <c r="AF172" s="473"/>
      <c r="AG172" s="473"/>
      <c r="AH172" s="473"/>
      <c r="AI172" s="473"/>
      <c r="AJ172" s="473"/>
      <c r="AK172" s="473"/>
      <c r="AL172" s="473"/>
      <c r="AM172" s="473"/>
      <c r="AN172" s="473"/>
      <c r="AO172" s="473"/>
      <c r="AP172" s="473"/>
      <c r="AQ172" s="473"/>
      <c r="AV172" s="52"/>
      <c r="BC172" s="1"/>
      <c r="BG172" s="1"/>
    </row>
    <row r="173" spans="2:59">
      <c r="B173" s="1"/>
      <c r="D173" s="473"/>
      <c r="E173" s="473"/>
      <c r="F173" s="473"/>
      <c r="G173" s="473"/>
      <c r="H173" s="473"/>
      <c r="I173" s="473"/>
      <c r="J173" s="473"/>
      <c r="K173" s="473"/>
      <c r="L173" s="473"/>
      <c r="M173" s="473"/>
      <c r="N173" s="474"/>
      <c r="O173" s="473"/>
      <c r="P173" s="473"/>
      <c r="Q173" s="473"/>
      <c r="R173" s="473"/>
      <c r="S173" s="473"/>
      <c r="T173" s="473"/>
      <c r="U173" s="473"/>
      <c r="V173" s="473"/>
      <c r="W173" s="473"/>
      <c r="X173" s="473"/>
      <c r="Y173" s="473"/>
      <c r="Z173" s="473"/>
      <c r="AA173" s="473"/>
      <c r="AB173" s="473"/>
      <c r="AC173" s="473"/>
      <c r="AD173" s="473"/>
      <c r="AE173" s="473"/>
      <c r="AF173" s="473"/>
      <c r="AG173" s="473"/>
      <c r="AH173" s="473"/>
      <c r="AI173" s="473"/>
      <c r="AJ173" s="473"/>
      <c r="AK173" s="473"/>
      <c r="AL173" s="473"/>
      <c r="AM173" s="473"/>
      <c r="AN173" s="473"/>
      <c r="AO173" s="473"/>
      <c r="AP173" s="473"/>
      <c r="AQ173" s="473"/>
      <c r="AV173" s="52"/>
      <c r="BC173" s="1"/>
      <c r="BG173" s="1"/>
    </row>
    <row r="174" spans="2:59">
      <c r="B174" s="1"/>
      <c r="D174" s="473"/>
      <c r="E174" s="473"/>
      <c r="F174" s="473"/>
      <c r="G174" s="473"/>
      <c r="H174" s="473"/>
      <c r="I174" s="473"/>
      <c r="J174" s="473"/>
      <c r="K174" s="473"/>
      <c r="L174" s="473"/>
      <c r="M174" s="473"/>
      <c r="N174" s="474"/>
      <c r="O174" s="473"/>
      <c r="P174" s="473"/>
      <c r="Q174" s="473"/>
      <c r="R174" s="473"/>
      <c r="S174" s="473"/>
      <c r="T174" s="473"/>
      <c r="U174" s="473"/>
      <c r="V174" s="473"/>
      <c r="W174" s="473"/>
      <c r="X174" s="473"/>
      <c r="Y174" s="473"/>
      <c r="Z174" s="473"/>
      <c r="AA174" s="473"/>
      <c r="AB174" s="473"/>
      <c r="AC174" s="473"/>
      <c r="AD174" s="473"/>
      <c r="AE174" s="473"/>
      <c r="AF174" s="473"/>
      <c r="AG174" s="473"/>
      <c r="AH174" s="473"/>
      <c r="AI174" s="473"/>
      <c r="AJ174" s="473"/>
      <c r="AK174" s="473"/>
      <c r="AL174" s="473"/>
      <c r="AM174" s="473"/>
      <c r="AN174" s="473"/>
      <c r="AO174" s="473"/>
      <c r="AP174" s="473"/>
      <c r="AQ174" s="473"/>
      <c r="AV174" s="52"/>
      <c r="BC174" s="1"/>
      <c r="BG174" s="1"/>
    </row>
    <row r="175" spans="2:59">
      <c r="B175" s="1"/>
      <c r="D175" s="473"/>
      <c r="E175" s="473"/>
      <c r="F175" s="473"/>
      <c r="G175" s="473"/>
      <c r="H175" s="473"/>
      <c r="I175" s="473"/>
      <c r="J175" s="473"/>
      <c r="K175" s="473"/>
      <c r="L175" s="473"/>
      <c r="M175" s="473"/>
      <c r="N175" s="474"/>
      <c r="O175" s="473"/>
      <c r="P175" s="473"/>
      <c r="Q175" s="473"/>
      <c r="R175" s="473"/>
      <c r="S175" s="473"/>
      <c r="T175" s="473"/>
      <c r="U175" s="473"/>
      <c r="V175" s="473"/>
      <c r="W175" s="473"/>
      <c r="X175" s="473"/>
      <c r="Y175" s="473"/>
      <c r="Z175" s="473"/>
      <c r="AA175" s="473"/>
      <c r="AB175" s="473"/>
      <c r="AC175" s="473"/>
      <c r="AD175" s="473"/>
      <c r="AE175" s="473"/>
      <c r="AF175" s="473"/>
      <c r="AG175" s="473"/>
      <c r="AH175" s="473"/>
      <c r="AI175" s="473"/>
      <c r="AJ175" s="473"/>
      <c r="AK175" s="473"/>
      <c r="AL175" s="473"/>
      <c r="AM175" s="473"/>
      <c r="AN175" s="473"/>
      <c r="AO175" s="473"/>
      <c r="AP175" s="473"/>
      <c r="AQ175" s="473"/>
      <c r="AV175" s="52"/>
      <c r="BC175" s="1"/>
      <c r="BG175" s="1"/>
    </row>
    <row r="176" spans="2:59">
      <c r="B176" s="1"/>
      <c r="D176" s="473"/>
      <c r="E176" s="473"/>
      <c r="F176" s="473"/>
      <c r="G176" s="473"/>
      <c r="H176" s="473"/>
      <c r="I176" s="473"/>
      <c r="J176" s="473"/>
      <c r="K176" s="473"/>
      <c r="L176" s="473"/>
      <c r="M176" s="473"/>
      <c r="N176" s="474"/>
      <c r="O176" s="473"/>
      <c r="P176" s="473"/>
      <c r="Q176" s="473"/>
      <c r="R176" s="473"/>
      <c r="S176" s="473"/>
      <c r="T176" s="473"/>
      <c r="U176" s="473"/>
      <c r="V176" s="473"/>
      <c r="W176" s="473"/>
      <c r="X176" s="473"/>
      <c r="Y176" s="473"/>
      <c r="Z176" s="473"/>
      <c r="AA176" s="473"/>
      <c r="AB176" s="473"/>
      <c r="AC176" s="473"/>
      <c r="AD176" s="473"/>
      <c r="AE176" s="473"/>
      <c r="AF176" s="473"/>
      <c r="AG176" s="473"/>
      <c r="AH176" s="473"/>
      <c r="AI176" s="473"/>
      <c r="AJ176" s="473"/>
      <c r="AK176" s="473"/>
      <c r="AL176" s="473"/>
      <c r="AM176" s="473"/>
      <c r="AN176" s="473"/>
      <c r="AO176" s="473"/>
      <c r="AP176" s="473"/>
      <c r="AQ176" s="473"/>
      <c r="AV176" s="52"/>
      <c r="BC176" s="1"/>
      <c r="BG176" s="1"/>
    </row>
    <row r="177" spans="2:59">
      <c r="B177" s="1"/>
      <c r="D177" s="473"/>
      <c r="E177" s="473"/>
      <c r="F177" s="473"/>
      <c r="G177" s="473"/>
      <c r="H177" s="473"/>
      <c r="I177" s="473"/>
      <c r="J177" s="473"/>
      <c r="K177" s="473"/>
      <c r="L177" s="473"/>
      <c r="M177" s="473"/>
      <c r="N177" s="474"/>
      <c r="O177" s="473"/>
      <c r="P177" s="473"/>
      <c r="Q177" s="473"/>
      <c r="R177" s="473"/>
      <c r="S177" s="473"/>
      <c r="T177" s="473"/>
      <c r="U177" s="473"/>
      <c r="V177" s="473"/>
      <c r="W177" s="473"/>
      <c r="X177" s="473"/>
      <c r="Y177" s="473"/>
      <c r="Z177" s="473"/>
      <c r="AA177" s="473"/>
      <c r="AB177" s="473"/>
      <c r="AC177" s="473"/>
      <c r="AD177" s="473"/>
      <c r="AE177" s="473"/>
      <c r="AF177" s="473"/>
      <c r="AG177" s="473"/>
      <c r="AH177" s="473"/>
      <c r="AI177" s="473"/>
      <c r="AJ177" s="473"/>
      <c r="AK177" s="473"/>
      <c r="AL177" s="473"/>
      <c r="AM177" s="473"/>
      <c r="AN177" s="473"/>
      <c r="AO177" s="473"/>
      <c r="AP177" s="473"/>
      <c r="AQ177" s="473"/>
      <c r="AV177" s="52"/>
      <c r="BC177" s="1"/>
      <c r="BG177" s="1"/>
    </row>
    <row r="178" spans="2:59">
      <c r="B178" s="1"/>
      <c r="D178" s="473"/>
      <c r="E178" s="473"/>
      <c r="F178" s="473"/>
      <c r="G178" s="473"/>
      <c r="H178" s="473"/>
      <c r="I178" s="473"/>
      <c r="J178" s="473"/>
      <c r="K178" s="473"/>
      <c r="L178" s="473"/>
      <c r="M178" s="473"/>
      <c r="N178" s="474"/>
      <c r="O178" s="473"/>
      <c r="P178" s="473"/>
      <c r="Q178" s="473"/>
      <c r="R178" s="473"/>
      <c r="S178" s="473"/>
      <c r="T178" s="473"/>
      <c r="U178" s="473"/>
      <c r="V178" s="473"/>
      <c r="W178" s="473"/>
      <c r="X178" s="473"/>
      <c r="Y178" s="473"/>
      <c r="Z178" s="473"/>
      <c r="AA178" s="473"/>
      <c r="AB178" s="473"/>
      <c r="AC178" s="473"/>
      <c r="AD178" s="473"/>
      <c r="AE178" s="473"/>
      <c r="AF178" s="473"/>
      <c r="AG178" s="473"/>
      <c r="AH178" s="473"/>
      <c r="AI178" s="473"/>
      <c r="AJ178" s="473"/>
      <c r="AK178" s="473"/>
      <c r="AL178" s="473"/>
      <c r="AM178" s="473"/>
      <c r="AN178" s="473"/>
      <c r="AO178" s="473"/>
      <c r="AP178" s="473"/>
      <c r="AQ178" s="473"/>
      <c r="AV178" s="52"/>
      <c r="BC178" s="1"/>
      <c r="BG178" s="1"/>
    </row>
    <row r="179" spans="2:59">
      <c r="B179" s="1"/>
      <c r="D179" s="473"/>
      <c r="E179" s="473"/>
      <c r="F179" s="473"/>
      <c r="G179" s="473"/>
      <c r="H179" s="473"/>
      <c r="I179" s="473"/>
      <c r="J179" s="473"/>
      <c r="K179" s="473"/>
      <c r="L179" s="473"/>
      <c r="M179" s="473"/>
      <c r="N179" s="474"/>
      <c r="O179" s="473"/>
      <c r="P179" s="473"/>
      <c r="Q179" s="473"/>
      <c r="R179" s="473"/>
      <c r="S179" s="473"/>
      <c r="T179" s="473"/>
      <c r="U179" s="473"/>
      <c r="V179" s="473"/>
      <c r="W179" s="473"/>
      <c r="X179" s="473"/>
      <c r="Y179" s="473"/>
      <c r="Z179" s="473"/>
      <c r="AA179" s="473"/>
      <c r="AB179" s="473"/>
      <c r="AC179" s="473"/>
      <c r="AD179" s="473"/>
      <c r="AE179" s="473"/>
      <c r="AF179" s="473"/>
      <c r="AG179" s="473"/>
      <c r="AH179" s="473"/>
      <c r="AI179" s="473"/>
      <c r="AJ179" s="473"/>
      <c r="AK179" s="473"/>
      <c r="AL179" s="473"/>
      <c r="AM179" s="473"/>
      <c r="AN179" s="473"/>
      <c r="AO179" s="473"/>
      <c r="AP179" s="473"/>
      <c r="AQ179" s="473"/>
      <c r="AV179" s="52"/>
      <c r="BC179" s="1"/>
      <c r="BG179" s="1"/>
    </row>
    <row r="180" spans="2:59">
      <c r="B180" s="1"/>
      <c r="D180" s="473"/>
      <c r="E180" s="473"/>
      <c r="F180" s="473"/>
      <c r="G180" s="473"/>
      <c r="H180" s="473"/>
      <c r="I180" s="473"/>
      <c r="J180" s="473"/>
      <c r="K180" s="473"/>
      <c r="L180" s="473"/>
      <c r="M180" s="473"/>
      <c r="N180" s="474"/>
      <c r="O180" s="473"/>
      <c r="P180" s="473"/>
      <c r="Q180" s="473"/>
      <c r="R180" s="473"/>
      <c r="S180" s="473"/>
      <c r="T180" s="473"/>
      <c r="U180" s="473"/>
      <c r="V180" s="473"/>
      <c r="W180" s="473"/>
      <c r="X180" s="473"/>
      <c r="Y180" s="473"/>
      <c r="Z180" s="473"/>
      <c r="AA180" s="473"/>
      <c r="AB180" s="473"/>
      <c r="AC180" s="473"/>
      <c r="AD180" s="473"/>
      <c r="AE180" s="473"/>
      <c r="AF180" s="473"/>
      <c r="AG180" s="473"/>
      <c r="AH180" s="473"/>
      <c r="AI180" s="473"/>
      <c r="AJ180" s="473"/>
      <c r="AK180" s="473"/>
      <c r="AL180" s="473"/>
      <c r="AM180" s="473"/>
      <c r="AN180" s="473"/>
      <c r="AO180" s="473"/>
      <c r="AP180" s="473"/>
      <c r="AQ180" s="473"/>
      <c r="AV180" s="52"/>
      <c r="BC180" s="1"/>
      <c r="BG180" s="1"/>
    </row>
    <row r="181" spans="2:59" ht="12.75" customHeight="1">
      <c r="B181" s="1"/>
      <c r="D181" s="473"/>
      <c r="E181" s="473"/>
      <c r="F181" s="473"/>
      <c r="G181" s="473"/>
      <c r="H181" s="473"/>
      <c r="I181" s="473"/>
      <c r="J181" s="473"/>
      <c r="K181" s="473"/>
      <c r="L181" s="473"/>
      <c r="M181" s="473"/>
      <c r="N181" s="474"/>
      <c r="O181" s="473"/>
      <c r="P181" s="473"/>
      <c r="Q181" s="473"/>
      <c r="R181" s="473"/>
      <c r="S181" s="473"/>
      <c r="T181" s="473"/>
      <c r="U181" s="473"/>
      <c r="V181" s="473"/>
      <c r="W181" s="473"/>
      <c r="X181" s="473"/>
      <c r="Y181" s="473"/>
      <c r="Z181" s="473"/>
      <c r="AA181" s="473"/>
      <c r="AB181" s="473"/>
      <c r="AC181" s="473"/>
      <c r="AD181" s="473"/>
      <c r="AE181" s="473"/>
      <c r="AF181" s="473"/>
      <c r="AG181" s="473"/>
      <c r="AH181" s="473"/>
      <c r="AI181" s="473"/>
      <c r="AJ181" s="473"/>
      <c r="AK181" s="473"/>
      <c r="AL181" s="473"/>
      <c r="AM181" s="473"/>
      <c r="AN181" s="473"/>
      <c r="AO181" s="473"/>
      <c r="AP181" s="473"/>
      <c r="AQ181" s="473"/>
      <c r="AV181" s="52"/>
      <c r="BC181" s="1"/>
      <c r="BG181" s="1"/>
    </row>
    <row r="182" spans="2:59">
      <c r="B182" s="1"/>
      <c r="D182" s="473"/>
      <c r="E182" s="473"/>
      <c r="F182" s="473"/>
      <c r="G182" s="473"/>
      <c r="H182" s="473"/>
      <c r="I182" s="473"/>
      <c r="J182" s="473"/>
      <c r="K182" s="473"/>
      <c r="L182" s="473"/>
      <c r="M182" s="473"/>
      <c r="N182" s="474"/>
      <c r="O182" s="473"/>
      <c r="P182" s="473"/>
      <c r="Q182" s="473"/>
      <c r="R182" s="473"/>
      <c r="S182" s="473"/>
      <c r="T182" s="473"/>
      <c r="U182" s="473"/>
      <c r="V182" s="473"/>
      <c r="W182" s="473"/>
      <c r="X182" s="473"/>
      <c r="Y182" s="473"/>
      <c r="Z182" s="473"/>
      <c r="AA182" s="473"/>
      <c r="AB182" s="473"/>
      <c r="AC182" s="473"/>
      <c r="AD182" s="473"/>
      <c r="AE182" s="473"/>
      <c r="AF182" s="473"/>
      <c r="AG182" s="473"/>
      <c r="AH182" s="473"/>
      <c r="AI182" s="473"/>
      <c r="AJ182" s="473"/>
      <c r="AK182" s="473"/>
      <c r="AL182" s="473"/>
      <c r="AM182" s="473"/>
      <c r="AN182" s="473"/>
      <c r="AO182" s="473"/>
      <c r="AP182" s="473"/>
      <c r="AQ182" s="473"/>
      <c r="AV182" s="52"/>
      <c r="BC182" s="1"/>
      <c r="BG182" s="1"/>
    </row>
    <row r="183" spans="2:59">
      <c r="B183" s="1"/>
      <c r="D183" s="473"/>
      <c r="E183" s="473"/>
      <c r="F183" s="473"/>
      <c r="G183" s="473"/>
      <c r="H183" s="473"/>
      <c r="I183" s="473"/>
      <c r="J183" s="473"/>
      <c r="K183" s="473"/>
      <c r="L183" s="473"/>
      <c r="M183" s="473"/>
      <c r="N183" s="474"/>
      <c r="O183" s="473"/>
      <c r="P183" s="473"/>
      <c r="Q183" s="473"/>
      <c r="R183" s="473"/>
      <c r="S183" s="473"/>
      <c r="T183" s="473"/>
      <c r="U183" s="473"/>
      <c r="V183" s="473"/>
      <c r="W183" s="473"/>
      <c r="X183" s="473"/>
      <c r="Y183" s="473"/>
      <c r="Z183" s="473"/>
      <c r="AA183" s="473"/>
      <c r="AB183" s="473"/>
      <c r="AC183" s="473"/>
      <c r="AD183" s="473"/>
      <c r="AE183" s="473"/>
      <c r="AF183" s="473"/>
      <c r="AG183" s="473"/>
      <c r="AH183" s="473"/>
      <c r="AI183" s="473"/>
      <c r="AJ183" s="473"/>
      <c r="AK183" s="473"/>
      <c r="AL183" s="473"/>
      <c r="AM183" s="473"/>
      <c r="AN183" s="473"/>
      <c r="AO183" s="473"/>
      <c r="AP183" s="473"/>
      <c r="AQ183" s="473"/>
      <c r="AV183" s="52"/>
      <c r="BC183" s="1"/>
      <c r="BG183" s="1"/>
    </row>
    <row r="184" spans="2:59">
      <c r="B184" s="1"/>
      <c r="D184" s="473"/>
      <c r="E184" s="473"/>
      <c r="F184" s="473"/>
      <c r="G184" s="473"/>
      <c r="H184" s="473"/>
      <c r="I184" s="473"/>
      <c r="J184" s="473"/>
      <c r="K184" s="473"/>
      <c r="L184" s="473"/>
      <c r="M184" s="473"/>
      <c r="N184" s="474"/>
      <c r="O184" s="473"/>
      <c r="P184" s="473"/>
      <c r="Q184" s="473"/>
      <c r="R184" s="473"/>
      <c r="S184" s="473"/>
      <c r="T184" s="473"/>
      <c r="U184" s="473"/>
      <c r="V184" s="473"/>
      <c r="W184" s="473"/>
      <c r="X184" s="473"/>
      <c r="Y184" s="473"/>
      <c r="Z184" s="473"/>
      <c r="AA184" s="473"/>
      <c r="AB184" s="473"/>
      <c r="AC184" s="473"/>
      <c r="AD184" s="473"/>
      <c r="AE184" s="473"/>
      <c r="AF184" s="473"/>
      <c r="AG184" s="473"/>
      <c r="AH184" s="473"/>
      <c r="AI184" s="473"/>
      <c r="AJ184" s="473"/>
      <c r="AK184" s="473"/>
      <c r="AL184" s="473"/>
      <c r="AM184" s="473"/>
      <c r="AN184" s="473"/>
      <c r="AO184" s="473"/>
      <c r="AP184" s="473"/>
      <c r="AQ184" s="473"/>
      <c r="AV184" s="52"/>
      <c r="BC184" s="1"/>
      <c r="BG184" s="1"/>
    </row>
    <row r="185" spans="2:59" ht="12.75" customHeight="1">
      <c r="B185" s="1"/>
      <c r="D185" s="473"/>
      <c r="E185" s="473"/>
      <c r="F185" s="473"/>
      <c r="G185" s="473"/>
      <c r="H185" s="473"/>
      <c r="I185" s="473"/>
      <c r="J185" s="473"/>
      <c r="K185" s="473"/>
      <c r="L185" s="473"/>
      <c r="M185" s="473"/>
      <c r="N185" s="474"/>
      <c r="O185" s="473"/>
      <c r="P185" s="473"/>
      <c r="Q185" s="473"/>
      <c r="R185" s="473"/>
      <c r="S185" s="473"/>
      <c r="T185" s="473"/>
      <c r="U185" s="473"/>
      <c r="V185" s="473"/>
      <c r="W185" s="473"/>
      <c r="X185" s="473"/>
      <c r="Y185" s="473"/>
      <c r="Z185" s="473"/>
      <c r="AA185" s="473"/>
      <c r="AB185" s="473"/>
      <c r="AC185" s="473"/>
      <c r="AD185" s="473"/>
      <c r="AE185" s="473"/>
      <c r="AF185" s="473"/>
      <c r="AG185" s="473"/>
      <c r="AH185" s="473"/>
      <c r="AI185" s="473"/>
      <c r="AJ185" s="473"/>
      <c r="AK185" s="473"/>
      <c r="AL185" s="473"/>
      <c r="AM185" s="473"/>
      <c r="AN185" s="473"/>
      <c r="AO185" s="473"/>
      <c r="AP185" s="473"/>
      <c r="AQ185" s="473"/>
      <c r="AV185" s="52"/>
      <c r="BC185" s="1"/>
      <c r="BG185" s="1"/>
    </row>
  </sheetData>
  <sheetProtection selectLockedCells="1" selectUnlockedCells="1"/>
  <sortState ref="B53:BK56">
    <sortCondition ref="C53:C56"/>
  </sortState>
  <mergeCells count="107">
    <mergeCell ref="AR2:AS2"/>
    <mergeCell ref="AJ2:AK2"/>
    <mergeCell ref="AL2:AM2"/>
    <mergeCell ref="AN2:AO2"/>
    <mergeCell ref="AP3:AQ3"/>
    <mergeCell ref="AR3:AS3"/>
    <mergeCell ref="AJ3:AK3"/>
    <mergeCell ref="AL3:AM3"/>
    <mergeCell ref="AN3:AO3"/>
    <mergeCell ref="AP2:AQ2"/>
    <mergeCell ref="X4:Y4"/>
    <mergeCell ref="Z4:AA4"/>
    <mergeCell ref="AB4:AC4"/>
    <mergeCell ref="L3:M3"/>
    <mergeCell ref="L4:M4"/>
    <mergeCell ref="N4:O4"/>
    <mergeCell ref="P4:Q4"/>
    <mergeCell ref="R4:S4"/>
    <mergeCell ref="T4:U4"/>
    <mergeCell ref="V4:W4"/>
    <mergeCell ref="D3:E3"/>
    <mergeCell ref="D2:E2"/>
    <mergeCell ref="F2:G2"/>
    <mergeCell ref="L2:M2"/>
    <mergeCell ref="H2:I2"/>
    <mergeCell ref="J2:K2"/>
    <mergeCell ref="D4:E4"/>
    <mergeCell ref="F4:G4"/>
    <mergeCell ref="H4:I4"/>
    <mergeCell ref="J4:K4"/>
    <mergeCell ref="F3:G3"/>
    <mergeCell ref="H3:I3"/>
    <mergeCell ref="J3:K3"/>
    <mergeCell ref="AF1:AG1"/>
    <mergeCell ref="AF2:AG2"/>
    <mergeCell ref="AH2:AI2"/>
    <mergeCell ref="R2:S2"/>
    <mergeCell ref="T2:U2"/>
    <mergeCell ref="V2:W2"/>
    <mergeCell ref="X2:Y2"/>
    <mergeCell ref="Z2:AA2"/>
    <mergeCell ref="AB2:AC2"/>
    <mergeCell ref="N2:O2"/>
    <mergeCell ref="P2:Q2"/>
    <mergeCell ref="AD3:AE3"/>
    <mergeCell ref="AF3:AG3"/>
    <mergeCell ref="AH3:AI3"/>
    <mergeCell ref="R3:S3"/>
    <mergeCell ref="T3:U3"/>
    <mergeCell ref="V3:W3"/>
    <mergeCell ref="X3:Y3"/>
    <mergeCell ref="Z3:AA3"/>
    <mergeCell ref="AB3:AC3"/>
    <mergeCell ref="N3:O3"/>
    <mergeCell ref="P3:Q3"/>
    <mergeCell ref="AD2:AE2"/>
    <mergeCell ref="BA4:BI4"/>
    <mergeCell ref="AD4:AE4"/>
    <mergeCell ref="AF4:AG4"/>
    <mergeCell ref="AH4:AI4"/>
    <mergeCell ref="AJ4:AK4"/>
    <mergeCell ref="AL4:AM4"/>
    <mergeCell ref="AN4:AO4"/>
    <mergeCell ref="AP4:AQ4"/>
    <mergeCell ref="AR4:AS4"/>
    <mergeCell ref="AW4:AZ4"/>
    <mergeCell ref="D6:E6"/>
    <mergeCell ref="H6:I6"/>
    <mergeCell ref="J6:K6"/>
    <mergeCell ref="N6:O6"/>
    <mergeCell ref="P6:Q6"/>
    <mergeCell ref="R6:S6"/>
    <mergeCell ref="AD5:AE5"/>
    <mergeCell ref="AF5:AG5"/>
    <mergeCell ref="AH5:AI5"/>
    <mergeCell ref="L5:M5"/>
    <mergeCell ref="R5:S5"/>
    <mergeCell ref="T5:U5"/>
    <mergeCell ref="V5:W5"/>
    <mergeCell ref="X5:Y5"/>
    <mergeCell ref="Z5:AA5"/>
    <mergeCell ref="AB5:AC5"/>
    <mergeCell ref="D5:E5"/>
    <mergeCell ref="F5:G5"/>
    <mergeCell ref="H5:I5"/>
    <mergeCell ref="J5:K5"/>
    <mergeCell ref="N5:O5"/>
    <mergeCell ref="P5:Q5"/>
    <mergeCell ref="AP5:AQ5"/>
    <mergeCell ref="AR5:AS5"/>
    <mergeCell ref="AJ5:AK5"/>
    <mergeCell ref="AR6:AS6"/>
    <mergeCell ref="J99:K99"/>
    <mergeCell ref="AF6:AG6"/>
    <mergeCell ref="AH6:AI6"/>
    <mergeCell ref="AJ6:AK6"/>
    <mergeCell ref="AL6:AM6"/>
    <mergeCell ref="AP6:AQ6"/>
    <mergeCell ref="T6:U6"/>
    <mergeCell ref="V6:W6"/>
    <mergeCell ref="X6:Y6"/>
    <mergeCell ref="Z6:AA6"/>
    <mergeCell ref="AB6:AC6"/>
    <mergeCell ref="AD6:AE6"/>
    <mergeCell ref="AN5:AO5"/>
    <mergeCell ref="AN6:AO6"/>
    <mergeCell ref="AL5:AM5"/>
  </mergeCells>
  <conditionalFormatting sqref="BA6:BD6">
    <cfRule type="cellIs" priority="103" stopIfTrue="1" operator="equal">
      <formula>"04"</formula>
    </cfRule>
  </conditionalFormatting>
  <conditionalFormatting sqref="BA8:BI9 BA11:BI11 BA19:BI19 BA21:BI21 BA31:BI31 BA42:BI44 BA71:BI71 BA73:BI73 BA75:BI76 BA88:BI89 BA49:BI50 BA83:BI83 BA91:BI93 BA85:BI86 BA78:BI81 BC94:BI95 BA13:BI13 BA64:BI67 BA58:BI62 BA28:BI29 BA46:BI47 BA52:BI54 BA96:BI97 BA35:BI40">
    <cfRule type="cellIs" dxfId="351" priority="105" stopIfTrue="1" operator="greaterThan">
      <formula>0</formula>
    </cfRule>
  </conditionalFormatting>
  <conditionalFormatting sqref="BA99">
    <cfRule type="cellIs" priority="106" stopIfTrue="1" operator="equal">
      <formula>"04"</formula>
    </cfRule>
    <cfRule type="cellIs" priority="107" stopIfTrue="1" operator="equal">
      <formula>"04"</formula>
    </cfRule>
  </conditionalFormatting>
  <conditionalFormatting sqref="BE6:BH6">
    <cfRule type="cellIs" priority="108" stopIfTrue="1" operator="equal">
      <formula>"04"</formula>
    </cfRule>
  </conditionalFormatting>
  <conditionalFormatting sqref="BE99">
    <cfRule type="cellIs" priority="109" stopIfTrue="1" operator="equal">
      <formula>"04"</formula>
    </cfRule>
    <cfRule type="cellIs" priority="110" stopIfTrue="1" operator="equal">
      <formula>"04"</formula>
    </cfRule>
  </conditionalFormatting>
  <conditionalFormatting sqref="BI6">
    <cfRule type="cellIs" priority="111" stopIfTrue="1" operator="equal">
      <formula>"04"</formula>
    </cfRule>
  </conditionalFormatting>
  <conditionalFormatting sqref="BA84:BI84">
    <cfRule type="cellIs" dxfId="350" priority="96" stopIfTrue="1" operator="greaterThan">
      <formula>0</formula>
    </cfRule>
  </conditionalFormatting>
  <conditionalFormatting sqref="BA94:BB95">
    <cfRule type="cellIs" dxfId="349" priority="88" stopIfTrue="1" operator="greaterThan">
      <formula>0</formula>
    </cfRule>
  </conditionalFormatting>
  <conditionalFormatting sqref="BA15:BI15">
    <cfRule type="cellIs" dxfId="348" priority="80" stopIfTrue="1" operator="greaterThan">
      <formula>0</formula>
    </cfRule>
  </conditionalFormatting>
  <conditionalFormatting sqref="BC23:BI23">
    <cfRule type="cellIs" dxfId="347" priority="72" stopIfTrue="1" operator="greaterThan">
      <formula>0</formula>
    </cfRule>
  </conditionalFormatting>
  <conditionalFormatting sqref="BA22:BI22">
    <cfRule type="cellIs" dxfId="346" priority="64" stopIfTrue="1" operator="greaterThan">
      <formula>0</formula>
    </cfRule>
  </conditionalFormatting>
  <conditionalFormatting sqref="BA23:BB23">
    <cfRule type="cellIs" dxfId="345" priority="62" stopIfTrue="1" operator="greaterThan">
      <formula>0</formula>
    </cfRule>
  </conditionalFormatting>
  <conditionalFormatting sqref="BA25:BI25">
    <cfRule type="cellIs" dxfId="344" priority="54" stopIfTrue="1" operator="greaterThan">
      <formula>0</formula>
    </cfRule>
  </conditionalFormatting>
  <conditionalFormatting sqref="BA16:BI16">
    <cfRule type="cellIs" dxfId="343" priority="52" stopIfTrue="1" operator="greaterThan">
      <formula>0</formula>
    </cfRule>
  </conditionalFormatting>
  <conditionalFormatting sqref="BA26:BI26">
    <cfRule type="cellIs" dxfId="342" priority="44" stopIfTrue="1" operator="greaterThan">
      <formula>0</formula>
    </cfRule>
  </conditionalFormatting>
  <conditionalFormatting sqref="BA17:BI17">
    <cfRule type="cellIs" dxfId="341" priority="34" stopIfTrue="1" operator="greaterThan">
      <formula>0</formula>
    </cfRule>
  </conditionalFormatting>
  <conditionalFormatting sqref="BA56:BI56">
    <cfRule type="cellIs" dxfId="340" priority="21" stopIfTrue="1" operator="greaterThan">
      <formula>0</formula>
    </cfRule>
  </conditionalFormatting>
  <conditionalFormatting sqref="BA55:BI55">
    <cfRule type="cellIs" dxfId="339" priority="26" stopIfTrue="1" operator="greaterThan">
      <formula>0</formula>
    </cfRule>
  </conditionalFormatting>
  <conditionalFormatting sqref="BA63:BI63">
    <cfRule type="cellIs" dxfId="338" priority="13" stopIfTrue="1" operator="greaterThan">
      <formula>0</formula>
    </cfRule>
  </conditionalFormatting>
  <conditionalFormatting sqref="BA33:BI33">
    <cfRule type="cellIs" dxfId="337" priority="2" stopIfTrue="1" operator="greaterThan">
      <formula>0</formula>
    </cfRule>
  </conditionalFormatting>
  <pageMargins left="0.15763888888888888" right="0.2298611111111111" top="0.31527777777777777" bottom="0.27013888888888887" header="0.51180555555555551" footer="0.51180555555555551"/>
  <pageSetup paperSize="9" scale="57" firstPageNumber="0" fitToWidth="2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4" stopIfTrue="1" operator="equal" id="{D645A272-6906-4299-8D8F-F0930A04C1D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BA8:BI9 BA11:BI11 BA19:BI19 BA21:BI21 BA31:BI31 BA42:BI44 BA71:BI71 BA73:BI73 BA75:BI76 BA88:BI89 BA49:BI50 BA83:BI83 BA91:BI93 BA85:BI86 BA78:BI81 BC94:BI95 BA13:BI13 BA64:BI67 BA58:BI62 BA28:BI29 BA46:BI47 BA52:BI54 BA96:BI97 BA35:BI40</xm:sqref>
        </x14:conditionalFormatting>
        <x14:conditionalFormatting xmlns:xm="http://schemas.microsoft.com/office/excel/2006/main">
          <x14:cfRule type="cellIs" priority="112" stopIfTrue="1" operator="equal" id="{A872215E-5772-4664-8885-65678F22EEA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3" stopIfTrue="1" operator="equal" id="{6066318C-1FF8-4E46-82DE-00437C5779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4" stopIfTrue="1" operator="equal" id="{AC4A866E-63E8-435C-BADE-A215F31595A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E8:E9 E11 E13 E16:E17 E19 E21 E28:E29 E31 E42:E44 E46:E47 E49:E50 E52:E54 E58:E62 E71 E73 E75:E76 E78:E81 E83 E88:E89 G8:G9 G11 G13 G16:G17 G19 G21 G28:G29 G31 G42:G44 G46:G47 G49:G50 G52:G54 G58:G62 G71 G73 G75:G76 G78:G81 G83 G88:G89 I8:I9 I11 I13 I16:I17 I19 I21 I28:I29 I31 I42:I44 I46:I47 I49:I50 I52:I54 I58:I62 I71 I73 I75:I76 I78:I81 I83 I88:I89 K8:M9 K11:M11 K13:M13 K16:M17 K19:M19 K21:M21 K28:M29 K31:M31 K42:M44 K46:M47 K49:M50 K52:M54 K58:M62 K71:M71 K73:M73 K75:M76 K78:M81 K83:M83 K88:M89 O8:O9 O11 O13 O16:O17 O19 O21 O28:O29 O31 O42:O44 O46:O47 O49:O50 O52:O54 O58:O62 O71 O73 O75:O76 O78:O81 O83 O88:O89 E91:E93 G91:G93 I91:I93 K91:M93 O91:O93 Q91:Q93 S91:S92 U91:U93 W91:W93 Y91:Y93 AA91:AA93 AC91:AC93 AE91:AE93 AG91:AG93 AI91:AI93 AK91:AK93 AM91:AM93 AO91:AO93 AQ91:AQ93 AS91:AS93 O85:O86 K85:M86 I85:I86 G85:G86 E85:E86 AS96:AS97 AQ96:AQ97 AO96:AO97 AM96:AM97 AK96:AK97 AI96:AI97 AG96:AG97 AE96:AE97 AC96:AC97 AA96:AA97 Y96:Y97 W96:W97 U96:U97 S96:S97 Q96:Q97 O96:O97 K96:M97 I96:I97 G96:G97 E96:E97 O64:O67 K64:M67 I64:I67 G64:G67 E64:E67 E35:E40 G35:G40 I35:I40 K35:M40 O35:O40 Q35:Q40 S35:S40 U35:U40 W35:W40 Y35:Y40 AA35:AA40 AC35:AC40 AE35:AE40 AG35:AG40 AI35:AI40 AK35:AK40 AM35:AM40 AO35:AO40 AQ35:AQ40 AS35:AS40</xm:sqref>
        </x14:conditionalFormatting>
        <x14:conditionalFormatting xmlns:xm="http://schemas.microsoft.com/office/excel/2006/main">
          <x14:cfRule type="cellIs" priority="115" stopIfTrue="1" operator="equal" id="{CDEE1D4B-82CE-436E-B793-A5B7E46E97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6" stopIfTrue="1" operator="equal" id="{90DB9AA0-4196-4D94-96B4-757B324934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7" stopIfTrue="1" operator="equal" id="{99819E7F-2D64-4740-88A2-9D980616CD1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Q8:Q9 Q11 Q13 Q16:Q17 Q19 Q21 Q28:Q29 Q31 Q42:Q44 Q46:Q47 Q49:Q50 Q52:Q54 Q58:Q62 Q71 Q73 Q75:Q76 Q78:Q81 Q83 Q88:Q89 S8:S9 S11 S13 S16:S17 S19 S21 S28:S29 S31 S42:S44 S46:S47 S49:S50 S52:S54 S58:S62 S71 S73 S75:S76 S78:S81 S83 S88:S89 U8:U9 U11 U13 U16:U17 U19 U21 U28:U29 U31 U42:U44 U46:U47 U49:U50 U52:U54 U58:U62 U71 U73 U75:U76 U78:U81 U83 U88:U89 W8:W9 W11 W13 W16:W17 W19 W21 W28:W29 W31 W42:W44 W46:W47 W49:W50 W52:W54 W58:W62 W71 W73 W75:W76 W78:W81 W83 W88:W89 Y8:Y9 Y11 Y13 Y16:Y17 Y19 Y21 Y28:Y29 Y31 Y42:Y44 Y46:Y47 Y49:Y50 Y52:Y54 Y58:Y62 Y71 Y73 Y75:Y76 Y78:Y81 Y83 Y88:Y89 AA8:AA9 AA11 AA13 AA16:AA17 AA19 AA21 AA28:AA29 AA31 AA42:AA44 AA46:AA47 AA49:AA50 AA52:AA54 AA58:AA62 AA71 AA73 AA75:AA76 AA78:AA81 AA83 AA88:AA89 AC8:AC9 AC11 AC13 AC16:AC17 AC19 AC21 AC28:AC29 AC31 AC42:AC44 AC46:AC47 AC49:AC50 AC52:AC54 AC58:AC62 AC71 AC73 AC75:AC76 AC78:AC81 AC83 AC88:AC89 AE8:AE9 AE11 AE13 AE16:AE17 AE19 AE21 AE28:AE29 AE31 AE42:AE44 AE46:AE47 AE49:AE50 AE52:AE54 AE58:AE62 AE71 AE73 AE75:AE76 AE78:AE81 AE83 AE88:AE89 AG8:AG9 AG11 AG13 AG16:AG17 AG19 AG21 AG28:AG29 AG31 AG42:AG44 AG46:AG47 AG49:AG50 AG52:AG54 AG58:AG62 AG71 AG73 AG75:AG76 AG78:AG81 AG83 AG88:AG89 AI8:AI9 AI11 AI13 AI16:AI17 AI19 AI21 AI28:AI29 AI31 AI42:AI44 AI46:AI47 AI49:AI50 AI52:AI54 AI58:AI62 AI71 AI73 AI75:AI76 AI78:AI81 AI83 AI88:AI89 AK8:AK9 AK11 AK13 AK16:AK17 AK19 AK21 AK28:AK29 AK31 AK42:AK44 AK46:AK47 AK49:AK50 AK52:AK54 AK58:AK62 AK71 AK73 AK75:AK76 AK78:AK81 AK83 AK88:AK89 AM8:AM9 AM11 AM13 AM16:AM17 AM19 AM21 AM28:AM29 AM31 AM42:AM44 AM46:AM47 AM49:AM50 AM52:AM54 AM58:AM62 AM71 AM73 AM75:AM76 AM78:AM81 AM83 AM88:AM89 AO8:AO9 AO11 AO13 AO16:AO17 AO19 AO21 AO28:AO29 AO31 AO42:AO44 AO46:AO47 AO49:AO50 AO52:AO54 AO58:AO62 AO71 AO73 AO75:AO76 AO78:AO81 AO83 AO88:AO89 AQ8:AQ9 AQ11 AQ13 AQ16:AQ17 AQ19 AQ21 AQ28:AQ29 AQ31 AQ42:AQ44 AQ46:AQ47 AQ49:AQ50 AQ52:AQ54 AQ58:AQ62 AQ71 AQ73 AQ75:AQ76 AQ78:AQ81 AQ83 AQ88:AQ89 AS8:AS9 AS11 AS13 AS16:AS17 AS19 AS21 AS28:AS29 AS31 AS42:AS44 AS46:AS47 AS49:AS50 AS52:AS54 AS58:AS62 AS71 AS73 AS75:AS76 AS78:AS81 AS83 AS88:AS89 AS85:AS86 AQ85:AQ86 AO85:AO86 AM85:AM86 AK85:AK86 AI85:AI86 AG85:AG86 AE85:AE86 AC85:AC86 AA85:AA86 Y85:Y86 W85:W86 U85:U86 S85:S86 Q85:Q86 AS64:AS67 AQ64:AQ67 AO64:AO67 AM64:AM67 AK64:AK67 AI64:AI67 AG64:AG67 AE64:AE67 AC64:AC67 AA64:AA67 Y64:Y67 W64:W67 U64:U67 S64:S67 Q64:Q67</xm:sqref>
        </x14:conditionalFormatting>
        <x14:conditionalFormatting xmlns:xm="http://schemas.microsoft.com/office/excel/2006/main">
          <x14:cfRule type="cellIs" priority="95" stopIfTrue="1" operator="equal" id="{38509C99-18DB-4614-BF3E-3AD9356D07D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BA84:BI84</xm:sqref>
        </x14:conditionalFormatting>
        <x14:conditionalFormatting xmlns:xm="http://schemas.microsoft.com/office/excel/2006/main">
          <x14:cfRule type="cellIs" priority="97" stopIfTrue="1" operator="equal" id="{978B3229-9AE9-4190-9119-CB195D9784A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8" stopIfTrue="1" operator="equal" id="{29D3358E-5C06-4D9A-9ED5-0E8F63F23F8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9" stopIfTrue="1" operator="equal" id="{2DA75E81-595D-49A1-856B-F88A35344EB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E84 G84 I84 K84:M84 O84</xm:sqref>
        </x14:conditionalFormatting>
        <x14:conditionalFormatting xmlns:xm="http://schemas.microsoft.com/office/excel/2006/main">
          <x14:cfRule type="cellIs" priority="100" stopIfTrue="1" operator="equal" id="{07D66E77-5BF4-4C9F-8C94-AF25C49C691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1" stopIfTrue="1" operator="equal" id="{FEEB3091-905E-4BFD-9651-C07E2A41F3C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2" stopIfTrue="1" operator="equal" id="{A6FB8A68-BEBF-48A6-A7DC-7DB36BAAFC0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Q84 S84 U84 W84 Y84 AA84 AC84 AE84 AG84 AI84 AK84 AM84 AO84 AQ84 AS84</xm:sqref>
        </x14:conditionalFormatting>
        <x14:conditionalFormatting xmlns:xm="http://schemas.microsoft.com/office/excel/2006/main">
          <x14:cfRule type="cellIs" priority="87" stopIfTrue="1" operator="equal" id="{2FA8C8A4-1919-4DD6-9DC8-238168E87E8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BA94:BB95</xm:sqref>
        </x14:conditionalFormatting>
        <x14:conditionalFormatting xmlns:xm="http://schemas.microsoft.com/office/excel/2006/main">
          <x14:cfRule type="cellIs" priority="89" stopIfTrue="1" operator="equal" id="{9CECC540-0A4B-4FB4-807D-A01FA5367C9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0" stopIfTrue="1" operator="equal" id="{90745256-1A39-4AE9-9CB4-F4D62D8BD10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8644AC96-3F33-47F2-A99B-978C78B9900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E94:E95 G94:G95 I94:I95 K94:M95 O94:O95</xm:sqref>
        </x14:conditionalFormatting>
        <x14:conditionalFormatting xmlns:xm="http://schemas.microsoft.com/office/excel/2006/main">
          <x14:cfRule type="cellIs" priority="92" stopIfTrue="1" operator="equal" id="{BA156ECE-CF36-4E56-85A4-F85ADBCA1B6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3" stopIfTrue="1" operator="equal" id="{D7CC3CFC-B8C6-46CE-AA7F-631F0538C60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4" stopIfTrue="1" operator="equal" id="{0553EE9D-74C8-4010-9224-4189BC86D29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Q94:Q95 S94:S95 U94:U95 W94:W95 Y94:Y95 AA94:AA95 AC94:AC95 AE94:AE95 AG94:AG95 AI94:AI95 AK94:AK95 AM94:AM95 AO94:AO95 AQ94:AQ95 AS94:AS95</xm:sqref>
        </x14:conditionalFormatting>
        <x14:conditionalFormatting xmlns:xm="http://schemas.microsoft.com/office/excel/2006/main">
          <x14:cfRule type="cellIs" priority="79" stopIfTrue="1" operator="equal" id="{3A50C621-95DD-4C7C-AAFC-79146722781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BA15:BI15</xm:sqref>
        </x14:conditionalFormatting>
        <x14:conditionalFormatting xmlns:xm="http://schemas.microsoft.com/office/excel/2006/main">
          <x14:cfRule type="cellIs" priority="81" stopIfTrue="1" operator="equal" id="{0EA1BD0D-54A5-43CD-82EC-FA06AAB9C75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2" stopIfTrue="1" operator="equal" id="{A6CEA152-4A67-4577-87C7-953FD19182A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3" stopIfTrue="1" operator="equal" id="{75EADC3A-BD62-4B16-AD56-9BC00F07F07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E15 G15 I15 K15:M15 O15</xm:sqref>
        </x14:conditionalFormatting>
        <x14:conditionalFormatting xmlns:xm="http://schemas.microsoft.com/office/excel/2006/main">
          <x14:cfRule type="cellIs" priority="84" stopIfTrue="1" operator="equal" id="{D960BAA1-A210-43C0-ABC6-658FC9C1F01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A0243559-3B99-43D7-B4F4-92BE708FF24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FBE3472A-86B9-4393-AD03-CD38BC4A9D2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Q15 S15 U15 W15 Y15 AA15 AC15 AE15 AG15 AI15 AK15 AM15 AO15 AQ15 AS15</xm:sqref>
        </x14:conditionalFormatting>
        <x14:conditionalFormatting xmlns:xm="http://schemas.microsoft.com/office/excel/2006/main">
          <x14:cfRule type="cellIs" priority="71" stopIfTrue="1" operator="equal" id="{3F41E36D-B6CB-4B9C-9225-8FC6022EC3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BC23:BI23</xm:sqref>
        </x14:conditionalFormatting>
        <x14:conditionalFormatting xmlns:xm="http://schemas.microsoft.com/office/excel/2006/main">
          <x14:cfRule type="cellIs" priority="73" stopIfTrue="1" operator="equal" id="{64C40683-2235-4331-9091-38E28C2F8D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4" stopIfTrue="1" operator="equal" id="{9BB52C68-682F-42A7-9655-A0FE8697F10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5" stopIfTrue="1" operator="equal" id="{3F1B67ED-8B9A-4400-BF7E-77B3AD4CF15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E23 G23 I23 K23:M23 O23</xm:sqref>
        </x14:conditionalFormatting>
        <x14:conditionalFormatting xmlns:xm="http://schemas.microsoft.com/office/excel/2006/main">
          <x14:cfRule type="cellIs" priority="76" stopIfTrue="1" operator="equal" id="{978F87CE-1B43-4FCE-AAAC-B769BDB04CD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7" stopIfTrue="1" operator="equal" id="{4E78CB73-717B-4FA3-8416-3CE05248459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8" stopIfTrue="1" operator="equal" id="{0663A49E-8787-4A60-872D-223F90FE461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Q23 S23 U23 W23 Y23 AA23 AC23 AE23 AG23 AI23 AK23 AM23 AO23 AQ23 AS23</xm:sqref>
        </x14:conditionalFormatting>
        <x14:conditionalFormatting xmlns:xm="http://schemas.microsoft.com/office/excel/2006/main">
          <x14:cfRule type="cellIs" priority="63" stopIfTrue="1" operator="equal" id="{86496CCD-3E87-4284-B310-E2C87163CAB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BA22:BI22</xm:sqref>
        </x14:conditionalFormatting>
        <x14:conditionalFormatting xmlns:xm="http://schemas.microsoft.com/office/excel/2006/main">
          <x14:cfRule type="cellIs" priority="65" stopIfTrue="1" operator="equal" id="{214C743F-86B8-4944-B603-05761EB20EA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6" stopIfTrue="1" operator="equal" id="{7B4E8129-2F2A-4DC9-B592-FD1B991CC8D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7" stopIfTrue="1" operator="equal" id="{747B3FE4-0ABF-4CB6-9E3D-864F4459549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E22 G22 I22 K22:M22 O22</xm:sqref>
        </x14:conditionalFormatting>
        <x14:conditionalFormatting xmlns:xm="http://schemas.microsoft.com/office/excel/2006/main">
          <x14:cfRule type="cellIs" priority="68" stopIfTrue="1" operator="equal" id="{D57772F0-C250-4DD7-949D-A0F50F20540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9" stopIfTrue="1" operator="equal" id="{266D59E6-FEE9-49E8-824A-8017C577A7D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E31F0EA4-C645-4B99-84C1-C16845E521A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Q22 S22 U22 W22 Y22 AA22 AC22 AE22 AG22 AI22 AK22 AM22 AO22 AQ22 AS22</xm:sqref>
        </x14:conditionalFormatting>
        <x14:conditionalFormatting xmlns:xm="http://schemas.microsoft.com/office/excel/2006/main">
          <x14:cfRule type="cellIs" priority="61" stopIfTrue="1" operator="equal" id="{20CFD980-F1ED-411F-B211-18D1B40BB61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BA23:BB23</xm:sqref>
        </x14:conditionalFormatting>
        <x14:conditionalFormatting xmlns:xm="http://schemas.microsoft.com/office/excel/2006/main">
          <x14:cfRule type="cellIs" priority="53" stopIfTrue="1" operator="equal" id="{916DFBD5-E5F4-4C40-9FC0-8BC026D60A3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BA25:BI25</xm:sqref>
        </x14:conditionalFormatting>
        <x14:conditionalFormatting xmlns:xm="http://schemas.microsoft.com/office/excel/2006/main">
          <x14:cfRule type="cellIs" priority="55" stopIfTrue="1" operator="equal" id="{78887984-3034-47BB-A590-FB56FD76770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6" stopIfTrue="1" operator="equal" id="{6FA32494-1CFE-4C29-90BA-6F8DC1AFA41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7" stopIfTrue="1" operator="equal" id="{F4417DD3-BA82-494D-9961-E02A02031C2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E25 G25 I25 K25:M25 O25</xm:sqref>
        </x14:conditionalFormatting>
        <x14:conditionalFormatting xmlns:xm="http://schemas.microsoft.com/office/excel/2006/main">
          <x14:cfRule type="cellIs" priority="58" stopIfTrue="1" operator="equal" id="{7EE002E4-991F-4CFA-9E4F-7ECD6687C2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9" stopIfTrue="1" operator="equal" id="{88D1C7C9-4BF9-4132-A8F2-3AA2270892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0" stopIfTrue="1" operator="equal" id="{C3DB32FB-F8A3-4C21-A66E-ED8524CF67E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Q25 S25 U25 W25 Y25 AA25 AC25 AE25 AG25 AI25 AK25 AM25 AO25 AQ25 AS25</xm:sqref>
        </x14:conditionalFormatting>
        <x14:conditionalFormatting xmlns:xm="http://schemas.microsoft.com/office/excel/2006/main">
          <x14:cfRule type="cellIs" priority="51" stopIfTrue="1" operator="equal" id="{B6AC7560-DBF8-4D4E-B9EB-7CE1AF1F88D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BA16:BI16</xm:sqref>
        </x14:conditionalFormatting>
        <x14:conditionalFormatting xmlns:xm="http://schemas.microsoft.com/office/excel/2006/main">
          <x14:cfRule type="cellIs" priority="33" stopIfTrue="1" operator="equal" id="{E9677CE2-3B7C-4A83-9CD2-BF7441BCD260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BA17:BI17</xm:sqref>
        </x14:conditionalFormatting>
        <x14:conditionalFormatting xmlns:xm="http://schemas.microsoft.com/office/excel/2006/main">
          <x14:cfRule type="cellIs" priority="43" stopIfTrue="1" operator="equal" id="{6DFF2DED-5734-4E54-9E15-6034E843A6A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BA26:BI26</xm:sqref>
        </x14:conditionalFormatting>
        <x14:conditionalFormatting xmlns:xm="http://schemas.microsoft.com/office/excel/2006/main">
          <x14:cfRule type="cellIs" priority="45" stopIfTrue="1" operator="equal" id="{C6B83EBF-72BE-4C87-859F-63011C43AF7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6" stopIfTrue="1" operator="equal" id="{86C164A9-4B55-4B48-9A06-9391AFD0C52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7" stopIfTrue="1" operator="equal" id="{4890D528-60D0-46A9-9C04-AFB2A66D4BF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E26 G26 I26 K26:M26 O26</xm:sqref>
        </x14:conditionalFormatting>
        <x14:conditionalFormatting xmlns:xm="http://schemas.microsoft.com/office/excel/2006/main">
          <x14:cfRule type="cellIs" priority="48" stopIfTrue="1" operator="equal" id="{97D77CD1-37C3-4B6C-BC10-EACDEEA2809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9" stopIfTrue="1" operator="equal" id="{36556331-3BB2-43D7-A956-1FF00B431E9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0" stopIfTrue="1" operator="equal" id="{73C5A9EC-DBC6-4431-8874-189AD684852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Q26 S26 U26 W26 Y26 AA26 AC26 AE26 AG26 AI26 AK26 AM26 AO26 AQ26 AS26</xm:sqref>
        </x14:conditionalFormatting>
        <x14:conditionalFormatting xmlns:xm="http://schemas.microsoft.com/office/excel/2006/main">
          <x14:cfRule type="cellIs" priority="20" stopIfTrue="1" operator="equal" id="{1E96C713-818E-43D5-BC9C-4213157D3D5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BA56:BI56</xm:sqref>
        </x14:conditionalFormatting>
        <x14:conditionalFormatting xmlns:xm="http://schemas.microsoft.com/office/excel/2006/main">
          <x14:cfRule type="cellIs" priority="25" stopIfTrue="1" operator="equal" id="{8A9A77D1-1F57-488E-BD2A-8A527B69B17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BA55:BI55</xm:sqref>
        </x14:conditionalFormatting>
        <x14:conditionalFormatting xmlns:xm="http://schemas.microsoft.com/office/excel/2006/main">
          <x14:cfRule type="cellIs" priority="27" stopIfTrue="1" operator="equal" id="{E6C47D25-22A2-49CE-AA7A-08A7CD66EDF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8" stopIfTrue="1" operator="equal" id="{30CED81B-8BB1-4A40-9FCC-4020209C33C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9" stopIfTrue="1" operator="equal" id="{CC64AC2F-64BA-4A60-AF23-4C19323E991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O55 K55:M55 I55 G55 E55</xm:sqref>
        </x14:conditionalFormatting>
        <x14:conditionalFormatting xmlns:xm="http://schemas.microsoft.com/office/excel/2006/main">
          <x14:cfRule type="cellIs" priority="30" stopIfTrue="1" operator="equal" id="{A3767693-0A30-408F-8E17-68939237DA3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1" stopIfTrue="1" operator="equal" id="{3657E496-E53F-404A-8AEC-39F4AFD6C14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2" stopIfTrue="1" operator="equal" id="{C15A81C5-CB85-4F5B-AF1A-9BE59A99EE3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AS55 AQ55 AO55 AM55 AK55 AI55 AG55 AE55 AC55 AA55 Y55 W55 U55 S55 Q55</xm:sqref>
        </x14:conditionalFormatting>
        <x14:conditionalFormatting xmlns:xm="http://schemas.microsoft.com/office/excel/2006/main">
          <x14:cfRule type="cellIs" priority="22" stopIfTrue="1" operator="equal" id="{CDC25198-F8F5-4989-9C7F-52FB2FD5D6C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" stopIfTrue="1" operator="equal" id="{04DE0285-126F-4B1C-BE09-F9BF985A97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BD864E6E-4608-4477-A01D-BE4C3A2F79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E56 G56 I56 K56:M56 O56 Q56 S56 U56 W56 Y56 AA56 AC56 AE56 AG56 AI56 AK56 AM56 AO56 AQ56 AS56</xm:sqref>
        </x14:conditionalFormatting>
        <x14:conditionalFormatting xmlns:xm="http://schemas.microsoft.com/office/excel/2006/main">
          <x14:cfRule type="cellIs" priority="12" stopIfTrue="1" operator="equal" id="{A3E248A8-2D2E-485D-96D6-7B79591C529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BA63:BI63</xm:sqref>
        </x14:conditionalFormatting>
        <x14:conditionalFormatting xmlns:xm="http://schemas.microsoft.com/office/excel/2006/main">
          <x14:cfRule type="cellIs" priority="14" stopIfTrue="1" operator="equal" id="{3744D27D-F200-4086-90E6-C409328DB38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C24BEF61-F063-4957-AF8E-AC1417B1389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6F373C29-2050-4E3D-B8C9-768778E3240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O63 K63:M63 I63 G63 E63</xm:sqref>
        </x14:conditionalFormatting>
        <x14:conditionalFormatting xmlns:xm="http://schemas.microsoft.com/office/excel/2006/main">
          <x14:cfRule type="cellIs" priority="17" stopIfTrue="1" operator="equal" id="{0DD16236-AFAC-43F5-9350-2E0D4E8C60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E8D8CACC-D2FB-49DF-AA05-B902859BEAB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D92DDC09-5855-4767-A925-C2E5643686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AS63 AQ63 AO63 AM63 AK63 AI63 AG63 AE63 AC63 AA63 Y63 W63 U63 S63 Q63</xm:sqref>
        </x14:conditionalFormatting>
        <x14:conditionalFormatting xmlns:xm="http://schemas.microsoft.com/office/excel/2006/main">
          <x14:cfRule type="cellIs" priority="9" stopIfTrue="1" operator="equal" id="{B6E3ED70-1F8B-426E-BC89-ECA6CC8AE68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" stopIfTrue="1" operator="equal" id="{090E997A-4521-484F-BF9D-AD839C7454B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9FB4E3BD-2626-471A-A6D5-126C9A315EC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S93</xm:sqref>
        </x14:conditionalFormatting>
        <x14:conditionalFormatting xmlns:xm="http://schemas.microsoft.com/office/excel/2006/main">
          <x14:cfRule type="cellIs" priority="1" stopIfTrue="1" operator="equal" id="{4ED99FEE-BCEC-46AA-B168-04E293CC383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BA33:BI33</xm:sqref>
        </x14:conditionalFormatting>
        <x14:conditionalFormatting xmlns:xm="http://schemas.microsoft.com/office/excel/2006/main">
          <x14:cfRule type="cellIs" priority="3" stopIfTrue="1" operator="equal" id="{7FBD9985-DCC3-4DAF-AE28-84F9CC177CF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" stopIfTrue="1" operator="equal" id="{1F6E6B3B-B464-479C-9FBB-4721865E431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" stopIfTrue="1" operator="equal" id="{E46B676F-9DCE-4D33-A161-330004A7BD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E33 G33 I33 K33:M33 O33</xm:sqref>
        </x14:conditionalFormatting>
        <x14:conditionalFormatting xmlns:xm="http://schemas.microsoft.com/office/excel/2006/main">
          <x14:cfRule type="cellIs" priority="6" stopIfTrue="1" operator="equal" id="{44705800-7A3B-4C9C-A85B-8CA7CF11CD0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8367634E-FC57-4734-B3C5-E071D4F45E4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933CFB94-1ABA-44C3-A750-5236B1C1102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Q33 S33 U33 W33 Y33 AA33 AC33 AE33 AG33 AI33 AK33 AM33 AO33 AQ33 AS33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85" zoomScaleNormal="85" workbookViewId="0">
      <selection activeCell="B6" sqref="B6"/>
    </sheetView>
  </sheetViews>
  <sheetFormatPr baseColWidth="10" defaultColWidth="11.5703125" defaultRowHeight="12.75"/>
  <cols>
    <col min="1" max="1" width="17.42578125" customWidth="1"/>
    <col min="2" max="2" width="6.28515625" customWidth="1"/>
  </cols>
  <sheetData>
    <row r="1" spans="1:2">
      <c r="A1" s="308" t="s">
        <v>272</v>
      </c>
    </row>
    <row r="4" spans="1:2">
      <c r="A4" t="s">
        <v>273</v>
      </c>
      <c r="B4" s="315">
        <v>20</v>
      </c>
    </row>
    <row r="5" spans="1:2">
      <c r="A5" t="s">
        <v>274</v>
      </c>
      <c r="B5" s="309" t="s">
        <v>14</v>
      </c>
    </row>
    <row r="6" spans="1:2">
      <c r="A6" t="s">
        <v>275</v>
      </c>
      <c r="B6" s="310" t="s">
        <v>15</v>
      </c>
    </row>
    <row r="7" spans="1:2">
      <c r="A7" t="s">
        <v>276</v>
      </c>
      <c r="B7" s="311" t="s">
        <v>18</v>
      </c>
    </row>
    <row r="8" spans="1:2">
      <c r="A8" t="s">
        <v>277</v>
      </c>
      <c r="B8" s="312" t="s">
        <v>278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39"/>
  <sheetViews>
    <sheetView zoomScale="85" zoomScaleNormal="85" workbookViewId="0">
      <selection activeCell="V41" sqref="V41"/>
    </sheetView>
  </sheetViews>
  <sheetFormatPr baseColWidth="10" defaultRowHeight="12.75"/>
  <cols>
    <col min="1" max="1" width="2" style="9" customWidth="1"/>
    <col min="2" max="2" width="2.85546875" style="40" customWidth="1"/>
    <col min="3" max="3" width="26.5703125" style="9" customWidth="1"/>
    <col min="4" max="27" width="5" style="461" customWidth="1"/>
    <col min="28" max="28" width="6.85546875" style="461" customWidth="1"/>
    <col min="29" max="29" width="5" style="461" customWidth="1"/>
    <col min="30" max="30" width="5.140625" style="9" customWidth="1"/>
    <col min="31" max="31" width="5.85546875" style="99" customWidth="1"/>
    <col min="32" max="32" width="2.85546875" style="9" customWidth="1"/>
    <col min="33" max="33" width="3.140625" style="9" customWidth="1"/>
    <col min="34" max="34" width="2.85546875" style="9" customWidth="1"/>
    <col min="35" max="35" width="3.5703125" style="9" customWidth="1"/>
    <col min="36" max="43" width="4.7109375" style="9" customWidth="1"/>
    <col min="44" max="16384" width="11.42578125" style="9"/>
  </cols>
  <sheetData>
    <row r="1" spans="2:43" ht="12.75" customHeight="1">
      <c r="B1" s="65"/>
      <c r="C1" s="65"/>
    </row>
    <row r="2" spans="2:43" ht="12.75" customHeight="1">
      <c r="B2" s="66"/>
      <c r="C2" s="65"/>
      <c r="D2" s="596"/>
      <c r="E2" s="597"/>
      <c r="F2" s="597"/>
      <c r="G2" s="597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96"/>
      <c r="U2" s="597"/>
      <c r="V2" s="596"/>
      <c r="W2" s="597"/>
      <c r="X2" s="596"/>
      <c r="Y2" s="597"/>
      <c r="Z2" s="597"/>
      <c r="AA2" s="597"/>
      <c r="AB2" s="623"/>
      <c r="AC2" s="623"/>
      <c r="AK2" s="622"/>
      <c r="AL2" s="622"/>
      <c r="AM2" s="622"/>
      <c r="AN2" s="622"/>
    </row>
    <row r="3" spans="2:43" ht="13.5" customHeight="1">
      <c r="B3" s="67"/>
      <c r="C3" s="65"/>
      <c r="D3" s="598"/>
      <c r="E3" s="620"/>
      <c r="F3" s="620"/>
      <c r="G3" s="577"/>
      <c r="H3" s="599"/>
      <c r="I3" s="568"/>
      <c r="J3" s="599"/>
      <c r="K3" s="568"/>
      <c r="L3" s="599"/>
      <c r="M3" s="568"/>
      <c r="N3" s="599"/>
      <c r="O3" s="568"/>
      <c r="P3" s="599"/>
      <c r="Q3" s="568"/>
      <c r="R3" s="568"/>
      <c r="S3" s="568"/>
      <c r="T3" s="598"/>
      <c r="U3" s="577"/>
      <c r="V3" s="576"/>
      <c r="W3" s="577"/>
      <c r="X3" s="598"/>
      <c r="Y3" s="577"/>
      <c r="Z3" s="577"/>
      <c r="AA3" s="577"/>
      <c r="AB3" s="577"/>
      <c r="AC3" s="577"/>
    </row>
    <row r="4" spans="2:43" ht="12.75" customHeight="1">
      <c r="B4" s="68"/>
      <c r="C4" s="65"/>
      <c r="D4" s="576"/>
      <c r="E4" s="577"/>
      <c r="F4" s="577"/>
      <c r="G4" s="577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76"/>
      <c r="U4" s="577"/>
      <c r="V4" s="576"/>
      <c r="W4" s="577"/>
      <c r="X4" s="576"/>
      <c r="Y4" s="577"/>
      <c r="Z4" s="577"/>
      <c r="AA4" s="577"/>
      <c r="AB4" s="624"/>
      <c r="AC4" s="624"/>
      <c r="AD4" s="55" t="s">
        <v>1</v>
      </c>
      <c r="AE4" s="109" t="s">
        <v>1</v>
      </c>
      <c r="AF4" s="621" t="s">
        <v>2</v>
      </c>
      <c r="AG4" s="621"/>
      <c r="AH4" s="621"/>
      <c r="AI4" s="621"/>
      <c r="AJ4" s="619" t="s">
        <v>3</v>
      </c>
      <c r="AK4" s="619"/>
      <c r="AL4" s="619"/>
      <c r="AM4" s="619"/>
      <c r="AN4" s="619"/>
      <c r="AO4" s="619"/>
      <c r="AP4" s="619"/>
      <c r="AQ4" s="619"/>
    </row>
    <row r="5" spans="2:43" ht="12.75" customHeight="1">
      <c r="B5" s="68"/>
      <c r="C5" s="69"/>
      <c r="D5" s="576"/>
      <c r="E5" s="577"/>
      <c r="F5" s="577"/>
      <c r="G5" s="577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76"/>
      <c r="U5" s="577"/>
      <c r="V5" s="576"/>
      <c r="W5" s="577"/>
      <c r="X5" s="576"/>
      <c r="Y5" s="577"/>
      <c r="Z5" s="577"/>
      <c r="AA5" s="577"/>
      <c r="AB5" s="577"/>
      <c r="AC5" s="577"/>
      <c r="AD5" s="17" t="s">
        <v>4</v>
      </c>
      <c r="AE5" s="109" t="s">
        <v>4</v>
      </c>
      <c r="AF5" s="19" t="s">
        <v>5</v>
      </c>
      <c r="AG5" s="47" t="s">
        <v>6</v>
      </c>
      <c r="AH5" s="48" t="s">
        <v>7</v>
      </c>
      <c r="AI5" s="35" t="s">
        <v>8</v>
      </c>
      <c r="AJ5" s="70">
        <v>480</v>
      </c>
      <c r="AK5" s="70">
        <v>510</v>
      </c>
      <c r="AL5" s="70">
        <v>535</v>
      </c>
      <c r="AM5" s="70">
        <v>560</v>
      </c>
      <c r="AN5" s="70">
        <v>585</v>
      </c>
      <c r="AO5" s="70">
        <v>605</v>
      </c>
      <c r="AP5" s="70">
        <v>625</v>
      </c>
      <c r="AQ5" s="70">
        <v>645</v>
      </c>
    </row>
    <row r="6" spans="2:43" ht="13.5" customHeight="1" thickBot="1">
      <c r="B6" s="67"/>
      <c r="C6" s="67"/>
      <c r="D6" s="600"/>
      <c r="E6" s="601"/>
      <c r="F6" s="573"/>
      <c r="G6" s="573"/>
      <c r="H6" s="602"/>
      <c r="I6" s="602"/>
      <c r="J6" s="572"/>
      <c r="K6" s="571"/>
      <c r="L6" s="603"/>
      <c r="M6" s="603"/>
      <c r="N6" s="603"/>
      <c r="O6" s="603"/>
      <c r="P6" s="606"/>
      <c r="Q6" s="568"/>
      <c r="R6" s="603"/>
      <c r="S6" s="603"/>
      <c r="T6" s="607"/>
      <c r="U6" s="605"/>
      <c r="V6" s="607"/>
      <c r="W6" s="605"/>
      <c r="X6" s="460"/>
      <c r="Y6" s="459"/>
      <c r="Z6" s="605"/>
      <c r="AA6" s="605"/>
      <c r="AB6" s="605"/>
      <c r="AC6" s="605"/>
      <c r="AD6" s="17"/>
      <c r="AE6" s="109"/>
      <c r="AF6"/>
      <c r="AG6"/>
      <c r="AH6"/>
      <c r="AI6"/>
      <c r="AJ6"/>
      <c r="AK6"/>
      <c r="AL6"/>
      <c r="AM6"/>
      <c r="AN6"/>
      <c r="AO6"/>
      <c r="AP6"/>
      <c r="AQ6"/>
    </row>
    <row r="7" spans="2:43" s="12" customFormat="1" ht="22.7" customHeight="1" thickBot="1">
      <c r="B7" s="71"/>
      <c r="C7" s="72" t="s">
        <v>353</v>
      </c>
      <c r="D7" s="321"/>
      <c r="E7" s="322"/>
      <c r="F7" s="321"/>
      <c r="G7" s="322"/>
      <c r="H7" s="322"/>
      <c r="I7" s="322"/>
      <c r="J7" s="322"/>
      <c r="K7" s="322"/>
      <c r="L7" s="608" t="s">
        <v>376</v>
      </c>
      <c r="M7" s="609"/>
      <c r="N7" s="609"/>
      <c r="O7" s="609"/>
      <c r="P7" s="609"/>
      <c r="Q7" s="609"/>
      <c r="R7" s="609"/>
      <c r="S7" s="610"/>
      <c r="T7" s="322"/>
      <c r="U7" s="322"/>
      <c r="V7" s="322"/>
      <c r="W7" s="322"/>
      <c r="X7" s="365"/>
      <c r="Y7" s="365"/>
      <c r="Z7" s="322"/>
      <c r="AA7" s="322"/>
      <c r="AB7" s="322"/>
      <c r="AC7" s="322"/>
      <c r="AD7" s="73"/>
      <c r="AE7" s="131"/>
      <c r="AF7" s="74"/>
      <c r="AG7" s="74"/>
      <c r="AH7" s="74"/>
      <c r="AI7" s="74"/>
      <c r="AJ7"/>
      <c r="AK7"/>
      <c r="AL7"/>
      <c r="AM7"/>
      <c r="AN7"/>
      <c r="AO7"/>
      <c r="AP7"/>
      <c r="AQ7"/>
    </row>
    <row r="8" spans="2:43" s="12" customFormat="1" ht="22.7" customHeight="1">
      <c r="B8" s="71"/>
      <c r="C8" s="72" t="s">
        <v>354</v>
      </c>
      <c r="D8" s="439"/>
      <c r="E8" s="440"/>
      <c r="F8" s="439"/>
      <c r="G8" s="440"/>
      <c r="H8" s="440"/>
      <c r="I8" s="440"/>
      <c r="J8" s="440"/>
      <c r="K8" s="440"/>
      <c r="L8" s="444"/>
      <c r="M8" s="444"/>
      <c r="N8" s="444"/>
      <c r="O8" s="444"/>
      <c r="P8" s="444"/>
      <c r="Q8" s="444"/>
      <c r="R8" s="444"/>
      <c r="S8" s="444"/>
      <c r="T8" s="440"/>
      <c r="U8" s="440"/>
      <c r="V8" s="440"/>
      <c r="W8" s="440"/>
      <c r="X8" s="507"/>
      <c r="Y8" s="508"/>
      <c r="Z8" s="440"/>
      <c r="AA8" s="440"/>
      <c r="AB8" s="440"/>
      <c r="AC8" s="440"/>
      <c r="AD8" s="109">
        <f t="shared" ref="AD8:AD39" si="0">COUNT(D8:AC8)</f>
        <v>0</v>
      </c>
      <c r="AE8" s="131" t="str">
        <f>IF(AD8&lt;3," ",(LARGE(C8:AB8,1)+LARGE(C8:AB8,2)+LARGE(C8:AB8,3))/3)</f>
        <v xml:space="preserve"> </v>
      </c>
      <c r="AF8" s="74"/>
      <c r="AG8" s="74"/>
      <c r="AH8" s="74"/>
      <c r="AI8" s="74"/>
      <c r="AJ8"/>
      <c r="AK8"/>
      <c r="AL8"/>
      <c r="AM8"/>
      <c r="AN8"/>
      <c r="AO8"/>
      <c r="AP8"/>
      <c r="AQ8"/>
    </row>
    <row r="9" spans="2:43" s="12" customFormat="1" ht="24" customHeight="1">
      <c r="B9" s="71"/>
      <c r="C9" s="72" t="s">
        <v>350</v>
      </c>
      <c r="D9" s="439"/>
      <c r="E9" s="440"/>
      <c r="F9" s="439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508"/>
      <c r="Y9" s="508"/>
      <c r="Z9" s="440"/>
      <c r="AA9" s="440"/>
      <c r="AB9" s="440"/>
      <c r="AC9" s="440"/>
      <c r="AD9" s="109">
        <f t="shared" si="0"/>
        <v>0</v>
      </c>
      <c r="AE9" s="314"/>
      <c r="AF9" s="74"/>
      <c r="AG9" s="74"/>
      <c r="AH9" s="74"/>
      <c r="AI9" s="74"/>
      <c r="AJ9"/>
      <c r="AK9"/>
      <c r="AL9"/>
      <c r="AM9"/>
      <c r="AN9"/>
      <c r="AO9"/>
      <c r="AP9"/>
      <c r="AQ9"/>
    </row>
    <row r="10" spans="2:43" s="12" customFormat="1" ht="22.7" customHeight="1">
      <c r="B10" s="71"/>
      <c r="C10" s="72" t="s">
        <v>349</v>
      </c>
      <c r="D10" s="439"/>
      <c r="E10" s="440"/>
      <c r="F10" s="439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4"/>
      <c r="Y10" s="444"/>
      <c r="Z10" s="440"/>
      <c r="AA10" s="440"/>
      <c r="AB10" s="440"/>
      <c r="AC10" s="440"/>
      <c r="AD10" s="109">
        <f t="shared" si="0"/>
        <v>0</v>
      </c>
      <c r="AE10" s="314"/>
      <c r="AF10" s="74"/>
      <c r="AG10" s="74"/>
      <c r="AH10" s="74"/>
      <c r="AI10" s="74"/>
      <c r="AJ10"/>
      <c r="AK10"/>
      <c r="AL10"/>
      <c r="AM10"/>
      <c r="AN10"/>
      <c r="AO10"/>
      <c r="AP10"/>
      <c r="AQ10"/>
    </row>
    <row r="11" spans="2:43">
      <c r="B11" s="14"/>
      <c r="C11" s="31"/>
      <c r="D11" s="427"/>
      <c r="E11" s="428"/>
      <c r="F11" s="427"/>
      <c r="G11" s="428"/>
      <c r="H11" s="427"/>
      <c r="I11" s="428"/>
      <c r="J11" s="427"/>
      <c r="K11" s="428"/>
      <c r="L11" s="427"/>
      <c r="M11" s="428"/>
      <c r="N11" s="427"/>
      <c r="O11" s="428"/>
      <c r="P11" s="427"/>
      <c r="Q11" s="428"/>
      <c r="R11" s="427"/>
      <c r="S11" s="428"/>
      <c r="T11" s="442"/>
      <c r="U11" s="443"/>
      <c r="V11" s="431"/>
      <c r="W11" s="431"/>
      <c r="X11" s="431"/>
      <c r="Y11" s="431"/>
      <c r="Z11" s="427"/>
      <c r="AA11" s="428"/>
      <c r="AB11" s="427"/>
      <c r="AC11" s="428"/>
      <c r="AD11" s="109">
        <f t="shared" si="0"/>
        <v>0</v>
      </c>
      <c r="AE11" s="131" t="str">
        <f>IF(AD11&lt;3," ",(LARGE(C11:AB11,1)+LARGE(C11:AB11,2)+LARGE(C11:AB11,3))/3)</f>
        <v xml:space="preserve"> </v>
      </c>
      <c r="AF11" s="34" t="str">
        <f>IF(COUNTIF(D11:AA11,"(1)")=0," ",COUNTIF(D11:AA11,"(1)"))</f>
        <v xml:space="preserve"> </v>
      </c>
      <c r="AG11" s="34" t="str">
        <f>IF(COUNTIF(D11:AA11,"(2)")=0," ",COUNTIF(D11:AA11,"(2)"))</f>
        <v xml:space="preserve"> </v>
      </c>
      <c r="AH11" s="34" t="str">
        <f>IF(COUNTIF(D11:AA11,"(3)")=0," ",COUNTIF(D11:AA11,"(3)"))</f>
        <v xml:space="preserve"> </v>
      </c>
      <c r="AI11" s="35" t="str">
        <f>IF(SUM(AF11:AH11)=0," ",SUM(AF11:AH11))</f>
        <v xml:space="preserve"> </v>
      </c>
      <c r="AJ11" s="36" t="str">
        <f>IF(AC11=0,Var!$B$8,IF(LARGE(D11:AA11,1)&gt;=480,Var!$B$4," "))</f>
        <v>---</v>
      </c>
      <c r="AK11" s="36" t="str">
        <f>IF(AC11=0,Var!$B$8,IF(LARGE(D11:AA11,1)&gt;=510,Var!$B$4," "))</f>
        <v>---</v>
      </c>
      <c r="AL11" s="36" t="str">
        <f>IF(AC11=0,Var!$B$8,IF(LARGE(D11:AA11,1)&gt;=535,Var!$B$4," "))</f>
        <v>---</v>
      </c>
      <c r="AM11" s="36" t="str">
        <f>IF(AC11=0,Var!$B$8,IF(LARGE(D11:AA11,1)&gt;=560,Var!$B$4," "))</f>
        <v>---</v>
      </c>
      <c r="AN11" s="36" t="str">
        <f>IF(AC11=0,Var!$B$8,IF(LARGE(D11:AA11,1)&gt;=585,Var!$B$4," "))</f>
        <v>---</v>
      </c>
      <c r="AO11" s="36" t="str">
        <f>IF(AC11=0,Var!$B$8,IF(LARGE(D11:AA11,1)&gt;=605,Var!$B$4," "))</f>
        <v>---</v>
      </c>
      <c r="AP11" s="36" t="str">
        <f>IF(AC11=0,Var!$B$8,IF(LARGE(D11:AA11,1)&gt;=625,Var!$B$4," "))</f>
        <v>---</v>
      </c>
      <c r="AQ11" s="36" t="str">
        <f>IF(AC11=0,Var!$B$8,IF(LARGE(D11:AA11,1)&gt;=645,Var!$B$4," "))</f>
        <v>---</v>
      </c>
    </row>
    <row r="12" spans="2:43" s="12" customFormat="1" ht="22.7" customHeight="1">
      <c r="B12" s="71"/>
      <c r="C12" s="72" t="s">
        <v>351</v>
      </c>
      <c r="D12" s="439"/>
      <c r="E12" s="440"/>
      <c r="F12" s="439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5"/>
      <c r="Y12" s="445"/>
      <c r="Z12" s="440"/>
      <c r="AA12" s="440"/>
      <c r="AB12" s="440"/>
      <c r="AC12" s="440"/>
      <c r="AD12" s="109">
        <f t="shared" si="0"/>
        <v>0</v>
      </c>
      <c r="AE12" s="131" t="str">
        <f>IF(AD12&lt;3," ",(LARGE(C12:AB12,1)+LARGE(C12:AB12,2)+LARGE(C12:AB12,3))/3)</f>
        <v xml:space="preserve"> </v>
      </c>
      <c r="AF12" s="74"/>
      <c r="AG12" s="74"/>
      <c r="AH12" s="74"/>
      <c r="AI12" s="74"/>
      <c r="AJ12"/>
      <c r="AK12"/>
      <c r="AL12"/>
      <c r="AM12"/>
      <c r="AN12"/>
      <c r="AO12"/>
      <c r="AP12"/>
      <c r="AQ12"/>
    </row>
    <row r="13" spans="2:43">
      <c r="B13" s="14"/>
      <c r="C13" s="31"/>
      <c r="D13" s="427"/>
      <c r="E13" s="428"/>
      <c r="F13" s="427"/>
      <c r="G13" s="428"/>
      <c r="H13" s="427"/>
      <c r="I13" s="428"/>
      <c r="J13" s="427"/>
      <c r="K13" s="428"/>
      <c r="L13" s="427"/>
      <c r="M13" s="428"/>
      <c r="N13" s="427"/>
      <c r="O13" s="428"/>
      <c r="P13" s="427"/>
      <c r="Q13" s="428"/>
      <c r="R13" s="427"/>
      <c r="S13" s="428"/>
      <c r="T13" s="429"/>
      <c r="U13" s="430"/>
      <c r="V13" s="431"/>
      <c r="W13" s="431"/>
      <c r="X13" s="432"/>
      <c r="Y13" s="433"/>
      <c r="Z13" s="434"/>
      <c r="AA13" s="428"/>
      <c r="AB13" s="434"/>
      <c r="AC13" s="428"/>
      <c r="AD13" s="109">
        <f t="shared" si="0"/>
        <v>0</v>
      </c>
      <c r="AE13" s="314"/>
      <c r="AF13" s="34" t="str">
        <f>IF(COUNTIF(D13:AA13,"(1)")=0," ",COUNTIF(D13:AA13,"(1)"))</f>
        <v xml:space="preserve"> </v>
      </c>
      <c r="AG13" s="34" t="str">
        <f>IF(COUNTIF(D13:AA13,"(2)")=0," ",COUNTIF(D13:AA13,"(2)"))</f>
        <v xml:space="preserve"> </v>
      </c>
      <c r="AH13" s="34" t="str">
        <f>IF(COUNTIF(D13:AA13,"(3)")=0," ",COUNTIF(D13:AA13,"(3)"))</f>
        <v xml:space="preserve"> </v>
      </c>
      <c r="AI13" s="35" t="str">
        <f>IF(SUM(AF13:AH13)=0," ",SUM(AF13:AH13))</f>
        <v xml:space="preserve"> </v>
      </c>
      <c r="AJ13" s="36" t="str">
        <f>IF(AC13=0,Var!$B$8,IF(LARGE(D13:AA13,1)&gt;=480,Var!$B$4," "))</f>
        <v>---</v>
      </c>
      <c r="AK13" s="36" t="str">
        <f>IF(AC13=0,Var!$B$8,IF(LARGE(D13:AA13,1)&gt;=510,Var!$B$4," "))</f>
        <v>---</v>
      </c>
      <c r="AL13" s="36" t="str">
        <f>IF(AC13=0,Var!$B$8,IF(LARGE(D13:AA13,1)&gt;=535,Var!$B$4," "))</f>
        <v>---</v>
      </c>
      <c r="AM13" s="36" t="str">
        <f>IF(AC13=0,Var!$B$8,IF(LARGE(D13:AA13,1)&gt;=560,Var!$B$4," "))</f>
        <v>---</v>
      </c>
      <c r="AN13" s="36" t="str">
        <f>IF(AC13=0,Var!$B$8,IF(LARGE(D13:AA13,1)&gt;=585,Var!$B$4," "))</f>
        <v>---</v>
      </c>
      <c r="AO13" s="36" t="str">
        <f>IF(AC13=0,Var!$B$8,IF(LARGE(D13:AA13,1)&gt;=605,Var!$B$4," "))</f>
        <v>---</v>
      </c>
      <c r="AP13" s="36" t="str">
        <f>IF(AC13=0,Var!$B$8,IF(LARGE(D13:AA13,1)&gt;=625,Var!$B$4," "))</f>
        <v>---</v>
      </c>
      <c r="AQ13" s="36" t="str">
        <f>IF(AC13=0,Var!$B$8,IF(LARGE(D13:AA13,1)&gt;=645,Var!$B$4," "))</f>
        <v>---</v>
      </c>
    </row>
    <row r="14" spans="2:43">
      <c r="B14" s="14"/>
      <c r="C14" s="31"/>
      <c r="D14" s="427"/>
      <c r="E14" s="428"/>
      <c r="F14" s="427"/>
      <c r="G14" s="428"/>
      <c r="H14" s="427"/>
      <c r="I14" s="428"/>
      <c r="J14" s="427"/>
      <c r="K14" s="428"/>
      <c r="L14" s="427"/>
      <c r="M14" s="428"/>
      <c r="N14" s="427"/>
      <c r="O14" s="428"/>
      <c r="P14" s="427"/>
      <c r="Q14" s="428"/>
      <c r="R14" s="427"/>
      <c r="S14" s="428"/>
      <c r="T14" s="435"/>
      <c r="U14" s="436"/>
      <c r="V14" s="431"/>
      <c r="W14" s="431"/>
      <c r="X14" s="437"/>
      <c r="Y14" s="438"/>
      <c r="Z14" s="434"/>
      <c r="AA14" s="428"/>
      <c r="AB14" s="434"/>
      <c r="AC14" s="428"/>
      <c r="AD14" s="109">
        <f t="shared" si="0"/>
        <v>0</v>
      </c>
      <c r="AE14" s="314"/>
      <c r="AF14" s="34" t="str">
        <f>IF(COUNTIF(D14:AA14,"(1)")=0," ",COUNTIF(D14:AA14,"(1)"))</f>
        <v xml:space="preserve"> </v>
      </c>
      <c r="AG14" s="34" t="str">
        <f>IF(COUNTIF(D14:AA14,"(2)")=0," ",COUNTIF(D14:AA14,"(2)"))</f>
        <v xml:space="preserve"> </v>
      </c>
      <c r="AH14" s="34" t="str">
        <f>IF(COUNTIF(D14:AA14,"(3)")=0," ",COUNTIF(D14:AA14,"(3)"))</f>
        <v xml:space="preserve"> </v>
      </c>
      <c r="AI14" s="35" t="str">
        <f>IF(SUM(AF14:AH14)=0," ",SUM(AF14:AH14))</f>
        <v xml:space="preserve"> </v>
      </c>
      <c r="AJ14" s="36" t="str">
        <f>IF(AC14=0,Var!$B$8,IF(LARGE(D14:AA14,1)&gt;=480,Var!$B$4," "))</f>
        <v>---</v>
      </c>
      <c r="AK14" s="36" t="str">
        <f>IF(AC14=0,Var!$B$8,IF(LARGE(D14:AA14,1)&gt;=510,Var!$B$4," "))</f>
        <v>---</v>
      </c>
      <c r="AL14" s="36" t="str">
        <f>IF(AC14=0,Var!$B$8,IF(LARGE(D14:AA14,1)&gt;=535,Var!$B$4," "))</f>
        <v>---</v>
      </c>
      <c r="AM14" s="36" t="str">
        <f>IF(AC14=0,Var!$B$8,IF(LARGE(D14:AA14,1)&gt;=560,Var!$B$4," "))</f>
        <v>---</v>
      </c>
      <c r="AN14" s="36" t="str">
        <f>IF(AC14=0,Var!$B$8,IF(LARGE(D14:AA14,1)&gt;=585,Var!$B$4," "))</f>
        <v>---</v>
      </c>
      <c r="AO14" s="36" t="str">
        <f>IF(AC14=0,Var!$B$8,IF(LARGE(D14:AA14,1)&gt;=605,Var!$B$4," "))</f>
        <v>---</v>
      </c>
      <c r="AP14" s="36" t="str">
        <f>IF(AC14=0,Var!$B$8,IF(LARGE(D14:AA14,1)&gt;=625,Var!$B$4," "))</f>
        <v>---</v>
      </c>
      <c r="AQ14" s="36" t="str">
        <f>IF(AC14=0,Var!$B$8,IF(LARGE(D14:AA14,1)&gt;=645,Var!$B$4," "))</f>
        <v>---</v>
      </c>
    </row>
    <row r="15" spans="2:43" s="12" customFormat="1" ht="22.7" customHeight="1">
      <c r="B15" s="71"/>
      <c r="C15" s="72" t="s">
        <v>347</v>
      </c>
      <c r="D15" s="439"/>
      <c r="E15" s="440"/>
      <c r="F15" s="439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1"/>
      <c r="Y15" s="441"/>
      <c r="Z15" s="440"/>
      <c r="AA15" s="440"/>
      <c r="AB15" s="440"/>
      <c r="AC15" s="440"/>
      <c r="AD15" s="109">
        <f t="shared" si="0"/>
        <v>0</v>
      </c>
      <c r="AE15" s="131" t="str">
        <f>IF(AD15&lt;3," ",(LARGE(C15:AB15,1)+LARGE(C15:AB15,2)+LARGE(C15:AB15,3))/3)</f>
        <v xml:space="preserve"> </v>
      </c>
      <c r="AF15" s="74"/>
      <c r="AG15" s="74"/>
      <c r="AH15" s="74"/>
      <c r="AI15" s="74"/>
      <c r="AJ15"/>
      <c r="AK15"/>
      <c r="AL15"/>
      <c r="AM15"/>
      <c r="AN15"/>
      <c r="AO15"/>
      <c r="AP15"/>
      <c r="AQ15"/>
    </row>
    <row r="16" spans="2:43">
      <c r="B16" s="14">
        <v>1</v>
      </c>
      <c r="C16" s="31" t="s">
        <v>341</v>
      </c>
      <c r="D16" s="427"/>
      <c r="E16" s="428"/>
      <c r="F16" s="427"/>
      <c r="G16" s="428"/>
      <c r="H16" s="427"/>
      <c r="I16" s="428"/>
      <c r="J16" s="427"/>
      <c r="K16" s="428"/>
      <c r="L16" s="427"/>
      <c r="M16" s="428"/>
      <c r="N16" s="427"/>
      <c r="O16" s="428"/>
      <c r="P16" s="427"/>
      <c r="Q16" s="428"/>
      <c r="R16" s="427"/>
      <c r="S16" s="428"/>
      <c r="T16" s="429"/>
      <c r="U16" s="430"/>
      <c r="V16" s="431"/>
      <c r="W16" s="431"/>
      <c r="X16" s="432"/>
      <c r="Y16" s="433"/>
      <c r="Z16" s="434"/>
      <c r="AA16" s="428"/>
      <c r="AB16" s="434"/>
      <c r="AC16" s="428"/>
      <c r="AD16" s="109">
        <f t="shared" si="0"/>
        <v>0</v>
      </c>
      <c r="AE16" s="131" t="str">
        <f>IF(AD16&lt;3," ",(LARGE(C16:AB16,1)+LARGE(C16:AB16,2)+LARGE(C16:AB16,3))/3)</f>
        <v xml:space="preserve"> </v>
      </c>
      <c r="AF16" s="34" t="str">
        <f>IF(COUNTIF(D16:AA16,"(1)")=0," ",COUNTIF(D16:AA16,"(1)"))</f>
        <v xml:space="preserve"> </v>
      </c>
      <c r="AG16" s="34" t="str">
        <f>IF(COUNTIF(D16:AA16,"(2)")=0," ",COUNTIF(D16:AA16,"(2)"))</f>
        <v xml:space="preserve"> </v>
      </c>
      <c r="AH16" s="34" t="str">
        <f>IF(COUNTIF(D16:AA16,"(3)")=0," ",COUNTIF(D16:AA16,"(3)"))</f>
        <v xml:space="preserve"> </v>
      </c>
      <c r="AI16" s="35" t="str">
        <f>IF(SUM(AF16:AH16)=0," ",SUM(AF16:AH16))</f>
        <v xml:space="preserve"> </v>
      </c>
      <c r="AJ16" s="36" t="str">
        <f>IF(AC16=0,Var!$B$8,IF(LARGE(D16:AA16,1)&gt;=480,Var!$B$4," "))</f>
        <v>---</v>
      </c>
      <c r="AK16" s="36" t="str">
        <f>IF(AC16=0,Var!$B$8,IF(LARGE(D16:AA16,1)&gt;=510,Var!$B$4," "))</f>
        <v>---</v>
      </c>
      <c r="AL16" s="36" t="str">
        <f>IF(AC16=0,Var!$B$8,IF(LARGE(D16:AA16,1)&gt;=535,Var!$B$4," "))</f>
        <v>---</v>
      </c>
      <c r="AM16" s="36" t="str">
        <f>IF(AC16=0,Var!$B$8,IF(LARGE(D16:AA16,1)&gt;=560,Var!$B$4," "))</f>
        <v>---</v>
      </c>
      <c r="AN16" s="36" t="str">
        <f>IF(AC16=0,Var!$B$8,IF(LARGE(D16:AA16,1)&gt;=585,Var!$B$4," "))</f>
        <v>---</v>
      </c>
      <c r="AO16" s="36" t="str">
        <f>IF(AC16=0,Var!$B$8,IF(LARGE(D16:AA16,1)&gt;=605,Var!$B$4," "))</f>
        <v>---</v>
      </c>
      <c r="AP16" s="36" t="str">
        <f>IF(AC16=0,Var!$B$8,IF(LARGE(D16:AA16,1)&gt;=625,Var!$B$4," "))</f>
        <v>---</v>
      </c>
      <c r="AQ16" s="36" t="str">
        <f>IF(AC16=0,Var!$B$8,IF(LARGE(D16:AA16,1)&gt;=645,Var!$B$4," "))</f>
        <v>---</v>
      </c>
    </row>
    <row r="17" spans="2:43">
      <c r="B17" s="14"/>
      <c r="C17" s="31"/>
      <c r="D17" s="427"/>
      <c r="E17" s="428"/>
      <c r="F17" s="427"/>
      <c r="G17" s="428"/>
      <c r="H17" s="427"/>
      <c r="I17" s="428"/>
      <c r="J17" s="427"/>
      <c r="K17" s="428"/>
      <c r="L17" s="427"/>
      <c r="M17" s="428"/>
      <c r="N17" s="427"/>
      <c r="O17" s="428"/>
      <c r="P17" s="427"/>
      <c r="Q17" s="428"/>
      <c r="R17" s="427"/>
      <c r="S17" s="428"/>
      <c r="T17" s="435"/>
      <c r="U17" s="436"/>
      <c r="V17" s="431"/>
      <c r="W17" s="431"/>
      <c r="X17" s="437"/>
      <c r="Y17" s="438"/>
      <c r="Z17" s="434"/>
      <c r="AA17" s="428"/>
      <c r="AB17" s="434"/>
      <c r="AC17" s="428"/>
      <c r="AD17" s="109">
        <f t="shared" si="0"/>
        <v>0</v>
      </c>
      <c r="AE17" s="314"/>
      <c r="AF17" s="34" t="str">
        <f>IF(COUNTIF(D17:AA17,"(1)")=0," ",COUNTIF(D17:AA17,"(1)"))</f>
        <v xml:space="preserve"> </v>
      </c>
      <c r="AG17" s="34" t="str">
        <f>IF(COUNTIF(D17:AA17,"(2)")=0," ",COUNTIF(D17:AA17,"(2)"))</f>
        <v xml:space="preserve"> </v>
      </c>
      <c r="AH17" s="34" t="str">
        <f>IF(COUNTIF(D17:AA17,"(3)")=0," ",COUNTIF(D17:AA17,"(3)"))</f>
        <v xml:space="preserve"> </v>
      </c>
      <c r="AI17" s="35" t="str">
        <f>IF(SUM(AF17:AH17)=0," ",SUM(AF17:AH17))</f>
        <v xml:space="preserve"> </v>
      </c>
      <c r="AJ17" s="36" t="str">
        <f>IF(AC17=0,Var!$B$8,IF(LARGE(D17:AA17,1)&gt;=480,Var!$B$4," "))</f>
        <v>---</v>
      </c>
      <c r="AK17" s="36" t="str">
        <f>IF(AC17=0,Var!$B$8,IF(LARGE(D17:AA17,1)&gt;=510,Var!$B$4," "))</f>
        <v>---</v>
      </c>
      <c r="AL17" s="36" t="str">
        <f>IF(AC17=0,Var!$B$8,IF(LARGE(D17:AA17,1)&gt;=535,Var!$B$4," "))</f>
        <v>---</v>
      </c>
      <c r="AM17" s="36" t="str">
        <f>IF(AC17=0,Var!$B$8,IF(LARGE(D17:AA17,1)&gt;=560,Var!$B$4," "))</f>
        <v>---</v>
      </c>
      <c r="AN17" s="36" t="str">
        <f>IF(AC17=0,Var!$B$8,IF(LARGE(D17:AA17,1)&gt;=585,Var!$B$4," "))</f>
        <v>---</v>
      </c>
      <c r="AO17" s="36" t="str">
        <f>IF(AC17=0,Var!$B$8,IF(LARGE(D17:AA17,1)&gt;=605,Var!$B$4," "))</f>
        <v>---</v>
      </c>
      <c r="AP17" s="36" t="str">
        <f>IF(AC17=0,Var!$B$8,IF(LARGE(D17:AA17,1)&gt;=625,Var!$B$4," "))</f>
        <v>---</v>
      </c>
      <c r="AQ17" s="36" t="str">
        <f>IF(AC17=0,Var!$B$8,IF(LARGE(D17:AA17,1)&gt;=645,Var!$B$4," "))</f>
        <v>---</v>
      </c>
    </row>
    <row r="18" spans="2:43" s="12" customFormat="1" ht="22.7" customHeight="1">
      <c r="B18" s="71"/>
      <c r="C18" s="72" t="s">
        <v>352</v>
      </c>
      <c r="D18" s="439"/>
      <c r="E18" s="440"/>
      <c r="F18" s="439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1"/>
      <c r="Y18" s="441"/>
      <c r="Z18" s="440"/>
      <c r="AA18" s="440"/>
      <c r="AB18" s="440"/>
      <c r="AC18" s="440"/>
      <c r="AD18" s="109">
        <f t="shared" si="0"/>
        <v>0</v>
      </c>
      <c r="AE18" s="131" t="str">
        <f>IF(AD18&lt;3," ",(LARGE(C18:AB18,1)+LARGE(C18:AB18,2)+LARGE(C18:AB18,3))/3)</f>
        <v xml:space="preserve"> </v>
      </c>
      <c r="AF18" s="74"/>
      <c r="AG18" s="74"/>
      <c r="AH18" s="74"/>
      <c r="AI18" s="74"/>
      <c r="AJ18"/>
      <c r="AK18"/>
      <c r="AL18"/>
      <c r="AM18"/>
      <c r="AN18"/>
      <c r="AO18"/>
      <c r="AP18"/>
      <c r="AQ18"/>
    </row>
    <row r="19" spans="2:43">
      <c r="B19" s="14"/>
      <c r="C19" s="31"/>
      <c r="D19" s="427"/>
      <c r="E19" s="428"/>
      <c r="F19" s="427"/>
      <c r="G19" s="428"/>
      <c r="H19" s="427"/>
      <c r="I19" s="428"/>
      <c r="J19" s="427"/>
      <c r="K19" s="428"/>
      <c r="L19" s="427"/>
      <c r="M19" s="428"/>
      <c r="N19" s="427"/>
      <c r="O19" s="428"/>
      <c r="P19" s="427"/>
      <c r="Q19" s="428"/>
      <c r="R19" s="427"/>
      <c r="S19" s="428"/>
      <c r="T19" s="429"/>
      <c r="U19" s="430"/>
      <c r="V19" s="431"/>
      <c r="W19" s="431"/>
      <c r="X19" s="432"/>
      <c r="Y19" s="433"/>
      <c r="Z19" s="434"/>
      <c r="AA19" s="428"/>
      <c r="AB19" s="434"/>
      <c r="AC19" s="428"/>
      <c r="AD19" s="109">
        <f t="shared" si="0"/>
        <v>0</v>
      </c>
      <c r="AE19" s="131" t="str">
        <f>IF(AD19&lt;3," ",(LARGE(C19:AB19,1)+LARGE(C19:AB19,2)+LARGE(C19:AB19,3))/3)</f>
        <v xml:space="preserve"> </v>
      </c>
      <c r="AF19" s="34" t="str">
        <f>IF(COUNTIF(D19:AA19,"(1)")=0," ",COUNTIF(D19:AA19,"(1)"))</f>
        <v xml:space="preserve"> </v>
      </c>
      <c r="AG19" s="34" t="str">
        <f>IF(COUNTIF(D19:AA19,"(2)")=0," ",COUNTIF(D19:AA19,"(2)"))</f>
        <v xml:space="preserve"> </v>
      </c>
      <c r="AH19" s="34" t="str">
        <f>IF(COUNTIF(D19:AA19,"(3)")=0," ",COUNTIF(D19:AA19,"(3)"))</f>
        <v xml:space="preserve"> </v>
      </c>
      <c r="AI19" s="35" t="str">
        <f>IF(SUM(AF19:AH19)=0," ",SUM(AF19:AH19))</f>
        <v xml:space="preserve"> </v>
      </c>
      <c r="AJ19" s="36" t="str">
        <f>IF(AC19=0,Var!$B$8,IF(LARGE(D19:AA19,1)&gt;=480,Var!$B$4," "))</f>
        <v>---</v>
      </c>
      <c r="AK19" s="36" t="str">
        <f>IF(AC19=0,Var!$B$8,IF(LARGE(D19:AA19,1)&gt;=510,Var!$B$4," "))</f>
        <v>---</v>
      </c>
      <c r="AL19" s="36" t="str">
        <f>IF(AC19=0,Var!$B$8,IF(LARGE(D19:AA19,1)&gt;=535,Var!$B$4," "))</f>
        <v>---</v>
      </c>
      <c r="AM19" s="36" t="str">
        <f>IF(AC19=0,Var!$B$8,IF(LARGE(D19:AA19,1)&gt;=560,Var!$B$4," "))</f>
        <v>---</v>
      </c>
      <c r="AN19" s="36" t="str">
        <f>IF(AC19=0,Var!$B$8,IF(LARGE(D19:AA19,1)&gt;=585,Var!$B$4," "))</f>
        <v>---</v>
      </c>
      <c r="AO19" s="36" t="str">
        <f>IF(AC19=0,Var!$B$8,IF(LARGE(D19:AA19,1)&gt;=605,Var!$B$4," "))</f>
        <v>---</v>
      </c>
      <c r="AP19" s="36" t="str">
        <f>IF(AC19=0,Var!$B$8,IF(LARGE(D19:AA19,1)&gt;=625,Var!$B$4," "))</f>
        <v>---</v>
      </c>
      <c r="AQ19" s="36" t="str">
        <f>IF(AC19=0,Var!$B$8,IF(LARGE(D19:AA19,1)&gt;=645,Var!$B$4," "))</f>
        <v>---</v>
      </c>
    </row>
    <row r="20" spans="2:43">
      <c r="B20" s="14"/>
      <c r="C20" s="31"/>
      <c r="D20" s="427"/>
      <c r="E20" s="428"/>
      <c r="F20" s="427"/>
      <c r="G20" s="428"/>
      <c r="H20" s="427"/>
      <c r="I20" s="428"/>
      <c r="J20" s="427"/>
      <c r="K20" s="428"/>
      <c r="L20" s="427"/>
      <c r="M20" s="428"/>
      <c r="N20" s="427"/>
      <c r="O20" s="428"/>
      <c r="P20" s="427"/>
      <c r="Q20" s="428"/>
      <c r="R20" s="427"/>
      <c r="S20" s="428"/>
      <c r="T20" s="435"/>
      <c r="U20" s="436"/>
      <c r="V20" s="431"/>
      <c r="W20" s="431"/>
      <c r="X20" s="437"/>
      <c r="Y20" s="438"/>
      <c r="Z20" s="434"/>
      <c r="AA20" s="428"/>
      <c r="AB20" s="434"/>
      <c r="AC20" s="428"/>
      <c r="AD20" s="109">
        <f t="shared" si="0"/>
        <v>0</v>
      </c>
      <c r="AE20" s="314"/>
      <c r="AF20" s="34" t="str">
        <f>IF(COUNTIF(D20:AA20,"(1)")=0," ",COUNTIF(D20:AA20,"(1)"))</f>
        <v xml:space="preserve"> </v>
      </c>
      <c r="AG20" s="34" t="str">
        <f>IF(COUNTIF(D20:AA20,"(2)")=0," ",COUNTIF(D20:AA20,"(2)"))</f>
        <v xml:space="preserve"> </v>
      </c>
      <c r="AH20" s="34" t="str">
        <f>IF(COUNTIF(D20:AA20,"(3)")=0," ",COUNTIF(D20:AA20,"(3)"))</f>
        <v xml:space="preserve"> </v>
      </c>
      <c r="AI20" s="35" t="str">
        <f>IF(SUM(AF20:AH20)=0," ",SUM(AF20:AH20))</f>
        <v xml:space="preserve"> </v>
      </c>
      <c r="AJ20" s="36" t="str">
        <f>IF(AC20=0,Var!$B$8,IF(LARGE(D20:AA20,1)&gt;=480,Var!$B$4," "))</f>
        <v>---</v>
      </c>
      <c r="AK20" s="36" t="str">
        <f>IF(AC20=0,Var!$B$8,IF(LARGE(D20:AA20,1)&gt;=510,Var!$B$4," "))</f>
        <v>---</v>
      </c>
      <c r="AL20" s="36" t="str">
        <f>IF(AC20=0,Var!$B$8,IF(LARGE(D20:AA20,1)&gt;=535,Var!$B$4," "))</f>
        <v>---</v>
      </c>
      <c r="AM20" s="36" t="str">
        <f>IF(AC20=0,Var!$B$8,IF(LARGE(D20:AA20,1)&gt;=560,Var!$B$4," "))</f>
        <v>---</v>
      </c>
      <c r="AN20" s="36" t="str">
        <f>IF(AC20=0,Var!$B$8,IF(LARGE(D20:AA20,1)&gt;=585,Var!$B$4," "))</f>
        <v>---</v>
      </c>
      <c r="AO20" s="36" t="str">
        <f>IF(AC20=0,Var!$B$8,IF(LARGE(D20:AA20,1)&gt;=605,Var!$B$4," "))</f>
        <v>---</v>
      </c>
      <c r="AP20" s="36" t="str">
        <f>IF(AC20=0,Var!$B$8,IF(LARGE(D20:AA20,1)&gt;=625,Var!$B$4," "))</f>
        <v>---</v>
      </c>
      <c r="AQ20" s="36" t="str">
        <f>IF(AC20=0,Var!$B$8,IF(LARGE(D20:AA20,1)&gt;=645,Var!$B$4," "))</f>
        <v>---</v>
      </c>
    </row>
    <row r="21" spans="2:43" s="12" customFormat="1" ht="22.7" customHeight="1">
      <c r="B21" s="71"/>
      <c r="C21" s="72" t="s">
        <v>348</v>
      </c>
      <c r="D21" s="439"/>
      <c r="E21" s="440"/>
      <c r="F21" s="439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1"/>
      <c r="Y21" s="441"/>
      <c r="Z21" s="440"/>
      <c r="AA21" s="440"/>
      <c r="AB21" s="440"/>
      <c r="AC21" s="440"/>
      <c r="AD21" s="109">
        <f t="shared" si="0"/>
        <v>0</v>
      </c>
      <c r="AE21" s="131" t="str">
        <f t="shared" ref="AE21:AE80" si="1">IF(AD21&lt;3," ",(LARGE(C21:AB21,1)+LARGE(C21:AB21,2)+LARGE(C21:AB21,3))/3)</f>
        <v xml:space="preserve"> </v>
      </c>
      <c r="AF21" s="74"/>
      <c r="AG21" s="74"/>
      <c r="AH21" s="74"/>
      <c r="AI21" s="74"/>
      <c r="AJ21"/>
      <c r="AK21"/>
      <c r="AL21"/>
      <c r="AM21"/>
      <c r="AN21"/>
      <c r="AO21"/>
      <c r="AP21"/>
      <c r="AQ21"/>
    </row>
    <row r="22" spans="2:43">
      <c r="B22" s="14">
        <v>1</v>
      </c>
      <c r="C22" s="31" t="s">
        <v>75</v>
      </c>
      <c r="D22" s="427"/>
      <c r="E22" s="428"/>
      <c r="F22" s="427"/>
      <c r="G22" s="449"/>
      <c r="H22" s="454"/>
      <c r="I22" s="428"/>
      <c r="J22" s="427"/>
      <c r="K22" s="428"/>
      <c r="L22" s="427"/>
      <c r="M22" s="428"/>
      <c r="N22" s="427"/>
      <c r="O22" s="428"/>
      <c r="P22" s="427"/>
      <c r="Q22" s="428"/>
      <c r="R22" s="427"/>
      <c r="S22" s="428"/>
      <c r="T22" s="429"/>
      <c r="U22" s="430"/>
      <c r="V22" s="431"/>
      <c r="W22" s="431"/>
      <c r="X22" s="432"/>
      <c r="Y22" s="433"/>
      <c r="Z22" s="434"/>
      <c r="AA22" s="428"/>
      <c r="AB22" s="434"/>
      <c r="AC22" s="428"/>
      <c r="AD22" s="109">
        <f t="shared" si="0"/>
        <v>0</v>
      </c>
      <c r="AE22" s="131" t="str">
        <f t="shared" si="1"/>
        <v xml:space="preserve"> </v>
      </c>
      <c r="AF22" s="34" t="str">
        <f>IF(COUNTIF(D22:AA22,"(1)")=0," ",COUNTIF(D22:AA22,"(1)"))</f>
        <v xml:space="preserve"> </v>
      </c>
      <c r="AG22" s="34" t="str">
        <f>IF(COUNTIF(D22:AA22,"(2)")=0," ",COUNTIF(D22:AA22,"(2)"))</f>
        <v xml:space="preserve"> </v>
      </c>
      <c r="AH22" s="34" t="str">
        <f>IF(COUNTIF(D22:AA22,"(3)")=0," ",COUNTIF(D22:AA22,"(3)"))</f>
        <v xml:space="preserve"> </v>
      </c>
      <c r="AI22" s="35" t="str">
        <f>IF(SUM(AF22:AH22)=0," ",SUM(AF22:AH22))</f>
        <v xml:space="preserve"> </v>
      </c>
      <c r="AJ22" s="36">
        <v>4</v>
      </c>
      <c r="AK22" s="36">
        <v>4</v>
      </c>
      <c r="AL22" s="36">
        <v>4</v>
      </c>
      <c r="AM22" s="36">
        <v>18</v>
      </c>
      <c r="AN22" s="36">
        <v>18</v>
      </c>
      <c r="AO22" s="36" t="str">
        <f>IF(AC22=0,Var!$B$8,IF(LARGE(D22:AA22,1)&gt;=605,Var!$B$4," "))</f>
        <v>---</v>
      </c>
      <c r="AP22" s="36" t="str">
        <f>IF(AC22=0,Var!$B$8,IF(LARGE(D22:AA22,1)&gt;=625,Var!$B$4," "))</f>
        <v>---</v>
      </c>
      <c r="AQ22" s="36" t="str">
        <f>IF(AC22=0,Var!$B$8,IF(LARGE(D22:AA22,1)&gt;=645,Var!$B$4," "))</f>
        <v>---</v>
      </c>
    </row>
    <row r="23" spans="2:43">
      <c r="B23" s="14"/>
      <c r="C23" s="31"/>
      <c r="D23" s="427"/>
      <c r="E23" s="428"/>
      <c r="F23" s="427"/>
      <c r="G23" s="428"/>
      <c r="H23" s="427"/>
      <c r="I23" s="428"/>
      <c r="J23" s="427"/>
      <c r="K23" s="428"/>
      <c r="L23" s="427"/>
      <c r="M23" s="428"/>
      <c r="N23" s="427"/>
      <c r="O23" s="428"/>
      <c r="P23" s="427"/>
      <c r="Q23" s="428"/>
      <c r="R23" s="427"/>
      <c r="S23" s="428"/>
      <c r="T23" s="435"/>
      <c r="U23" s="436"/>
      <c r="V23" s="431"/>
      <c r="W23" s="431"/>
      <c r="X23" s="437"/>
      <c r="Y23" s="438"/>
      <c r="Z23" s="434"/>
      <c r="AA23" s="428"/>
      <c r="AB23" s="434"/>
      <c r="AC23" s="428"/>
      <c r="AD23" s="109">
        <f t="shared" si="0"/>
        <v>0</v>
      </c>
      <c r="AE23" s="131" t="str">
        <f t="shared" si="1"/>
        <v xml:space="preserve"> </v>
      </c>
      <c r="AF23" s="34" t="str">
        <f>IF(COUNTIF(D23:AA23,"(1)")=0," ",COUNTIF(D23:AA23,"(1)"))</f>
        <v xml:space="preserve"> </v>
      </c>
      <c r="AG23" s="34" t="str">
        <f>IF(COUNTIF(D23:AA23,"(2)")=0," ",COUNTIF(D23:AA23,"(2)"))</f>
        <v xml:space="preserve"> </v>
      </c>
      <c r="AH23" s="34" t="str">
        <f>IF(COUNTIF(D23:AA23,"(3)")=0," ",COUNTIF(D23:AA23,"(3)"))</f>
        <v xml:space="preserve"> </v>
      </c>
      <c r="AI23" s="35" t="str">
        <f>IF(SUM(AF23:AH23)=0," ",SUM(AF23:AH23))</f>
        <v xml:space="preserve"> </v>
      </c>
      <c r="AJ23" s="36" t="str">
        <f>IF(AC23=0,Var!$B$8,IF(LARGE(D23:AA23,1)&gt;=480,Var!$B$4," "))</f>
        <v>---</v>
      </c>
      <c r="AK23" s="36" t="str">
        <f>IF(AC23=0,Var!$B$8,IF(LARGE(D23:AA23,1)&gt;=510,Var!$B$4," "))</f>
        <v>---</v>
      </c>
      <c r="AL23" s="36" t="str">
        <f>IF(AC23=0,Var!$B$8,IF(LARGE(D23:AA23,1)&gt;=535,Var!$B$4," "))</f>
        <v>---</v>
      </c>
      <c r="AM23" s="36" t="str">
        <f>IF(AC23=0,Var!$B$8,IF(LARGE(D23:AA23,1)&gt;=560,Var!$B$4," "))</f>
        <v>---</v>
      </c>
      <c r="AN23" s="36" t="str">
        <f>IF(AC23=0,Var!$B$8,IF(LARGE(D23:AA23,1)&gt;=585,Var!$B$4," "))</f>
        <v>---</v>
      </c>
      <c r="AO23" s="36" t="str">
        <f>IF(AC23=0,Var!$B$8,IF(LARGE(D23:AA23,1)&gt;=605,Var!$B$4," "))</f>
        <v>---</v>
      </c>
      <c r="AP23" s="36" t="str">
        <f>IF(AC23=0,Var!$B$8,IF(LARGE(D23:AA23,1)&gt;=625,Var!$B$4," "))</f>
        <v>---</v>
      </c>
      <c r="AQ23" s="36" t="str">
        <f>IF(AC23=0,Var!$B$8,IF(LARGE(D23:AA23,1)&gt;=645,Var!$B$4," "))</f>
        <v>---</v>
      </c>
    </row>
    <row r="24" spans="2:43" s="12" customFormat="1" ht="22.7" customHeight="1">
      <c r="B24" s="71"/>
      <c r="C24" s="72" t="s">
        <v>346</v>
      </c>
      <c r="D24" s="439"/>
      <c r="E24" s="440"/>
      <c r="F24" s="439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1"/>
      <c r="Y24" s="441"/>
      <c r="Z24" s="440"/>
      <c r="AA24" s="440"/>
      <c r="AB24" s="440"/>
      <c r="AC24" s="440"/>
      <c r="AD24" s="109">
        <f t="shared" si="0"/>
        <v>0</v>
      </c>
      <c r="AE24" s="131" t="str">
        <f t="shared" si="1"/>
        <v xml:space="preserve"> </v>
      </c>
      <c r="AF24" s="74"/>
      <c r="AG24" s="74"/>
      <c r="AH24" s="74"/>
      <c r="AI24" s="74"/>
      <c r="AJ24"/>
      <c r="AK24"/>
      <c r="AL24"/>
      <c r="AM24"/>
      <c r="AN24"/>
      <c r="AO24"/>
      <c r="AP24"/>
      <c r="AQ24"/>
    </row>
    <row r="25" spans="2:43">
      <c r="B25" s="313">
        <v>1</v>
      </c>
      <c r="C25" s="31" t="s">
        <v>39</v>
      </c>
      <c r="D25" s="427"/>
      <c r="E25" s="428"/>
      <c r="F25" s="427"/>
      <c r="G25" s="428"/>
      <c r="H25" s="427"/>
      <c r="I25" s="428"/>
      <c r="J25" s="427"/>
      <c r="K25" s="428"/>
      <c r="L25" s="427"/>
      <c r="M25" s="428"/>
      <c r="N25" s="427"/>
      <c r="O25" s="428"/>
      <c r="P25" s="427"/>
      <c r="Q25" s="428"/>
      <c r="R25" s="427"/>
      <c r="S25" s="428"/>
      <c r="T25" s="446"/>
      <c r="U25" s="447"/>
      <c r="V25" s="431"/>
      <c r="W25" s="431"/>
      <c r="X25" s="432"/>
      <c r="Y25" s="433"/>
      <c r="Z25" s="434"/>
      <c r="AA25" s="428"/>
      <c r="AB25" s="434"/>
      <c r="AC25" s="320"/>
      <c r="AD25" s="109">
        <f t="shared" si="0"/>
        <v>0</v>
      </c>
      <c r="AE25" s="131" t="str">
        <f t="shared" si="1"/>
        <v xml:space="preserve"> </v>
      </c>
      <c r="AF25" s="34" t="str">
        <f>IF(COUNTIF(D25:AA25,"(1)")=0," ",COUNTIF(D25:AA25,"(1)"))</f>
        <v xml:space="preserve"> </v>
      </c>
      <c r="AG25" s="34" t="str">
        <f>IF(COUNTIF(D25:AA25,"(2)")=0," ",COUNTIF(D25:AA25,"(2)"))</f>
        <v xml:space="preserve"> </v>
      </c>
      <c r="AH25" s="34" t="str">
        <f>IF(COUNTIF(D25:AA25,"(3)")=0," ",COUNTIF(D25:AA25,"(3)"))</f>
        <v xml:space="preserve"> </v>
      </c>
      <c r="AI25" s="35" t="str">
        <f>IF(SUM(AF25:AH25)=0," ",SUM(AF25:AH25))</f>
        <v xml:space="preserve"> </v>
      </c>
      <c r="AJ25" s="36">
        <v>7</v>
      </c>
      <c r="AK25" s="36">
        <v>7</v>
      </c>
      <c r="AL25" s="36">
        <v>7</v>
      </c>
      <c r="AM25" s="36">
        <v>18</v>
      </c>
      <c r="AN25" s="36">
        <v>19</v>
      </c>
      <c r="AO25" s="36">
        <v>19</v>
      </c>
      <c r="AP25" s="36" t="str">
        <f>IF(AC25=0,Var!$B$8,IF(LARGE(D25:AA25,1)&gt;=625,Var!$B$4," "))</f>
        <v>---</v>
      </c>
      <c r="AQ25" s="36" t="str">
        <f>IF(AC25=0,Var!$B$8,IF(LARGE(D25:AA25,1)&gt;=645,Var!$B$4," "))</f>
        <v>---</v>
      </c>
    </row>
    <row r="26" spans="2:43">
      <c r="B26" s="14"/>
      <c r="C26" s="31"/>
      <c r="D26" s="427"/>
      <c r="E26" s="428"/>
      <c r="F26" s="427"/>
      <c r="G26" s="428"/>
      <c r="H26" s="427"/>
      <c r="I26" s="428"/>
      <c r="J26" s="427"/>
      <c r="K26" s="428"/>
      <c r="L26" s="427"/>
      <c r="M26" s="428"/>
      <c r="N26" s="427"/>
      <c r="O26" s="428"/>
      <c r="P26" s="427"/>
      <c r="Q26" s="428"/>
      <c r="R26" s="427"/>
      <c r="S26" s="428"/>
      <c r="T26" s="435"/>
      <c r="U26" s="436"/>
      <c r="V26" s="431"/>
      <c r="W26" s="431"/>
      <c r="X26" s="437"/>
      <c r="Y26" s="438"/>
      <c r="Z26" s="434"/>
      <c r="AA26" s="428"/>
      <c r="AB26" s="434"/>
      <c r="AC26" s="428"/>
      <c r="AD26" s="109">
        <f t="shared" si="0"/>
        <v>0</v>
      </c>
      <c r="AE26" s="131" t="str">
        <f t="shared" si="1"/>
        <v xml:space="preserve"> </v>
      </c>
      <c r="AF26" s="34" t="str">
        <f>IF(COUNTIF(D26:AA26,"(1)")=0," ",COUNTIF(D26:AA26,"(1)"))</f>
        <v xml:space="preserve"> </v>
      </c>
      <c r="AG26" s="34" t="str">
        <f>IF(COUNTIF(D26:AA26,"(2)")=0," ",COUNTIF(D26:AA26,"(2)"))</f>
        <v xml:space="preserve"> </v>
      </c>
      <c r="AH26" s="34" t="str">
        <f>IF(COUNTIF(D26:AA26,"(3)")=0," ",COUNTIF(D26:AA26,"(3)"))</f>
        <v xml:space="preserve"> </v>
      </c>
      <c r="AI26" s="35" t="str">
        <f>IF(SUM(AF26:AH26)=0," ",SUM(AF26:AH26))</f>
        <v xml:space="preserve"> </v>
      </c>
      <c r="AJ26" s="36" t="str">
        <f>IF(AC26=0,Var!$B$8,IF(LARGE(D26:AA26,1)&gt;=480,Var!$B$4," "))</f>
        <v>---</v>
      </c>
      <c r="AK26" s="36" t="str">
        <f>IF(AC26=0,Var!$B$8,IF(LARGE(D26:AA26,1)&gt;=510,Var!$B$4," "))</f>
        <v>---</v>
      </c>
      <c r="AL26" s="36" t="str">
        <f>IF(AC26=0,Var!$B$8,IF(LARGE(D26:AA26,1)&gt;=535,Var!$B$4," "))</f>
        <v>---</v>
      </c>
      <c r="AM26" s="36" t="str">
        <f>IF(AC26=0,Var!$B$8,IF(LARGE(D26:AA26,1)&gt;=560,Var!$B$4," "))</f>
        <v>---</v>
      </c>
      <c r="AN26" s="36" t="str">
        <f>IF(AC26=0,Var!$B$8,IF(LARGE(D26:AA26,1)&gt;=585,Var!$B$4," "))</f>
        <v>---</v>
      </c>
      <c r="AO26" s="36" t="str">
        <f>IF(AC26=0,Var!$B$8,IF(LARGE(D26:AA26,1)&gt;=605,Var!$B$4," "))</f>
        <v>---</v>
      </c>
      <c r="AP26" s="36" t="str">
        <f>IF(AC26=0,Var!$B$8,IF(LARGE(D26:AA26,1)&gt;=625,Var!$B$4," "))</f>
        <v>---</v>
      </c>
      <c r="AQ26" s="36" t="str">
        <f>IF(AC26=0,Var!$B$8,IF(LARGE(D26:AA26,1)&gt;=645,Var!$B$4," "))</f>
        <v>---</v>
      </c>
    </row>
    <row r="27" spans="2:43" ht="11.45" customHeight="1">
      <c r="B27" s="37"/>
      <c r="C27" s="75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1"/>
      <c r="Y27" s="451"/>
      <c r="Z27" s="450"/>
      <c r="AA27" s="450"/>
      <c r="AB27" s="450"/>
      <c r="AC27" s="450"/>
      <c r="AD27" s="109">
        <f t="shared" si="0"/>
        <v>0</v>
      </c>
      <c r="AE27" s="131" t="str">
        <f t="shared" si="1"/>
        <v xml:space="preserve"> </v>
      </c>
      <c r="AF27" s="17"/>
      <c r="AG27" s="17"/>
      <c r="AH27" s="17"/>
      <c r="AI27" s="26"/>
      <c r="AJ27" s="17"/>
      <c r="AK27" s="17"/>
      <c r="AL27" s="17"/>
      <c r="AM27" s="17"/>
      <c r="AN27" s="17"/>
      <c r="AO27" s="17"/>
      <c r="AP27" s="17"/>
      <c r="AQ27" s="17"/>
    </row>
    <row r="28" spans="2:43" ht="11.45" customHeight="1"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109">
        <f t="shared" si="0"/>
        <v>0</v>
      </c>
      <c r="AE28" s="131" t="str">
        <f t="shared" si="1"/>
        <v xml:space="preserve"> </v>
      </c>
      <c r="AF28" s="57" t="s">
        <v>5</v>
      </c>
      <c r="AG28" s="58" t="s">
        <v>6</v>
      </c>
      <c r="AH28" s="59" t="s">
        <v>7</v>
      </c>
      <c r="AI28" s="60" t="s">
        <v>8</v>
      </c>
      <c r="AJ28" s="61">
        <v>620</v>
      </c>
      <c r="AK28" s="61">
        <v>635</v>
      </c>
      <c r="AL28" s="61">
        <v>645</v>
      </c>
      <c r="AM28" s="61">
        <v>655</v>
      </c>
      <c r="AN28" s="61">
        <v>665</v>
      </c>
      <c r="AO28" s="61">
        <v>675</v>
      </c>
      <c r="AP28" s="61">
        <v>685</v>
      </c>
      <c r="AQ28" s="61">
        <v>695</v>
      </c>
    </row>
    <row r="29" spans="2:43" ht="12.75" customHeight="1">
      <c r="B29" s="43"/>
      <c r="C29" s="44" t="s">
        <v>76</v>
      </c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509"/>
      <c r="Y29" s="509"/>
      <c r="Z29" s="453"/>
      <c r="AA29" s="452"/>
      <c r="AB29" s="453"/>
      <c r="AC29" s="452"/>
      <c r="AD29" s="109">
        <f t="shared" si="0"/>
        <v>0</v>
      </c>
      <c r="AE29" s="131" t="str">
        <f t="shared" si="1"/>
        <v xml:space="preserve"> </v>
      </c>
      <c r="AF29" s="17"/>
      <c r="AG29" s="17"/>
      <c r="AH29" s="17"/>
      <c r="AI29" s="26"/>
      <c r="AJ29"/>
      <c r="AK29"/>
      <c r="AL29"/>
      <c r="AM29"/>
      <c r="AN29"/>
      <c r="AO29"/>
      <c r="AP29"/>
      <c r="AQ29"/>
    </row>
    <row r="30" spans="2:43" s="12" customFormat="1" ht="22.7" customHeight="1">
      <c r="B30" s="71"/>
      <c r="C30" s="72" t="s">
        <v>73</v>
      </c>
      <c r="D30" s="439"/>
      <c r="E30" s="440"/>
      <c r="F30" s="439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1"/>
      <c r="Y30" s="441"/>
      <c r="Z30" s="440"/>
      <c r="AA30" s="440"/>
      <c r="AB30" s="440"/>
      <c r="AC30" s="440"/>
      <c r="AD30" s="109">
        <f t="shared" si="0"/>
        <v>0</v>
      </c>
      <c r="AE30" s="131" t="str">
        <f t="shared" si="1"/>
        <v xml:space="preserve"> </v>
      </c>
      <c r="AF30" s="74"/>
      <c r="AG30" s="74"/>
      <c r="AH30" s="74"/>
      <c r="AI30" s="74"/>
      <c r="AJ30"/>
      <c r="AK30"/>
      <c r="AL30"/>
      <c r="AM30"/>
      <c r="AN30"/>
      <c r="AO30"/>
      <c r="AP30"/>
      <c r="AQ30"/>
    </row>
    <row r="31" spans="2:43">
      <c r="B31" s="14"/>
      <c r="C31" s="31" t="s">
        <v>33</v>
      </c>
      <c r="D31" s="427"/>
      <c r="E31" s="428"/>
      <c r="F31" s="427"/>
      <c r="G31" s="428"/>
      <c r="H31" s="427"/>
      <c r="I31" s="428"/>
      <c r="J31" s="427"/>
      <c r="K31" s="428"/>
      <c r="L31" s="427"/>
      <c r="M31" s="428"/>
      <c r="N31" s="427"/>
      <c r="O31" s="428"/>
      <c r="P31" s="427"/>
      <c r="Q31" s="428"/>
      <c r="R31" s="427"/>
      <c r="S31" s="428"/>
      <c r="T31" s="446"/>
      <c r="U31" s="447"/>
      <c r="V31" s="431"/>
      <c r="W31" s="431"/>
      <c r="X31" s="432"/>
      <c r="Y31" s="433"/>
      <c r="Z31" s="434"/>
      <c r="AA31" s="428"/>
      <c r="AB31" s="434"/>
      <c r="AC31" s="428"/>
      <c r="AD31" s="109">
        <f t="shared" si="0"/>
        <v>0</v>
      </c>
      <c r="AE31" s="131" t="str">
        <f t="shared" si="1"/>
        <v xml:space="preserve"> </v>
      </c>
      <c r="AF31" s="34" t="str">
        <f>IF(COUNTIF(D31:AA31,"(1)")=0," ",COUNTIF(D31:AA31,"(1)"))</f>
        <v xml:space="preserve"> </v>
      </c>
      <c r="AG31" s="34" t="str">
        <f>IF(COUNTIF(D31:AA31,"(2)")=0," ",COUNTIF(D31:AA31,"(2)"))</f>
        <v xml:space="preserve"> </v>
      </c>
      <c r="AH31" s="34" t="str">
        <f>IF(COUNTIF(D31:AA31,"(3)")=0," ",COUNTIF(D31:AA31,"(3)"))</f>
        <v xml:space="preserve"> </v>
      </c>
      <c r="AI31" s="35" t="str">
        <f>IF(SUM(AF31:AH31)=0," ",SUM(AF31:AH31))</f>
        <v xml:space="preserve"> </v>
      </c>
      <c r="AJ31" s="36">
        <v>4</v>
      </c>
      <c r="AK31" s="36">
        <v>4</v>
      </c>
      <c r="AL31" s="36">
        <v>5</v>
      </c>
      <c r="AM31" s="36">
        <v>6</v>
      </c>
      <c r="AN31" s="36">
        <v>8</v>
      </c>
      <c r="AO31" s="36">
        <v>8</v>
      </c>
      <c r="AP31" s="36">
        <v>17</v>
      </c>
      <c r="AQ31" s="36" t="str">
        <f>IF(AC31=0,Var!$B$8,IF(LARGE(D31:AA31,1)&gt;=695,Var!$B$4," "))</f>
        <v>---</v>
      </c>
    </row>
    <row r="32" spans="2:43">
      <c r="B32" s="14"/>
      <c r="C32" s="31"/>
      <c r="D32" s="427"/>
      <c r="E32" s="428"/>
      <c r="F32" s="427"/>
      <c r="G32" s="428"/>
      <c r="H32" s="427"/>
      <c r="I32" s="428"/>
      <c r="J32" s="427"/>
      <c r="K32" s="428"/>
      <c r="L32" s="427"/>
      <c r="M32" s="428"/>
      <c r="N32" s="427"/>
      <c r="O32" s="428"/>
      <c r="P32" s="427"/>
      <c r="Q32" s="428"/>
      <c r="R32" s="427"/>
      <c r="S32" s="428"/>
      <c r="T32" s="435"/>
      <c r="U32" s="436"/>
      <c r="V32" s="431"/>
      <c r="W32" s="431"/>
      <c r="X32" s="437"/>
      <c r="Y32" s="438"/>
      <c r="Z32" s="434"/>
      <c r="AA32" s="428"/>
      <c r="AB32" s="434"/>
      <c r="AC32" s="428"/>
      <c r="AD32" s="109">
        <f t="shared" si="0"/>
        <v>0</v>
      </c>
      <c r="AE32" s="131" t="str">
        <f t="shared" si="1"/>
        <v xml:space="preserve"> </v>
      </c>
      <c r="AF32" s="34" t="str">
        <f>IF(COUNTIF(D32:AA32,"(1)")=0," ",COUNTIF(D32:AA32,"(1)"))</f>
        <v xml:space="preserve"> </v>
      </c>
      <c r="AG32" s="34" t="str">
        <f>IF(COUNTIF(D32:AA32,"(2)")=0," ",COUNTIF(D32:AA32,"(2)"))</f>
        <v xml:space="preserve"> </v>
      </c>
      <c r="AH32" s="34" t="str">
        <f>IF(COUNTIF(D32:AA32,"(3)")=0," ",COUNTIF(D32:AA32,"(3)"))</f>
        <v xml:space="preserve"> </v>
      </c>
      <c r="AI32" s="35" t="str">
        <f>IF(SUM(AF32:AH32)=0," ",SUM(AF32:AH32))</f>
        <v xml:space="preserve"> </v>
      </c>
      <c r="AJ32" s="36" t="str">
        <f>IF(AC32=0,Var!$B$8,IF(LARGE(D32:AA32,1)&gt;=620,Var!$B$4," "))</f>
        <v>---</v>
      </c>
      <c r="AK32" s="36" t="str">
        <f>IF(AC32=0,Var!$B$8,IF(LARGE(D32:AA32,1)&gt;=635,Var!$B$4," "))</f>
        <v>---</v>
      </c>
      <c r="AL32" s="36" t="str">
        <f>IF(AC32=0,Var!$B$8,IF(LARGE(D32:AA32,1)&gt;=645,Var!$B$4," "))</f>
        <v>---</v>
      </c>
      <c r="AM32" s="36" t="str">
        <f>IF(AC32=0,Var!$B$8,IF(LARGE(D32:AA32,1)&gt;=6550,Var!$B$4," "))</f>
        <v>---</v>
      </c>
      <c r="AN32" s="36" t="str">
        <f>IF(AC32=0,Var!$B$8,IF(LARGE(D32:AA32,1)&gt;=6655,Var!$B$4," "))</f>
        <v>---</v>
      </c>
      <c r="AO32" s="36" t="str">
        <f>IF(AC32=0,Var!$B$8,IF(LARGE(D32:AA32,1)&gt;=675,Var!$B$4," "))</f>
        <v>---</v>
      </c>
      <c r="AP32" s="36" t="str">
        <f>IF(AC32=0,Var!$B$8,IF(LARGE(D32:AA32,1)&gt;=685,Var!$B$4," "))</f>
        <v>---</v>
      </c>
      <c r="AQ32" s="36" t="str">
        <f>IF(AC32=0,Var!$B$8,IF(LARGE(D32:AA32,1)&gt;=695,Var!$B$4," "))</f>
        <v>---</v>
      </c>
    </row>
    <row r="33" spans="1:64" s="12" customFormat="1" ht="22.7" customHeight="1">
      <c r="B33" s="71"/>
      <c r="C33" s="72" t="s">
        <v>298</v>
      </c>
      <c r="D33" s="439"/>
      <c r="E33" s="440"/>
      <c r="F33" s="439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1"/>
      <c r="Y33" s="441"/>
      <c r="Z33" s="440"/>
      <c r="AA33" s="440"/>
      <c r="AB33" s="440"/>
      <c r="AC33" s="440"/>
      <c r="AD33" s="109">
        <f t="shared" si="0"/>
        <v>0</v>
      </c>
      <c r="AE33" s="131" t="str">
        <f t="shared" si="1"/>
        <v xml:space="preserve"> </v>
      </c>
      <c r="AF33" s="74"/>
      <c r="AG33" s="74"/>
      <c r="AH33" s="74"/>
      <c r="AI33" s="74"/>
      <c r="AJ33"/>
      <c r="AK33"/>
      <c r="AL33"/>
      <c r="AM33"/>
      <c r="AN33"/>
      <c r="AO33"/>
      <c r="AP33"/>
      <c r="AQ33"/>
    </row>
    <row r="34" spans="1:64">
      <c r="B34" s="14"/>
      <c r="C34" s="31"/>
      <c r="D34" s="427"/>
      <c r="E34" s="428"/>
      <c r="F34" s="427"/>
      <c r="G34" s="428"/>
      <c r="H34" s="427"/>
      <c r="I34" s="428"/>
      <c r="J34" s="427"/>
      <c r="K34" s="428"/>
      <c r="L34" s="427"/>
      <c r="M34" s="428"/>
      <c r="N34" s="427"/>
      <c r="O34" s="428"/>
      <c r="P34" s="427"/>
      <c r="Q34" s="428"/>
      <c r="R34" s="427"/>
      <c r="S34" s="428"/>
      <c r="T34" s="429"/>
      <c r="U34" s="430"/>
      <c r="V34" s="431"/>
      <c r="W34" s="431"/>
      <c r="X34" s="432"/>
      <c r="Y34" s="433"/>
      <c r="Z34" s="434"/>
      <c r="AA34" s="428"/>
      <c r="AB34" s="434"/>
      <c r="AC34" s="428"/>
      <c r="AD34" s="109">
        <f t="shared" si="0"/>
        <v>0</v>
      </c>
      <c r="AE34" s="131" t="str">
        <f t="shared" si="1"/>
        <v xml:space="preserve"> </v>
      </c>
      <c r="AF34" s="34" t="str">
        <f>IF(COUNTIF(D34:AA34,"(1)")=0," ",COUNTIF(D34:AA34,"(1)"))</f>
        <v xml:space="preserve"> </v>
      </c>
      <c r="AG34" s="34" t="str">
        <f>IF(COUNTIF(D34:AA34,"(2)")=0," ",COUNTIF(D34:AA34,"(2)"))</f>
        <v xml:space="preserve"> </v>
      </c>
      <c r="AH34" s="34" t="str">
        <f>IF(COUNTIF(D34:AA34,"(3)")=0," ",COUNTIF(D34:AA34,"(3)"))</f>
        <v xml:space="preserve"> </v>
      </c>
      <c r="AI34" s="35" t="str">
        <f>IF(SUM(AF34:AH34)=0," ",SUM(AF34:AH34))</f>
        <v xml:space="preserve"> </v>
      </c>
      <c r="AJ34" s="36" t="str">
        <f>IF(AC34=0,Var!$B$8,IF(LARGE(D34:AA34,1)&gt;=620,Var!$B$4," "))</f>
        <v>---</v>
      </c>
      <c r="AK34" s="36" t="str">
        <f>IF(AC34=0,Var!$B$8,IF(LARGE(D34:AA34,1)&gt;=635,Var!$B$4," "))</f>
        <v>---</v>
      </c>
      <c r="AL34" s="36" t="str">
        <f>IF(AC34=0,Var!$B$8,IF(LARGE(D34:AA34,1)&gt;=645,Var!$B$4," "))</f>
        <v>---</v>
      </c>
      <c r="AM34" s="36" t="str">
        <f>IF(AC34=0,Var!$B$8,IF(LARGE(D34:AA34,1)&gt;=6550,Var!$B$4," "))</f>
        <v>---</v>
      </c>
      <c r="AN34" s="36" t="str">
        <f>IF(AC34=0,Var!$B$8,IF(LARGE(D34:AA34,1)&gt;=6655,Var!$B$4," "))</f>
        <v>---</v>
      </c>
      <c r="AO34" s="36" t="str">
        <f>IF(AC34=0,Var!$B$8,IF(LARGE(D34:AA34,1)&gt;=675,Var!$B$4," "))</f>
        <v>---</v>
      </c>
      <c r="AP34" s="36" t="str">
        <f>IF(AC34=0,Var!$B$8,IF(LARGE(D34:AA34,1)&gt;=685,Var!$B$4," "))</f>
        <v>---</v>
      </c>
      <c r="AQ34" s="36" t="str">
        <f>IF(AC34=0,Var!$B$8,IF(LARGE(D34:AA34,1)&gt;=695,Var!$B$4," "))</f>
        <v>---</v>
      </c>
    </row>
    <row r="35" spans="1:64">
      <c r="B35" s="14"/>
      <c r="C35" s="31"/>
      <c r="D35" s="427"/>
      <c r="E35" s="428"/>
      <c r="F35" s="427"/>
      <c r="G35" s="428"/>
      <c r="H35" s="427"/>
      <c r="I35" s="428"/>
      <c r="J35" s="427"/>
      <c r="K35" s="428"/>
      <c r="L35" s="427"/>
      <c r="M35" s="428"/>
      <c r="N35" s="427"/>
      <c r="O35" s="428"/>
      <c r="P35" s="427"/>
      <c r="Q35" s="428"/>
      <c r="R35" s="427"/>
      <c r="S35" s="428"/>
      <c r="T35" s="435"/>
      <c r="U35" s="436"/>
      <c r="V35" s="431"/>
      <c r="W35" s="431"/>
      <c r="X35" s="437"/>
      <c r="Y35" s="438"/>
      <c r="Z35" s="434"/>
      <c r="AA35" s="428"/>
      <c r="AB35" s="434"/>
      <c r="AC35" s="428"/>
      <c r="AD35" s="109">
        <f t="shared" si="0"/>
        <v>0</v>
      </c>
      <c r="AE35" s="131" t="str">
        <f t="shared" si="1"/>
        <v xml:space="preserve"> </v>
      </c>
      <c r="AF35" s="34" t="str">
        <f>IF(COUNTIF(D35:AA35,"(1)")=0," ",COUNTIF(D35:AA35,"(1)"))</f>
        <v xml:space="preserve"> </v>
      </c>
      <c r="AG35" s="34" t="str">
        <f>IF(COUNTIF(D35:AA35,"(2)")=0," ",COUNTIF(D35:AA35,"(2)"))</f>
        <v xml:space="preserve"> </v>
      </c>
      <c r="AH35" s="34" t="str">
        <f>IF(COUNTIF(D35:AA35,"(3)")=0," ",COUNTIF(D35:AA35,"(3)"))</f>
        <v xml:space="preserve"> </v>
      </c>
      <c r="AI35" s="35" t="str">
        <f>IF(SUM(AF35:AH35)=0," ",SUM(AF35:AH35))</f>
        <v xml:space="preserve"> </v>
      </c>
      <c r="AJ35" s="36" t="str">
        <f>IF(AC35=0,Var!$B$8,IF(LARGE(D35:AA35,1)&gt;=620,Var!$B$4," "))</f>
        <v>---</v>
      </c>
      <c r="AK35" s="36" t="str">
        <f>IF(AC35=0,Var!$B$8,IF(LARGE(D35:AA35,1)&gt;=635,Var!$B$4," "))</f>
        <v>---</v>
      </c>
      <c r="AL35" s="36" t="str">
        <f>IF(AC35=0,Var!$B$8,IF(LARGE(D35:AA35,1)&gt;=645,Var!$B$4," "))</f>
        <v>---</v>
      </c>
      <c r="AM35" s="36" t="str">
        <f>IF(AC35=0,Var!$B$8,IF(LARGE(D35:AA35,1)&gt;=6550,Var!$B$4," "))</f>
        <v>---</v>
      </c>
      <c r="AN35" s="36" t="str">
        <f>IF(AC35=0,Var!$B$8,IF(LARGE(D35:AA35,1)&gt;=6655,Var!$B$4," "))</f>
        <v>---</v>
      </c>
      <c r="AO35" s="36" t="str">
        <f>IF(AC35=0,Var!$B$8,IF(LARGE(D35:AA35,1)&gt;=675,Var!$B$4," "))</f>
        <v>---</v>
      </c>
      <c r="AP35" s="36" t="str">
        <f>IF(AC35=0,Var!$B$8,IF(LARGE(D35:AA35,1)&gt;=685,Var!$B$4," "))</f>
        <v>---</v>
      </c>
      <c r="AQ35" s="36" t="str">
        <f>IF(AC35=0,Var!$B$8,IF(LARGE(D35:AA35,1)&gt;=695,Var!$B$4," "))</f>
        <v>---</v>
      </c>
    </row>
    <row r="36" spans="1:64" s="12" customFormat="1" ht="22.7" customHeight="1">
      <c r="B36" s="71"/>
      <c r="C36" s="72" t="s">
        <v>302</v>
      </c>
      <c r="D36" s="439"/>
      <c r="E36" s="440"/>
      <c r="F36" s="439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1"/>
      <c r="Y36" s="441"/>
      <c r="Z36" s="440"/>
      <c r="AA36" s="440"/>
      <c r="AB36" s="440"/>
      <c r="AC36" s="440"/>
      <c r="AD36" s="109">
        <f t="shared" si="0"/>
        <v>0</v>
      </c>
      <c r="AE36" s="131" t="str">
        <f t="shared" si="1"/>
        <v xml:space="preserve"> </v>
      </c>
      <c r="AF36" s="74"/>
      <c r="AG36" s="74"/>
      <c r="AH36" s="74"/>
      <c r="AI36" s="74"/>
      <c r="AJ36"/>
      <c r="AK36"/>
      <c r="AL36"/>
      <c r="AM36"/>
      <c r="AN36"/>
      <c r="AO36"/>
      <c r="AP36"/>
      <c r="AQ36"/>
    </row>
    <row r="37" spans="1:64">
      <c r="B37" s="14"/>
      <c r="C37" s="31" t="s">
        <v>32</v>
      </c>
      <c r="D37" s="427"/>
      <c r="E37" s="428"/>
      <c r="F37" s="427"/>
      <c r="G37" s="428"/>
      <c r="H37" s="427"/>
      <c r="I37" s="428"/>
      <c r="J37" s="427"/>
      <c r="K37" s="428"/>
      <c r="L37" s="427"/>
      <c r="M37" s="428"/>
      <c r="N37" s="427"/>
      <c r="O37" s="428"/>
      <c r="P37" s="427"/>
      <c r="Q37" s="428"/>
      <c r="R37" s="427"/>
      <c r="S37" s="428"/>
      <c r="T37" s="446"/>
      <c r="U37" s="447"/>
      <c r="V37" s="431"/>
      <c r="W37" s="431"/>
      <c r="X37" s="432"/>
      <c r="Y37" s="433"/>
      <c r="Z37" s="434"/>
      <c r="AA37" s="428"/>
      <c r="AB37" s="434"/>
      <c r="AC37" s="428"/>
      <c r="AD37" s="109">
        <f t="shared" si="0"/>
        <v>0</v>
      </c>
      <c r="AE37" s="131" t="str">
        <f t="shared" si="1"/>
        <v xml:space="preserve"> </v>
      </c>
      <c r="AF37" s="34" t="str">
        <f>IF(COUNTIF(D37:AA37,"(1)")=0," ",COUNTIF(D37:AA37,"(1)"))</f>
        <v xml:space="preserve"> </v>
      </c>
      <c r="AG37" s="34" t="str">
        <f>IF(COUNTIF(D37:AA37,"(2)")=0," ",COUNTIF(D37:AA37,"(2)"))</f>
        <v xml:space="preserve"> </v>
      </c>
      <c r="AH37" s="34" t="str">
        <f>IF(COUNTIF(D37:AA37,"(3)")=0," ",COUNTIF(D37:AA37,"(3)"))</f>
        <v xml:space="preserve"> </v>
      </c>
      <c r="AI37" s="35" t="str">
        <f>IF(SUM(AF37:AH37)=0," ",SUM(AF37:AH37))</f>
        <v xml:space="preserve"> </v>
      </c>
      <c r="AJ37" s="36">
        <v>6</v>
      </c>
      <c r="AK37" s="36">
        <v>6</v>
      </c>
      <c r="AL37" s="36">
        <v>7</v>
      </c>
      <c r="AM37" s="36">
        <v>9</v>
      </c>
      <c r="AN37" s="36" t="str">
        <f>IF(AC37=0,Var!$B$8,IF(LARGE(D37:AA37,1)&gt;=6655,Var!$B$4," "))</f>
        <v>---</v>
      </c>
      <c r="AO37" s="36" t="str">
        <f>IF(AC37=0,Var!$B$8,IF(LARGE(D37:AA37,1)&gt;=675,Var!$B$4," "))</f>
        <v>---</v>
      </c>
      <c r="AP37" s="36" t="str">
        <f>IF(AC37=0,Var!$B$8,IF(LARGE(D37:AA37,1)&gt;=685,Var!$B$4," "))</f>
        <v>---</v>
      </c>
      <c r="AQ37" s="36" t="str">
        <f>IF(AC37=0,Var!$B$8,IF(LARGE(D37:AA37,1)&gt;=695,Var!$B$4," "))</f>
        <v>---</v>
      </c>
    </row>
    <row r="38" spans="1:64">
      <c r="B38" s="316"/>
      <c r="C38" s="31" t="s">
        <v>57</v>
      </c>
      <c r="D38" s="427"/>
      <c r="E38" s="428"/>
      <c r="F38" s="427"/>
      <c r="G38" s="428"/>
      <c r="H38" s="427"/>
      <c r="I38" s="428"/>
      <c r="J38" s="427"/>
      <c r="K38" s="428"/>
      <c r="L38" s="427"/>
      <c r="M38" s="428"/>
      <c r="N38" s="427"/>
      <c r="O38" s="428"/>
      <c r="P38" s="427"/>
      <c r="Q38" s="428"/>
      <c r="R38" s="427"/>
      <c r="S38" s="428"/>
      <c r="T38" s="446"/>
      <c r="U38" s="447"/>
      <c r="V38" s="431"/>
      <c r="W38" s="431"/>
      <c r="X38" s="448"/>
      <c r="Y38" s="447"/>
      <c r="Z38" s="434"/>
      <c r="AA38" s="428"/>
      <c r="AB38" s="434"/>
      <c r="AC38" s="428"/>
      <c r="AD38" s="109">
        <f t="shared" si="0"/>
        <v>0</v>
      </c>
      <c r="AE38" s="131" t="str">
        <f t="shared" si="1"/>
        <v xml:space="preserve"> </v>
      </c>
      <c r="AF38" s="357" t="str">
        <f>IF(COUNTIF(D38:AA38,"(1)")=0," ",COUNTIF(D38:AA38,"(1)"))</f>
        <v xml:space="preserve"> </v>
      </c>
      <c r="AG38" s="357" t="str">
        <f>IF(COUNTIF(D38:AA38,"(2)")=0," ",COUNTIF(D38:AA38,"(2)"))</f>
        <v xml:space="preserve"> </v>
      </c>
      <c r="AH38" s="357" t="str">
        <f>IF(COUNTIF(D38:AA38,"(3)")=0," ",COUNTIF(D38:AA38,"(3)"))</f>
        <v xml:space="preserve"> </v>
      </c>
      <c r="AI38" s="35" t="str">
        <f>IF(SUM(AF38:AH38)=0," ",SUM(AF38:AH38))</f>
        <v xml:space="preserve"> </v>
      </c>
      <c r="AJ38" s="36">
        <v>9</v>
      </c>
      <c r="AK38" s="36">
        <v>9</v>
      </c>
      <c r="AL38" s="36">
        <v>9</v>
      </c>
      <c r="AM38" s="36" t="str">
        <f>IF(AC38=0,Var!$B$8,IF(LARGE(D38:AA38,1)&gt;=6550,Var!$B$4," "))</f>
        <v>---</v>
      </c>
      <c r="AN38" s="36" t="str">
        <f>IF(AC38=0,Var!$B$8,IF(LARGE(D38:AA38,1)&gt;=6655,Var!$B$4," "))</f>
        <v>---</v>
      </c>
      <c r="AO38" s="36" t="str">
        <f>IF(AC38=0,Var!$B$8,IF(LARGE(D38:AA38,1)&gt;=675,Var!$B$4," "))</f>
        <v>---</v>
      </c>
      <c r="AP38" s="36" t="str">
        <f>IF(AC38=0,Var!$B$8,IF(LARGE(D38:AA38,1)&gt;=685,Var!$B$4," "))</f>
        <v>---</v>
      </c>
      <c r="AQ38" s="36" t="str">
        <f>IF(AC38=0,Var!$B$8,IF(LARGE(D38:AA38,1)&gt;=695,Var!$B$4," "))</f>
        <v>---</v>
      </c>
    </row>
    <row r="39" spans="1:64" ht="13.5" thickBot="1">
      <c r="B39" s="502"/>
      <c r="C39" s="503" t="s">
        <v>41</v>
      </c>
      <c r="D39" s="500"/>
      <c r="E39" s="501"/>
      <c r="F39" s="500"/>
      <c r="G39" s="501"/>
      <c r="H39" s="500"/>
      <c r="I39" s="501"/>
      <c r="J39" s="500"/>
      <c r="K39" s="501"/>
      <c r="L39" s="427"/>
      <c r="M39" s="428"/>
      <c r="N39" s="427"/>
      <c r="O39" s="428"/>
      <c r="P39" s="427"/>
      <c r="Q39" s="428"/>
      <c r="R39" s="427"/>
      <c r="S39" s="428"/>
      <c r="T39" s="504"/>
      <c r="U39" s="438"/>
      <c r="V39" s="505"/>
      <c r="W39" s="505"/>
      <c r="X39" s="437"/>
      <c r="Y39" s="438"/>
      <c r="Z39" s="506"/>
      <c r="AA39" s="501"/>
      <c r="AB39" s="506"/>
      <c r="AC39" s="501"/>
      <c r="AD39" s="109">
        <f t="shared" si="0"/>
        <v>0</v>
      </c>
      <c r="AE39" s="131" t="str">
        <f t="shared" si="1"/>
        <v xml:space="preserve"> </v>
      </c>
      <c r="AF39" s="34"/>
      <c r="AG39" s="34"/>
      <c r="AH39" s="34"/>
      <c r="AI39" s="35"/>
      <c r="AJ39" s="36"/>
      <c r="AK39" s="36"/>
      <c r="AL39" s="36"/>
      <c r="AM39" s="36"/>
      <c r="AN39" s="36"/>
      <c r="AO39" s="36"/>
      <c r="AP39" s="36"/>
      <c r="AQ39" s="36"/>
    </row>
    <row r="40" spans="1:64">
      <c r="D40" s="469"/>
      <c r="E40" s="469"/>
      <c r="F40" s="469"/>
      <c r="G40" s="469"/>
      <c r="H40" s="469"/>
      <c r="I40" s="469"/>
      <c r="J40" s="469"/>
      <c r="K40" s="469"/>
      <c r="L40" s="611" t="s">
        <v>377</v>
      </c>
      <c r="M40" s="612"/>
      <c r="N40" s="612"/>
      <c r="O40" s="612"/>
      <c r="P40" s="612"/>
      <c r="Q40" s="612"/>
      <c r="R40" s="612"/>
      <c r="S40" s="613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76"/>
      <c r="AE40" s="131" t="str">
        <f t="shared" si="1"/>
        <v xml:space="preserve"> </v>
      </c>
      <c r="AF40" s="617" t="s">
        <v>2</v>
      </c>
      <c r="AG40" s="617"/>
      <c r="AH40" s="617"/>
      <c r="AI40" s="617"/>
      <c r="AJ40" s="618" t="s">
        <v>3</v>
      </c>
      <c r="AK40" s="618"/>
      <c r="AL40" s="618"/>
      <c r="AM40" s="618"/>
      <c r="AN40" s="618"/>
    </row>
    <row r="41" spans="1:64" ht="13.5" thickBot="1">
      <c r="D41" s="469"/>
      <c r="E41" s="469"/>
      <c r="F41" s="469"/>
      <c r="G41" s="469"/>
      <c r="H41" s="469"/>
      <c r="I41" s="469"/>
      <c r="J41" s="469"/>
      <c r="K41" s="469"/>
      <c r="L41" s="614"/>
      <c r="M41" s="615"/>
      <c r="N41" s="615"/>
      <c r="O41" s="615"/>
      <c r="P41" s="615"/>
      <c r="Q41" s="615"/>
      <c r="R41" s="615"/>
      <c r="S41" s="616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76"/>
      <c r="AE41" s="131" t="str">
        <f t="shared" si="1"/>
        <v xml:space="preserve"> </v>
      </c>
      <c r="AF41" s="141" t="s">
        <v>5</v>
      </c>
      <c r="AG41" s="407" t="s">
        <v>6</v>
      </c>
      <c r="AH41" s="408" t="s">
        <v>7</v>
      </c>
      <c r="AI41" s="132" t="s">
        <v>8</v>
      </c>
      <c r="AJ41" s="409">
        <v>500</v>
      </c>
      <c r="AK41" s="409">
        <v>550</v>
      </c>
      <c r="AL41" s="409">
        <v>600</v>
      </c>
      <c r="AM41" s="409">
        <v>640</v>
      </c>
      <c r="AN41" s="409">
        <v>670</v>
      </c>
    </row>
    <row r="42" spans="1:64">
      <c r="A42" s="99"/>
      <c r="B42" s="127"/>
      <c r="C42" s="137" t="s">
        <v>59</v>
      </c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314"/>
      <c r="AE42" s="131" t="str">
        <f t="shared" si="1"/>
        <v xml:space="preserve"> </v>
      </c>
      <c r="AF42" s="131"/>
      <c r="AG42" s="109"/>
      <c r="AH42" s="109"/>
      <c r="AI42" s="109"/>
      <c r="AJ42" s="136"/>
      <c r="AK42" s="412"/>
      <c r="AL42" s="412"/>
      <c r="AM42" s="412"/>
      <c r="AN42" s="412"/>
      <c r="AO42" s="412"/>
      <c r="AP42" s="9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  <c r="BC42" s="469"/>
      <c r="BD42" s="469"/>
      <c r="BE42" s="469"/>
      <c r="BF42" s="469"/>
      <c r="BG42" s="469"/>
      <c r="BH42" s="469"/>
      <c r="BI42" s="469"/>
      <c r="BJ42" s="469"/>
      <c r="BK42" s="76"/>
      <c r="BL42" s="314"/>
    </row>
    <row r="43" spans="1:64">
      <c r="A43" s="99"/>
      <c r="B43" s="413"/>
      <c r="C43" s="414"/>
      <c r="D43" s="496"/>
      <c r="E43" s="498"/>
      <c r="F43" s="496"/>
      <c r="G43" s="498"/>
      <c r="H43" s="496"/>
      <c r="I43" s="498"/>
      <c r="J43" s="496"/>
      <c r="K43" s="498"/>
      <c r="L43" s="496"/>
      <c r="M43" s="498"/>
      <c r="N43" s="496"/>
      <c r="O43" s="498"/>
      <c r="P43" s="496"/>
      <c r="Q43" s="498"/>
      <c r="R43" s="496"/>
      <c r="S43" s="498"/>
      <c r="T43" s="496"/>
      <c r="U43" s="498"/>
      <c r="V43" s="496"/>
      <c r="W43" s="498"/>
      <c r="X43" s="496"/>
      <c r="Y43" s="498"/>
      <c r="Z43" s="496"/>
      <c r="AA43" s="498"/>
      <c r="AB43" s="496"/>
      <c r="AC43" s="498"/>
      <c r="AD43" s="109">
        <f>COUNT(D43:AC43)</f>
        <v>0</v>
      </c>
      <c r="AE43" s="131" t="str">
        <f t="shared" si="1"/>
        <v xml:space="preserve"> </v>
      </c>
      <c r="AF43" s="497" t="str">
        <f>IF(COUNTIF(D43:AC43,"(1)")=0," ",COUNTIF(D43:AC43,"(1)"))</f>
        <v xml:space="preserve"> </v>
      </c>
      <c r="AG43" s="416" t="str">
        <f>IF(COUNTIF(D43:AC43,"(2)")=0," ",COUNTIF(D43:AC43,"(2)"))</f>
        <v xml:space="preserve"> </v>
      </c>
      <c r="AH43" s="497" t="str">
        <f>IF(COUNTIF(D43:AC43,"(3)")=0," ",COUNTIF(D43:AC43,"(3)"))</f>
        <v xml:space="preserve"> </v>
      </c>
      <c r="AI43" s="417" t="str">
        <f>IF(SUM(AF43:AH43)=0," ",SUM(AF43:AH43))</f>
        <v xml:space="preserve"> </v>
      </c>
      <c r="AJ43" s="354" t="str">
        <f>IF(AD43=0,Var!$B$8,IF(LARGE(D43:AC43,1)&gt;=500,Var!$B$4," "))</f>
        <v>---</v>
      </c>
      <c r="AK43" s="354" t="str">
        <f>IF(AD43=0,Var!$B$8,IF(LARGE(D43:AC43,1)&gt;=550,Var!$B$4," "))</f>
        <v>---</v>
      </c>
      <c r="AL43" s="354" t="str">
        <f>IF(AD43=0,Var!$B$8,IF(LARGE(D43:AC43,1)&gt;=600,Var!$B$4," "))</f>
        <v>---</v>
      </c>
      <c r="AM43" s="354" t="str">
        <f>IF(AD43=0,Var!$B$8,IF(LARGE(D43:AC43,1)&gt;=640,Var!$B$4," "))</f>
        <v>---</v>
      </c>
      <c r="AN43" s="354" t="str">
        <f>IF(AD43=0,Var!$B$8,IF(LARGE(D43:AC43,1)&gt;=670,Var!$B$4," "))</f>
        <v>---</v>
      </c>
      <c r="AO43" s="99"/>
      <c r="AQ43" s="40"/>
      <c r="AR43" s="469"/>
      <c r="AS43" s="469"/>
      <c r="AT43" s="469"/>
      <c r="AU43" s="469"/>
      <c r="AV43" s="469"/>
      <c r="AW43" s="469"/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69"/>
      <c r="BJ43" s="76"/>
      <c r="BK43" s="314"/>
    </row>
    <row r="44" spans="1:64">
      <c r="A44" s="99"/>
      <c r="B44" s="410"/>
      <c r="C44" s="112" t="s">
        <v>60</v>
      </c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314"/>
      <c r="AE44" s="131" t="str">
        <f t="shared" si="1"/>
        <v xml:space="preserve"> </v>
      </c>
      <c r="AF44" s="109"/>
      <c r="AG44" s="109"/>
      <c r="AH44" s="109"/>
      <c r="AI44" s="136"/>
      <c r="AJ44" s="418"/>
      <c r="AK44" s="418"/>
      <c r="AL44" s="418"/>
      <c r="AM44" s="418"/>
      <c r="AN44" s="418"/>
      <c r="AO44" s="99"/>
      <c r="AQ44" s="40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469"/>
      <c r="BF44" s="469"/>
      <c r="BG44" s="469"/>
      <c r="BH44" s="469"/>
      <c r="BI44" s="469"/>
      <c r="BJ44" s="76"/>
      <c r="BK44" s="314"/>
    </row>
    <row r="45" spans="1:64">
      <c r="A45" s="99"/>
      <c r="B45" s="413"/>
      <c r="C45" s="414" t="s">
        <v>13</v>
      </c>
      <c r="D45" s="496"/>
      <c r="E45" s="498"/>
      <c r="F45" s="496"/>
      <c r="G45" s="498"/>
      <c r="H45" s="496"/>
      <c r="I45" s="498"/>
      <c r="J45" s="496"/>
      <c r="K45" s="498"/>
      <c r="L45" s="496"/>
      <c r="M45" s="498"/>
      <c r="N45" s="496"/>
      <c r="O45" s="498"/>
      <c r="P45" s="496"/>
      <c r="Q45" s="498"/>
      <c r="R45" s="496"/>
      <c r="S45" s="498"/>
      <c r="T45" s="496"/>
      <c r="U45" s="498"/>
      <c r="V45" s="496"/>
      <c r="W45" s="498"/>
      <c r="X45" s="496"/>
      <c r="Y45" s="498"/>
      <c r="Z45" s="496"/>
      <c r="AA45" s="498"/>
      <c r="AB45" s="496"/>
      <c r="AC45" s="498"/>
      <c r="AD45" s="109">
        <f>COUNT(D45:AC45)</f>
        <v>0</v>
      </c>
      <c r="AE45" s="131" t="str">
        <f t="shared" si="1"/>
        <v xml:space="preserve"> </v>
      </c>
      <c r="AF45" s="497" t="str">
        <f>IF(COUNTIF(D45:AC45,"(1)")=0," ",COUNTIF(D45:AC45,"(1)"))</f>
        <v xml:space="preserve"> </v>
      </c>
      <c r="AG45" s="416" t="str">
        <f>IF(COUNTIF(D45:AC45,"(2)")=0," ",COUNTIF(D45:AC45,"(2)"))</f>
        <v xml:space="preserve"> </v>
      </c>
      <c r="AH45" s="497" t="str">
        <f>IF(COUNTIF(D45:AC45,"(3)")=0," ",COUNTIF(D45:AC45,"(3)"))</f>
        <v xml:space="preserve"> </v>
      </c>
      <c r="AI45" s="417" t="str">
        <f>IF(SUM(AF45:AH45)=0," ",SUM(AF45:AH45))</f>
        <v xml:space="preserve"> </v>
      </c>
      <c r="AJ45" s="354" t="str">
        <f>IF(AD45=0,Var!$B$8,IF(LARGE(D45:AC45,1)&gt;=500,Var!$B$4," "))</f>
        <v>---</v>
      </c>
      <c r="AK45" s="354" t="str">
        <f>IF(AD45=0,Var!$B$8,IF(LARGE(D45:AC45,1)&gt;=550,Var!$B$4," "))</f>
        <v>---</v>
      </c>
      <c r="AL45" s="354" t="str">
        <f>IF(AD45=0,Var!$B$8,IF(LARGE(D45:AC45,1)&gt;=600,Var!$B$4," "))</f>
        <v>---</v>
      </c>
      <c r="AM45" s="354" t="str">
        <f>IF(AD45=0,Var!$B$8,IF(LARGE(D45:AC45,1)&gt;=640,Var!$B$4," "))</f>
        <v>---</v>
      </c>
      <c r="AN45" s="354" t="str">
        <f>IF(AD45=0,Var!$B$8,IF(LARGE(D45:AC45,1)&gt;=670,Var!$B$4," "))</f>
        <v>---</v>
      </c>
      <c r="AO45" s="99"/>
      <c r="AQ45" s="40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76"/>
      <c r="BK45" s="314"/>
    </row>
    <row r="46" spans="1:64">
      <c r="A46" s="99"/>
      <c r="B46" s="413"/>
      <c r="C46" s="414"/>
      <c r="D46" s="496"/>
      <c r="E46" s="498"/>
      <c r="F46" s="496"/>
      <c r="G46" s="498"/>
      <c r="H46" s="496"/>
      <c r="I46" s="498"/>
      <c r="J46" s="496"/>
      <c r="K46" s="498"/>
      <c r="L46" s="496"/>
      <c r="M46" s="498"/>
      <c r="N46" s="496"/>
      <c r="O46" s="498"/>
      <c r="P46" s="496"/>
      <c r="Q46" s="498"/>
      <c r="R46" s="496"/>
      <c r="S46" s="498"/>
      <c r="T46" s="496"/>
      <c r="U46" s="498"/>
      <c r="V46" s="496"/>
      <c r="W46" s="498"/>
      <c r="X46" s="496"/>
      <c r="Y46" s="498"/>
      <c r="Z46" s="496"/>
      <c r="AA46" s="498"/>
      <c r="AB46" s="496"/>
      <c r="AC46" s="498"/>
      <c r="AD46" s="109">
        <f>COUNT(D46:AC46)</f>
        <v>0</v>
      </c>
      <c r="AE46" s="131" t="str">
        <f t="shared" si="1"/>
        <v xml:space="preserve"> </v>
      </c>
      <c r="AF46" s="497" t="str">
        <f>IF(COUNTIF(D46:AC46,"(1)")=0," ",COUNTIF(D46:AC46,"(1)"))</f>
        <v xml:space="preserve"> </v>
      </c>
      <c r="AG46" s="416" t="str">
        <f>IF(COUNTIF(D46:AC46,"(2)")=0," ",COUNTIF(D46:AC46,"(2)"))</f>
        <v xml:space="preserve"> </v>
      </c>
      <c r="AH46" s="497" t="str">
        <f>IF(COUNTIF(D46:AC46,"(3)")=0," ",COUNTIF(D46:AC46,"(3)"))</f>
        <v xml:space="preserve"> </v>
      </c>
      <c r="AI46" s="417" t="str">
        <f>IF(SUM(AF46:AH46)=0," ",SUM(AF46:AH46))</f>
        <v xml:space="preserve"> </v>
      </c>
      <c r="AJ46" s="354" t="str">
        <f>IF(AD46=0,Var!$B$8,IF(LARGE(D46:AC46,1)&gt;=500,Var!$B$4," "))</f>
        <v>---</v>
      </c>
      <c r="AK46" s="354" t="str">
        <f>IF(AD46=0,Var!$B$8,IF(LARGE(D46:AC46,1)&gt;=550,Var!$B$4," "))</f>
        <v>---</v>
      </c>
      <c r="AL46" s="354" t="str">
        <f>IF(AD46=0,Var!$B$8,IF(LARGE(D46:AC46,1)&gt;=600,Var!$B$4," "))</f>
        <v>---</v>
      </c>
      <c r="AM46" s="354" t="str">
        <f>IF(AD46=0,Var!$B$8,IF(LARGE(D46:AC46,1)&gt;=640,Var!$B$4," "))</f>
        <v>---</v>
      </c>
      <c r="AN46" s="354" t="str">
        <f>IF(AD46=0,Var!$B$8,IF(LARGE(D46:AC46,1)&gt;=670,Var!$B$4," "))</f>
        <v>---</v>
      </c>
      <c r="AO46" s="99"/>
      <c r="AQ46" s="40"/>
      <c r="AR46" s="469"/>
      <c r="AS46" s="469"/>
      <c r="AT46" s="469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76"/>
      <c r="BK46" s="314"/>
    </row>
    <row r="47" spans="1:64">
      <c r="A47" s="99"/>
      <c r="B47" s="410"/>
      <c r="C47" s="112" t="s">
        <v>61</v>
      </c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314"/>
      <c r="AE47" s="131" t="str">
        <f t="shared" si="1"/>
        <v xml:space="preserve"> </v>
      </c>
      <c r="AF47" s="109"/>
      <c r="AG47" s="109"/>
      <c r="AH47" s="109"/>
      <c r="AI47" s="136"/>
      <c r="AJ47" s="418"/>
      <c r="AK47" s="418"/>
      <c r="AL47" s="418"/>
      <c r="AM47" s="418"/>
      <c r="AN47" s="418"/>
      <c r="AO47" s="99"/>
      <c r="AQ47" s="40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76"/>
      <c r="BK47" s="314"/>
    </row>
    <row r="48" spans="1:64">
      <c r="A48" s="99"/>
      <c r="B48" s="413"/>
      <c r="C48" s="414" t="s">
        <v>281</v>
      </c>
      <c r="D48" s="496"/>
      <c r="E48" s="498"/>
      <c r="F48" s="496"/>
      <c r="G48" s="498"/>
      <c r="H48" s="496"/>
      <c r="I48" s="498"/>
      <c r="J48" s="496"/>
      <c r="K48" s="498"/>
      <c r="L48" s="496"/>
      <c r="M48" s="498"/>
      <c r="N48" s="496"/>
      <c r="O48" s="498"/>
      <c r="P48" s="496"/>
      <c r="Q48" s="498"/>
      <c r="R48" s="496"/>
      <c r="S48" s="498"/>
      <c r="T48" s="496"/>
      <c r="U48" s="498"/>
      <c r="V48" s="496"/>
      <c r="W48" s="498"/>
      <c r="X48" s="496"/>
      <c r="Y48" s="498"/>
      <c r="Z48" s="496"/>
      <c r="AA48" s="498"/>
      <c r="AB48" s="496"/>
      <c r="AC48" s="498"/>
      <c r="AD48" s="109">
        <f>COUNT(D48:AC48)</f>
        <v>0</v>
      </c>
      <c r="AE48" s="131" t="str">
        <f t="shared" si="1"/>
        <v xml:space="preserve"> </v>
      </c>
      <c r="AF48" s="497" t="str">
        <f>IF(COUNTIF(D48:AC48,"(1)")=0," ",COUNTIF(D48:AC48,"(1)"))</f>
        <v xml:space="preserve"> </v>
      </c>
      <c r="AG48" s="416" t="str">
        <f>IF(COUNTIF(D48:AC48,"(2)")=0," ",COUNTIF(D48:AC48,"(2)"))</f>
        <v xml:space="preserve"> </v>
      </c>
      <c r="AH48" s="497" t="str">
        <f>IF(COUNTIF(D48:AC48,"(3)")=0," ",COUNTIF(D48:AC48,"(3)"))</f>
        <v xml:space="preserve"> </v>
      </c>
      <c r="AI48" s="417" t="str">
        <f>IF(SUM(AF48:AH48)=0," ",SUM(AF48:AH48))</f>
        <v xml:space="preserve"> </v>
      </c>
      <c r="AJ48" s="354">
        <v>18</v>
      </c>
      <c r="AK48" s="354">
        <v>18</v>
      </c>
      <c r="AL48" s="354" t="str">
        <f>IF(AD48=0,Var!$B$8,IF(LARGE(D48:AC48,1)&gt;=600,Var!$B$4," "))</f>
        <v>---</v>
      </c>
      <c r="AM48" s="354" t="str">
        <f>IF(AD48=0,Var!$B$8,IF(LARGE(D48:AC48,1)&gt;=640,Var!$B$4," "))</f>
        <v>---</v>
      </c>
      <c r="AN48" s="354" t="str">
        <f>IF(AD48=0,Var!$B$8,IF(LARGE(D48:AC48,1)&gt;=670,Var!$B$4," "))</f>
        <v>---</v>
      </c>
      <c r="AO48" s="99"/>
      <c r="AQ48" s="40"/>
      <c r="AR48" s="469"/>
      <c r="AS48" s="469"/>
      <c r="AT48" s="469"/>
      <c r="AU48" s="469"/>
      <c r="AV48" s="469"/>
      <c r="AW48" s="469"/>
      <c r="AX48" s="469"/>
      <c r="AY48" s="469"/>
      <c r="AZ48" s="469"/>
      <c r="BA48" s="469"/>
      <c r="BB48" s="469"/>
      <c r="BC48" s="469"/>
      <c r="BD48" s="469"/>
      <c r="BE48" s="469"/>
      <c r="BF48" s="469"/>
      <c r="BG48" s="469"/>
      <c r="BH48" s="469"/>
      <c r="BI48" s="469"/>
      <c r="BJ48" s="76"/>
      <c r="BK48" s="314"/>
    </row>
    <row r="49" spans="1:76">
      <c r="A49" s="99"/>
      <c r="B49" s="413"/>
      <c r="C49" s="414"/>
      <c r="D49" s="496"/>
      <c r="E49" s="498"/>
      <c r="F49" s="496"/>
      <c r="G49" s="498"/>
      <c r="H49" s="496"/>
      <c r="I49" s="498"/>
      <c r="J49" s="496"/>
      <c r="K49" s="498"/>
      <c r="L49" s="496"/>
      <c r="M49" s="498"/>
      <c r="N49" s="496"/>
      <c r="O49" s="498"/>
      <c r="P49" s="496"/>
      <c r="Q49" s="498"/>
      <c r="R49" s="496"/>
      <c r="S49" s="498"/>
      <c r="T49" s="496"/>
      <c r="U49" s="498"/>
      <c r="V49" s="496"/>
      <c r="W49" s="498"/>
      <c r="X49" s="496"/>
      <c r="Y49" s="498"/>
      <c r="Z49" s="496"/>
      <c r="AA49" s="498"/>
      <c r="AB49" s="496"/>
      <c r="AC49" s="498"/>
      <c r="AD49" s="109">
        <f>COUNT(D49:AC49)</f>
        <v>0</v>
      </c>
      <c r="AE49" s="131" t="str">
        <f t="shared" si="1"/>
        <v xml:space="preserve"> </v>
      </c>
      <c r="AF49" s="497" t="str">
        <f>IF(COUNTIF(D49:AC49,"(1)")=0," ",COUNTIF(D49:AC49,"(1)"))</f>
        <v xml:space="preserve"> </v>
      </c>
      <c r="AG49" s="416" t="str">
        <f>IF(COUNTIF(D49:AC49,"(2)")=0," ",COUNTIF(D49:AC49,"(2)"))</f>
        <v xml:space="preserve"> </v>
      </c>
      <c r="AH49" s="497" t="str">
        <f>IF(COUNTIF(D49:AC49,"(3)")=0," ",COUNTIF(D49:AC49,"(3)"))</f>
        <v xml:space="preserve"> </v>
      </c>
      <c r="AI49" s="417" t="str">
        <f>IF(SUM(AF49:AH49)=0," ",SUM(AF49:AH49))</f>
        <v xml:space="preserve"> </v>
      </c>
      <c r="AJ49" s="354" t="str">
        <f>IF(AD49=0,Var!$B$8,IF(LARGE(D49:AC49,1)&gt;=500,Var!$B$4," "))</f>
        <v>---</v>
      </c>
      <c r="AK49" s="354" t="str">
        <f>IF(AD49=0,Var!$B$8,IF(LARGE(D49:AC49,1)&gt;=550,Var!$B$4," "))</f>
        <v>---</v>
      </c>
      <c r="AL49" s="354" t="str">
        <f>IF(AD49=0,Var!$B$8,IF(LARGE(D49:AC49,1)&gt;=600,Var!$B$4," "))</f>
        <v>---</v>
      </c>
      <c r="AM49" s="354" t="str">
        <f>IF(AD49=0,Var!$B$8,IF(LARGE(D49:AC49,1)&gt;=640,Var!$B$4," "))</f>
        <v>---</v>
      </c>
      <c r="AN49" s="354" t="str">
        <f>IF(AD49=0,Var!$B$8,IF(LARGE(D49:AC49,1)&gt;=670,Var!$B$4," "))</f>
        <v>---</v>
      </c>
      <c r="AO49" s="99"/>
      <c r="AQ49" s="40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76"/>
      <c r="BK49" s="314"/>
    </row>
    <row r="50" spans="1:76">
      <c r="A50" s="99"/>
      <c r="B50" s="410"/>
      <c r="C50" s="112" t="s">
        <v>62</v>
      </c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314"/>
      <c r="AE50" s="131" t="str">
        <f t="shared" si="1"/>
        <v xml:space="preserve"> </v>
      </c>
      <c r="AF50" s="109"/>
      <c r="AG50" s="109"/>
      <c r="AH50" s="109"/>
      <c r="AI50" s="136"/>
      <c r="AJ50" s="418"/>
      <c r="AK50" s="418"/>
      <c r="AL50" s="418"/>
      <c r="AM50" s="418"/>
      <c r="AN50" s="418"/>
      <c r="AO50" s="99"/>
      <c r="AQ50" s="40"/>
      <c r="AR50" s="469"/>
      <c r="AS50" s="469"/>
      <c r="AT50" s="469"/>
      <c r="AU50" s="469"/>
      <c r="AV50" s="469"/>
      <c r="AW50" s="469"/>
      <c r="AX50" s="469"/>
      <c r="AY50" s="469"/>
      <c r="AZ50" s="469"/>
      <c r="BA50" s="469"/>
      <c r="BB50" s="469"/>
      <c r="BC50" s="469"/>
      <c r="BD50" s="469"/>
      <c r="BE50" s="469"/>
      <c r="BF50" s="469"/>
      <c r="BG50" s="469"/>
      <c r="BH50" s="469"/>
      <c r="BI50" s="469"/>
      <c r="BJ50" s="76"/>
      <c r="BK50" s="314"/>
    </row>
    <row r="51" spans="1:76">
      <c r="A51" s="99"/>
      <c r="B51" s="413"/>
      <c r="C51" s="414"/>
      <c r="D51" s="496"/>
      <c r="E51" s="498"/>
      <c r="F51" s="496"/>
      <c r="G51" s="498"/>
      <c r="H51" s="496"/>
      <c r="I51" s="498"/>
      <c r="J51" s="496"/>
      <c r="K51" s="498"/>
      <c r="L51" s="496"/>
      <c r="M51" s="498"/>
      <c r="N51" s="496"/>
      <c r="O51" s="498"/>
      <c r="P51" s="496"/>
      <c r="Q51" s="498"/>
      <c r="R51" s="496"/>
      <c r="S51" s="498"/>
      <c r="T51" s="496"/>
      <c r="U51" s="498"/>
      <c r="V51" s="496"/>
      <c r="W51" s="498"/>
      <c r="X51" s="496"/>
      <c r="Y51" s="498"/>
      <c r="Z51" s="496"/>
      <c r="AA51" s="498"/>
      <c r="AB51" s="496"/>
      <c r="AC51" s="498"/>
      <c r="AD51" s="109">
        <f>COUNT(D51:AC51)</f>
        <v>0</v>
      </c>
      <c r="AE51" s="131" t="str">
        <f t="shared" si="1"/>
        <v xml:space="preserve"> </v>
      </c>
      <c r="AF51" s="497" t="str">
        <f>IF(COUNTIF(D51:AC51,"(1)")=0," ",COUNTIF(D51:AC51,"(1)"))</f>
        <v xml:space="preserve"> </v>
      </c>
      <c r="AG51" s="416" t="str">
        <f>IF(COUNTIF(D51:AC51,"(2)")=0," ",COUNTIF(D51:AC51,"(2)"))</f>
        <v xml:space="preserve"> </v>
      </c>
      <c r="AH51" s="497" t="str">
        <f>IF(COUNTIF(D51:AC51,"(3)")=0," ",COUNTIF(D51:AC51,"(3)"))</f>
        <v xml:space="preserve"> </v>
      </c>
      <c r="AI51" s="417" t="str">
        <f>IF(SUM(AF51:AH51)=0," ",SUM(AF51:AH51))</f>
        <v xml:space="preserve"> </v>
      </c>
      <c r="AJ51" s="354" t="str">
        <f>IF(AD51=0,Var!$B$8,IF(LARGE(D51:AC51,1)&gt;=500,Var!$B$4," "))</f>
        <v>---</v>
      </c>
      <c r="AK51" s="354" t="str">
        <f>IF(AD51=0,Var!$B$8,IF(LARGE(D51:AC51,1)&gt;=550,Var!$B$4," "))</f>
        <v>---</v>
      </c>
      <c r="AL51" s="354" t="str">
        <f>IF(AD51=0,Var!$B$8,IF(LARGE(D51:AC51,1)&gt;=600,Var!$B$4," "))</f>
        <v>---</v>
      </c>
      <c r="AM51" s="354" t="str">
        <f>IF(AD51=0,Var!$B$8,IF(LARGE(D51:AC51,1)&gt;=640,Var!$B$4," "))</f>
        <v>---</v>
      </c>
      <c r="AN51" s="354" t="str">
        <f>IF(AD51=0,Var!$B$8,IF(LARGE(D51:AC51,1)&gt;=670,Var!$B$4," "))</f>
        <v>---</v>
      </c>
      <c r="AO51" s="99"/>
      <c r="AQ51" s="40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69"/>
      <c r="BH51" s="469"/>
      <c r="BI51" s="469"/>
      <c r="BJ51" s="76"/>
      <c r="BK51" s="314"/>
    </row>
    <row r="52" spans="1:76">
      <c r="A52" s="99"/>
      <c r="B52" s="413"/>
      <c r="C52" s="414"/>
      <c r="D52" s="496"/>
      <c r="E52" s="498"/>
      <c r="F52" s="496"/>
      <c r="G52" s="498"/>
      <c r="H52" s="496"/>
      <c r="I52" s="498"/>
      <c r="J52" s="496"/>
      <c r="K52" s="498"/>
      <c r="L52" s="496"/>
      <c r="M52" s="498"/>
      <c r="N52" s="496"/>
      <c r="O52" s="498"/>
      <c r="P52" s="496"/>
      <c r="Q52" s="498"/>
      <c r="R52" s="496"/>
      <c r="S52" s="498"/>
      <c r="T52" s="496"/>
      <c r="U52" s="498"/>
      <c r="V52" s="496"/>
      <c r="W52" s="498"/>
      <c r="X52" s="496"/>
      <c r="Y52" s="498"/>
      <c r="Z52" s="496"/>
      <c r="AA52" s="498"/>
      <c r="AB52" s="496"/>
      <c r="AC52" s="498"/>
      <c r="AD52" s="109">
        <f>COUNT(D52:AC52)</f>
        <v>0</v>
      </c>
      <c r="AE52" s="131" t="str">
        <f t="shared" si="1"/>
        <v xml:space="preserve"> </v>
      </c>
      <c r="AF52" s="497" t="str">
        <f>IF(COUNTIF(D52:AC52,"(1)")=0," ",COUNTIF(D52:AC52,"(1)"))</f>
        <v xml:space="preserve"> </v>
      </c>
      <c r="AG52" s="416" t="str">
        <f>IF(COUNTIF(D52:AC52,"(2)")=0," ",COUNTIF(D52:AC52,"(2)"))</f>
        <v xml:space="preserve"> </v>
      </c>
      <c r="AH52" s="497" t="str">
        <f>IF(COUNTIF(D52:AC52,"(3)")=0," ",COUNTIF(D52:AC52,"(3)"))</f>
        <v xml:space="preserve"> </v>
      </c>
      <c r="AI52" s="417" t="str">
        <f>IF(SUM(AF52:AH52)=0," ",SUM(AF52:AH52))</f>
        <v xml:space="preserve"> </v>
      </c>
      <c r="AJ52" s="354" t="str">
        <f>IF(AD52=0,Var!$B$8,IF(LARGE(D52:AC52,1)&gt;=500,Var!$B$4," "))</f>
        <v>---</v>
      </c>
      <c r="AK52" s="354" t="str">
        <f>IF(AD52=0,Var!$B$8,IF(LARGE(D52:AC52,1)&gt;=550,Var!$B$4," "))</f>
        <v>---</v>
      </c>
      <c r="AL52" s="354" t="str">
        <f>IF(AD52=0,Var!$B$8,IF(LARGE(D52:AC52,1)&gt;=600,Var!$B$4," "))</f>
        <v>---</v>
      </c>
      <c r="AM52" s="354" t="str">
        <f>IF(AD52=0,Var!$B$8,IF(LARGE(D52:AC52,1)&gt;=640,Var!$B$4," "))</f>
        <v>---</v>
      </c>
      <c r="AN52" s="354" t="str">
        <f>IF(AD52=0,Var!$B$8,IF(LARGE(D52:AC52,1)&gt;=670,Var!$B$4," "))</f>
        <v>---</v>
      </c>
      <c r="AO52" s="99"/>
      <c r="AQ52" s="40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469"/>
      <c r="BC52" s="469"/>
      <c r="BD52" s="469"/>
      <c r="BE52" s="469"/>
      <c r="BF52" s="469"/>
      <c r="BG52" s="469"/>
      <c r="BH52" s="469"/>
      <c r="BI52" s="469"/>
      <c r="BJ52" s="76"/>
      <c r="BK52" s="314"/>
    </row>
    <row r="53" spans="1:76">
      <c r="A53" s="99"/>
      <c r="B53" s="410"/>
      <c r="C53" s="112" t="s">
        <v>63</v>
      </c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314"/>
      <c r="AE53" s="131" t="str">
        <f t="shared" si="1"/>
        <v xml:space="preserve"> </v>
      </c>
      <c r="AF53" s="109"/>
      <c r="AG53" s="109"/>
      <c r="AH53" s="109"/>
      <c r="AI53" s="136"/>
      <c r="AJ53" s="418"/>
      <c r="AK53" s="418"/>
      <c r="AL53" s="418"/>
      <c r="AM53" s="418"/>
      <c r="AN53" s="418"/>
      <c r="AO53" s="99"/>
      <c r="AQ53" s="40"/>
      <c r="AR53" s="469"/>
      <c r="AS53" s="469"/>
      <c r="AT53" s="469"/>
      <c r="AU53" s="469"/>
      <c r="AV53" s="469"/>
      <c r="AW53" s="469"/>
      <c r="AX53" s="469"/>
      <c r="AY53" s="469"/>
      <c r="AZ53" s="469"/>
      <c r="BA53" s="469"/>
      <c r="BB53" s="469"/>
      <c r="BC53" s="469"/>
      <c r="BD53" s="469"/>
      <c r="BE53" s="469"/>
      <c r="BF53" s="469"/>
      <c r="BG53" s="469"/>
      <c r="BH53" s="469"/>
      <c r="BI53" s="469"/>
      <c r="BJ53" s="76"/>
      <c r="BK53" s="314"/>
    </row>
    <row r="54" spans="1:76">
      <c r="A54" s="99"/>
      <c r="B54" s="413"/>
      <c r="C54" s="414"/>
      <c r="D54" s="496"/>
      <c r="E54" s="498"/>
      <c r="F54" s="496"/>
      <c r="G54" s="498"/>
      <c r="H54" s="496"/>
      <c r="I54" s="498"/>
      <c r="J54" s="496"/>
      <c r="K54" s="498"/>
      <c r="L54" s="496"/>
      <c r="M54" s="498"/>
      <c r="N54" s="496"/>
      <c r="O54" s="498"/>
      <c r="P54" s="496"/>
      <c r="Q54" s="498"/>
      <c r="R54" s="496"/>
      <c r="S54" s="498"/>
      <c r="T54" s="496"/>
      <c r="U54" s="498"/>
      <c r="V54" s="496"/>
      <c r="W54" s="498"/>
      <c r="X54" s="496"/>
      <c r="Y54" s="498"/>
      <c r="Z54" s="496"/>
      <c r="AA54" s="498"/>
      <c r="AB54" s="496"/>
      <c r="AC54" s="498"/>
      <c r="AD54" s="109">
        <f>COUNT(D54:AC54)</f>
        <v>0</v>
      </c>
      <c r="AE54" s="131" t="str">
        <f t="shared" si="1"/>
        <v xml:space="preserve"> </v>
      </c>
      <c r="AF54" s="497" t="str">
        <f>IF(COUNTIF(D54:AC54,"(1)")=0," ",COUNTIF(D54:AC54,"(1)"))</f>
        <v xml:space="preserve"> </v>
      </c>
      <c r="AG54" s="416" t="str">
        <f>IF(COUNTIF(D54:AC54,"(2)")=0," ",COUNTIF(D54:AC54,"(2)"))</f>
        <v xml:space="preserve"> </v>
      </c>
      <c r="AH54" s="497" t="str">
        <f>IF(COUNTIF(D54:AC54,"(3)")=0," ",COUNTIF(D54:AC54,"(3)"))</f>
        <v xml:space="preserve"> </v>
      </c>
      <c r="AI54" s="417" t="str">
        <f>IF(SUM(AF54:AH54)=0," ",SUM(AF54:AH54))</f>
        <v xml:space="preserve"> </v>
      </c>
      <c r="AJ54" s="354" t="str">
        <f>IF(AD54=0,Var!$B$8,IF(LARGE(D54:AC54,1)&gt;=500,Var!$B$4," "))</f>
        <v>---</v>
      </c>
      <c r="AK54" s="354" t="str">
        <f>IF(AD54=0,Var!$B$8,IF(LARGE(D54:AC54,1)&gt;=550,Var!$B$4," "))</f>
        <v>---</v>
      </c>
      <c r="AL54" s="354" t="str">
        <f>IF(AD54=0,Var!$B$8,IF(LARGE(D54:AC54,1)&gt;=600,Var!$B$4," "))</f>
        <v>---</v>
      </c>
      <c r="AM54" s="354" t="str">
        <f>IF(AD54=0,Var!$B$8,IF(LARGE(D54:AC54,1)&gt;=640,Var!$B$4," "))</f>
        <v>---</v>
      </c>
      <c r="AN54" s="354" t="str">
        <f>IF(AD54=0,Var!$B$8,IF(LARGE(D54:AC54,1)&gt;=670,Var!$B$4," "))</f>
        <v>---</v>
      </c>
      <c r="AO54" s="99"/>
      <c r="AQ54" s="40"/>
      <c r="AR54" s="469"/>
      <c r="AS54" s="469"/>
      <c r="AT54" s="469"/>
      <c r="AU54" s="469"/>
      <c r="AV54" s="469"/>
      <c r="AW54" s="469"/>
      <c r="AX54" s="469"/>
      <c r="AY54" s="469"/>
      <c r="AZ54" s="469"/>
      <c r="BA54" s="469"/>
      <c r="BB54" s="469"/>
      <c r="BC54" s="469"/>
      <c r="BD54" s="469"/>
      <c r="BE54" s="469"/>
      <c r="BF54" s="469"/>
      <c r="BG54" s="469"/>
      <c r="BH54" s="469"/>
      <c r="BI54" s="469"/>
      <c r="BJ54" s="76"/>
      <c r="BK54" s="314"/>
    </row>
    <row r="55" spans="1:76">
      <c r="A55" s="99"/>
      <c r="B55" s="410"/>
      <c r="C55" s="112" t="s">
        <v>340</v>
      </c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314"/>
      <c r="AE55" s="131" t="str">
        <f t="shared" si="1"/>
        <v xml:space="preserve"> </v>
      </c>
      <c r="AF55" s="109"/>
      <c r="AG55" s="109"/>
      <c r="AH55" s="109"/>
      <c r="AI55" s="136"/>
      <c r="AJ55" s="418"/>
      <c r="AK55" s="418"/>
      <c r="AL55" s="418"/>
      <c r="AM55" s="418"/>
      <c r="AN55" s="418"/>
      <c r="AO55" s="99"/>
      <c r="AQ55" s="40"/>
      <c r="AR55" s="469"/>
      <c r="AS55" s="469"/>
      <c r="AT55" s="469"/>
      <c r="AU55" s="469"/>
      <c r="AV55" s="469"/>
      <c r="AW55" s="469"/>
      <c r="AX55" s="469"/>
      <c r="AY55" s="469"/>
      <c r="AZ55" s="469"/>
      <c r="BA55" s="469"/>
      <c r="BB55" s="469"/>
      <c r="BC55" s="469"/>
      <c r="BD55" s="469"/>
      <c r="BE55" s="469"/>
      <c r="BF55" s="469"/>
      <c r="BG55" s="469"/>
      <c r="BH55" s="469"/>
      <c r="BI55" s="469"/>
      <c r="BJ55" s="76"/>
      <c r="BK55" s="314"/>
    </row>
    <row r="56" spans="1:76">
      <c r="A56" s="99"/>
      <c r="B56" s="413"/>
      <c r="C56" s="414" t="s">
        <v>64</v>
      </c>
      <c r="D56" s="496"/>
      <c r="E56" s="498"/>
      <c r="F56" s="496"/>
      <c r="G56" s="498"/>
      <c r="H56" s="496"/>
      <c r="I56" s="498"/>
      <c r="J56" s="496"/>
      <c r="K56" s="498"/>
      <c r="L56" s="496"/>
      <c r="M56" s="498"/>
      <c r="N56" s="496"/>
      <c r="O56" s="498"/>
      <c r="P56" s="496"/>
      <c r="Q56" s="498"/>
      <c r="R56" s="496"/>
      <c r="S56" s="498"/>
      <c r="T56" s="496"/>
      <c r="U56" s="498"/>
      <c r="V56" s="496"/>
      <c r="W56" s="498"/>
      <c r="X56" s="496"/>
      <c r="Y56" s="498"/>
      <c r="Z56" s="496"/>
      <c r="AA56" s="498"/>
      <c r="AB56" s="496"/>
      <c r="AC56" s="498"/>
      <c r="AD56" s="109">
        <f>COUNT(D56:AC56)</f>
        <v>0</v>
      </c>
      <c r="AE56" s="131" t="str">
        <f t="shared" si="1"/>
        <v xml:space="preserve"> </v>
      </c>
      <c r="AF56" s="497" t="str">
        <f>IF(COUNTIF(D56:AC56,"(1)")=0," ",COUNTIF(D56:AC56,"(1)"))</f>
        <v xml:space="preserve"> </v>
      </c>
      <c r="AG56" s="416" t="str">
        <f>IF(COUNTIF(D56:AC56,"(2)")=0," ",COUNTIF(D56:AC56,"(2)"))</f>
        <v xml:space="preserve"> </v>
      </c>
      <c r="AH56" s="497" t="str">
        <f>IF(COUNTIF(D56:AC56,"(3)")=0," ",COUNTIF(D56:AC56,"(3)"))</f>
        <v xml:space="preserve"> </v>
      </c>
      <c r="AI56" s="417" t="str">
        <f>IF(SUM(AF56:AH56)=0," ",SUM(AF56:AH56))</f>
        <v xml:space="preserve"> </v>
      </c>
      <c r="AJ56" s="354">
        <v>17</v>
      </c>
      <c r="AK56" s="354">
        <v>17</v>
      </c>
      <c r="AL56" s="354">
        <v>17</v>
      </c>
      <c r="AM56" s="354" t="str">
        <f>IF(AD56=0,Var!$B$8,IF(LARGE(D56:AC56,1)&gt;=640,Var!$B$4," "))</f>
        <v>---</v>
      </c>
      <c r="AN56" s="354" t="str">
        <f>IF(AD56=0,Var!$B$8,IF(LARGE(D56:AC56,1)&gt;=670,Var!$B$4," "))</f>
        <v>---</v>
      </c>
      <c r="AO56" s="99"/>
      <c r="AQ56" s="40"/>
      <c r="AR56" s="469"/>
      <c r="AS56" s="469"/>
      <c r="AT56" s="469"/>
      <c r="AU56" s="469"/>
      <c r="AV56" s="469"/>
      <c r="AW56" s="469"/>
      <c r="AX56" s="469"/>
      <c r="AY56" s="469"/>
      <c r="AZ56" s="469"/>
      <c r="BA56" s="469"/>
      <c r="BB56" s="469"/>
      <c r="BC56" s="469"/>
      <c r="BD56" s="469"/>
      <c r="BE56" s="469"/>
      <c r="BF56" s="469"/>
      <c r="BG56" s="469"/>
      <c r="BH56" s="469"/>
      <c r="BI56" s="469"/>
      <c r="BK56" s="131" t="str">
        <f>IF(BJ56&lt;3," ",(LARGE(AR56:BH56,1)+LARGE(AR56:BH56,2)+LARGE(AR56:BH56,3))/3)</f>
        <v xml:space="preserve"> </v>
      </c>
    </row>
    <row r="57" spans="1:76">
      <c r="A57" s="99"/>
      <c r="B57" s="413"/>
      <c r="C57" s="414"/>
      <c r="D57" s="496"/>
      <c r="E57" s="498"/>
      <c r="F57" s="496"/>
      <c r="G57" s="498"/>
      <c r="H57" s="496"/>
      <c r="I57" s="498"/>
      <c r="J57" s="496"/>
      <c r="K57" s="498"/>
      <c r="L57" s="496"/>
      <c r="M57" s="498"/>
      <c r="N57" s="496"/>
      <c r="O57" s="498"/>
      <c r="P57" s="496"/>
      <c r="Q57" s="498"/>
      <c r="R57" s="496"/>
      <c r="S57" s="498"/>
      <c r="T57" s="496"/>
      <c r="U57" s="498"/>
      <c r="V57" s="496"/>
      <c r="W57" s="498"/>
      <c r="X57" s="496"/>
      <c r="Y57" s="498"/>
      <c r="Z57" s="496"/>
      <c r="AA57" s="498"/>
      <c r="AB57" s="496"/>
      <c r="AC57" s="498"/>
      <c r="AD57" s="109">
        <f>COUNT(D57:AC57)</f>
        <v>0</v>
      </c>
      <c r="AE57" s="131" t="str">
        <f t="shared" si="1"/>
        <v xml:space="preserve"> </v>
      </c>
      <c r="AF57" s="497" t="str">
        <f>IF(COUNTIF(D57:AC57,"(1)")=0," ",COUNTIF(D57:AC57,"(1)"))</f>
        <v xml:space="preserve"> </v>
      </c>
      <c r="AG57" s="416" t="str">
        <f>IF(COUNTIF(D57:AC57,"(2)")=0," ",COUNTIF(D57:AC57,"(2)"))</f>
        <v xml:space="preserve"> </v>
      </c>
      <c r="AH57" s="497" t="str">
        <f>IF(COUNTIF(D57:AC57,"(3)")=0," ",COUNTIF(D57:AC57,"(3)"))</f>
        <v xml:space="preserve"> </v>
      </c>
      <c r="AI57" s="417" t="str">
        <f>IF(SUM(AF57:AH57)=0," ",SUM(AF57:AH57))</f>
        <v xml:space="preserve"> </v>
      </c>
      <c r="AJ57" s="354" t="str">
        <f>IF(AD57=0,Var!$B$8,IF(LARGE(D57:AC57,1)&gt;=500,Var!$B$4," "))</f>
        <v>---</v>
      </c>
      <c r="AK57" s="354" t="str">
        <f>IF(AD57=0,Var!$B$8,IF(LARGE(D57:AC57,1)&gt;=550,Var!$B$4," "))</f>
        <v>---</v>
      </c>
      <c r="AL57" s="354" t="str">
        <f>IF(AD57=0,Var!$B$8,IF(LARGE(D57:AC57,1)&gt;=600,Var!$B$4," "))</f>
        <v>---</v>
      </c>
      <c r="AM57" s="354" t="str">
        <f>IF(AD57=0,Var!$B$8,IF(LARGE(D57:AC57,1)&gt;=640,Var!$B$4," "))</f>
        <v>---</v>
      </c>
      <c r="AN57" s="354" t="str">
        <f>IF(AD57=0,Var!$B$8,IF(LARGE(D57:AC57,1)&gt;=670,Var!$B$4," "))</f>
        <v>---</v>
      </c>
      <c r="AO57" s="99"/>
      <c r="AQ57" s="40"/>
      <c r="AR57" s="461"/>
      <c r="AS57" s="461"/>
      <c r="AT57" s="461"/>
      <c r="AU57" s="461"/>
      <c r="AV57" s="461"/>
      <c r="AW57" s="461"/>
      <c r="AX57" s="461"/>
      <c r="AY57" s="461"/>
      <c r="AZ57" s="461"/>
      <c r="BA57" s="461"/>
      <c r="BB57" s="461"/>
      <c r="BC57" s="461"/>
      <c r="BD57" s="461"/>
      <c r="BE57" s="461"/>
      <c r="BF57" s="461"/>
      <c r="BG57" s="461"/>
      <c r="BH57" s="461"/>
      <c r="BI57" s="461"/>
      <c r="BJ57" s="17"/>
      <c r="BK57" s="131" t="str">
        <f>IF(BJ57&lt;3," ",(LARGE(AR57:BH57,1)+LARGE(AR57:BH57,2)+LARGE(AR57:BH57,3))/3)</f>
        <v xml:space="preserve"> </v>
      </c>
      <c r="BL57" s="57">
        <f>SUM(AF7:AF42)</f>
        <v>0</v>
      </c>
      <c r="BM57" s="62">
        <f>SUM(AG7:AG56)</f>
        <v>0</v>
      </c>
      <c r="BN57" s="63">
        <f>SUM(AH7:AH56)</f>
        <v>0</v>
      </c>
      <c r="BO57" s="64">
        <f>SUM(AI7:AI56)</f>
        <v>0</v>
      </c>
      <c r="BP57" s="604">
        <f ca="1">TODAY()</f>
        <v>43879</v>
      </c>
      <c r="BQ57" s="604"/>
      <c r="BR57" s="604"/>
      <c r="BS57" s="604"/>
      <c r="BT57" s="604"/>
      <c r="BU57" s="604"/>
      <c r="BV57" s="604"/>
      <c r="BW57" s="604"/>
      <c r="BX57" s="604"/>
    </row>
    <row r="58" spans="1:76">
      <c r="A58" s="99"/>
      <c r="B58" s="410"/>
      <c r="C58" s="112" t="s">
        <v>65</v>
      </c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314"/>
      <c r="AE58" s="131" t="str">
        <f t="shared" si="1"/>
        <v xml:space="preserve"> </v>
      </c>
      <c r="AF58" s="109"/>
      <c r="AG58" s="109"/>
      <c r="AH58" s="109"/>
      <c r="AI58" s="136"/>
      <c r="AJ58" s="418"/>
      <c r="AK58" s="418"/>
      <c r="AL58" s="418"/>
      <c r="AM58" s="418"/>
      <c r="AN58" s="418"/>
      <c r="AO58" s="99"/>
      <c r="AQ58" s="40"/>
      <c r="AR58" s="461"/>
      <c r="AS58" s="461"/>
      <c r="AT58" s="461"/>
      <c r="AU58" s="461"/>
      <c r="AV58" s="461"/>
      <c r="AW58" s="461"/>
      <c r="AX58" s="461"/>
      <c r="AY58" s="461"/>
      <c r="AZ58" s="461"/>
      <c r="BA58" s="461"/>
      <c r="BB58" s="461"/>
      <c r="BC58" s="461"/>
      <c r="BD58" s="461"/>
      <c r="BE58" s="461"/>
      <c r="BF58" s="461"/>
      <c r="BG58" s="461"/>
      <c r="BH58" s="461"/>
      <c r="BI58" s="461"/>
      <c r="BK58" s="131" t="str">
        <f>IF(BJ58&lt;3," ",(LARGE(AR58:BH58,1)+LARGE(AR58:BH58,2)+LARGE(AR58:BH58,3))/3)</f>
        <v xml:space="preserve"> </v>
      </c>
    </row>
    <row r="59" spans="1:76">
      <c r="A59" s="99"/>
      <c r="B59" s="413"/>
      <c r="C59" s="414" t="s">
        <v>66</v>
      </c>
      <c r="D59" s="496"/>
      <c r="E59" s="498"/>
      <c r="F59" s="496"/>
      <c r="G59" s="498"/>
      <c r="H59" s="496"/>
      <c r="I59" s="498"/>
      <c r="J59" s="496"/>
      <c r="K59" s="498"/>
      <c r="L59" s="496"/>
      <c r="M59" s="498"/>
      <c r="N59" s="496"/>
      <c r="O59" s="498"/>
      <c r="P59" s="496"/>
      <c r="Q59" s="498"/>
      <c r="R59" s="496"/>
      <c r="S59" s="498"/>
      <c r="T59" s="496"/>
      <c r="U59" s="498"/>
      <c r="V59" s="496"/>
      <c r="W59" s="498"/>
      <c r="X59" s="496"/>
      <c r="Y59" s="498"/>
      <c r="Z59" s="496"/>
      <c r="AA59" s="498"/>
      <c r="AB59" s="496"/>
      <c r="AC59" s="498"/>
      <c r="AD59" s="109">
        <f>COUNT(D59:AC59)</f>
        <v>0</v>
      </c>
      <c r="AE59" s="131" t="str">
        <f t="shared" si="1"/>
        <v xml:space="preserve"> </v>
      </c>
      <c r="AF59" s="497" t="str">
        <f>IF(COUNTIF(D59:AC59,"(1)")=0," ",COUNTIF(D59:AC59,"(1)"))</f>
        <v xml:space="preserve"> </v>
      </c>
      <c r="AG59" s="416" t="str">
        <f>IF(COUNTIF(D59:AC59,"(2)")=0," ",COUNTIF(D59:AC59,"(2)"))</f>
        <v xml:space="preserve"> </v>
      </c>
      <c r="AH59" s="497" t="str">
        <f>IF(COUNTIF(D59:AC59,"(3)")=0," ",COUNTIF(D59:AC59,"(3)"))</f>
        <v xml:space="preserve"> </v>
      </c>
      <c r="AI59" s="417" t="str">
        <f>IF(SUM(AF59:AH59)=0," ",SUM(AF59:AH59))</f>
        <v xml:space="preserve"> </v>
      </c>
      <c r="AJ59" s="354">
        <v>17</v>
      </c>
      <c r="AK59" s="354" t="str">
        <f>IF(AD59=0,Var!$B$8,IF(LARGE(D59:AC59,1)&gt;=550,Var!$B$4," "))</f>
        <v>---</v>
      </c>
      <c r="AL59" s="354" t="str">
        <f>IF(AD59=0,Var!$B$8,IF(LARGE(D59:AC59,1)&gt;=600,Var!$B$4," "))</f>
        <v>---</v>
      </c>
      <c r="AM59" s="354" t="str">
        <f>IF(AD59=0,Var!$B$8,IF(LARGE(D59:AC59,1)&gt;=640,Var!$B$4," "))</f>
        <v>---</v>
      </c>
      <c r="AN59" s="354" t="str">
        <f>IF(AD59=0,Var!$B$8,IF(LARGE(D59:AC59,1)&gt;=670,Var!$B$4," "))</f>
        <v>---</v>
      </c>
      <c r="AO59" s="99"/>
      <c r="AQ59" s="40"/>
      <c r="AR59" s="461"/>
      <c r="AS59" s="461"/>
      <c r="AT59" s="461"/>
      <c r="AU59" s="461"/>
      <c r="AV59" s="461"/>
      <c r="AW59" s="461"/>
      <c r="AX59" s="461"/>
      <c r="AY59" s="461"/>
      <c r="AZ59" s="461"/>
      <c r="BA59" s="461"/>
      <c r="BB59" s="461"/>
      <c r="BC59" s="461"/>
      <c r="BD59" s="461"/>
      <c r="BE59" s="461"/>
      <c r="BF59" s="461"/>
      <c r="BG59" s="461"/>
      <c r="BH59" s="461"/>
      <c r="BI59" s="461"/>
      <c r="BK59" s="314"/>
    </row>
    <row r="60" spans="1:76">
      <c r="A60" s="99"/>
      <c r="B60" s="413"/>
      <c r="C60" s="414"/>
      <c r="D60" s="496"/>
      <c r="E60" s="498"/>
      <c r="F60" s="496"/>
      <c r="G60" s="498"/>
      <c r="H60" s="496"/>
      <c r="I60" s="498"/>
      <c r="J60" s="496"/>
      <c r="K60" s="498"/>
      <c r="L60" s="496"/>
      <c r="M60" s="498"/>
      <c r="N60" s="496"/>
      <c r="O60" s="498"/>
      <c r="P60" s="496"/>
      <c r="Q60" s="498"/>
      <c r="R60" s="496"/>
      <c r="S60" s="498"/>
      <c r="T60" s="496"/>
      <c r="U60" s="498"/>
      <c r="V60" s="496"/>
      <c r="W60" s="498"/>
      <c r="X60" s="496"/>
      <c r="Y60" s="498"/>
      <c r="Z60" s="496"/>
      <c r="AA60" s="498"/>
      <c r="AB60" s="496"/>
      <c r="AC60" s="498"/>
      <c r="AD60" s="109">
        <f>COUNT(D60:AC60)</f>
        <v>0</v>
      </c>
      <c r="AE60" s="131" t="str">
        <f t="shared" si="1"/>
        <v xml:space="preserve"> </v>
      </c>
      <c r="AF60" s="497" t="str">
        <f>IF(COUNTIF(D60:AC60,"(1)")=0," ",COUNTIF(D60:AC60,"(1)"))</f>
        <v xml:space="preserve"> </v>
      </c>
      <c r="AG60" s="416" t="str">
        <f>IF(COUNTIF(D60:AC60,"(2)")=0," ",COUNTIF(D60:AC60,"(2)"))</f>
        <v xml:space="preserve"> </v>
      </c>
      <c r="AH60" s="497" t="str">
        <f>IF(COUNTIF(D60:AC60,"(3)")=0," ",COUNTIF(D60:AC60,"(3)"))</f>
        <v xml:space="preserve"> </v>
      </c>
      <c r="AI60" s="417" t="str">
        <f>IF(SUM(AF60:AH60)=0," ",SUM(AF60:AH60))</f>
        <v xml:space="preserve"> </v>
      </c>
      <c r="AJ60" s="354" t="str">
        <f>IF(AD60=0,Var!$B$8,IF(LARGE(D60:AC60,1)&gt;=500,Var!$B$4," "))</f>
        <v>---</v>
      </c>
      <c r="AK60" s="354" t="str">
        <f>IF(AD60=0,Var!$B$8,IF(LARGE(D60:AC60,1)&gt;=550,Var!$B$4," "))</f>
        <v>---</v>
      </c>
      <c r="AL60" s="354" t="str">
        <f>IF(AD60=0,Var!$B$8,IF(LARGE(D60:AC60,1)&gt;=600,Var!$B$4," "))</f>
        <v>---</v>
      </c>
      <c r="AM60" s="354" t="str">
        <f>IF(AD60=0,Var!$B$8,IF(LARGE(D60:AC60,1)&gt;=640,Var!$B$4," "))</f>
        <v>---</v>
      </c>
      <c r="AN60" s="354" t="str">
        <f>IF(AD60=0,Var!$B$8,IF(LARGE(D60:AC60,1)&gt;=670,Var!$B$4," "))</f>
        <v>---</v>
      </c>
      <c r="AO60" s="99"/>
      <c r="AQ60" s="40"/>
      <c r="AR60" s="461"/>
      <c r="AS60" s="461"/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1"/>
      <c r="BF60" s="461"/>
      <c r="BG60" s="461"/>
      <c r="BH60" s="461"/>
      <c r="BI60" s="461"/>
      <c r="BK60" s="131"/>
    </row>
    <row r="61" spans="1:76">
      <c r="A61" s="99"/>
      <c r="B61" s="410"/>
      <c r="C61" s="112" t="s">
        <v>358</v>
      </c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314"/>
      <c r="AE61" s="131" t="str">
        <f t="shared" si="1"/>
        <v xml:space="preserve"> </v>
      </c>
      <c r="AF61" s="109"/>
      <c r="AG61" s="109"/>
      <c r="AH61" s="109"/>
      <c r="AI61" s="136"/>
      <c r="AJ61" s="418"/>
      <c r="AK61" s="418"/>
      <c r="AL61" s="418"/>
      <c r="AM61" s="418"/>
      <c r="AN61" s="418"/>
      <c r="AO61" s="99"/>
      <c r="AQ61" s="40"/>
      <c r="AR61" s="461"/>
      <c r="AS61" s="461"/>
      <c r="AT61" s="461"/>
      <c r="AU61" s="461"/>
      <c r="AV61" s="461"/>
      <c r="AW61" s="461"/>
      <c r="AX61" s="461"/>
      <c r="AY61" s="461"/>
      <c r="AZ61" s="461"/>
      <c r="BA61" s="461"/>
      <c r="BB61" s="461"/>
      <c r="BC61" s="461"/>
      <c r="BD61" s="461"/>
      <c r="BE61" s="461"/>
      <c r="BF61" s="461"/>
      <c r="BG61" s="461"/>
      <c r="BH61" s="461"/>
      <c r="BI61" s="461"/>
      <c r="BK61" s="131" t="str">
        <f>IF(BJ61&lt;3," ",(LARGE(AR61:BH61,1)+LARGE(AR61:BH61,2)+LARGE(AR61:BH61,3))/3)</f>
        <v xml:space="preserve"> </v>
      </c>
    </row>
    <row r="62" spans="1:76">
      <c r="A62" s="99"/>
      <c r="B62" s="413"/>
      <c r="C62" s="414" t="s">
        <v>323</v>
      </c>
      <c r="D62" s="496"/>
      <c r="E62" s="498"/>
      <c r="F62" s="496"/>
      <c r="G62" s="498"/>
      <c r="H62" s="496"/>
      <c r="I62" s="498"/>
      <c r="J62" s="496"/>
      <c r="K62" s="498"/>
      <c r="L62" s="496"/>
      <c r="M62" s="498"/>
      <c r="N62" s="496"/>
      <c r="O62" s="498"/>
      <c r="P62" s="496"/>
      <c r="Q62" s="498"/>
      <c r="R62" s="496"/>
      <c r="S62" s="498"/>
      <c r="T62" s="496"/>
      <c r="U62" s="498"/>
      <c r="V62" s="496"/>
      <c r="W62" s="498"/>
      <c r="X62" s="496"/>
      <c r="Y62" s="498"/>
      <c r="Z62" s="496"/>
      <c r="AA62" s="498"/>
      <c r="AB62" s="496"/>
      <c r="AC62" s="498"/>
      <c r="AD62" s="109">
        <f>COUNT(D62:AC62)</f>
        <v>0</v>
      </c>
      <c r="AE62" s="131" t="str">
        <f t="shared" si="1"/>
        <v xml:space="preserve"> </v>
      </c>
      <c r="AF62" s="497" t="str">
        <f>IF(COUNTIF(D62:AC62,"(1)")=0," ",COUNTIF(D62:AC62,"(1)"))</f>
        <v xml:space="preserve"> </v>
      </c>
      <c r="AG62" s="416" t="str">
        <f>IF(COUNTIF(D62:AC62,"(2)")=0," ",COUNTIF(D62:AC62,"(2)"))</f>
        <v xml:space="preserve"> </v>
      </c>
      <c r="AH62" s="497" t="str">
        <f>IF(COUNTIF(D62:AC62,"(3)")=0," ",COUNTIF(D62:AC62,"(3)"))</f>
        <v xml:space="preserve"> </v>
      </c>
      <c r="AI62" s="417" t="str">
        <f t="shared" ref="AI62:AI66" si="2">IF(SUM(AF62:AH62)=0," ",SUM(AF62:AH62))</f>
        <v xml:space="preserve"> </v>
      </c>
      <c r="AJ62" s="354">
        <v>19</v>
      </c>
      <c r="AK62" s="354">
        <v>19</v>
      </c>
      <c r="AL62" s="354">
        <v>19</v>
      </c>
      <c r="AM62" s="354" t="str">
        <f>IF(AD62=0,Var!$B$8,IF(LARGE(D62:AC62,1)&gt;=640,Var!$B$4," "))</f>
        <v>---</v>
      </c>
      <c r="AN62" s="354" t="str">
        <f>IF(AD62=0,Var!$B$8,IF(LARGE(D62:AC62,1)&gt;=670,Var!$B$4," "))</f>
        <v>---</v>
      </c>
      <c r="AO62" s="99"/>
      <c r="AQ62" s="40"/>
      <c r="AR62" s="461"/>
      <c r="AS62" s="461"/>
      <c r="AT62" s="461"/>
      <c r="AU62" s="461"/>
      <c r="AV62" s="461"/>
      <c r="AW62" s="461"/>
      <c r="AX62" s="461"/>
      <c r="AY62" s="461"/>
      <c r="AZ62" s="461"/>
      <c r="BA62" s="461"/>
      <c r="BB62" s="461"/>
      <c r="BC62" s="461"/>
      <c r="BD62" s="461"/>
      <c r="BE62" s="461"/>
      <c r="BF62" s="461"/>
      <c r="BG62" s="461"/>
      <c r="BH62" s="461"/>
      <c r="BI62" s="461"/>
      <c r="BK62" s="314"/>
    </row>
    <row r="63" spans="1:76">
      <c r="A63" s="99"/>
      <c r="B63" s="413"/>
      <c r="C63" s="414" t="s">
        <v>28</v>
      </c>
      <c r="D63" s="496"/>
      <c r="E63" s="498"/>
      <c r="F63" s="496"/>
      <c r="G63" s="498"/>
      <c r="H63" s="496"/>
      <c r="I63" s="498"/>
      <c r="J63" s="496"/>
      <c r="K63" s="498"/>
      <c r="L63" s="496"/>
      <c r="M63" s="498"/>
      <c r="N63" s="496"/>
      <c r="O63" s="498"/>
      <c r="P63" s="496"/>
      <c r="Q63" s="498"/>
      <c r="R63" s="496"/>
      <c r="S63" s="498"/>
      <c r="T63" s="496"/>
      <c r="U63" s="498"/>
      <c r="V63" s="496"/>
      <c r="W63" s="498"/>
      <c r="X63" s="496"/>
      <c r="Y63" s="498"/>
      <c r="Z63" s="496"/>
      <c r="AA63" s="498"/>
      <c r="AB63" s="496"/>
      <c r="AC63" s="498"/>
      <c r="AD63" s="109">
        <f>COUNT(D63:AC63)</f>
        <v>0</v>
      </c>
      <c r="AE63" s="131" t="str">
        <f t="shared" si="1"/>
        <v xml:space="preserve"> </v>
      </c>
      <c r="AF63" s="497" t="str">
        <f>IF(COUNTIF(D63:AC63,"(1)")=0," ",COUNTIF(D63:AC63,"(1)"))</f>
        <v xml:space="preserve"> </v>
      </c>
      <c r="AG63" s="416" t="str">
        <f>IF(COUNTIF(D63:AC63,"(2)")=0," ",COUNTIF(D63:AC63,"(2)"))</f>
        <v xml:space="preserve"> </v>
      </c>
      <c r="AH63" s="497" t="str">
        <f>IF(COUNTIF(D63:AC63,"(3)")=0," ",COUNTIF(D63:AC63,"(3)"))</f>
        <v xml:space="preserve"> </v>
      </c>
      <c r="AI63" s="417" t="str">
        <f t="shared" si="2"/>
        <v xml:space="preserve"> </v>
      </c>
      <c r="AJ63" s="354">
        <v>14</v>
      </c>
      <c r="AK63" s="354" t="str">
        <f>IF(AD63=0,Var!$B$8,IF(LARGE(D63:AC63,1)&gt;=550,Var!$B$4," "))</f>
        <v>---</v>
      </c>
      <c r="AL63" s="354" t="str">
        <f>IF(AD63=0,Var!$B$8,IF(LARGE(D63:AC63,1)&gt;=600,Var!$B$4," "))</f>
        <v>---</v>
      </c>
      <c r="AM63" s="354" t="str">
        <f>IF(AD63=0,Var!$B$8,IF(LARGE(D63:AC63,1)&gt;=640,Var!$B$4," "))</f>
        <v>---</v>
      </c>
      <c r="AN63" s="354" t="str">
        <f>IF(AD63=0,Var!$B$8,IF(LARGE(D63:AC63,1)&gt;=670,Var!$B$4," "))</f>
        <v>---</v>
      </c>
      <c r="AO63" s="99"/>
      <c r="AQ63" s="40"/>
      <c r="AR63" s="461"/>
      <c r="AS63" s="461"/>
      <c r="AT63" s="461"/>
      <c r="AU63" s="461"/>
      <c r="AV63" s="461"/>
      <c r="AW63" s="461"/>
      <c r="AX63" s="461"/>
      <c r="AY63" s="461"/>
      <c r="AZ63" s="461"/>
      <c r="BA63" s="461"/>
      <c r="BB63" s="461"/>
      <c r="BC63" s="461"/>
      <c r="BD63" s="461"/>
      <c r="BE63" s="461"/>
      <c r="BF63" s="461"/>
      <c r="BG63" s="461"/>
      <c r="BH63" s="461"/>
      <c r="BI63" s="461"/>
      <c r="BK63" s="131" t="str">
        <f>IF(BJ63&lt;3," ",(LARGE(AR63:BH63,1)+LARGE(AR63:BH63,2)+LARGE(AR63:BH63,3))/3)</f>
        <v xml:space="preserve"> </v>
      </c>
    </row>
    <row r="64" spans="1:76">
      <c r="A64" s="99"/>
      <c r="B64" s="413"/>
      <c r="C64" s="414" t="s">
        <v>68</v>
      </c>
      <c r="D64" s="496"/>
      <c r="E64" s="498"/>
      <c r="F64" s="496"/>
      <c r="G64" s="498"/>
      <c r="H64" s="496"/>
      <c r="I64" s="498"/>
      <c r="J64" s="496"/>
      <c r="K64" s="498"/>
      <c r="L64" s="496"/>
      <c r="M64" s="498"/>
      <c r="N64" s="496"/>
      <c r="O64" s="498"/>
      <c r="P64" s="496"/>
      <c r="Q64" s="498"/>
      <c r="R64" s="496"/>
      <c r="S64" s="498"/>
      <c r="T64" s="496"/>
      <c r="U64" s="498"/>
      <c r="V64" s="496"/>
      <c r="W64" s="498"/>
      <c r="X64" s="496"/>
      <c r="Y64" s="498"/>
      <c r="Z64" s="496"/>
      <c r="AA64" s="498"/>
      <c r="AB64" s="496"/>
      <c r="AC64" s="498"/>
      <c r="AD64" s="109">
        <f>COUNT(D64:AC64)</f>
        <v>0</v>
      </c>
      <c r="AE64" s="131" t="str">
        <f t="shared" si="1"/>
        <v xml:space="preserve"> </v>
      </c>
      <c r="AF64" s="497" t="str">
        <f>IF(COUNTIF(D64:AC64,"(1)")=0," ",COUNTIF(D64:AC64,"(1)"))</f>
        <v xml:space="preserve"> </v>
      </c>
      <c r="AG64" s="416" t="str">
        <f>IF(COUNTIF(D64:AC64,"(2)")=0," ",COUNTIF(D64:AC64,"(2)"))</f>
        <v xml:space="preserve"> </v>
      </c>
      <c r="AH64" s="497" t="str">
        <f>IF(COUNTIF(D64:AC64,"(3)")=0," ",COUNTIF(D64:AC64,"(3)"))</f>
        <v xml:space="preserve"> </v>
      </c>
      <c r="AI64" s="417" t="str">
        <f t="shared" si="2"/>
        <v xml:space="preserve"> </v>
      </c>
      <c r="AJ64" s="354">
        <v>15</v>
      </c>
      <c r="AK64" s="354" t="str">
        <f>IF(AD64=0,Var!$B$8,IF(LARGE(D64:AC64,1)&gt;=550,Var!$B$4," "))</f>
        <v>---</v>
      </c>
      <c r="AL64" s="354" t="str">
        <f>IF(AD64=0,Var!$B$8,IF(LARGE(D64:AC64,1)&gt;=600,Var!$B$4," "))</f>
        <v>---</v>
      </c>
      <c r="AM64" s="354" t="str">
        <f>IF(AD64=0,Var!$B$8,IF(LARGE(D64:AC64,1)&gt;=640,Var!$B$4," "))</f>
        <v>---</v>
      </c>
      <c r="AN64" s="354" t="str">
        <f>IF(AD64=0,Var!$B$8,IF(LARGE(D64:AC64,1)&gt;=670,Var!$B$4," "))</f>
        <v>---</v>
      </c>
      <c r="AO64" s="99"/>
      <c r="AQ64" s="40"/>
      <c r="AR64" s="461"/>
      <c r="AS64" s="461"/>
      <c r="AT64" s="461"/>
      <c r="AU64" s="461"/>
      <c r="AV64" s="461"/>
      <c r="AW64" s="461"/>
      <c r="AX64" s="461"/>
      <c r="AY64" s="461"/>
      <c r="AZ64" s="461"/>
      <c r="BA64" s="461"/>
      <c r="BB64" s="461"/>
      <c r="BC64" s="461"/>
      <c r="BD64" s="461"/>
      <c r="BE64" s="461"/>
      <c r="BF64" s="461"/>
      <c r="BG64" s="461"/>
      <c r="BH64" s="461"/>
      <c r="BI64" s="461"/>
      <c r="BK64" s="131" t="str">
        <f>IF(BJ64&lt;3," ",(LARGE(AR64:BH64,1)+LARGE(AR64:BH64,2)+LARGE(AR64:BH64,3))/3)</f>
        <v xml:space="preserve"> </v>
      </c>
    </row>
    <row r="65" spans="1:63">
      <c r="A65" s="99"/>
      <c r="B65" s="413"/>
      <c r="C65" s="414" t="s">
        <v>279</v>
      </c>
      <c r="D65" s="496"/>
      <c r="E65" s="498"/>
      <c r="F65" s="496"/>
      <c r="G65" s="498"/>
      <c r="H65" s="496"/>
      <c r="I65" s="498"/>
      <c r="J65" s="496"/>
      <c r="K65" s="498"/>
      <c r="L65" s="496"/>
      <c r="M65" s="498"/>
      <c r="N65" s="496"/>
      <c r="O65" s="498"/>
      <c r="P65" s="496"/>
      <c r="Q65" s="498"/>
      <c r="R65" s="496"/>
      <c r="S65" s="498"/>
      <c r="T65" s="496"/>
      <c r="U65" s="498"/>
      <c r="V65" s="496"/>
      <c r="W65" s="498"/>
      <c r="X65" s="496"/>
      <c r="Y65" s="498"/>
      <c r="Z65" s="496"/>
      <c r="AA65" s="498"/>
      <c r="AB65" s="496"/>
      <c r="AC65" s="498"/>
      <c r="AD65" s="109">
        <f>COUNT(D65:AC65)</f>
        <v>0</v>
      </c>
      <c r="AE65" s="131" t="str">
        <f t="shared" si="1"/>
        <v xml:space="preserve"> </v>
      </c>
      <c r="AF65" s="497" t="str">
        <f>IF(COUNTIF(D65:AC65,"(1)")=0," ",COUNTIF(D65:AC65,"(1)"))</f>
        <v xml:space="preserve"> </v>
      </c>
      <c r="AG65" s="416" t="str">
        <f>IF(COUNTIF(D65:AC65,"(2)")=0," ",COUNTIF(D65:AC65,"(2)"))</f>
        <v xml:space="preserve"> </v>
      </c>
      <c r="AH65" s="497" t="str">
        <f>IF(COUNTIF(D65:AC65,"(3)")=0," ",COUNTIF(D65:AC65,"(3)"))</f>
        <v xml:space="preserve"> </v>
      </c>
      <c r="AI65" s="417" t="str">
        <f t="shared" si="2"/>
        <v xml:space="preserve"> </v>
      </c>
      <c r="AJ65" s="354">
        <v>18</v>
      </c>
      <c r="AK65" s="354">
        <v>18</v>
      </c>
      <c r="AL65" s="354">
        <v>18</v>
      </c>
      <c r="AM65" s="354" t="str">
        <f>IF(AD65=0,Var!$B$8,IF(LARGE(D65:AC65,1)&gt;=640,Var!$B$4," "))</f>
        <v>---</v>
      </c>
      <c r="AN65" s="354" t="str">
        <f>IF(AD65=0,Var!$B$8,IF(LARGE(D65:AC65,1)&gt;=670,Var!$B$4," "))</f>
        <v>---</v>
      </c>
      <c r="AO65" s="99"/>
      <c r="AQ65" s="40"/>
      <c r="AR65" s="461"/>
      <c r="AS65" s="461"/>
      <c r="AT65" s="461"/>
      <c r="AU65" s="461"/>
      <c r="AV65" s="461"/>
      <c r="AW65" s="461"/>
      <c r="AX65" s="461"/>
      <c r="AY65" s="461"/>
      <c r="AZ65" s="461"/>
      <c r="BA65" s="461"/>
      <c r="BB65" s="461"/>
      <c r="BC65" s="461"/>
      <c r="BD65" s="461"/>
      <c r="BE65" s="461"/>
      <c r="BF65" s="461"/>
      <c r="BG65" s="461"/>
      <c r="BH65" s="461"/>
      <c r="BI65" s="461"/>
      <c r="BK65" s="131" t="str">
        <f>IF(BJ65&lt;3," ",(LARGE(AR65:BH65,1)+LARGE(AR65:BH65,2)+LARGE(AR65:BH65,3))/3)</f>
        <v xml:space="preserve"> </v>
      </c>
    </row>
    <row r="66" spans="1:63">
      <c r="A66" s="99"/>
      <c r="B66" s="413"/>
      <c r="C66" s="414" t="s">
        <v>69</v>
      </c>
      <c r="D66" s="496"/>
      <c r="E66" s="498"/>
      <c r="F66" s="496"/>
      <c r="G66" s="498"/>
      <c r="H66" s="496"/>
      <c r="I66" s="498"/>
      <c r="J66" s="496"/>
      <c r="K66" s="498"/>
      <c r="L66" s="496"/>
      <c r="M66" s="498"/>
      <c r="N66" s="496"/>
      <c r="O66" s="498"/>
      <c r="P66" s="496"/>
      <c r="Q66" s="498"/>
      <c r="R66" s="496"/>
      <c r="S66" s="498"/>
      <c r="T66" s="496"/>
      <c r="U66" s="498"/>
      <c r="V66" s="496"/>
      <c r="W66" s="498"/>
      <c r="X66" s="496"/>
      <c r="Y66" s="498"/>
      <c r="Z66" s="496"/>
      <c r="AA66" s="498"/>
      <c r="AB66" s="496"/>
      <c r="AC66" s="498"/>
      <c r="AD66" s="109">
        <f>COUNT(D66:AC66)</f>
        <v>0</v>
      </c>
      <c r="AE66" s="131" t="str">
        <f t="shared" si="1"/>
        <v xml:space="preserve"> </v>
      </c>
      <c r="AF66" s="497" t="str">
        <f>IF(COUNTIF(D66:AC66,"(1)")=0," ",COUNTIF(D66:AC66,"(1)"))</f>
        <v xml:space="preserve"> </v>
      </c>
      <c r="AG66" s="416" t="str">
        <f>IF(COUNTIF(D66:AC66,"(2)")=0," ",COUNTIF(D66:AC66,"(2)"))</f>
        <v xml:space="preserve"> </v>
      </c>
      <c r="AH66" s="497" t="str">
        <f>IF(COUNTIF(D66:AC66,"(3)")=0," ",COUNTIF(D66:AC66,"(3)"))</f>
        <v xml:space="preserve"> </v>
      </c>
      <c r="AI66" s="417" t="str">
        <f t="shared" si="2"/>
        <v xml:space="preserve"> </v>
      </c>
      <c r="AJ66" s="354">
        <v>17</v>
      </c>
      <c r="AK66" s="354">
        <v>17</v>
      </c>
      <c r="AL66" s="354" t="str">
        <f>IF(AD66=0,Var!$B$8,IF(LARGE(D66:AC66,1)&gt;=600,Var!$B$4," "))</f>
        <v>---</v>
      </c>
      <c r="AM66" s="354" t="str">
        <f>IF(AD66=0,Var!$B$8,IF(LARGE(D66:AC66,1)&gt;=640,Var!$B$4," "))</f>
        <v>---</v>
      </c>
      <c r="AN66" s="354" t="str">
        <f>IF(AD66=0,Var!$B$8,IF(LARGE(D66:AC66,1)&gt;=670,Var!$B$4," "))</f>
        <v>---</v>
      </c>
      <c r="AO66" s="99"/>
      <c r="AQ66" s="40"/>
      <c r="AR66" s="461"/>
      <c r="AS66" s="461"/>
      <c r="AT66" s="461"/>
      <c r="AU66" s="461"/>
      <c r="AV66" s="461"/>
      <c r="AW66" s="461"/>
      <c r="AX66" s="461"/>
      <c r="AY66" s="461"/>
      <c r="AZ66" s="461"/>
      <c r="BA66" s="461"/>
      <c r="BB66" s="461"/>
      <c r="BC66" s="461"/>
      <c r="BD66" s="461"/>
      <c r="BE66" s="461"/>
      <c r="BF66" s="461"/>
      <c r="BG66" s="461"/>
      <c r="BH66" s="461"/>
      <c r="BI66" s="461"/>
      <c r="BK66" s="131"/>
    </row>
    <row r="67" spans="1:63">
      <c r="A67" s="99"/>
      <c r="B67" s="410"/>
      <c r="C67" s="112" t="s">
        <v>295</v>
      </c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314"/>
      <c r="AE67" s="131" t="str">
        <f t="shared" si="1"/>
        <v xml:space="preserve"> </v>
      </c>
      <c r="AF67" s="109"/>
      <c r="AG67" s="109"/>
      <c r="AH67" s="109"/>
      <c r="AI67" s="136"/>
      <c r="AJ67" s="418"/>
      <c r="AK67" s="418"/>
      <c r="AL67" s="418"/>
      <c r="AM67" s="418"/>
      <c r="AN67" s="418"/>
      <c r="AO67" s="99"/>
      <c r="AQ67" s="40"/>
      <c r="AR67" s="461"/>
      <c r="AS67" s="461"/>
      <c r="AT67" s="461"/>
      <c r="AU67" s="461"/>
      <c r="AV67" s="461"/>
      <c r="AW67" s="461"/>
      <c r="AX67" s="461"/>
      <c r="AY67" s="461"/>
      <c r="AZ67" s="461"/>
      <c r="BA67" s="461"/>
      <c r="BB67" s="461"/>
      <c r="BC67" s="461"/>
      <c r="BD67" s="461"/>
      <c r="BE67" s="461"/>
      <c r="BF67" s="461"/>
      <c r="BG67" s="461"/>
      <c r="BH67" s="461"/>
      <c r="BI67" s="461"/>
      <c r="BK67" s="131" t="str">
        <f>IF(BJ67&lt;3," ",(LARGE(AR67:BH67,1)+LARGE(AR67:BH67,2)+LARGE(AR67:BH67,3))/3)</f>
        <v xml:space="preserve"> </v>
      </c>
    </row>
    <row r="68" spans="1:63">
      <c r="A68" s="99"/>
      <c r="B68" s="413"/>
      <c r="C68" s="414" t="s">
        <v>35</v>
      </c>
      <c r="D68" s="496"/>
      <c r="E68" s="498"/>
      <c r="F68" s="496"/>
      <c r="G68" s="498"/>
      <c r="H68" s="496"/>
      <c r="I68" s="498"/>
      <c r="J68" s="496"/>
      <c r="K68" s="498"/>
      <c r="L68" s="496"/>
      <c r="M68" s="498"/>
      <c r="N68" s="496"/>
      <c r="O68" s="498"/>
      <c r="P68" s="496"/>
      <c r="Q68" s="498"/>
      <c r="R68" s="496"/>
      <c r="S68" s="498"/>
      <c r="T68" s="496"/>
      <c r="U68" s="498"/>
      <c r="V68" s="496"/>
      <c r="W68" s="498"/>
      <c r="X68" s="496"/>
      <c r="Y68" s="498"/>
      <c r="Z68" s="496"/>
      <c r="AA68" s="498"/>
      <c r="AB68" s="496"/>
      <c r="AC68" s="498"/>
      <c r="AD68" s="109">
        <f>COUNT(D68:AC68)</f>
        <v>0</v>
      </c>
      <c r="AE68" s="131" t="str">
        <f t="shared" si="1"/>
        <v xml:space="preserve"> </v>
      </c>
      <c r="AF68" s="497" t="str">
        <f>IF(COUNTIF(D68:AC68,"(1)")=0," ",COUNTIF(D68:AC68,"(1)"))</f>
        <v xml:space="preserve"> </v>
      </c>
      <c r="AG68" s="416" t="str">
        <f>IF(COUNTIF(D68:AC68,"(2)")=0," ",COUNTIF(D68:AC68,"(2)"))</f>
        <v xml:space="preserve"> </v>
      </c>
      <c r="AH68" s="497" t="str">
        <f>IF(COUNTIF(D68:AC68,"(3)")=0," ",COUNTIF(D68:AC68,"(3)"))</f>
        <v xml:space="preserve"> </v>
      </c>
      <c r="AI68" s="417" t="str">
        <f>IF(SUM(AF68:AH68)=0," ",SUM(AF68:AH68))</f>
        <v xml:space="preserve"> </v>
      </c>
      <c r="AJ68" s="354">
        <v>4</v>
      </c>
      <c r="AK68" s="354">
        <v>4</v>
      </c>
      <c r="AL68" s="354" t="str">
        <f>IF(AD68=0,Var!$B$8,IF(LARGE(D68:AC68,1)&gt;=600,Var!$B$4," "))</f>
        <v>---</v>
      </c>
      <c r="AM68" s="354" t="str">
        <f>IF(AD68=0,Var!$B$8,IF(LARGE(D68:AC68,1)&gt;=640,Var!$B$4," "))</f>
        <v>---</v>
      </c>
      <c r="AN68" s="354" t="str">
        <f>IF(AD68=0,Var!$B$8,IF(LARGE(D68:AC68,1)&gt;=670,Var!$B$4," "))</f>
        <v>---</v>
      </c>
      <c r="AO68" s="99"/>
      <c r="AQ68" s="40"/>
      <c r="AR68" s="461"/>
      <c r="AS68" s="461"/>
      <c r="AT68" s="461"/>
      <c r="AU68" s="461"/>
      <c r="AV68" s="461"/>
      <c r="AW68" s="461"/>
      <c r="AX68" s="461"/>
      <c r="AY68" s="461"/>
      <c r="AZ68" s="461"/>
      <c r="BA68" s="461"/>
      <c r="BB68" s="461"/>
      <c r="BC68" s="461"/>
      <c r="BD68" s="461"/>
      <c r="BE68" s="461"/>
      <c r="BF68" s="461"/>
      <c r="BG68" s="461"/>
      <c r="BH68" s="461"/>
      <c r="BI68" s="461"/>
      <c r="BK68" s="131" t="str">
        <f>IF(BJ68&lt;3," ",(LARGE(AR68:BH68,1)+LARGE(AR68:BH68,2)+LARGE(AR68:BH68,3))/3)</f>
        <v xml:space="preserve"> </v>
      </c>
    </row>
    <row r="69" spans="1:63">
      <c r="A69" s="99"/>
      <c r="B69" s="413"/>
      <c r="C69" s="414"/>
      <c r="D69" s="496"/>
      <c r="E69" s="498"/>
      <c r="F69" s="496"/>
      <c r="G69" s="498"/>
      <c r="H69" s="496"/>
      <c r="I69" s="498"/>
      <c r="J69" s="496"/>
      <c r="K69" s="498"/>
      <c r="L69" s="496"/>
      <c r="M69" s="498"/>
      <c r="N69" s="496"/>
      <c r="O69" s="498"/>
      <c r="P69" s="496"/>
      <c r="Q69" s="498"/>
      <c r="R69" s="496"/>
      <c r="S69" s="498"/>
      <c r="T69" s="496"/>
      <c r="U69" s="498"/>
      <c r="V69" s="496"/>
      <c r="W69" s="498"/>
      <c r="X69" s="496"/>
      <c r="Y69" s="498"/>
      <c r="Z69" s="496"/>
      <c r="AA69" s="498"/>
      <c r="AB69" s="496"/>
      <c r="AC69" s="498"/>
      <c r="AD69" s="109">
        <f>COUNT(D69:AC69)</f>
        <v>0</v>
      </c>
      <c r="AE69" s="131" t="str">
        <f t="shared" si="1"/>
        <v xml:space="preserve"> </v>
      </c>
      <c r="AF69" s="497" t="str">
        <f>IF(COUNTIF(D69:AC69,"(1)")=0," ",COUNTIF(D69:AC69,"(1)"))</f>
        <v xml:space="preserve"> </v>
      </c>
      <c r="AG69" s="416" t="str">
        <f>IF(COUNTIF(D69:AC69,"(2)")=0," ",COUNTIF(D69:AC69,"(2)"))</f>
        <v xml:space="preserve"> </v>
      </c>
      <c r="AH69" s="497" t="str">
        <f>IF(COUNTIF(D69:AC69,"(3)")=0," ",COUNTIF(D69:AC69,"(3)"))</f>
        <v xml:space="preserve"> </v>
      </c>
      <c r="AI69" s="417" t="str">
        <f>IF(SUM(AF69:AH69)=0," ",SUM(AF69:AH69))</f>
        <v xml:space="preserve"> </v>
      </c>
      <c r="AJ69" s="354" t="str">
        <f>IF(AD69=0,Var!$B$8,IF(LARGE(D69:AC69,1)&gt;=500,Var!$B$4," "))</f>
        <v>---</v>
      </c>
      <c r="AK69" s="354" t="str">
        <f>IF(AD69=0,Var!$B$8,IF(LARGE(D69:AC69,1)&gt;=550,Var!$B$4," "))</f>
        <v>---</v>
      </c>
      <c r="AL69" s="354" t="str">
        <f>IF(AD69=0,Var!$B$8,IF(LARGE(D69:AC69,1)&gt;=600,Var!$B$4," "))</f>
        <v>---</v>
      </c>
      <c r="AM69" s="354" t="str">
        <f>IF(AD69=0,Var!$B$8,IF(LARGE(D69:AC69,1)&gt;=640,Var!$B$4," "))</f>
        <v>---</v>
      </c>
      <c r="AN69" s="354" t="str">
        <f>IF(AD69=0,Var!$B$8,IF(LARGE(D69:AC69,1)&gt;=670,Var!$B$4," "))</f>
        <v>---</v>
      </c>
      <c r="AO69" s="99"/>
      <c r="AQ69" s="40"/>
      <c r="AR69" s="461"/>
      <c r="AS69" s="461"/>
      <c r="AT69" s="461"/>
      <c r="AU69" s="461"/>
      <c r="AV69" s="461"/>
      <c r="AW69" s="461"/>
      <c r="AX69" s="461"/>
      <c r="AY69" s="461"/>
      <c r="AZ69" s="461"/>
      <c r="BA69" s="461"/>
      <c r="BB69" s="461"/>
      <c r="BC69" s="461"/>
      <c r="BD69" s="461"/>
      <c r="BE69" s="461"/>
      <c r="BF69" s="461"/>
      <c r="BG69" s="461"/>
      <c r="BH69" s="461"/>
      <c r="BI69" s="461"/>
      <c r="BK69" s="99"/>
    </row>
    <row r="70" spans="1:63">
      <c r="A70" s="99"/>
      <c r="B70" s="410"/>
      <c r="C70" s="112" t="s">
        <v>297</v>
      </c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314"/>
      <c r="AE70" s="131" t="str">
        <f t="shared" si="1"/>
        <v xml:space="preserve"> </v>
      </c>
      <c r="AF70" s="109"/>
      <c r="AG70" s="109"/>
      <c r="AH70" s="109"/>
      <c r="AI70" s="136"/>
      <c r="AJ70" s="418"/>
      <c r="AK70" s="418"/>
      <c r="AL70" s="418"/>
      <c r="AM70" s="418"/>
      <c r="AN70" s="418"/>
      <c r="AO70" s="109"/>
      <c r="AQ70" s="40"/>
      <c r="AR70" s="461"/>
      <c r="AS70" s="461"/>
      <c r="AT70" s="461"/>
      <c r="AU70" s="461"/>
      <c r="AV70" s="461"/>
      <c r="AW70" s="461"/>
      <c r="AX70" s="461"/>
      <c r="AY70" s="461"/>
      <c r="AZ70" s="461"/>
      <c r="BA70" s="461"/>
      <c r="BB70" s="461"/>
      <c r="BC70" s="461"/>
      <c r="BD70" s="461"/>
      <c r="BE70" s="461"/>
      <c r="BF70" s="461"/>
      <c r="BG70" s="461"/>
      <c r="BH70" s="461"/>
      <c r="BI70" s="461"/>
      <c r="BK70" s="99"/>
    </row>
    <row r="71" spans="1:63">
      <c r="A71" s="99"/>
      <c r="B71" s="413"/>
      <c r="C71" s="414" t="s">
        <v>36</v>
      </c>
      <c r="D71" s="496"/>
      <c r="E71" s="498"/>
      <c r="F71" s="496"/>
      <c r="G71" s="498"/>
      <c r="H71" s="496"/>
      <c r="I71" s="498"/>
      <c r="J71" s="496"/>
      <c r="K71" s="498"/>
      <c r="L71" s="496"/>
      <c r="M71" s="498"/>
      <c r="N71" s="496"/>
      <c r="O71" s="498"/>
      <c r="P71" s="496"/>
      <c r="Q71" s="498"/>
      <c r="R71" s="496"/>
      <c r="S71" s="498"/>
      <c r="T71" s="496"/>
      <c r="U71" s="498"/>
      <c r="V71" s="496"/>
      <c r="W71" s="498"/>
      <c r="X71" s="496"/>
      <c r="Y71" s="498"/>
      <c r="Z71" s="496"/>
      <c r="AA71" s="498"/>
      <c r="AB71" s="496"/>
      <c r="AC71" s="498"/>
      <c r="AD71" s="109">
        <f>COUNT(D71:AC71)</f>
        <v>0</v>
      </c>
      <c r="AE71" s="131" t="str">
        <f t="shared" si="1"/>
        <v xml:space="preserve"> </v>
      </c>
      <c r="AF71" s="497" t="str">
        <f>IF(COUNTIF(D71:AC71,"(1)")=0," ",COUNTIF(D71:AC71,"(1)"))</f>
        <v xml:space="preserve"> </v>
      </c>
      <c r="AG71" s="416" t="str">
        <f>IF(COUNTIF(D71:AC71,"(2)")=0," ",COUNTIF(D71:AC71,"(2)"))</f>
        <v xml:space="preserve"> </v>
      </c>
      <c r="AH71" s="497" t="str">
        <f>IF(COUNTIF(D71:AC71,"(3)")=0," ",COUNTIF(D71:AC71,"(3)"))</f>
        <v xml:space="preserve"> </v>
      </c>
      <c r="AI71" s="417" t="str">
        <f>IF(SUM(AF71:AH71)=0," ",SUM(AF71:AH71))</f>
        <v xml:space="preserve"> </v>
      </c>
      <c r="AJ71" s="354">
        <v>10</v>
      </c>
      <c r="AK71" s="354">
        <v>10</v>
      </c>
      <c r="AL71" s="354">
        <v>11</v>
      </c>
      <c r="AM71" s="354">
        <v>11</v>
      </c>
      <c r="AN71" s="354" t="str">
        <f>IF(AD71=0,Var!$B$8,IF(LARGE(D71:AC71,1)&gt;=670,Var!$B$4," "))</f>
        <v>---</v>
      </c>
      <c r="AO71" s="99"/>
      <c r="AQ71" s="40"/>
      <c r="AR71" s="461"/>
      <c r="AS71" s="461"/>
      <c r="AT71" s="461"/>
      <c r="AU71" s="461"/>
      <c r="AV71" s="461"/>
      <c r="AW71" s="461"/>
      <c r="AX71" s="461"/>
      <c r="AY71" s="461"/>
      <c r="AZ71" s="461"/>
      <c r="BA71" s="461"/>
      <c r="BB71" s="461"/>
      <c r="BC71" s="461"/>
      <c r="BD71" s="461"/>
      <c r="BE71" s="461"/>
      <c r="BF71" s="461"/>
      <c r="BG71" s="461"/>
      <c r="BH71" s="461"/>
      <c r="BI71" s="461"/>
      <c r="BK71" s="131"/>
    </row>
    <row r="72" spans="1:63">
      <c r="A72" s="99"/>
      <c r="B72" s="413"/>
      <c r="C72" s="414" t="s">
        <v>29</v>
      </c>
      <c r="D72" s="496"/>
      <c r="E72" s="498"/>
      <c r="F72" s="496"/>
      <c r="G72" s="498"/>
      <c r="H72" s="496"/>
      <c r="I72" s="498"/>
      <c r="J72" s="496"/>
      <c r="K72" s="498"/>
      <c r="L72" s="496"/>
      <c r="M72" s="498"/>
      <c r="N72" s="496"/>
      <c r="O72" s="498"/>
      <c r="P72" s="496"/>
      <c r="Q72" s="498"/>
      <c r="R72" s="496"/>
      <c r="S72" s="498"/>
      <c r="T72" s="496"/>
      <c r="U72" s="498"/>
      <c r="V72" s="496"/>
      <c r="W72" s="498"/>
      <c r="X72" s="496"/>
      <c r="Y72" s="498"/>
      <c r="Z72" s="496"/>
      <c r="AA72" s="498"/>
      <c r="AB72" s="496"/>
      <c r="AC72" s="498"/>
      <c r="AD72" s="109"/>
      <c r="AE72" s="131" t="str">
        <f t="shared" si="1"/>
        <v xml:space="preserve"> </v>
      </c>
      <c r="AF72" s="497"/>
      <c r="AG72" s="416"/>
      <c r="AH72" s="497"/>
      <c r="AI72" s="417"/>
      <c r="AJ72" s="354" t="str">
        <f>IF(AD72=0,Var!$B$8,IF(LARGE(D72:AC72,1)&gt;=500,Var!$B$4," "))</f>
        <v>---</v>
      </c>
      <c r="AK72" s="354" t="str">
        <f>IF(AD72=0,Var!$B$8,IF(LARGE(D72:AC72,1)&gt;=550,Var!$B$4," "))</f>
        <v>---</v>
      </c>
      <c r="AL72" s="354" t="str">
        <f>IF(AD72=0,Var!$B$8,IF(LARGE(D72:AC72,1)&gt;=600,Var!$B$4," "))</f>
        <v>---</v>
      </c>
      <c r="AM72" s="354" t="str">
        <f>IF(AD72=0,Var!$B$8,IF(LARGE(D72:AC72,1)&gt;=640,Var!$B$4," "))</f>
        <v>---</v>
      </c>
      <c r="AN72" s="354" t="str">
        <f>IF(AD72=0,Var!$B$8,IF(LARGE(D72:AC72,1)&gt;=670,Var!$B$4," "))</f>
        <v>---</v>
      </c>
      <c r="AO72" s="99"/>
      <c r="AQ72" s="40"/>
      <c r="AR72" s="461"/>
      <c r="AS72" s="461"/>
      <c r="AT72" s="461"/>
      <c r="AU72" s="461"/>
      <c r="AV72" s="461"/>
      <c r="AW72" s="461"/>
      <c r="AX72" s="461"/>
      <c r="AY72" s="461"/>
      <c r="AZ72" s="461"/>
      <c r="BA72" s="461"/>
      <c r="BB72" s="461"/>
      <c r="BC72" s="461"/>
      <c r="BD72" s="461"/>
      <c r="BE72" s="461"/>
      <c r="BF72" s="461"/>
      <c r="BG72" s="461"/>
      <c r="BH72" s="461"/>
      <c r="BI72" s="461"/>
      <c r="BK72" s="99"/>
    </row>
    <row r="73" spans="1:63">
      <c r="A73" s="99"/>
      <c r="B73" s="413"/>
      <c r="C73" s="414"/>
      <c r="D73" s="496"/>
      <c r="E73" s="498"/>
      <c r="F73" s="496"/>
      <c r="G73" s="498"/>
      <c r="H73" s="496"/>
      <c r="I73" s="498"/>
      <c r="J73" s="496"/>
      <c r="K73" s="498"/>
      <c r="L73" s="496"/>
      <c r="M73" s="498"/>
      <c r="N73" s="496"/>
      <c r="O73" s="498"/>
      <c r="P73" s="496"/>
      <c r="Q73" s="498"/>
      <c r="R73" s="496"/>
      <c r="S73" s="498"/>
      <c r="T73" s="496"/>
      <c r="U73" s="498"/>
      <c r="V73" s="496"/>
      <c r="W73" s="498"/>
      <c r="X73" s="496"/>
      <c r="Y73" s="498"/>
      <c r="Z73" s="496"/>
      <c r="AA73" s="498"/>
      <c r="AB73" s="496"/>
      <c r="AC73" s="498"/>
      <c r="AD73" s="109">
        <f>COUNT(D73:AC73)</f>
        <v>0</v>
      </c>
      <c r="AE73" s="131" t="str">
        <f t="shared" si="1"/>
        <v xml:space="preserve"> </v>
      </c>
      <c r="AF73" s="497" t="str">
        <f>IF(COUNTIF(D73:AC73,"(1)")=0," ",COUNTIF(D73:AC73,"(1)"))</f>
        <v xml:space="preserve"> </v>
      </c>
      <c r="AG73" s="416" t="str">
        <f>IF(COUNTIF(D73:AC73,"(2)")=0," ",COUNTIF(D73:AC73,"(2)"))</f>
        <v xml:space="preserve"> </v>
      </c>
      <c r="AH73" s="497" t="str">
        <f>IF(COUNTIF(D73:AC73,"(3)")=0," ",COUNTIF(D73:AC73,"(3)"))</f>
        <v xml:space="preserve"> </v>
      </c>
      <c r="AI73" s="417" t="str">
        <f>IF(SUM(AF73:AH73)=0," ",SUM(AF73:AH73))</f>
        <v xml:space="preserve"> </v>
      </c>
      <c r="AJ73" s="354" t="str">
        <f>IF(AD73=0,Var!$B$8,IF(LARGE(D73:AC73,1)&gt;=500,Var!$B$4," "))</f>
        <v>---</v>
      </c>
      <c r="AK73" s="354" t="str">
        <f>IF(AD73=0,Var!$B$8,IF(LARGE(D73:AC73,1)&gt;=550,Var!$B$4," "))</f>
        <v>---</v>
      </c>
      <c r="AL73" s="354" t="str">
        <f>IF(AD73=0,Var!$B$8,IF(LARGE(D73:AC73,1)&gt;=600,Var!$B$4," "))</f>
        <v>---</v>
      </c>
      <c r="AM73" s="354" t="str">
        <f>IF(AD73=0,Var!$B$8,IF(LARGE(D73:AC73,1)&gt;=640,Var!$B$4," "))</f>
        <v>---</v>
      </c>
      <c r="AN73" s="354" t="str">
        <f>IF(AD73=0,Var!$B$8,IF(LARGE(D73:AC73,1)&gt;=670,Var!$B$4," "))</f>
        <v>---</v>
      </c>
      <c r="AO73" s="109"/>
      <c r="AQ73" s="40"/>
      <c r="AR73" s="461"/>
      <c r="AS73" s="461"/>
      <c r="AT73" s="461"/>
      <c r="AU73" s="461"/>
      <c r="AV73" s="461"/>
      <c r="AW73" s="461"/>
      <c r="AX73" s="461"/>
      <c r="AY73" s="461"/>
      <c r="AZ73" s="461"/>
      <c r="BA73" s="461"/>
      <c r="BB73" s="461"/>
      <c r="BC73" s="461"/>
      <c r="BD73" s="461"/>
      <c r="BE73" s="461"/>
      <c r="BF73" s="461"/>
      <c r="BG73" s="461"/>
      <c r="BH73" s="461"/>
      <c r="BI73" s="461"/>
      <c r="BK73" s="99"/>
    </row>
    <row r="74" spans="1:63">
      <c r="A74" s="99"/>
      <c r="B74" s="120"/>
      <c r="C74" s="419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314"/>
      <c r="AE74" s="131" t="str">
        <f t="shared" si="1"/>
        <v xml:space="preserve"> </v>
      </c>
      <c r="AF74" s="109"/>
      <c r="AG74" s="109"/>
      <c r="AH74" s="109"/>
      <c r="AI74" s="136"/>
      <c r="AJ74" s="418"/>
      <c r="AK74" s="418"/>
      <c r="AL74" s="418"/>
      <c r="AM74" s="418"/>
      <c r="AN74" s="418"/>
      <c r="AO74" s="99"/>
      <c r="AQ74" s="40"/>
      <c r="AR74" s="461"/>
      <c r="AS74" s="461"/>
      <c r="AT74" s="461"/>
      <c r="AU74" s="461"/>
      <c r="AV74" s="461"/>
      <c r="AW74" s="461"/>
      <c r="AX74" s="461"/>
      <c r="AY74" s="461"/>
      <c r="AZ74" s="461"/>
      <c r="BA74" s="461"/>
      <c r="BB74" s="461"/>
      <c r="BC74" s="461"/>
      <c r="BD74" s="461"/>
      <c r="BE74" s="461"/>
      <c r="BF74" s="461"/>
      <c r="BG74" s="461"/>
      <c r="BH74" s="461"/>
      <c r="BI74" s="461"/>
      <c r="BK74" s="99"/>
    </row>
    <row r="75" spans="1:63">
      <c r="A75" s="99"/>
      <c r="B75" s="127"/>
      <c r="C75" s="137" t="s">
        <v>296</v>
      </c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1"/>
      <c r="AA75" s="421"/>
      <c r="AB75" s="421"/>
      <c r="AC75" s="421"/>
      <c r="AD75" s="314"/>
      <c r="AE75" s="131" t="str">
        <f t="shared" si="1"/>
        <v xml:space="preserve"> </v>
      </c>
      <c r="AF75" s="109"/>
      <c r="AG75" s="109"/>
      <c r="AH75" s="109"/>
      <c r="AI75" s="136"/>
      <c r="AJ75" s="418"/>
      <c r="AK75" s="418"/>
      <c r="AL75" s="418"/>
      <c r="AM75" s="418"/>
      <c r="AN75" s="418"/>
      <c r="AO75" s="99"/>
      <c r="AQ75" s="40"/>
      <c r="AR75" s="461"/>
      <c r="AS75" s="461"/>
      <c r="AT75" s="461"/>
      <c r="AU75" s="461"/>
      <c r="AV75" s="461"/>
      <c r="AW75" s="461"/>
      <c r="AX75" s="461"/>
      <c r="AY75" s="461"/>
      <c r="AZ75" s="461"/>
      <c r="BA75" s="461"/>
      <c r="BB75" s="461"/>
      <c r="BC75" s="461"/>
      <c r="BD75" s="461"/>
      <c r="BE75" s="461"/>
      <c r="BF75" s="461"/>
      <c r="BG75" s="461"/>
      <c r="BH75" s="461"/>
      <c r="BI75" s="461"/>
      <c r="BK75" s="99"/>
    </row>
    <row r="76" spans="1:63">
      <c r="A76" s="99"/>
      <c r="B76" s="413"/>
      <c r="C76" s="414" t="s">
        <v>39</v>
      </c>
      <c r="D76" s="496"/>
      <c r="E76" s="498"/>
      <c r="F76" s="496"/>
      <c r="G76" s="498"/>
      <c r="H76" s="496"/>
      <c r="I76" s="498"/>
      <c r="J76" s="496"/>
      <c r="K76" s="498"/>
      <c r="L76" s="496"/>
      <c r="M76" s="498"/>
      <c r="N76" s="496"/>
      <c r="O76" s="498"/>
      <c r="P76" s="496"/>
      <c r="Q76" s="498"/>
      <c r="R76" s="496"/>
      <c r="S76" s="498"/>
      <c r="T76" s="496"/>
      <c r="U76" s="498"/>
      <c r="V76" s="496"/>
      <c r="W76" s="498"/>
      <c r="X76" s="496"/>
      <c r="Y76" s="498"/>
      <c r="Z76" s="496"/>
      <c r="AA76" s="498"/>
      <c r="AB76" s="496"/>
      <c r="AC76" s="498"/>
      <c r="AD76" s="109">
        <f>COUNT(D76:AC76)</f>
        <v>0</v>
      </c>
      <c r="AE76" s="131" t="str">
        <f t="shared" si="1"/>
        <v xml:space="preserve"> </v>
      </c>
      <c r="AF76" s="497" t="str">
        <f>IF(COUNTIF(D76:AC76,"(1)")=0," ",COUNTIF(D76:AC76,"(1)"))</f>
        <v xml:space="preserve"> </v>
      </c>
      <c r="AG76" s="416" t="str">
        <f>IF(COUNTIF(D76:AC76,"(2)")=0," ",COUNTIF(D76:AC76,"(2)"))</f>
        <v xml:space="preserve"> </v>
      </c>
      <c r="AH76" s="497" t="str">
        <f>IF(COUNTIF(D76:AC76,"(3)")=0," ",COUNTIF(D76:AC76,"(3)"))</f>
        <v xml:space="preserve"> </v>
      </c>
      <c r="AI76" s="417" t="str">
        <f t="shared" ref="AI76:AI78" si="3">IF(SUM(AF76:AH76)=0," ",SUM(AF76:AH76))</f>
        <v xml:space="preserve"> </v>
      </c>
      <c r="AJ76" s="354">
        <v>6</v>
      </c>
      <c r="AK76" s="354">
        <v>6</v>
      </c>
      <c r="AL76" s="354">
        <v>6</v>
      </c>
      <c r="AM76" s="354">
        <v>6</v>
      </c>
      <c r="AN76" s="354" t="str">
        <f>IF(AD76=0,Var!$B$8,IF(LARGE(D76:AC76,1)&gt;=670,Var!$B$4," "))</f>
        <v>---</v>
      </c>
      <c r="AO76" s="99"/>
      <c r="AQ76" s="40"/>
      <c r="AR76" s="461"/>
      <c r="AS76" s="461"/>
      <c r="AT76" s="461"/>
      <c r="AU76" s="461"/>
      <c r="AV76" s="461"/>
      <c r="AW76" s="461"/>
      <c r="AX76" s="461"/>
      <c r="AY76" s="461"/>
      <c r="AZ76" s="461"/>
      <c r="BA76" s="461"/>
      <c r="BB76" s="461"/>
      <c r="BC76" s="461"/>
      <c r="BD76" s="461"/>
      <c r="BE76" s="461"/>
      <c r="BF76" s="461"/>
      <c r="BG76" s="461"/>
      <c r="BH76" s="461"/>
      <c r="BI76" s="461"/>
      <c r="BK76" s="99"/>
    </row>
    <row r="77" spans="1:63">
      <c r="A77" s="99"/>
      <c r="B77" s="413"/>
      <c r="C77" s="414" t="s">
        <v>41</v>
      </c>
      <c r="D77" s="496"/>
      <c r="E77" s="498"/>
      <c r="F77" s="496"/>
      <c r="G77" s="498"/>
      <c r="H77" s="496"/>
      <c r="I77" s="498"/>
      <c r="J77" s="496"/>
      <c r="K77" s="498"/>
      <c r="L77" s="496"/>
      <c r="M77" s="498"/>
      <c r="N77" s="496"/>
      <c r="O77" s="498"/>
      <c r="P77" s="496"/>
      <c r="Q77" s="498"/>
      <c r="R77" s="496"/>
      <c r="S77" s="498"/>
      <c r="T77" s="496"/>
      <c r="U77" s="498"/>
      <c r="V77" s="496"/>
      <c r="W77" s="498"/>
      <c r="X77" s="496"/>
      <c r="Y77" s="498"/>
      <c r="Z77" s="496"/>
      <c r="AA77" s="498"/>
      <c r="AB77" s="496"/>
      <c r="AC77" s="498"/>
      <c r="AD77" s="109">
        <f>COUNT(D77:AC77)</f>
        <v>0</v>
      </c>
      <c r="AE77" s="131" t="str">
        <f t="shared" si="1"/>
        <v xml:space="preserve"> </v>
      </c>
      <c r="AF77" s="497" t="str">
        <f>IF(COUNTIF(D77:AC77,"(1)")=0," ",COUNTIF(D77:AC77,"(1)"))</f>
        <v xml:space="preserve"> </v>
      </c>
      <c r="AG77" s="416" t="str">
        <f>IF(COUNTIF(D77:AC77,"(2)")=0," ",COUNTIF(D77:AC77,"(2)"))</f>
        <v xml:space="preserve"> </v>
      </c>
      <c r="AH77" s="497" t="str">
        <f>IF(COUNTIF(D77:AC77,"(3)")=0," ",COUNTIF(D77:AC77,"(3)"))</f>
        <v xml:space="preserve"> </v>
      </c>
      <c r="AI77" s="417" t="str">
        <f t="shared" si="3"/>
        <v xml:space="preserve"> </v>
      </c>
      <c r="AJ77" s="354">
        <v>11</v>
      </c>
      <c r="AK77" s="354">
        <v>11</v>
      </c>
      <c r="AL77" s="354">
        <v>13</v>
      </c>
      <c r="AM77" s="354" t="str">
        <f>IF(AD77=0,Var!$B$8,IF(LARGE(D77:AC77,1)&gt;=640,Var!$B$4," "))</f>
        <v>---</v>
      </c>
      <c r="AN77" s="354" t="str">
        <f>IF(AD77=0,Var!$B$8,IF(LARGE(D77:AC77,1)&gt;=670,Var!$B$4," "))</f>
        <v>---</v>
      </c>
      <c r="AO77" s="99"/>
      <c r="AQ77" s="40"/>
      <c r="AR77" s="461"/>
      <c r="AS77" s="461"/>
      <c r="AT77" s="461"/>
      <c r="AU77" s="461"/>
      <c r="AV77" s="461"/>
      <c r="AW77" s="461"/>
      <c r="AX77" s="461"/>
      <c r="AY77" s="461"/>
      <c r="AZ77" s="461"/>
      <c r="BA77" s="461"/>
      <c r="BB77" s="461"/>
      <c r="BC77" s="461"/>
      <c r="BD77" s="461"/>
      <c r="BE77" s="461"/>
      <c r="BF77" s="461"/>
      <c r="BG77" s="461"/>
      <c r="BH77" s="461"/>
      <c r="BI77" s="461"/>
      <c r="BK77" s="99"/>
    </row>
    <row r="78" spans="1:63">
      <c r="A78" s="99"/>
      <c r="B78" s="413"/>
      <c r="C78" s="414" t="s">
        <v>44</v>
      </c>
      <c r="D78" s="496"/>
      <c r="E78" s="498"/>
      <c r="F78" s="496"/>
      <c r="G78" s="498"/>
      <c r="H78" s="496"/>
      <c r="I78" s="498"/>
      <c r="J78" s="496"/>
      <c r="K78" s="498"/>
      <c r="L78" s="496"/>
      <c r="M78" s="498"/>
      <c r="N78" s="496"/>
      <c r="O78" s="498"/>
      <c r="P78" s="496"/>
      <c r="Q78" s="498"/>
      <c r="R78" s="496"/>
      <c r="S78" s="498"/>
      <c r="T78" s="496"/>
      <c r="U78" s="498"/>
      <c r="V78" s="496"/>
      <c r="W78" s="498"/>
      <c r="X78" s="496"/>
      <c r="Y78" s="498"/>
      <c r="Z78" s="496"/>
      <c r="AA78" s="498"/>
      <c r="AB78" s="496"/>
      <c r="AC78" s="498"/>
      <c r="AD78" s="109">
        <f>COUNT(D78:AC78)</f>
        <v>0</v>
      </c>
      <c r="AE78" s="131" t="str">
        <f t="shared" si="1"/>
        <v xml:space="preserve"> </v>
      </c>
      <c r="AF78" s="497" t="str">
        <f>IF(COUNTIF(D78:AC78,"(1)")=0," ",COUNTIF(D78:AC78,"(1)"))</f>
        <v xml:space="preserve"> </v>
      </c>
      <c r="AG78" s="416" t="str">
        <f>IF(COUNTIF(D78:AC78,"(2)")=0," ",COUNTIF(D78:AC78,"(2)"))</f>
        <v xml:space="preserve"> </v>
      </c>
      <c r="AH78" s="497" t="str">
        <f>IF(COUNTIF(D78:AC78,"(3)")=0," ",COUNTIF(D78:AC78,"(3)"))</f>
        <v xml:space="preserve"> </v>
      </c>
      <c r="AI78" s="417" t="str">
        <f t="shared" si="3"/>
        <v xml:space="preserve"> </v>
      </c>
      <c r="AJ78" s="354" t="str">
        <f>IF(AD78=0,Var!$B$8,IF(LARGE(D78:AC78,1)&gt;=500,Var!$B$4," "))</f>
        <v>---</v>
      </c>
      <c r="AK78" s="354" t="str">
        <f>IF(AD78=0,Var!$B$8,IF(LARGE(D78:AC78,1)&gt;=550,Var!$B$4," "))</f>
        <v>---</v>
      </c>
      <c r="AL78" s="354" t="str">
        <f>IF(AD78=0,Var!$B$8,IF(LARGE(D78:AC78,1)&gt;=600,Var!$B$4," "))</f>
        <v>---</v>
      </c>
      <c r="AM78" s="354" t="str">
        <f>IF(AD78=0,Var!$B$8,IF(LARGE(D78:AC78,1)&gt;=640,Var!$B$4," "))</f>
        <v>---</v>
      </c>
      <c r="AN78" s="354" t="str">
        <f>IF(AD78=0,Var!$B$8,IF(LARGE(D78:AC78,1)&gt;=670,Var!$B$4," "))</f>
        <v>---</v>
      </c>
      <c r="AO78" s="109"/>
      <c r="AQ78" s="40"/>
      <c r="AR78" s="461"/>
      <c r="AS78" s="461"/>
      <c r="AT78" s="461"/>
      <c r="AU78" s="461"/>
      <c r="AV78" s="461"/>
      <c r="AW78" s="461"/>
      <c r="AX78" s="461"/>
      <c r="AY78" s="461"/>
      <c r="AZ78" s="461"/>
      <c r="BA78" s="461"/>
      <c r="BB78" s="461"/>
      <c r="BC78" s="461"/>
      <c r="BD78" s="461"/>
      <c r="BE78" s="461"/>
      <c r="BF78" s="461"/>
      <c r="BG78" s="461"/>
      <c r="BH78" s="461"/>
      <c r="BI78" s="461"/>
      <c r="BK78" s="99"/>
    </row>
    <row r="79" spans="1:63">
      <c r="A79" s="314"/>
      <c r="B79" s="422"/>
      <c r="C79" s="422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3"/>
      <c r="AD79" s="314"/>
      <c r="AE79" s="131" t="str">
        <f t="shared" si="1"/>
        <v xml:space="preserve"> </v>
      </c>
      <c r="AF79" s="109"/>
      <c r="AG79" s="109"/>
      <c r="AH79" s="109"/>
      <c r="AI79" s="136"/>
      <c r="AJ79" s="418"/>
      <c r="AK79" s="418"/>
      <c r="AL79" s="418"/>
      <c r="AM79" s="418"/>
      <c r="AN79" s="418"/>
      <c r="AO79" s="314"/>
      <c r="AQ79" s="40"/>
      <c r="AR79" s="461"/>
      <c r="AS79" s="461"/>
      <c r="AT79" s="461"/>
      <c r="AU79" s="461"/>
      <c r="AV79" s="461"/>
      <c r="AW79" s="461"/>
      <c r="AX79" s="461"/>
      <c r="AY79" s="461"/>
      <c r="AZ79" s="461"/>
      <c r="BA79" s="461"/>
      <c r="BB79" s="461"/>
      <c r="BC79" s="461"/>
      <c r="BD79" s="461"/>
      <c r="BE79" s="461"/>
      <c r="BF79" s="461"/>
      <c r="BG79" s="461"/>
      <c r="BH79" s="461"/>
      <c r="BI79" s="461"/>
      <c r="BK79" s="99"/>
    </row>
    <row r="80" spans="1:63">
      <c r="A80" s="314"/>
      <c r="B80" s="314"/>
      <c r="C80" s="31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314"/>
      <c r="AE80" s="131" t="str">
        <f t="shared" si="1"/>
        <v xml:space="preserve"> </v>
      </c>
      <c r="AF80" s="141" t="s">
        <v>5</v>
      </c>
      <c r="AG80" s="425" t="s">
        <v>6</v>
      </c>
      <c r="AH80" s="426" t="s">
        <v>7</v>
      </c>
      <c r="AI80" s="417" t="s">
        <v>8</v>
      </c>
      <c r="AJ80" s="409">
        <v>550</v>
      </c>
      <c r="AK80" s="409">
        <v>600</v>
      </c>
      <c r="AL80" s="409">
        <v>640</v>
      </c>
      <c r="AM80" s="409">
        <v>670</v>
      </c>
      <c r="AN80" s="409">
        <v>690</v>
      </c>
      <c r="AO80" s="314"/>
      <c r="AQ80" s="40"/>
      <c r="AR80" s="461"/>
      <c r="AS80" s="461"/>
      <c r="AT80" s="461"/>
      <c r="AU80" s="461"/>
      <c r="AV80" s="461"/>
      <c r="AW80" s="461"/>
      <c r="AX80" s="461"/>
      <c r="AY80" s="461"/>
      <c r="AZ80" s="461"/>
      <c r="BA80" s="461"/>
      <c r="BB80" s="461"/>
      <c r="BC80" s="461"/>
      <c r="BD80" s="461"/>
      <c r="BE80" s="461"/>
      <c r="BF80" s="461"/>
      <c r="BG80" s="461"/>
      <c r="BH80" s="461"/>
      <c r="BI80" s="461"/>
      <c r="BK80" s="99"/>
    </row>
    <row r="81" spans="1:63">
      <c r="A81" s="99"/>
      <c r="B81" s="127"/>
      <c r="C81" s="137" t="s">
        <v>71</v>
      </c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314"/>
      <c r="AE81" s="131" t="str">
        <f t="shared" ref="AE81:AE98" si="4">IF(AD81&lt;3," ",(LARGE(C81:AB81,1)+LARGE(C81:AB81,2)+LARGE(C81:AB81,3))/3)</f>
        <v xml:space="preserve"> </v>
      </c>
      <c r="AF81" s="109"/>
      <c r="AG81" s="109"/>
      <c r="AH81" s="109"/>
      <c r="AI81" s="136"/>
      <c r="AJ81" s="418"/>
      <c r="AK81" s="418"/>
      <c r="AL81" s="418"/>
      <c r="AM81" s="418"/>
      <c r="AN81" s="418"/>
      <c r="AO81" s="99"/>
      <c r="AQ81" s="40"/>
      <c r="AR81" s="461"/>
      <c r="AS81" s="461"/>
      <c r="AT81" s="461"/>
      <c r="AU81" s="461"/>
      <c r="AV81" s="461"/>
      <c r="AW81" s="461"/>
      <c r="AX81" s="461"/>
      <c r="AY81" s="461"/>
      <c r="AZ81" s="461"/>
      <c r="BA81" s="461"/>
      <c r="BB81" s="461"/>
      <c r="BC81" s="461"/>
      <c r="BD81" s="461"/>
      <c r="BE81" s="461"/>
      <c r="BF81" s="461"/>
      <c r="BG81" s="461"/>
      <c r="BH81" s="461"/>
      <c r="BI81" s="461"/>
      <c r="BK81" s="99"/>
    </row>
    <row r="82" spans="1:63">
      <c r="A82" s="99"/>
      <c r="B82" s="413"/>
      <c r="C82" s="414"/>
      <c r="D82" s="496"/>
      <c r="E82" s="498"/>
      <c r="F82" s="496"/>
      <c r="G82" s="498"/>
      <c r="H82" s="496"/>
      <c r="I82" s="498"/>
      <c r="J82" s="496"/>
      <c r="K82" s="498"/>
      <c r="L82" s="496"/>
      <c r="M82" s="498"/>
      <c r="N82" s="496"/>
      <c r="O82" s="498"/>
      <c r="P82" s="496"/>
      <c r="Q82" s="498"/>
      <c r="R82" s="496"/>
      <c r="S82" s="498"/>
      <c r="T82" s="496"/>
      <c r="U82" s="498"/>
      <c r="V82" s="496"/>
      <c r="W82" s="498"/>
      <c r="X82" s="496"/>
      <c r="Y82" s="498"/>
      <c r="Z82" s="496"/>
      <c r="AA82" s="498"/>
      <c r="AB82" s="496"/>
      <c r="AC82" s="498"/>
      <c r="AD82" s="109">
        <f>COUNT(D82:AC82)</f>
        <v>0</v>
      </c>
      <c r="AE82" s="131" t="str">
        <f t="shared" si="4"/>
        <v xml:space="preserve"> </v>
      </c>
      <c r="AF82" s="497" t="str">
        <f>IF(COUNTIF(D82:AC82,"(1)")=0," ",COUNTIF(D82:AC82,"(1)"))</f>
        <v xml:space="preserve"> </v>
      </c>
      <c r="AG82" s="416" t="str">
        <f>IF(COUNTIF(D82:AC82,"(2)")=0," ",COUNTIF(D82:AC82,"(2)"))</f>
        <v xml:space="preserve"> </v>
      </c>
      <c r="AH82" s="497" t="str">
        <f>IF(COUNTIF(D82:AC82,"(3)")=0," ",COUNTIF(D82:AC82,"(3)"))</f>
        <v xml:space="preserve"> </v>
      </c>
      <c r="AI82" s="417" t="str">
        <f>IF(SUM(AF82:AH82)=0," ",SUM(AF82:AH82))</f>
        <v xml:space="preserve"> </v>
      </c>
      <c r="AJ82" s="354" t="str">
        <f>IF(AD82=0,Var!$B$8,IF(LARGE(D82:AC82,1)&gt;=550,Var!$B$4," "))</f>
        <v>---</v>
      </c>
      <c r="AK82" s="354" t="str">
        <f>IF(AD82=0,Var!$B$8,IF(LARGE(D82:AC82,1)&gt;=600,Var!$B$4," "))</f>
        <v>---</v>
      </c>
      <c r="AL82" s="354" t="str">
        <f>IF(AD82=0,Var!$B$8,IF(LARGE(D82:AC82,1)&gt;=640,Var!$B$4," "))</f>
        <v>---</v>
      </c>
      <c r="AM82" s="354" t="str">
        <f>IF(AD82=0,Var!$B$8,IF(LARGE(D82:AC82,1)&gt;=670,Var!$B$4," "))</f>
        <v>---</v>
      </c>
      <c r="AN82" s="354" t="str">
        <f>IF(AD82=0,Var!$B$8,IF(LARGE(D82:AC82,1)&gt;=690,Var!$B$4," "))</f>
        <v>---</v>
      </c>
      <c r="AO82" s="99"/>
      <c r="AQ82" s="40"/>
      <c r="AR82" s="461"/>
      <c r="AS82" s="461"/>
      <c r="AT82" s="461"/>
      <c r="AU82" s="461"/>
      <c r="AV82" s="461"/>
      <c r="AW82" s="461"/>
      <c r="AX82" s="461"/>
      <c r="AY82" s="461"/>
      <c r="AZ82" s="461"/>
      <c r="BA82" s="461"/>
      <c r="BB82" s="461"/>
      <c r="BC82" s="461"/>
      <c r="BD82" s="461"/>
      <c r="BE82" s="461"/>
      <c r="BF82" s="461"/>
      <c r="BG82" s="461"/>
      <c r="BH82" s="461"/>
      <c r="BI82" s="461"/>
      <c r="BK82" s="99"/>
    </row>
    <row r="83" spans="1:63">
      <c r="A83" s="99"/>
      <c r="B83" s="410"/>
      <c r="C83" s="112" t="s">
        <v>72</v>
      </c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314"/>
      <c r="AE83" s="131" t="str">
        <f t="shared" si="4"/>
        <v xml:space="preserve"> </v>
      </c>
      <c r="AF83" s="109"/>
      <c r="AG83" s="109"/>
      <c r="AH83" s="109"/>
      <c r="AI83" s="136"/>
      <c r="AJ83" s="418"/>
      <c r="AK83" s="418"/>
      <c r="AL83" s="418"/>
      <c r="AM83" s="418"/>
      <c r="AN83" s="418"/>
      <c r="AO83" s="99"/>
      <c r="AQ83" s="40"/>
      <c r="AR83" s="461"/>
      <c r="AS83" s="461"/>
      <c r="AT83" s="461"/>
      <c r="AU83" s="461"/>
      <c r="AV83" s="461"/>
      <c r="AW83" s="461"/>
      <c r="AX83" s="461"/>
      <c r="AY83" s="461"/>
      <c r="AZ83" s="461"/>
      <c r="BA83" s="461"/>
      <c r="BB83" s="461"/>
      <c r="BC83" s="461"/>
      <c r="BD83" s="461"/>
      <c r="BE83" s="461"/>
      <c r="BF83" s="461"/>
      <c r="BG83" s="461"/>
      <c r="BH83" s="461"/>
      <c r="BI83" s="461"/>
      <c r="BK83" s="99"/>
    </row>
    <row r="84" spans="1:63">
      <c r="A84" s="99"/>
      <c r="B84" s="413"/>
      <c r="C84" s="414" t="s">
        <v>48</v>
      </c>
      <c r="D84" s="496"/>
      <c r="E84" s="498"/>
      <c r="F84" s="496"/>
      <c r="G84" s="498"/>
      <c r="H84" s="496"/>
      <c r="I84" s="498"/>
      <c r="J84" s="496"/>
      <c r="K84" s="498"/>
      <c r="L84" s="496"/>
      <c r="M84" s="498"/>
      <c r="N84" s="496"/>
      <c r="O84" s="498"/>
      <c r="P84" s="496"/>
      <c r="Q84" s="498"/>
      <c r="R84" s="496"/>
      <c r="S84" s="498"/>
      <c r="T84" s="496"/>
      <c r="U84" s="498"/>
      <c r="V84" s="496"/>
      <c r="W84" s="498"/>
      <c r="X84" s="496"/>
      <c r="Y84" s="498"/>
      <c r="Z84" s="496"/>
      <c r="AA84" s="498"/>
      <c r="AB84" s="496"/>
      <c r="AC84" s="498"/>
      <c r="AD84" s="109">
        <f>COUNT(D84:AC84)</f>
        <v>0</v>
      </c>
      <c r="AE84" s="131" t="str">
        <f t="shared" si="4"/>
        <v xml:space="preserve"> </v>
      </c>
      <c r="AF84" s="497" t="str">
        <f>IF(COUNTIF(D84:AC84,"(1)")=0," ",COUNTIF(D84:AC84,"(1)"))</f>
        <v xml:space="preserve"> </v>
      </c>
      <c r="AG84" s="416" t="str">
        <f>IF(COUNTIF(D84:AC84,"(2)")=0," ",COUNTIF(D84:AC84,"(2)"))</f>
        <v xml:space="preserve"> </v>
      </c>
      <c r="AH84" s="497" t="str">
        <f>IF(COUNTIF(D84:AC84,"(3)")=0," ",COUNTIF(D84:AC84,"(3)"))</f>
        <v xml:space="preserve"> </v>
      </c>
      <c r="AI84" s="417" t="str">
        <f>IF(SUM(AF84:AH84)=0," ",SUM(AF84:AH84))</f>
        <v xml:space="preserve"> </v>
      </c>
      <c r="AJ84" s="354">
        <v>14</v>
      </c>
      <c r="AK84" s="354">
        <v>14</v>
      </c>
      <c r="AL84" s="354" t="str">
        <f>IF(AD84=0,Var!$B$8,IF(LARGE(D84:AC84,1)&gt;=640,Var!$B$4," "))</f>
        <v>---</v>
      </c>
      <c r="AM84" s="354" t="str">
        <f>IF(AD84=0,Var!$B$8,IF(LARGE(D84:AC84,1)&gt;=670,Var!$B$4," "))</f>
        <v>---</v>
      </c>
      <c r="AN84" s="354" t="str">
        <f>IF(AD84=0,Var!$B$8,IF(LARGE(D84:AC84,1)&gt;=690,Var!$B$4," "))</f>
        <v>---</v>
      </c>
      <c r="AO84" s="99"/>
      <c r="AQ84" s="40"/>
      <c r="AR84" s="461"/>
      <c r="AS84" s="461"/>
      <c r="AT84" s="461"/>
      <c r="AU84" s="461"/>
      <c r="AV84" s="461"/>
      <c r="AW84" s="461"/>
      <c r="AX84" s="461"/>
      <c r="AY84" s="461"/>
      <c r="AZ84" s="461"/>
      <c r="BA84" s="461"/>
      <c r="BB84" s="461"/>
      <c r="BC84" s="461"/>
      <c r="BD84" s="461"/>
      <c r="BE84" s="461"/>
      <c r="BF84" s="461"/>
      <c r="BG84" s="461"/>
      <c r="BH84" s="461"/>
      <c r="BI84" s="461"/>
      <c r="BK84" s="99"/>
    </row>
    <row r="85" spans="1:63">
      <c r="A85" s="99"/>
      <c r="B85" s="410"/>
      <c r="C85" s="112" t="s">
        <v>359</v>
      </c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314"/>
      <c r="AE85" s="131" t="str">
        <f t="shared" si="4"/>
        <v xml:space="preserve"> </v>
      </c>
      <c r="AF85" s="109"/>
      <c r="AG85" s="109"/>
      <c r="AH85" s="109"/>
      <c r="AI85" s="136"/>
      <c r="AJ85" s="418"/>
      <c r="AK85" s="418"/>
      <c r="AL85" s="418"/>
      <c r="AM85" s="418"/>
      <c r="AN85" s="418"/>
      <c r="AO85" s="99"/>
      <c r="AQ85" s="40"/>
      <c r="AR85" s="461"/>
      <c r="AS85" s="461"/>
      <c r="AT85" s="461"/>
      <c r="AU85" s="461"/>
      <c r="AV85" s="461"/>
      <c r="AW85" s="461"/>
      <c r="AX85" s="461"/>
      <c r="AY85" s="461"/>
      <c r="AZ85" s="461"/>
      <c r="BA85" s="461"/>
      <c r="BB85" s="461"/>
      <c r="BC85" s="461"/>
      <c r="BD85" s="461"/>
      <c r="BE85" s="461"/>
      <c r="BF85" s="461"/>
      <c r="BG85" s="461"/>
      <c r="BH85" s="461"/>
      <c r="BI85" s="461"/>
      <c r="BK85" s="99"/>
    </row>
    <row r="86" spans="1:63">
      <c r="A86" s="99"/>
      <c r="B86" s="413"/>
      <c r="C86" s="414" t="s">
        <v>51</v>
      </c>
      <c r="D86" s="496"/>
      <c r="E86" s="498"/>
      <c r="F86" s="496"/>
      <c r="G86" s="498"/>
      <c r="H86" s="496"/>
      <c r="I86" s="498"/>
      <c r="J86" s="496"/>
      <c r="K86" s="498"/>
      <c r="L86" s="496"/>
      <c r="M86" s="498"/>
      <c r="N86" s="496"/>
      <c r="O86" s="498"/>
      <c r="P86" s="496"/>
      <c r="Q86" s="498"/>
      <c r="R86" s="496"/>
      <c r="S86" s="498"/>
      <c r="T86" s="496"/>
      <c r="U86" s="498"/>
      <c r="V86" s="496"/>
      <c r="W86" s="498"/>
      <c r="X86" s="496"/>
      <c r="Y86" s="498"/>
      <c r="Z86" s="496"/>
      <c r="AA86" s="498"/>
      <c r="AB86" s="496"/>
      <c r="AC86" s="498"/>
      <c r="AD86" s="109">
        <f>COUNT(D86:AC86)</f>
        <v>0</v>
      </c>
      <c r="AE86" s="131" t="str">
        <f t="shared" si="4"/>
        <v xml:space="preserve"> </v>
      </c>
      <c r="AF86" s="497" t="str">
        <f>IF(COUNTIF(D86:AC86,"(1)")=0," ",COUNTIF(D86:AC86,"(1)"))</f>
        <v xml:space="preserve"> </v>
      </c>
      <c r="AG86" s="416" t="str">
        <f>IF(COUNTIF(D86:AC86,"(2)")=0," ",COUNTIF(D86:AC86,"(2)"))</f>
        <v xml:space="preserve"> </v>
      </c>
      <c r="AH86" s="497" t="str">
        <f>IF(COUNTIF(D86:AC86,"(3)")=0," ",COUNTIF(D86:AC86,"(3)"))</f>
        <v xml:space="preserve"> </v>
      </c>
      <c r="AI86" s="417" t="str">
        <f>IF(SUM(AF86:AH86)=0," ",SUM(AF86:AH86))</f>
        <v xml:space="preserve"> </v>
      </c>
      <c r="AJ86" s="354">
        <v>14</v>
      </c>
      <c r="AK86" s="354">
        <v>14</v>
      </c>
      <c r="AL86" s="354">
        <v>14</v>
      </c>
      <c r="AM86" s="354">
        <v>14</v>
      </c>
      <c r="AN86" s="354" t="str">
        <f>IF(AD86=0,Var!$B$8,IF(LARGE(D86:AC86,1)&gt;=690,Var!$B$4," "))</f>
        <v>---</v>
      </c>
      <c r="AO86" s="99"/>
      <c r="AQ86" s="40"/>
      <c r="AR86" s="461"/>
      <c r="AS86" s="461"/>
      <c r="AT86" s="461"/>
      <c r="AU86" s="461"/>
      <c r="AV86" s="461"/>
      <c r="AW86" s="461"/>
      <c r="AX86" s="461"/>
      <c r="AY86" s="461"/>
      <c r="AZ86" s="461"/>
      <c r="BA86" s="461"/>
      <c r="BB86" s="461"/>
      <c r="BC86" s="461"/>
      <c r="BD86" s="461"/>
      <c r="BE86" s="461"/>
      <c r="BF86" s="461"/>
      <c r="BG86" s="461"/>
      <c r="BH86" s="461"/>
      <c r="BI86" s="461"/>
      <c r="BK86" s="99"/>
    </row>
    <row r="87" spans="1:63">
      <c r="A87" s="99"/>
      <c r="B87" s="413"/>
      <c r="C87" s="414" t="s">
        <v>30</v>
      </c>
      <c r="D87" s="496"/>
      <c r="E87" s="498"/>
      <c r="F87" s="496"/>
      <c r="G87" s="498"/>
      <c r="H87" s="496"/>
      <c r="I87" s="498"/>
      <c r="J87" s="496"/>
      <c r="K87" s="498"/>
      <c r="L87" s="496"/>
      <c r="M87" s="498"/>
      <c r="N87" s="496"/>
      <c r="O87" s="498"/>
      <c r="P87" s="496"/>
      <c r="Q87" s="498"/>
      <c r="R87" s="496"/>
      <c r="S87" s="498"/>
      <c r="T87" s="496"/>
      <c r="U87" s="498"/>
      <c r="V87" s="496"/>
      <c r="W87" s="498"/>
      <c r="X87" s="496"/>
      <c r="Y87" s="498"/>
      <c r="Z87" s="496"/>
      <c r="AA87" s="498"/>
      <c r="AB87" s="496"/>
      <c r="AC87" s="498"/>
      <c r="AD87" s="109">
        <f>COUNT(D87:AC87)</f>
        <v>0</v>
      </c>
      <c r="AE87" s="131" t="str">
        <f t="shared" si="4"/>
        <v xml:space="preserve"> </v>
      </c>
      <c r="AF87" s="497" t="str">
        <f>IF(COUNTIF(D87:AC87,"(1)")=0," ",COUNTIF(D87:AC87,"(1)"))</f>
        <v xml:space="preserve"> </v>
      </c>
      <c r="AG87" s="416" t="str">
        <f>IF(COUNTIF(D87:AC87,"(2)")=0," ",COUNTIF(D87:AC87,"(2)"))</f>
        <v xml:space="preserve"> </v>
      </c>
      <c r="AH87" s="497" t="str">
        <f>IF(COUNTIF(D87:AC87,"(3)")=0," ",COUNTIF(D87:AC87,"(3)"))</f>
        <v xml:space="preserve"> </v>
      </c>
      <c r="AI87" s="417" t="str">
        <f>IF(SUM(AF87:AH87)=0," ",SUM(AF87:AH87))</f>
        <v xml:space="preserve"> </v>
      </c>
      <c r="AJ87" s="354">
        <v>19</v>
      </c>
      <c r="AK87" s="354">
        <v>19</v>
      </c>
      <c r="AL87" s="354" t="str">
        <f>IF(AD87=0,Var!$B$8,IF(LARGE(D87:AC87,1)&gt;=640,Var!$B$4," "))</f>
        <v>---</v>
      </c>
      <c r="AM87" s="354" t="str">
        <f>IF(AD87=0,Var!$B$8,IF(LARGE(D87:AC87,1)&gt;=670,Var!$B$4," "))</f>
        <v>---</v>
      </c>
      <c r="AN87" s="354" t="str">
        <f>IF(AD87=0,Var!$B$8,IF(LARGE(D87:AC87,1)&gt;=690,Var!$B$4," "))</f>
        <v>---</v>
      </c>
      <c r="AO87" s="99"/>
      <c r="AQ87" s="40"/>
      <c r="AR87" s="461"/>
      <c r="AS87" s="461"/>
      <c r="AT87" s="461"/>
      <c r="AU87" s="461"/>
      <c r="AV87" s="461"/>
      <c r="AW87" s="461"/>
      <c r="AX87" s="461"/>
      <c r="AY87" s="461"/>
      <c r="AZ87" s="461"/>
      <c r="BA87" s="461"/>
      <c r="BB87" s="461"/>
      <c r="BC87" s="461"/>
      <c r="BD87" s="461"/>
      <c r="BE87" s="461"/>
      <c r="BF87" s="461"/>
      <c r="BG87" s="461"/>
      <c r="BH87" s="461"/>
      <c r="BI87" s="461"/>
      <c r="BK87" s="99"/>
    </row>
    <row r="88" spans="1:63">
      <c r="A88" s="99"/>
      <c r="B88" s="413"/>
      <c r="C88" s="414" t="s">
        <v>33</v>
      </c>
      <c r="D88" s="496"/>
      <c r="E88" s="498"/>
      <c r="F88" s="496"/>
      <c r="G88" s="498"/>
      <c r="H88" s="496"/>
      <c r="I88" s="498"/>
      <c r="J88" s="496"/>
      <c r="K88" s="498"/>
      <c r="L88" s="496"/>
      <c r="M88" s="498"/>
      <c r="N88" s="496"/>
      <c r="O88" s="498"/>
      <c r="P88" s="496"/>
      <c r="Q88" s="498"/>
      <c r="R88" s="496"/>
      <c r="S88" s="498"/>
      <c r="T88" s="496"/>
      <c r="U88" s="498"/>
      <c r="V88" s="496"/>
      <c r="W88" s="498"/>
      <c r="X88" s="496"/>
      <c r="Y88" s="498"/>
      <c r="Z88" s="496"/>
      <c r="AA88" s="498"/>
      <c r="AB88" s="496"/>
      <c r="AC88" s="498"/>
      <c r="AD88" s="109">
        <f>COUNT(D88:AC88)</f>
        <v>0</v>
      </c>
      <c r="AE88" s="131" t="str">
        <f t="shared" si="4"/>
        <v xml:space="preserve"> </v>
      </c>
      <c r="AF88" s="497" t="str">
        <f>IF(COUNTIF(D88:AC88,"(1)")=0," ",COUNTIF(D88:AC88,"(1)"))</f>
        <v xml:space="preserve"> </v>
      </c>
      <c r="AG88" s="416" t="str">
        <f>IF(COUNTIF(D88:AC88,"(2)")=0," ",COUNTIF(D88:AC88,"(2)"))</f>
        <v xml:space="preserve"> </v>
      </c>
      <c r="AH88" s="497" t="str">
        <f>IF(COUNTIF(D88:AC88,"(3)")=0," ",COUNTIF(D88:AC88,"(3)"))</f>
        <v xml:space="preserve"> </v>
      </c>
      <c r="AI88" s="417" t="str">
        <f>IF(SUM(AF88:AH88)=0," ",SUM(AF88:AH88))</f>
        <v xml:space="preserve"> </v>
      </c>
      <c r="AJ88" s="354">
        <v>5</v>
      </c>
      <c r="AK88" s="354">
        <v>5</v>
      </c>
      <c r="AL88" s="354">
        <v>6</v>
      </c>
      <c r="AM88" s="354">
        <v>6</v>
      </c>
      <c r="AN88" s="354">
        <v>6</v>
      </c>
      <c r="AO88" s="99"/>
      <c r="AQ88" s="40"/>
      <c r="AR88" s="461"/>
      <c r="AS88" s="461"/>
      <c r="AT88" s="461"/>
      <c r="AU88" s="461"/>
      <c r="AV88" s="461"/>
      <c r="AW88" s="461"/>
      <c r="AX88" s="461"/>
      <c r="AY88" s="461"/>
      <c r="AZ88" s="461"/>
      <c r="BA88" s="461"/>
      <c r="BB88" s="461"/>
      <c r="BC88" s="461"/>
      <c r="BD88" s="461"/>
      <c r="BE88" s="461"/>
      <c r="BF88" s="461"/>
      <c r="BG88" s="461"/>
      <c r="BH88" s="461"/>
      <c r="BI88" s="461"/>
      <c r="BK88" s="99"/>
    </row>
    <row r="89" spans="1:63">
      <c r="A89" s="99"/>
      <c r="B89" s="410"/>
      <c r="C89" s="112" t="s">
        <v>298</v>
      </c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314"/>
      <c r="AE89" s="131" t="str">
        <f t="shared" si="4"/>
        <v xml:space="preserve"> </v>
      </c>
      <c r="AF89" s="109"/>
      <c r="AG89" s="109"/>
      <c r="AH89" s="109"/>
      <c r="AI89" s="136"/>
      <c r="AJ89" s="418"/>
      <c r="AK89" s="418"/>
      <c r="AL89" s="418"/>
      <c r="AM89" s="418"/>
      <c r="AN89" s="418"/>
      <c r="AO89" s="99"/>
      <c r="AQ89" s="40"/>
      <c r="AR89" s="461"/>
      <c r="AS89" s="461"/>
      <c r="AT89" s="461"/>
      <c r="AU89" s="461"/>
      <c r="AV89" s="461"/>
      <c r="AW89" s="461"/>
      <c r="AX89" s="461"/>
      <c r="AY89" s="461"/>
      <c r="AZ89" s="461"/>
      <c r="BA89" s="461"/>
      <c r="BB89" s="461"/>
      <c r="BC89" s="461"/>
      <c r="BD89" s="461"/>
      <c r="BE89" s="461"/>
      <c r="BF89" s="461"/>
      <c r="BG89" s="461"/>
      <c r="BH89" s="461"/>
      <c r="BI89" s="461"/>
      <c r="BK89" s="99"/>
    </row>
    <row r="90" spans="1:63">
      <c r="A90" s="99"/>
      <c r="B90" s="413"/>
      <c r="C90" s="414" t="s">
        <v>53</v>
      </c>
      <c r="D90" s="496"/>
      <c r="E90" s="498"/>
      <c r="F90" s="496"/>
      <c r="G90" s="498"/>
      <c r="H90" s="496"/>
      <c r="I90" s="498"/>
      <c r="J90" s="496"/>
      <c r="K90" s="498"/>
      <c r="L90" s="496"/>
      <c r="M90" s="498"/>
      <c r="N90" s="496"/>
      <c r="O90" s="498"/>
      <c r="P90" s="496"/>
      <c r="Q90" s="498"/>
      <c r="R90" s="496"/>
      <c r="S90" s="498"/>
      <c r="T90" s="496"/>
      <c r="U90" s="498"/>
      <c r="V90" s="496"/>
      <c r="W90" s="498"/>
      <c r="X90" s="496"/>
      <c r="Y90" s="498"/>
      <c r="Z90" s="496"/>
      <c r="AA90" s="498"/>
      <c r="AB90" s="496"/>
      <c r="AC90" s="498"/>
      <c r="AD90" s="109">
        <f>COUNT(D90:AC90)</f>
        <v>0</v>
      </c>
      <c r="AE90" s="131" t="str">
        <f t="shared" si="4"/>
        <v xml:space="preserve"> </v>
      </c>
      <c r="AF90" s="497" t="str">
        <f>IF(COUNTIF(D90:AC90,"(1)")=0," ",COUNTIF(D90:AC90,"(1)"))</f>
        <v xml:space="preserve"> </v>
      </c>
      <c r="AG90" s="416" t="str">
        <f>IF(COUNTIF(D90:AC90,"(2)")=0," ",COUNTIF(D90:AC90,"(2)"))</f>
        <v xml:space="preserve"> </v>
      </c>
      <c r="AH90" s="497" t="str">
        <f>IF(COUNTIF(D90:AC90,"(3)")=0," ",COUNTIF(D90:AC90,"(3)"))</f>
        <v xml:space="preserve"> </v>
      </c>
      <c r="AI90" s="417" t="str">
        <f>IF(SUM(AF90:AH90)=0," ",SUM(AF90:AH90))</f>
        <v xml:space="preserve"> </v>
      </c>
      <c r="AJ90" s="354">
        <v>19</v>
      </c>
      <c r="AK90" s="354">
        <v>19</v>
      </c>
      <c r="AL90" s="354">
        <v>19</v>
      </c>
      <c r="AM90" s="354" t="str">
        <f>IF(AD90=0,Var!$B$8,IF(LARGE(D90:AC90,1)&gt;=670,Var!$B$4," "))</f>
        <v>---</v>
      </c>
      <c r="AN90" s="354" t="str">
        <f>IF(AD90=0,Var!$B$8,IF(LARGE(D90:AC90,1)&gt;=690,Var!$B$4," "))</f>
        <v>---</v>
      </c>
      <c r="AO90" s="99"/>
      <c r="AQ90" s="40"/>
      <c r="AR90" s="461"/>
      <c r="AS90" s="461"/>
      <c r="AT90" s="461"/>
      <c r="AU90" s="461"/>
      <c r="AV90" s="461"/>
      <c r="AW90" s="461"/>
      <c r="AX90" s="461"/>
      <c r="AY90" s="461"/>
      <c r="AZ90" s="461"/>
      <c r="BA90" s="461"/>
      <c r="BB90" s="461"/>
      <c r="BC90" s="461"/>
      <c r="BD90" s="461"/>
      <c r="BE90" s="461"/>
      <c r="BF90" s="461"/>
      <c r="BG90" s="461"/>
      <c r="BH90" s="461"/>
      <c r="BI90" s="461"/>
      <c r="BK90" s="99"/>
    </row>
    <row r="91" spans="1:63">
      <c r="A91" s="99"/>
      <c r="B91" s="413"/>
      <c r="C91" s="414" t="s">
        <v>52</v>
      </c>
      <c r="D91" s="496"/>
      <c r="E91" s="498"/>
      <c r="F91" s="496"/>
      <c r="G91" s="498"/>
      <c r="H91" s="496"/>
      <c r="I91" s="498"/>
      <c r="J91" s="496"/>
      <c r="K91" s="498"/>
      <c r="L91" s="496"/>
      <c r="M91" s="498"/>
      <c r="N91" s="496"/>
      <c r="O91" s="498"/>
      <c r="P91" s="496"/>
      <c r="Q91" s="498"/>
      <c r="R91" s="496"/>
      <c r="S91" s="498"/>
      <c r="T91" s="496"/>
      <c r="U91" s="498"/>
      <c r="V91" s="496"/>
      <c r="W91" s="498"/>
      <c r="X91" s="496"/>
      <c r="Y91" s="498"/>
      <c r="Z91" s="496"/>
      <c r="AA91" s="498"/>
      <c r="AB91" s="496"/>
      <c r="AC91" s="498"/>
      <c r="AD91" s="109">
        <f>COUNT(D91:AC91)</f>
        <v>0</v>
      </c>
      <c r="AE91" s="131" t="str">
        <f t="shared" si="4"/>
        <v xml:space="preserve"> </v>
      </c>
      <c r="AF91" s="497" t="str">
        <f>IF(COUNTIF(D91:AC91,"(1)")=0," ",COUNTIF(D91:AC91,"(1)"))</f>
        <v xml:space="preserve"> </v>
      </c>
      <c r="AG91" s="416" t="str">
        <f>IF(COUNTIF(D91:AC91,"(2)")=0," ",COUNTIF(D91:AC91,"(2)"))</f>
        <v xml:space="preserve"> </v>
      </c>
      <c r="AH91" s="497" t="str">
        <f>IF(COUNTIF(D91:AC91,"(3)")=0," ",COUNTIF(D91:AC91,"(3)"))</f>
        <v xml:space="preserve"> </v>
      </c>
      <c r="AI91" s="417" t="str">
        <f>IF(SUM(AF91:AH91)=0," ",SUM(AF91:AH91))</f>
        <v xml:space="preserve"> </v>
      </c>
      <c r="AJ91" s="354">
        <v>16</v>
      </c>
      <c r="AK91" s="354">
        <v>16</v>
      </c>
      <c r="AL91" s="354">
        <v>16</v>
      </c>
      <c r="AM91" s="354">
        <v>16</v>
      </c>
      <c r="AN91" s="354" t="str">
        <f>IF(AD91=0,Var!$B$8,IF(LARGE(D91:AC91,1)&gt;=690,Var!$B$4," "))</f>
        <v>---</v>
      </c>
      <c r="AO91" s="99"/>
      <c r="AQ91" s="40"/>
      <c r="AR91" s="461"/>
      <c r="AS91" s="461"/>
      <c r="AT91" s="461"/>
      <c r="AU91" s="461"/>
      <c r="AV91" s="461"/>
      <c r="AW91" s="461"/>
      <c r="AX91" s="461"/>
      <c r="AY91" s="461"/>
      <c r="AZ91" s="461"/>
      <c r="BA91" s="461"/>
      <c r="BB91" s="461"/>
      <c r="BC91" s="461"/>
      <c r="BD91" s="461"/>
      <c r="BE91" s="461"/>
      <c r="BF91" s="461"/>
      <c r="BG91" s="461"/>
      <c r="BH91" s="461"/>
      <c r="BI91" s="461"/>
      <c r="BK91" s="99"/>
    </row>
    <row r="92" spans="1:63">
      <c r="A92" s="99"/>
      <c r="B92" s="410"/>
      <c r="C92" s="112" t="s">
        <v>299</v>
      </c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314"/>
      <c r="AE92" s="131" t="str">
        <f t="shared" si="4"/>
        <v xml:space="preserve"> </v>
      </c>
      <c r="AF92" s="109"/>
      <c r="AG92" s="109"/>
      <c r="AH92" s="109"/>
      <c r="AI92" s="136"/>
      <c r="AJ92" s="418"/>
      <c r="AK92" s="418"/>
      <c r="AL92" s="418"/>
      <c r="AM92" s="418"/>
      <c r="AN92" s="418"/>
      <c r="AO92" s="99"/>
      <c r="AQ92" s="40"/>
      <c r="AR92" s="461"/>
      <c r="AS92" s="461"/>
      <c r="AT92" s="461"/>
      <c r="AU92" s="461"/>
      <c r="AV92" s="461"/>
      <c r="AW92" s="461"/>
      <c r="AX92" s="461"/>
      <c r="AY92" s="461"/>
      <c r="AZ92" s="461"/>
      <c r="BA92" s="461"/>
      <c r="BB92" s="461"/>
      <c r="BC92" s="461"/>
      <c r="BD92" s="461"/>
      <c r="BE92" s="461"/>
      <c r="BF92" s="461"/>
      <c r="BG92" s="461"/>
      <c r="BH92" s="461"/>
      <c r="BI92" s="461"/>
      <c r="BK92" s="99"/>
    </row>
    <row r="93" spans="1:63">
      <c r="A93" s="99"/>
      <c r="B93" s="413"/>
      <c r="C93" s="414" t="s">
        <v>34</v>
      </c>
      <c r="D93" s="496"/>
      <c r="E93" s="498"/>
      <c r="F93" s="496"/>
      <c r="G93" s="498"/>
      <c r="H93" s="496"/>
      <c r="I93" s="498"/>
      <c r="J93" s="496"/>
      <c r="K93" s="498"/>
      <c r="L93" s="496"/>
      <c r="M93" s="498"/>
      <c r="N93" s="496"/>
      <c r="O93" s="498"/>
      <c r="P93" s="496"/>
      <c r="Q93" s="498"/>
      <c r="R93" s="496"/>
      <c r="S93" s="498"/>
      <c r="T93" s="496"/>
      <c r="U93" s="498"/>
      <c r="V93" s="496"/>
      <c r="W93" s="498"/>
      <c r="X93" s="496"/>
      <c r="Y93" s="498"/>
      <c r="Z93" s="496"/>
      <c r="AA93" s="498"/>
      <c r="AB93" s="496"/>
      <c r="AC93" s="498"/>
      <c r="AD93" s="109">
        <f t="shared" ref="AD93:AD98" si="5">COUNT(D93:AC93)</f>
        <v>0</v>
      </c>
      <c r="AE93" s="131" t="str">
        <f t="shared" si="4"/>
        <v xml:space="preserve"> </v>
      </c>
      <c r="AF93" s="497" t="str">
        <f t="shared" ref="AF93:AF98" si="6">IF(COUNTIF(D93:AC93,"(1)")=0," ",COUNTIF(D93:AC93,"(1)"))</f>
        <v xml:space="preserve"> </v>
      </c>
      <c r="AG93" s="416" t="str">
        <f t="shared" ref="AG93:AG98" si="7">IF(COUNTIF(D93:AC93,"(2)")=0," ",COUNTIF(D93:AC93,"(2)"))</f>
        <v xml:space="preserve"> </v>
      </c>
      <c r="AH93" s="497" t="str">
        <f t="shared" ref="AH93:AH98" si="8">IF(COUNTIF(D93:AC93,"(3)")=0," ",COUNTIF(D93:AC93,"(3)"))</f>
        <v xml:space="preserve"> </v>
      </c>
      <c r="AI93" s="417" t="str">
        <f t="shared" ref="AI93:AI98" si="9">IF(SUM(AF93:AH93)=0," ",SUM(AF93:AH93))</f>
        <v xml:space="preserve"> </v>
      </c>
      <c r="AJ93" s="354">
        <v>95</v>
      </c>
      <c r="AK93" s="354">
        <v>95</v>
      </c>
      <c r="AL93" s="354">
        <v>95</v>
      </c>
      <c r="AM93" s="354">
        <v>95</v>
      </c>
      <c r="AN93" s="354" t="str">
        <f>IF(AD93=0,Var!$B$8,IF(LARGE(D93:AC93,1)&gt;=670,Var!$B$4," "))</f>
        <v>---</v>
      </c>
      <c r="AO93" s="99"/>
      <c r="AQ93" s="40"/>
      <c r="AR93" s="461"/>
      <c r="AS93" s="461"/>
      <c r="AT93" s="461"/>
      <c r="AU93" s="461"/>
      <c r="AV93" s="461"/>
      <c r="AW93" s="461"/>
      <c r="AX93" s="461"/>
      <c r="AY93" s="461"/>
      <c r="AZ93" s="461"/>
      <c r="BA93" s="461"/>
      <c r="BB93" s="461"/>
      <c r="BC93" s="461"/>
      <c r="BD93" s="461"/>
      <c r="BE93" s="461"/>
      <c r="BF93" s="461"/>
      <c r="BG93" s="461"/>
      <c r="BH93" s="461"/>
      <c r="BI93" s="461"/>
      <c r="BK93" s="99"/>
    </row>
    <row r="94" spans="1:63">
      <c r="A94" s="99"/>
      <c r="B94" s="413"/>
      <c r="C94" s="414" t="s">
        <v>55</v>
      </c>
      <c r="D94" s="496"/>
      <c r="E94" s="498"/>
      <c r="F94" s="496"/>
      <c r="G94" s="498"/>
      <c r="H94" s="496"/>
      <c r="I94" s="498"/>
      <c r="J94" s="496"/>
      <c r="K94" s="498"/>
      <c r="L94" s="496"/>
      <c r="M94" s="498"/>
      <c r="N94" s="496"/>
      <c r="O94" s="498"/>
      <c r="P94" s="496"/>
      <c r="Q94" s="498"/>
      <c r="R94" s="496"/>
      <c r="S94" s="498"/>
      <c r="T94" s="496"/>
      <c r="U94" s="498"/>
      <c r="V94" s="496"/>
      <c r="W94" s="498"/>
      <c r="X94" s="496"/>
      <c r="Y94" s="498"/>
      <c r="Z94" s="496"/>
      <c r="AA94" s="498"/>
      <c r="AB94" s="496"/>
      <c r="AC94" s="498"/>
      <c r="AD94" s="109">
        <f t="shared" si="5"/>
        <v>0</v>
      </c>
      <c r="AE94" s="131" t="str">
        <f t="shared" si="4"/>
        <v xml:space="preserve"> </v>
      </c>
      <c r="AF94" s="497" t="str">
        <f t="shared" si="6"/>
        <v xml:space="preserve"> </v>
      </c>
      <c r="AG94" s="416" t="str">
        <f t="shared" si="7"/>
        <v xml:space="preserve"> </v>
      </c>
      <c r="AH94" s="497" t="str">
        <f t="shared" si="8"/>
        <v xml:space="preserve"> </v>
      </c>
      <c r="AI94" s="417" t="str">
        <f t="shared" si="9"/>
        <v xml:space="preserve"> </v>
      </c>
      <c r="AJ94" s="354">
        <v>2</v>
      </c>
      <c r="AK94" s="354">
        <v>11</v>
      </c>
      <c r="AL94" s="354">
        <v>18</v>
      </c>
      <c r="AM94" s="354" t="str">
        <f>IF(AD94=0,Var!$B$8,IF(LARGE(D94:AC94,1)&gt;=670,Var!$B$4," "))</f>
        <v>---</v>
      </c>
      <c r="AN94" s="354" t="str">
        <f>IF(AD94=0,Var!$B$8,IF(LARGE(D94:AC94,1)&gt;=690,Var!$B$4," "))</f>
        <v>---</v>
      </c>
      <c r="AO94" s="99"/>
      <c r="AQ94" s="40"/>
      <c r="AR94" s="461"/>
      <c r="AS94" s="461"/>
      <c r="AT94" s="461"/>
      <c r="AU94" s="461"/>
      <c r="AV94" s="461"/>
      <c r="AW94" s="461"/>
      <c r="AX94" s="461"/>
      <c r="AY94" s="461"/>
      <c r="AZ94" s="461"/>
      <c r="BA94" s="461"/>
      <c r="BB94" s="461"/>
      <c r="BC94" s="461"/>
      <c r="BD94" s="461"/>
      <c r="BE94" s="461"/>
      <c r="BF94" s="461"/>
      <c r="BG94" s="461"/>
      <c r="BH94" s="461"/>
      <c r="BI94" s="461"/>
      <c r="BK94" s="99"/>
    </row>
    <row r="95" spans="1:63">
      <c r="A95" s="99"/>
      <c r="B95" s="413"/>
      <c r="C95" s="414" t="s">
        <v>32</v>
      </c>
      <c r="D95" s="496"/>
      <c r="E95" s="498"/>
      <c r="F95" s="496"/>
      <c r="G95" s="498"/>
      <c r="H95" s="496"/>
      <c r="I95" s="498"/>
      <c r="J95" s="496"/>
      <c r="K95" s="498"/>
      <c r="L95" s="496"/>
      <c r="M95" s="498"/>
      <c r="N95" s="496"/>
      <c r="O95" s="498"/>
      <c r="P95" s="496"/>
      <c r="Q95" s="498"/>
      <c r="R95" s="496"/>
      <c r="S95" s="498"/>
      <c r="T95" s="496"/>
      <c r="U95" s="498"/>
      <c r="V95" s="496"/>
      <c r="W95" s="498"/>
      <c r="X95" s="496"/>
      <c r="Y95" s="498"/>
      <c r="Z95" s="496"/>
      <c r="AA95" s="498"/>
      <c r="AB95" s="496"/>
      <c r="AC95" s="498"/>
      <c r="AD95" s="109">
        <f t="shared" si="5"/>
        <v>0</v>
      </c>
      <c r="AE95" s="131" t="str">
        <f t="shared" si="4"/>
        <v xml:space="preserve"> </v>
      </c>
      <c r="AF95" s="497" t="str">
        <f t="shared" si="6"/>
        <v xml:space="preserve"> </v>
      </c>
      <c r="AG95" s="416" t="str">
        <f t="shared" si="7"/>
        <v xml:space="preserve"> </v>
      </c>
      <c r="AH95" s="497" t="str">
        <f t="shared" si="8"/>
        <v xml:space="preserve"> </v>
      </c>
      <c r="AI95" s="417" t="str">
        <f t="shared" si="9"/>
        <v xml:space="preserve"> </v>
      </c>
      <c r="AJ95" s="354">
        <v>6</v>
      </c>
      <c r="AK95" s="354">
        <v>6</v>
      </c>
      <c r="AL95" s="354">
        <v>6</v>
      </c>
      <c r="AM95" s="354">
        <v>7</v>
      </c>
      <c r="AN95" s="354">
        <v>9</v>
      </c>
      <c r="AO95" s="99"/>
      <c r="AQ95" s="40"/>
      <c r="AR95" s="461"/>
      <c r="AS95" s="461"/>
      <c r="AT95" s="461"/>
      <c r="AU95" s="461"/>
      <c r="AV95" s="461"/>
      <c r="AW95" s="461"/>
      <c r="AX95" s="461"/>
      <c r="AY95" s="461"/>
      <c r="AZ95" s="461"/>
      <c r="BA95" s="461"/>
      <c r="BB95" s="461"/>
      <c r="BC95" s="461"/>
      <c r="BD95" s="461"/>
      <c r="BE95" s="461"/>
      <c r="BF95" s="461"/>
      <c r="BG95" s="461"/>
      <c r="BH95" s="461"/>
      <c r="BI95" s="461"/>
      <c r="BK95" s="99"/>
    </row>
    <row r="96" spans="1:63">
      <c r="A96" s="99"/>
      <c r="B96" s="413"/>
      <c r="C96" s="414" t="s">
        <v>56</v>
      </c>
      <c r="D96" s="496"/>
      <c r="E96" s="498"/>
      <c r="F96" s="496"/>
      <c r="G96" s="498"/>
      <c r="H96" s="496"/>
      <c r="I96" s="498"/>
      <c r="J96" s="496"/>
      <c r="K96" s="498"/>
      <c r="L96" s="496"/>
      <c r="M96" s="498"/>
      <c r="N96" s="496"/>
      <c r="O96" s="498"/>
      <c r="P96" s="496"/>
      <c r="Q96" s="498"/>
      <c r="R96" s="496"/>
      <c r="S96" s="498"/>
      <c r="T96" s="496"/>
      <c r="U96" s="498"/>
      <c r="V96" s="496"/>
      <c r="W96" s="498"/>
      <c r="X96" s="496"/>
      <c r="Y96" s="498"/>
      <c r="Z96" s="496"/>
      <c r="AA96" s="498"/>
      <c r="AB96" s="496"/>
      <c r="AC96" s="498"/>
      <c r="AD96" s="109">
        <f t="shared" si="5"/>
        <v>0</v>
      </c>
      <c r="AE96" s="131" t="str">
        <f t="shared" si="4"/>
        <v xml:space="preserve"> </v>
      </c>
      <c r="AF96" s="497" t="str">
        <f t="shared" si="6"/>
        <v xml:space="preserve"> </v>
      </c>
      <c r="AG96" s="416" t="str">
        <f t="shared" si="7"/>
        <v xml:space="preserve"> </v>
      </c>
      <c r="AH96" s="497" t="str">
        <f t="shared" si="8"/>
        <v xml:space="preserve"> </v>
      </c>
      <c r="AI96" s="417" t="str">
        <f t="shared" si="9"/>
        <v xml:space="preserve"> </v>
      </c>
      <c r="AJ96" s="354">
        <v>19</v>
      </c>
      <c r="AK96" s="354" t="str">
        <f>IF(AD96=0,Var!$B$8,IF(LARGE(D96:AC96,1)&gt;=600,Var!$B$4," "))</f>
        <v>---</v>
      </c>
      <c r="AL96" s="354" t="str">
        <f>IF(AD96=0,Var!$B$8,IF(LARGE(D96:AC96,1)&gt;=640,Var!$B$4," "))</f>
        <v>---</v>
      </c>
      <c r="AM96" s="354" t="str">
        <f>IF(AD96=0,Var!$B$8,IF(LARGE(D96:AC96,1)&gt;=670,Var!$B$4," "))</f>
        <v>---</v>
      </c>
      <c r="AN96" s="354" t="str">
        <f>IF(AD96=0,Var!$B$8,IF(LARGE(D96:AC96,1)&gt;=690,Var!$B$4," "))</f>
        <v>---</v>
      </c>
      <c r="AO96" s="99"/>
      <c r="AQ96" s="40"/>
      <c r="AR96" s="461"/>
      <c r="AS96" s="461"/>
      <c r="AT96" s="461"/>
      <c r="AU96" s="461"/>
      <c r="AV96" s="461"/>
      <c r="AW96" s="461"/>
      <c r="AX96" s="461"/>
      <c r="AY96" s="461"/>
      <c r="AZ96" s="461"/>
      <c r="BA96" s="461"/>
      <c r="BB96" s="461"/>
      <c r="BC96" s="461"/>
      <c r="BD96" s="461"/>
      <c r="BE96" s="461"/>
      <c r="BF96" s="461"/>
      <c r="BG96" s="461"/>
      <c r="BH96" s="461"/>
      <c r="BI96" s="461"/>
      <c r="BK96" s="99"/>
    </row>
    <row r="97" spans="1:64">
      <c r="A97" s="99"/>
      <c r="B97" s="413"/>
      <c r="C97" s="414" t="s">
        <v>57</v>
      </c>
      <c r="D97" s="496"/>
      <c r="E97" s="498"/>
      <c r="F97" s="496"/>
      <c r="G97" s="498"/>
      <c r="H97" s="496"/>
      <c r="I97" s="498"/>
      <c r="J97" s="496"/>
      <c r="K97" s="498"/>
      <c r="L97" s="496"/>
      <c r="M97" s="498"/>
      <c r="N97" s="496"/>
      <c r="O97" s="498"/>
      <c r="P97" s="496"/>
      <c r="Q97" s="498"/>
      <c r="R97" s="496"/>
      <c r="S97" s="498"/>
      <c r="T97" s="496"/>
      <c r="U97" s="498"/>
      <c r="V97" s="496"/>
      <c r="W97" s="498"/>
      <c r="X97" s="496"/>
      <c r="Y97" s="498"/>
      <c r="Z97" s="496"/>
      <c r="AA97" s="498"/>
      <c r="AB97" s="496"/>
      <c r="AC97" s="498"/>
      <c r="AD97" s="109">
        <f t="shared" si="5"/>
        <v>0</v>
      </c>
      <c r="AE97" s="131" t="str">
        <f t="shared" si="4"/>
        <v xml:space="preserve"> </v>
      </c>
      <c r="AF97" s="497" t="str">
        <f t="shared" si="6"/>
        <v xml:space="preserve"> </v>
      </c>
      <c r="AG97" s="416" t="str">
        <f t="shared" si="7"/>
        <v xml:space="preserve"> </v>
      </c>
      <c r="AH97" s="497" t="str">
        <f t="shared" si="8"/>
        <v xml:space="preserve"> </v>
      </c>
      <c r="AI97" s="417" t="str">
        <f t="shared" si="9"/>
        <v xml:space="preserve"> </v>
      </c>
      <c r="AJ97" s="354">
        <v>8</v>
      </c>
      <c r="AK97" s="354">
        <v>8</v>
      </c>
      <c r="AL97" s="354">
        <v>9</v>
      </c>
      <c r="AM97" s="354">
        <v>10</v>
      </c>
      <c r="AN97" s="354" t="str">
        <f>IF(AD97=0,Var!$B$8,IF(LARGE(D97:AC97,1)&gt;=690,Var!$B$4," "))</f>
        <v>---</v>
      </c>
      <c r="AO97" s="99"/>
      <c r="AQ97" s="40"/>
      <c r="AR97" s="461"/>
      <c r="AS97" s="461"/>
      <c r="AT97" s="461"/>
      <c r="AU97" s="461"/>
      <c r="AV97" s="461"/>
      <c r="AW97" s="461"/>
      <c r="AX97" s="461"/>
      <c r="AY97" s="461"/>
      <c r="AZ97" s="461"/>
      <c r="BA97" s="461"/>
      <c r="BB97" s="461"/>
      <c r="BC97" s="461"/>
      <c r="BD97" s="461"/>
      <c r="BE97" s="461"/>
      <c r="BF97" s="461"/>
      <c r="BG97" s="461"/>
      <c r="BH97" s="461"/>
      <c r="BI97" s="461"/>
      <c r="BK97" s="99"/>
    </row>
    <row r="98" spans="1:64">
      <c r="A98" s="99"/>
      <c r="B98" s="413"/>
      <c r="C98" s="414" t="s">
        <v>41</v>
      </c>
      <c r="D98" s="496"/>
      <c r="E98" s="498"/>
      <c r="F98" s="496"/>
      <c r="G98" s="498"/>
      <c r="H98" s="496"/>
      <c r="I98" s="498"/>
      <c r="J98" s="496"/>
      <c r="K98" s="498"/>
      <c r="L98" s="496"/>
      <c r="M98" s="498"/>
      <c r="N98" s="496"/>
      <c r="O98" s="498"/>
      <c r="P98" s="496"/>
      <c r="Q98" s="498"/>
      <c r="R98" s="496"/>
      <c r="S98" s="498"/>
      <c r="T98" s="496"/>
      <c r="U98" s="498"/>
      <c r="V98" s="496"/>
      <c r="W98" s="498"/>
      <c r="X98" s="496"/>
      <c r="Y98" s="498"/>
      <c r="Z98" s="496"/>
      <c r="AA98" s="498"/>
      <c r="AB98" s="496"/>
      <c r="AC98" s="498"/>
      <c r="AD98" s="109">
        <f t="shared" si="5"/>
        <v>0</v>
      </c>
      <c r="AE98" s="131" t="str">
        <f t="shared" si="4"/>
        <v xml:space="preserve"> </v>
      </c>
      <c r="AF98" s="497" t="str">
        <f t="shared" si="6"/>
        <v xml:space="preserve"> </v>
      </c>
      <c r="AG98" s="416" t="str">
        <f t="shared" si="7"/>
        <v xml:space="preserve"> </v>
      </c>
      <c r="AH98" s="497" t="str">
        <f t="shared" si="8"/>
        <v xml:space="preserve"> </v>
      </c>
      <c r="AI98" s="417" t="str">
        <f t="shared" si="9"/>
        <v xml:space="preserve"> </v>
      </c>
      <c r="AJ98" s="354">
        <v>17</v>
      </c>
      <c r="AK98" s="354">
        <v>17</v>
      </c>
      <c r="AL98" s="354">
        <v>19</v>
      </c>
      <c r="AM98" s="354" t="str">
        <f>IF(AD98=0,Var!$B$8,IF(LARGE(D98:AC98,1)&gt;=670,Var!$B$4," "))</f>
        <v>---</v>
      </c>
      <c r="AN98" s="354" t="str">
        <f>IF(AD98=0,Var!$B$8,IF(LARGE(D98:AC98,1)&gt;=690,Var!$B$4," "))</f>
        <v>---</v>
      </c>
      <c r="AO98" s="99"/>
      <c r="AQ98" s="40"/>
      <c r="AR98" s="461"/>
      <c r="AS98" s="461"/>
      <c r="AT98" s="461"/>
      <c r="AU98" s="461"/>
      <c r="AV98" s="461"/>
      <c r="AW98" s="461"/>
      <c r="AX98" s="461"/>
      <c r="AY98" s="461"/>
      <c r="AZ98" s="461"/>
      <c r="BA98" s="461"/>
      <c r="BB98" s="461"/>
      <c r="BC98" s="461"/>
      <c r="BD98" s="461"/>
      <c r="BE98" s="461"/>
      <c r="BF98" s="461"/>
      <c r="BG98" s="461"/>
      <c r="BH98" s="461"/>
      <c r="BI98" s="461"/>
      <c r="BK98" s="99"/>
    </row>
    <row r="99" spans="1:64">
      <c r="A99" s="99"/>
      <c r="B99" s="120"/>
      <c r="C99" s="121"/>
      <c r="D99" s="476"/>
      <c r="E99" s="476"/>
      <c r="F99" s="476"/>
      <c r="G99" s="476"/>
      <c r="H99" s="476"/>
      <c r="I99" s="476"/>
      <c r="J99" s="476"/>
      <c r="K99" s="476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314"/>
      <c r="AE99" s="108"/>
      <c r="AF99" s="99"/>
      <c r="AG99" s="109"/>
      <c r="AH99" s="109"/>
      <c r="AI99" s="109"/>
      <c r="AJ99" s="136"/>
      <c r="AK99" s="418"/>
      <c r="AL99" s="418"/>
      <c r="AM99" s="418"/>
      <c r="AN99" s="418"/>
      <c r="AO99" s="418"/>
      <c r="AP99" s="99"/>
      <c r="AR99" s="461"/>
      <c r="AS99" s="461"/>
      <c r="AT99" s="461"/>
      <c r="AU99" s="461"/>
      <c r="AV99" s="461"/>
      <c r="AW99" s="461"/>
      <c r="AX99" s="461"/>
      <c r="AY99" s="461"/>
      <c r="AZ99" s="461"/>
      <c r="BA99" s="461"/>
      <c r="BB99" s="461"/>
      <c r="BC99" s="461"/>
      <c r="BD99" s="461"/>
      <c r="BE99" s="461"/>
      <c r="BF99" s="461"/>
      <c r="BG99" s="461"/>
      <c r="BH99" s="461"/>
      <c r="BI99" s="461"/>
      <c r="BJ99" s="461"/>
      <c r="BL99" s="99"/>
    </row>
    <row r="100" spans="1:64" s="99" customFormat="1">
      <c r="B100" s="108"/>
      <c r="C100" s="99" t="s">
        <v>58</v>
      </c>
      <c r="D100" s="475"/>
      <c r="E100" s="475"/>
      <c r="F100" s="475"/>
      <c r="G100" s="475"/>
      <c r="H100" s="475"/>
      <c r="I100" s="475"/>
      <c r="J100" s="570">
        <f>COUNT(B8:B53)</f>
        <v>3</v>
      </c>
      <c r="K100" s="570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8">
        <f>SUM(AE42:AE97)</f>
        <v>0</v>
      </c>
      <c r="AF100" s="141">
        <f>SUM(AF49:AF98)</f>
        <v>0</v>
      </c>
      <c r="AG100" s="425">
        <f>SUM(AG49:AG98)</f>
        <v>0</v>
      </c>
      <c r="AH100" s="426">
        <f>SUM(AH49:AH98)</f>
        <v>0</v>
      </c>
      <c r="AI100" s="144">
        <f>SUM(AI49:AI98)</f>
        <v>0</v>
      </c>
      <c r="AJ100" s="499"/>
    </row>
    <row r="135" ht="12.75" customHeight="1"/>
    <row r="139" ht="12.75" customHeight="1"/>
  </sheetData>
  <sheetProtection selectLockedCells="1" selectUnlockedCells="1"/>
  <sortState ref="AP49:BY52">
    <sortCondition ref="AQ49:AQ52"/>
  </sortState>
  <mergeCells count="73">
    <mergeCell ref="AB2:AC2"/>
    <mergeCell ref="AB3:AC3"/>
    <mergeCell ref="AB4:AC4"/>
    <mergeCell ref="AB5:AC5"/>
    <mergeCell ref="AB6:AC6"/>
    <mergeCell ref="F2:G2"/>
    <mergeCell ref="H2:I2"/>
    <mergeCell ref="F3:G3"/>
    <mergeCell ref="H3:I3"/>
    <mergeCell ref="J3:K3"/>
    <mergeCell ref="J2:K2"/>
    <mergeCell ref="AJ4:AQ4"/>
    <mergeCell ref="Z4:AA4"/>
    <mergeCell ref="Z3:AA3"/>
    <mergeCell ref="D3:E3"/>
    <mergeCell ref="D2:E2"/>
    <mergeCell ref="AF4:AI4"/>
    <mergeCell ref="AK2:AN2"/>
    <mergeCell ref="P3:Q3"/>
    <mergeCell ref="R3:S3"/>
    <mergeCell ref="Z2:AA2"/>
    <mergeCell ref="P2:Q2"/>
    <mergeCell ref="R2:S2"/>
    <mergeCell ref="T2:U2"/>
    <mergeCell ref="T3:U3"/>
    <mergeCell ref="V2:W2"/>
    <mergeCell ref="V3:W3"/>
    <mergeCell ref="BP57:BX57"/>
    <mergeCell ref="Z6:AA6"/>
    <mergeCell ref="N6:O6"/>
    <mergeCell ref="P6:Q6"/>
    <mergeCell ref="R6:S6"/>
    <mergeCell ref="T6:U6"/>
    <mergeCell ref="V6:W6"/>
    <mergeCell ref="L7:S7"/>
    <mergeCell ref="L40:S41"/>
    <mergeCell ref="AF40:AI40"/>
    <mergeCell ref="AJ40:AN40"/>
    <mergeCell ref="D4:E4"/>
    <mergeCell ref="P5:Q5"/>
    <mergeCell ref="F4:G4"/>
    <mergeCell ref="H4:I4"/>
    <mergeCell ref="F5:G5"/>
    <mergeCell ref="H5:I5"/>
    <mergeCell ref="J5:K5"/>
    <mergeCell ref="L5:M5"/>
    <mergeCell ref="N5:O5"/>
    <mergeCell ref="J4:K4"/>
    <mergeCell ref="L4:M4"/>
    <mergeCell ref="N4:O4"/>
    <mergeCell ref="P4:Q4"/>
    <mergeCell ref="Z5:AA5"/>
    <mergeCell ref="D6:E6"/>
    <mergeCell ref="D5:E5"/>
    <mergeCell ref="V5:W5"/>
    <mergeCell ref="F6:G6"/>
    <mergeCell ref="H6:I6"/>
    <mergeCell ref="J6:K6"/>
    <mergeCell ref="L6:M6"/>
    <mergeCell ref="R5:S5"/>
    <mergeCell ref="T5:U5"/>
    <mergeCell ref="J100:K100"/>
    <mergeCell ref="X2:Y2"/>
    <mergeCell ref="X3:Y3"/>
    <mergeCell ref="X4:Y4"/>
    <mergeCell ref="X5:Y5"/>
    <mergeCell ref="V4:W4"/>
    <mergeCell ref="L3:M3"/>
    <mergeCell ref="N3:O3"/>
    <mergeCell ref="L2:M2"/>
    <mergeCell ref="N2:O2"/>
    <mergeCell ref="T4:U4"/>
    <mergeCell ref="R4:S4"/>
  </mergeCells>
  <conditionalFormatting sqref="AJ19:AQ20 AJ34:AQ35 AJ11:AQ11 AJ26:AQ26 AJ16:AQ17 AJ31:AQ32 AJ37:AQ39 AJ13:AQ14 AJ22:AQ23">
    <cfRule type="cellIs" dxfId="249" priority="113" stopIfTrue="1" operator="greaterThan">
      <formula>0</formula>
    </cfRule>
  </conditionalFormatting>
  <conditionalFormatting sqref="AJ27:AO28 AP27:AQ27">
    <cfRule type="cellIs" priority="114" stopIfTrue="1" operator="equal">
      <formula>4</formula>
    </cfRule>
  </conditionalFormatting>
  <conditionalFormatting sqref="AP28:AQ28">
    <cfRule type="cellIs" priority="115" stopIfTrue="1" operator="equal">
      <formula>4</formula>
    </cfRule>
  </conditionalFormatting>
  <conditionalFormatting sqref="AJ25:AQ25">
    <cfRule type="cellIs" dxfId="248" priority="108" stopIfTrue="1" operator="greaterThan">
      <formula>0</formula>
    </cfRule>
  </conditionalFormatting>
  <conditionalFormatting sqref="AJ43:AN43 AL46:AN46 AJ48:AN49 AJ59:AN60 AJ82:AN82 AJ84:AN84 AJ51:AN52 AJ68:AN69 AJ71:AN73 AJ56:AN57 AJ54:AN54 AJ76:AN77 AJ94:AN98 AJ86:AN88 AJ90:AN91 AJ62:AN66">
    <cfRule type="cellIs" dxfId="247" priority="70" stopIfTrue="1" operator="greaterThan">
      <formula>0</formula>
    </cfRule>
  </conditionalFormatting>
  <conditionalFormatting sqref="AL45:AN45">
    <cfRule type="cellIs" dxfId="246" priority="38" stopIfTrue="1" operator="greaterThan">
      <formula>0</formula>
    </cfRule>
  </conditionalFormatting>
  <conditionalFormatting sqref="AJ45:AK46">
    <cfRule type="cellIs" dxfId="245" priority="21" stopIfTrue="1" operator="greaterThan">
      <formula>0</formula>
    </cfRule>
  </conditionalFormatting>
  <conditionalFormatting sqref="AJ93:AN93">
    <cfRule type="cellIs" dxfId="244" priority="19" stopIfTrue="1" operator="greaterThan">
      <formula>0</formula>
    </cfRule>
  </conditionalFormatting>
  <conditionalFormatting sqref="AJ78:AN78">
    <cfRule type="cellIs" dxfId="243" priority="2" stopIfTrue="1" operator="greaterThan">
      <formula>0</formula>
    </cfRule>
  </conditionalFormatting>
  <pageMargins left="0.39370078740157483" right="0.39370078740157483" top="0.19685039370078741" bottom="0.19685039370078741" header="0" footer="0"/>
  <pageSetup paperSize="9" scale="63" firstPageNumber="0" fitToHeight="2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stopIfTrue="1" operator="equal" id="{40E4C185-6B02-483A-A668-D29FB155796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0" stopIfTrue="1" operator="equal" id="{1020C873-6B4E-45F5-B46B-18AD97F3B35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1" stopIfTrue="1" operator="equal" id="{A4DA3E16-69C8-40CD-9B8B-B54685AC821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E11 E16:E17 E19:E20 E34:E35 G11 G17 G19:G20 G34:G35 I11 I16:I17 I19:I20 I34:I35 K11 K16:K17 K19:K20 K34:K35 M11 M16:M17 M19:M20 M34:M35 O11 O16:O17 O19:O20 O34:O35 Q11 Q16:Q17 Q19:Q20 Q34:Q35 S11:Y11 S16:Y17 S19:Y20 S34:Y35 AA11 AA16:AA17 AA19:AA20 AA34:AA35 AA26 S26:Y26 Q26 O26 M26 K26 I26 G26 E26 E31:E32 G31:G32 I31:I32 K31:K32 M31:M32 O31:O32 Q31:Q32 S31:Y32 AA31:AA32 E37:E39 G37:G39 I37:I39 K37:K39 M37:M39 O37:O39 Q37:Q39 S37:Y39 AA37:AA39 AC11 AC16:AC17 AC19:AC20 AC34:AC35 AC31:AC32 AC37:AC39 E13:E14 G13:G14 I13:I14 K13:K14 M13:M14 O13:O14 Q13:Q14 S13:Y14 AA13:AA14 AC13:AC14 E22:E23 G22:G23 I22:I23 K22:K23 M22:M23 O22:O23 Q22:Q23 S22:Y23 AA22:AA23 AC22:AC23 AC25:AC26</xm:sqref>
        </x14:conditionalFormatting>
        <x14:conditionalFormatting xmlns:xm="http://schemas.microsoft.com/office/excel/2006/main">
          <x14:cfRule type="cellIs" priority="112" stopIfTrue="1" operator="equal" id="{E2C7EDDA-384C-4E1B-AE8E-FF98FAFFBA5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AJ19:AQ20 AJ34:AQ35 AJ11:AQ11 AJ26:AQ26 AJ16:AQ17 AJ31:AQ32 AJ37:AQ39 AJ13:AQ14 AJ22:AQ23</xm:sqref>
        </x14:conditionalFormatting>
        <x14:conditionalFormatting xmlns:xm="http://schemas.microsoft.com/office/excel/2006/main">
          <x14:cfRule type="cellIs" priority="104" stopIfTrue="1" operator="equal" id="{23D7D937-3E22-44F8-A32D-1FFF7F6127F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5" stopIfTrue="1" operator="equal" id="{4C726211-EA72-438D-8ECD-E2D7ACD6D32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6" stopIfTrue="1" operator="equal" id="{5A1FB0A2-3C7B-4FA4-B19D-6F2408792F2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E25 G25 I25 K25 M25 O25 Q25 S25:Y25 AA25</xm:sqref>
        </x14:conditionalFormatting>
        <x14:conditionalFormatting xmlns:xm="http://schemas.microsoft.com/office/excel/2006/main">
          <x14:cfRule type="cellIs" priority="107" stopIfTrue="1" operator="equal" id="{5EA795E2-1EC7-4C5F-8E8B-6D1DB68AA3F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AJ25:AQ25</xm:sqref>
        </x14:conditionalFormatting>
        <x14:conditionalFormatting xmlns:xm="http://schemas.microsoft.com/office/excel/2006/main">
          <x14:cfRule type="cellIs" priority="89" stopIfTrue="1" operator="equal" id="{0AB6D6E5-F386-42E6-9A0A-791A4285528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0" stopIfTrue="1" operator="equal" id="{5FC4DD2B-B997-45B1-8B40-91CD9D9CBD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8C58AB32-9DAC-4DA0-8DE6-BE5B97E4050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G16</xm:sqref>
        </x14:conditionalFormatting>
        <x14:conditionalFormatting xmlns:xm="http://schemas.microsoft.com/office/excel/2006/main">
          <x14:cfRule type="cellIs" priority="66" stopIfTrue="1" operator="equal" id="{19ED83BE-AB0D-44D3-B4B5-9849CC80493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7" stopIfTrue="1" operator="equal" id="{86B4D530-795B-426C-BE7D-3B7CC6053CE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8" stopIfTrue="1" operator="equal" id="{A9ACDA3E-AC34-4FCE-A969-9402ED1BB37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E43 E46 E48:E49 E51:E52 E54 E56:E57 E59:E60 E68:E69 E71:E73 E82 E84 I43 I46 I48:I49 I51:I52 I54 I56:I57 I59:I60 I68:I69 I71:I73 I82 I84 K43 K46 K48:K49 K51:K52 K54 K56:K57 K59:K60 K68:K69 K71:K73 K82 K84 M43 M46 M48:M49 M51:M52 M54 M56:M57 M59:M60 M68:M69 M71:M73 M82 M84 O43 O46 O48:O49 O51:O52 O54 O56:O57 O59:O60 O68:O69 O71:O73 O82 O84 W43 W46 W48:W49 W51:W52 W54 W56:W57 W59:W60 W68:W69 W71:W73 W82 W84 Y43 Y46 Y48:Y49 Y51:Y52 Y54 Y56:Y57 Y59:Y60 Y68:Y69 Y71:Y73 Y82 Y84 E76:E77 I76:I77 K76:K77 M76:M77 O76:O77 W76:W77 Y76:Y77 G76:G77 AA76:AA77 AC76:AC77 Q76:Q77 S76:S77 U76:U77 E86:E88 I86:I88 K86:K88 M86:M88 O86:O88 W86:W88 Y86:Y88 G86:G88 AA86:AA88 AC86:AC88 Q86:Q88 S86:S88 U86:U88 E90:E91 I90:I91 K90:K91 M90:M91 O90:O91 W90:W91 Y90:Y91 G90:G91 AA90:AA91 AC90:AC91 Q90:Q91 S90:S91 U90:U91 E94:E98 I94:I98 K94:K98 M94:M98 O94:O98 W94:W98 Y94:Y98 G94:G98 AA94:AA98 AC94:AC98 Q94:Q98 S94:S98 U94:U98 E62:E66 I62:I66 K62:K66 M62:M66 O62:O66 W62:W66 Y62:Y66 G62:G66 AA62:AA66 AC62:AC66 Q62:Q66 S62:S66 U62:U66</xm:sqref>
        </x14:conditionalFormatting>
        <x14:conditionalFormatting xmlns:xm="http://schemas.microsoft.com/office/excel/2006/main">
          <x14:cfRule type="cellIs" priority="69" stopIfTrue="1" operator="equal" id="{C088FC77-7DD5-4554-B705-A597705EA4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AJ43:AN43 AL46:AN46 AJ48:AN49 AJ59:AN60 AJ82:AN82 AJ84:AN84 AJ51:AN52 AJ68:AN69 AJ71:AN73 AJ56:AN57 AJ54:AN54 AJ76:AN77 AJ94:AN98 AJ86:AN88 AJ90:AN91 AJ62:AN66</xm:sqref>
        </x14:conditionalFormatting>
        <x14:conditionalFormatting xmlns:xm="http://schemas.microsoft.com/office/excel/2006/main">
          <x14:cfRule type="cellIs" priority="63" stopIfTrue="1" operator="equal" id="{220700EB-5410-4073-875D-3640136B60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4" stopIfTrue="1" operator="equal" id="{82A582B1-B4D9-4C35-AB58-AD77EBD5E52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5" stopIfTrue="1" operator="equal" id="{DBEEF4A4-FACA-4CB6-899A-88EBAD7A191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E78 I78 K78 M78 O78 W78 Y78</xm:sqref>
        </x14:conditionalFormatting>
        <x14:conditionalFormatting xmlns:xm="http://schemas.microsoft.com/office/excel/2006/main">
          <x14:cfRule type="cellIs" priority="60" stopIfTrue="1" operator="equal" id="{4CC7AA02-12A8-4C47-82DE-589768314E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1" stopIfTrue="1" operator="equal" id="{7D070057-6C03-418B-A8CA-1B2F12E527A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2" stopIfTrue="1" operator="equal" id="{DAFACD95-81CF-4DAB-B9E9-BB7BEF8F839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G43 G46 G48:G49 G51:G52 G54 G56:G57 G59:G60 G68:G69 G71:G73 G82 G84</xm:sqref>
        </x14:conditionalFormatting>
        <x14:conditionalFormatting xmlns:xm="http://schemas.microsoft.com/office/excel/2006/main">
          <x14:cfRule type="cellIs" priority="57" stopIfTrue="1" operator="equal" id="{0FE33250-A395-477C-A8AC-8E664FED7B0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8" stopIfTrue="1" operator="equal" id="{7E4D75A4-9DF5-4676-A3D6-E7021F4FB67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9" stopIfTrue="1" operator="equal" id="{522C5F46-A1B3-4326-ACBA-93D70091BEB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G78</xm:sqref>
        </x14:conditionalFormatting>
        <x14:conditionalFormatting xmlns:xm="http://schemas.microsoft.com/office/excel/2006/main">
          <x14:cfRule type="cellIs" priority="54" stopIfTrue="1" operator="equal" id="{AD20C9FB-A27B-4A6D-9CDB-4A32A5FD72F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5" stopIfTrue="1" operator="equal" id="{D2FDA481-445B-475F-9493-186E9C14BAE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6" stopIfTrue="1" operator="equal" id="{C6A77CC5-9416-445B-834F-5E6AC4D34E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AA43 AA46 AA48:AA49 AA51:AA52 AA54 AA56:AA57 AA59:AA60 AA68:AA69 AA71:AA73 AA82 AA84 AC43 AC46 AC48:AC49 AC51:AC52 AC54 AC56:AC57 AC59:AC60 AC68:AC69 AC71:AC73 AC82 AC84</xm:sqref>
        </x14:conditionalFormatting>
        <x14:conditionalFormatting xmlns:xm="http://schemas.microsoft.com/office/excel/2006/main">
          <x14:cfRule type="cellIs" priority="51" stopIfTrue="1" operator="equal" id="{5B0B2145-8241-4008-90BC-2D255E99DFA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2" stopIfTrue="1" operator="equal" id="{D14FD202-49D3-4910-9AEA-5072DFF8E4D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3" stopIfTrue="1" operator="equal" id="{04F95621-DB56-4139-88FB-8BDA214BA7C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AA78 AC78</xm:sqref>
        </x14:conditionalFormatting>
        <x14:conditionalFormatting xmlns:xm="http://schemas.microsoft.com/office/excel/2006/main">
          <x14:cfRule type="cellIs" priority="48" stopIfTrue="1" operator="equal" id="{25E0AA71-C985-458E-892D-DED1B5F285E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9" stopIfTrue="1" operator="equal" id="{9A51C03C-2B8C-4BCB-9CFF-8E30DE25A7C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0" stopIfTrue="1" operator="equal" id="{277CDA04-E40C-406A-9699-05840DDE08E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Q43 Q46 Q48:Q49 Q51:Q52 Q54 Q56:Q57 Q59:Q60 Q68:Q69 Q71:Q73 Q82 Q84 S43 S46 S48:S49 S51:S52 S54 S56:S57 S59:S60 S68:S69 S71:S73 S82 S84</xm:sqref>
        </x14:conditionalFormatting>
        <x14:conditionalFormatting xmlns:xm="http://schemas.microsoft.com/office/excel/2006/main">
          <x14:cfRule type="cellIs" priority="45" stopIfTrue="1" operator="equal" id="{E6C42739-A234-49F8-982C-0702DFC2F71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6" stopIfTrue="1" operator="equal" id="{3B54B17C-9EB7-403B-9350-30D05066B96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7" stopIfTrue="1" operator="equal" id="{0A96A55C-F7AB-4641-864C-AA5DFD39839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Q78 S78</xm:sqref>
        </x14:conditionalFormatting>
        <x14:conditionalFormatting xmlns:xm="http://schemas.microsoft.com/office/excel/2006/main">
          <x14:cfRule type="cellIs" priority="42" stopIfTrue="1" operator="equal" id="{3C3653C8-89ED-4BAE-8CC8-9EF969DB25C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3" stopIfTrue="1" operator="equal" id="{9629B036-2F60-41D3-827F-C0931436B8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4" stopIfTrue="1" operator="equal" id="{9C7FF6E4-F24F-48D1-938B-91F68C243CB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U43 U46 U48:U49 U51:U52 U54 U56:U57 U59:U60 U68:U69 U71:U73 U82 U84</xm:sqref>
        </x14:conditionalFormatting>
        <x14:conditionalFormatting xmlns:xm="http://schemas.microsoft.com/office/excel/2006/main">
          <x14:cfRule type="cellIs" priority="39" stopIfTrue="1" operator="equal" id="{7A4E0245-A850-487B-B066-3DFB4AE49B3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0" stopIfTrue="1" operator="equal" id="{153B3C9A-A11C-436E-9E94-B8F643C652A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1" stopIfTrue="1" operator="equal" id="{5C1D846D-6A5D-49AE-B7DB-5A3739B5ACC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U78</xm:sqref>
        </x14:conditionalFormatting>
        <x14:conditionalFormatting xmlns:xm="http://schemas.microsoft.com/office/excel/2006/main">
          <x14:cfRule type="cellIs" priority="34" stopIfTrue="1" operator="equal" id="{781BFCC0-AF26-4C23-AFA1-06966D9B1C9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5" stopIfTrue="1" operator="equal" id="{06ADFC92-9417-4927-A586-C7A4D3360A9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8D7B24FE-6C20-4AE9-B1F2-62053262C46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E45 I45 K45 M45 O45 W45 Y45</xm:sqref>
        </x14:conditionalFormatting>
        <x14:conditionalFormatting xmlns:xm="http://schemas.microsoft.com/office/excel/2006/main">
          <x14:cfRule type="cellIs" priority="37" stopIfTrue="1" operator="equal" id="{AD33C5C9-F57B-4C84-AD54-A0341D21F49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AL45:AN45</xm:sqref>
        </x14:conditionalFormatting>
        <x14:conditionalFormatting xmlns:xm="http://schemas.microsoft.com/office/excel/2006/main">
          <x14:cfRule type="cellIs" priority="31" stopIfTrue="1" operator="equal" id="{E5E01BCF-AD71-4EE9-AF23-3C87948A187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2" stopIfTrue="1" operator="equal" id="{ECDFCD23-47A5-4D3F-BD9A-EB91CCAEC81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3" stopIfTrue="1" operator="equal" id="{E821DEB4-8767-4422-9E82-1932E077CF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G45</xm:sqref>
        </x14:conditionalFormatting>
        <x14:conditionalFormatting xmlns:xm="http://schemas.microsoft.com/office/excel/2006/main">
          <x14:cfRule type="cellIs" priority="28" stopIfTrue="1" operator="equal" id="{0E7E0B50-0806-4066-A5D3-55BC1DEAD76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9" stopIfTrue="1" operator="equal" id="{9CFFFB0E-319C-40D4-A738-DB813653606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0" stopIfTrue="1" operator="equal" id="{5AD8A7EA-6289-411C-8449-244E4CADCC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AA45 AC45</xm:sqref>
        </x14:conditionalFormatting>
        <x14:conditionalFormatting xmlns:xm="http://schemas.microsoft.com/office/excel/2006/main">
          <x14:cfRule type="cellIs" priority="25" stopIfTrue="1" operator="equal" id="{823B0D8C-311D-49AC-A88F-CEBA27932B6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6" stopIfTrue="1" operator="equal" id="{DC139892-44D4-4B17-93BE-2584AA0C94F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7" stopIfTrue="1" operator="equal" id="{DBEFC07C-2026-468E-8E1E-BC8B7D00D95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Q45 S45</xm:sqref>
        </x14:conditionalFormatting>
        <x14:conditionalFormatting xmlns:xm="http://schemas.microsoft.com/office/excel/2006/main">
          <x14:cfRule type="cellIs" priority="22" stopIfTrue="1" operator="equal" id="{842D79BC-DCC0-4B3E-8BD0-AE4D8751E11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" stopIfTrue="1" operator="equal" id="{F008DD89-0DB0-44D0-9D0C-5A56FF30CD3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30264948-3DBA-4488-B743-9383F81EE3E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U45</xm:sqref>
        </x14:conditionalFormatting>
        <x14:conditionalFormatting xmlns:xm="http://schemas.microsoft.com/office/excel/2006/main">
          <x14:cfRule type="cellIs" priority="20" stopIfTrue="1" operator="equal" id="{62E361CE-9001-4457-A5D3-08AC38A9141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AJ45:AK46</xm:sqref>
        </x14:conditionalFormatting>
        <x14:conditionalFormatting xmlns:xm="http://schemas.microsoft.com/office/excel/2006/main">
          <x14:cfRule type="cellIs" priority="15" stopIfTrue="1" operator="equal" id="{070789A5-FC3A-460D-B04B-DD5953713E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9FF9BBBD-6475-489F-B1A7-A46153C4DF9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" stopIfTrue="1" operator="equal" id="{964B55E0-CAED-43AB-9379-A766C8802DD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E93 I93 K93 M93 O93 W93 Y93</xm:sqref>
        </x14:conditionalFormatting>
        <x14:conditionalFormatting xmlns:xm="http://schemas.microsoft.com/office/excel/2006/main">
          <x14:cfRule type="cellIs" priority="18" stopIfTrue="1" operator="equal" id="{CFA4199E-5AF0-44B0-BA4D-73BF2EBDCDC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AJ93:AN93</xm:sqref>
        </x14:conditionalFormatting>
        <x14:conditionalFormatting xmlns:xm="http://schemas.microsoft.com/office/excel/2006/main">
          <x14:cfRule type="cellIs" priority="12" stopIfTrue="1" operator="equal" id="{383C3FD0-2734-41F7-84AC-2A6258E0802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" stopIfTrue="1" operator="equal" id="{3CEC0E34-D988-42A9-8DD5-3D570CF82F8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" stopIfTrue="1" operator="equal" id="{030D4AB2-0923-4C56-9A9B-F47B495EB19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G93</xm:sqref>
        </x14:conditionalFormatting>
        <x14:conditionalFormatting xmlns:xm="http://schemas.microsoft.com/office/excel/2006/main">
          <x14:cfRule type="cellIs" priority="9" stopIfTrue="1" operator="equal" id="{5B1EE747-62FD-4091-ABBC-0E170F53654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" stopIfTrue="1" operator="equal" id="{5B65C137-1A6C-4CB4-BDAB-7B5D57B217A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B89D02C1-BDAF-4126-A70A-5825199AE3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AA93 AC93</xm:sqref>
        </x14:conditionalFormatting>
        <x14:conditionalFormatting xmlns:xm="http://schemas.microsoft.com/office/excel/2006/main">
          <x14:cfRule type="cellIs" priority="6" stopIfTrue="1" operator="equal" id="{C23234DB-9820-4EA4-898A-62F2E1DB46A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0EADCF55-4B39-4CB1-852F-08BC8361F20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26FE2E03-099F-44BD-8654-8CFDB15550E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Q93 S93</xm:sqref>
        </x14:conditionalFormatting>
        <x14:conditionalFormatting xmlns:xm="http://schemas.microsoft.com/office/excel/2006/main">
          <x14:cfRule type="cellIs" priority="3" stopIfTrue="1" operator="equal" id="{F4C81F34-58A8-44DE-A8DA-AA2BADFD09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" stopIfTrue="1" operator="equal" id="{7451EEE5-3828-44F9-86DF-F5B573EAC5E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" stopIfTrue="1" operator="equal" id="{1729ED99-F88E-4C33-AE44-A2CB5C8CB76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U93</xm:sqref>
        </x14:conditionalFormatting>
        <x14:conditionalFormatting xmlns:xm="http://schemas.microsoft.com/office/excel/2006/main">
          <x14:cfRule type="cellIs" priority="1" stopIfTrue="1" operator="equal" id="{5CEA7802-8C8C-457E-A984-A1FD3C1BC1C0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AJ78:AN78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74"/>
  <sheetViews>
    <sheetView zoomScale="85" zoomScaleNormal="85" workbookViewId="0">
      <pane ySplit="5" topLeftCell="A8" activePane="bottomLeft" state="frozen"/>
      <selection pane="bottomLeft" activeCell="F56" sqref="F56"/>
    </sheetView>
  </sheetViews>
  <sheetFormatPr baseColWidth="10" defaultRowHeight="12.75"/>
  <cols>
    <col min="1" max="1" width="2.5703125" style="9" customWidth="1"/>
    <col min="2" max="2" width="2.5703125" style="40" customWidth="1"/>
    <col min="3" max="3" width="28.140625" style="9" customWidth="1"/>
    <col min="4" max="4" width="4.5703125" style="473" customWidth="1"/>
    <col min="5" max="5" width="3.5703125" style="473" customWidth="1"/>
    <col min="6" max="6" width="4.5703125" style="473" customWidth="1"/>
    <col min="7" max="7" width="3.5703125" style="473" customWidth="1"/>
    <col min="8" max="8" width="4.5703125" style="461" customWidth="1"/>
    <col min="9" max="9" width="3.5703125" style="461" customWidth="1"/>
    <col min="10" max="10" width="4.5703125" style="461" customWidth="1"/>
    <col min="11" max="11" width="3.5703125" style="461" customWidth="1"/>
    <col min="12" max="12" width="4.5703125" style="461" customWidth="1"/>
    <col min="13" max="13" width="3.5703125" style="461" customWidth="1"/>
    <col min="14" max="14" width="4.5703125" style="461" customWidth="1"/>
    <col min="15" max="15" width="3.5703125" style="461" customWidth="1"/>
    <col min="16" max="16" width="5.42578125" style="461" customWidth="1"/>
    <col min="17" max="17" width="3.5703125" style="461" customWidth="1"/>
    <col min="18" max="18" width="4.5703125" style="461" customWidth="1"/>
    <col min="19" max="19" width="3.5703125" style="461" customWidth="1"/>
    <col min="20" max="20" width="4.5703125" style="461" customWidth="1"/>
    <col min="21" max="21" width="3.5703125" style="461" customWidth="1"/>
    <col min="22" max="22" width="4.5703125" style="461" customWidth="1"/>
    <col min="23" max="23" width="3.5703125" style="461" customWidth="1"/>
    <col min="24" max="24" width="4.5703125" style="461" customWidth="1"/>
    <col min="25" max="25" width="3.5703125" style="461" customWidth="1"/>
    <col min="26" max="26" width="6" style="461" customWidth="1"/>
    <col min="27" max="27" width="3.5703125" style="461" customWidth="1"/>
    <col min="28" max="28" width="4.5703125" style="461" customWidth="1"/>
    <col min="29" max="29" width="3.5703125" style="461" customWidth="1"/>
    <col min="30" max="30" width="4.5703125" style="461" customWidth="1"/>
    <col min="31" max="31" width="3.5703125" style="461" customWidth="1"/>
    <col min="32" max="32" width="5.85546875" style="461" customWidth="1"/>
    <col min="33" max="33" width="3.5703125" style="461" customWidth="1"/>
    <col min="34" max="34" width="5.140625" style="461" customWidth="1"/>
    <col min="35" max="35" width="3.5703125" style="461" customWidth="1"/>
    <col min="36" max="36" width="4.5703125" style="461" customWidth="1"/>
    <col min="37" max="37" width="3.5703125" style="461" customWidth="1"/>
    <col min="38" max="38" width="3.140625" customWidth="1"/>
    <col min="39" max="39" width="4.5703125" style="53" customWidth="1"/>
    <col min="40" max="40" width="4.5703125" style="9" customWidth="1"/>
    <col min="41" max="41" width="3.140625" style="9" customWidth="1"/>
    <col min="42" max="43" width="3" style="9" customWidth="1"/>
    <col min="44" max="44" width="3.5703125" style="9" customWidth="1"/>
    <col min="45" max="50" width="5.5703125" style="9" customWidth="1"/>
    <col min="51" max="51" width="4.140625" style="9" customWidth="1"/>
    <col min="52" max="16384" width="11.42578125" style="9"/>
  </cols>
  <sheetData>
    <row r="1" spans="2:50">
      <c r="B1" s="77"/>
      <c r="C1" s="78"/>
      <c r="D1" s="582" t="s">
        <v>374</v>
      </c>
      <c r="E1" s="582"/>
      <c r="F1" s="582" t="s">
        <v>382</v>
      </c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631"/>
      <c r="AA1" s="632"/>
      <c r="AB1" s="582"/>
      <c r="AC1" s="582"/>
      <c r="AD1" s="582"/>
      <c r="AE1" s="582"/>
      <c r="AF1" s="633"/>
      <c r="AG1" s="633"/>
      <c r="AH1" s="582"/>
      <c r="AI1" s="582"/>
      <c r="AJ1" s="582"/>
      <c r="AK1" s="582"/>
    </row>
    <row r="2" spans="2:50">
      <c r="B2" s="79"/>
      <c r="C2" s="78"/>
      <c r="D2" s="628" t="s">
        <v>375</v>
      </c>
      <c r="E2" s="593"/>
      <c r="F2" s="628" t="s">
        <v>383</v>
      </c>
      <c r="G2" s="593"/>
      <c r="H2" s="628"/>
      <c r="I2" s="593"/>
      <c r="J2" s="628"/>
      <c r="K2" s="593"/>
      <c r="L2" s="628"/>
      <c r="M2" s="593"/>
      <c r="N2" s="628"/>
      <c r="O2" s="593"/>
      <c r="P2" s="628"/>
      <c r="Q2" s="593"/>
      <c r="R2" s="628"/>
      <c r="S2" s="593"/>
      <c r="T2" s="628"/>
      <c r="U2" s="593"/>
      <c r="V2" s="628"/>
      <c r="W2" s="593"/>
      <c r="X2" s="628"/>
      <c r="Y2" s="593"/>
      <c r="Z2" s="629"/>
      <c r="AA2" s="630"/>
      <c r="AB2" s="628"/>
      <c r="AC2" s="593"/>
      <c r="AD2" s="628"/>
      <c r="AE2" s="593"/>
      <c r="AF2" s="628"/>
      <c r="AG2" s="593"/>
      <c r="AH2" s="628"/>
      <c r="AI2" s="593"/>
      <c r="AJ2" s="628"/>
      <c r="AK2" s="593"/>
      <c r="AM2" s="80"/>
    </row>
    <row r="3" spans="2:50">
      <c r="B3" s="81"/>
      <c r="C3" s="78"/>
      <c r="D3" s="568" t="s">
        <v>373</v>
      </c>
      <c r="E3" s="568"/>
      <c r="F3" s="568" t="s">
        <v>373</v>
      </c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76"/>
      <c r="AA3" s="577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M3" s="80"/>
      <c r="AN3"/>
      <c r="AO3"/>
      <c r="AP3"/>
      <c r="AQ3"/>
      <c r="AR3"/>
      <c r="AS3"/>
      <c r="AT3"/>
      <c r="AU3"/>
      <c r="AV3"/>
      <c r="AW3"/>
      <c r="AX3"/>
    </row>
    <row r="4" spans="2:50">
      <c r="B4" s="81"/>
      <c r="C4" s="82"/>
      <c r="D4" s="568">
        <v>2019</v>
      </c>
      <c r="E4" s="568"/>
      <c r="F4" s="568">
        <v>2019</v>
      </c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76"/>
      <c r="AA4" s="577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M4" s="55" t="s">
        <v>0</v>
      </c>
      <c r="AN4" s="55" t="s">
        <v>1</v>
      </c>
      <c r="AO4" s="621" t="s">
        <v>2</v>
      </c>
      <c r="AP4" s="621"/>
      <c r="AQ4" s="621"/>
      <c r="AR4" s="621"/>
      <c r="AS4" s="619" t="s">
        <v>77</v>
      </c>
      <c r="AT4" s="619"/>
      <c r="AU4" s="619"/>
      <c r="AV4" s="619"/>
      <c r="AW4" s="619"/>
      <c r="AX4" s="619"/>
    </row>
    <row r="5" spans="2:50">
      <c r="B5" s="83"/>
      <c r="C5" s="84"/>
      <c r="D5" s="572"/>
      <c r="E5" s="572"/>
      <c r="F5" s="572"/>
      <c r="G5" s="572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6"/>
      <c r="U5" s="626"/>
      <c r="V5" s="625"/>
      <c r="W5" s="625"/>
      <c r="X5" s="625"/>
      <c r="Y5" s="625"/>
      <c r="Z5" s="626"/>
      <c r="AA5" s="627"/>
      <c r="AB5" s="626"/>
      <c r="AC5" s="627"/>
      <c r="AD5" s="625"/>
      <c r="AE5" s="625"/>
      <c r="AF5" s="625"/>
      <c r="AG5" s="625"/>
      <c r="AH5" s="625"/>
      <c r="AI5" s="625"/>
      <c r="AJ5" s="625"/>
      <c r="AK5" s="625"/>
      <c r="AM5" s="55"/>
      <c r="AN5" s="55" t="s">
        <v>4</v>
      </c>
      <c r="AO5" s="85" t="s">
        <v>5</v>
      </c>
      <c r="AP5" s="86" t="s">
        <v>6</v>
      </c>
      <c r="AQ5" s="87" t="s">
        <v>7</v>
      </c>
      <c r="AR5" s="88" t="s">
        <v>8</v>
      </c>
      <c r="AS5"/>
      <c r="AT5"/>
      <c r="AU5"/>
      <c r="AV5"/>
      <c r="AW5"/>
      <c r="AX5"/>
    </row>
    <row r="6" spans="2:50" ht="19.899999999999999" customHeight="1">
      <c r="B6" s="27"/>
      <c r="C6" s="28" t="s">
        <v>11</v>
      </c>
      <c r="D6" s="341"/>
      <c r="E6" s="341"/>
      <c r="F6" s="342"/>
      <c r="G6" s="341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89"/>
      <c r="AN6" s="11"/>
      <c r="AO6" s="43"/>
      <c r="AP6" s="43"/>
      <c r="AQ6" s="43"/>
      <c r="AR6" s="90"/>
      <c r="AS6" s="91">
        <v>160</v>
      </c>
      <c r="AT6" s="91">
        <v>210</v>
      </c>
      <c r="AU6" s="91">
        <v>270</v>
      </c>
      <c r="AV6" s="91">
        <v>320</v>
      </c>
      <c r="AW6" s="40"/>
      <c r="AX6" s="40"/>
    </row>
    <row r="7" spans="2:50">
      <c r="B7" s="92"/>
      <c r="C7" s="93"/>
      <c r="D7" s="344"/>
      <c r="E7" s="320"/>
      <c r="F7" s="344"/>
      <c r="G7" s="320"/>
      <c r="H7" s="344"/>
      <c r="I7" s="320"/>
      <c r="J7" s="344"/>
      <c r="K7" s="320"/>
      <c r="L7" s="344"/>
      <c r="M7" s="320"/>
      <c r="N7" s="344"/>
      <c r="O7" s="320"/>
      <c r="P7" s="344"/>
      <c r="Q7" s="320"/>
      <c r="R7" s="344"/>
      <c r="S7" s="320"/>
      <c r="T7" s="344"/>
      <c r="U7" s="320"/>
      <c r="V7" s="344"/>
      <c r="W7" s="320"/>
      <c r="X7" s="344"/>
      <c r="Y7" s="320"/>
      <c r="Z7" s="345"/>
      <c r="AA7" s="345"/>
      <c r="AB7" s="344"/>
      <c r="AC7" s="320"/>
      <c r="AD7" s="344"/>
      <c r="AE7" s="320"/>
      <c r="AF7" s="344"/>
      <c r="AG7" s="320"/>
      <c r="AH7" s="344"/>
      <c r="AI7" s="320"/>
      <c r="AJ7" s="344"/>
      <c r="AK7" s="320"/>
      <c r="AM7" s="55">
        <f>COUNT(D7:AK7)</f>
        <v>0</v>
      </c>
      <c r="AN7" s="18" t="str">
        <f>IF(AM7&lt;3," ",(LARGE(D7:AK7,1)+LARGE(D7:AK7,2)+LARGE(D7:AK7,3))/3)</f>
        <v xml:space="preserve"> </v>
      </c>
      <c r="AO7" s="34" t="str">
        <f>IF(COUNTIF(D7:AK7,"(1)")=0," ",COUNTIF(D7:AK7,"(1)"))</f>
        <v xml:space="preserve"> </v>
      </c>
      <c r="AP7" s="34" t="str">
        <f>IF(COUNTIF(D7:AK7,"(2)")=0," ",COUNTIF(D7:AK7,"(2)"))</f>
        <v xml:space="preserve"> </v>
      </c>
      <c r="AQ7" s="34" t="str">
        <f>IF(COUNTIF(D7:AK7,"(3)")=0," ",COUNTIF(D7:AK7,"(3)"))</f>
        <v xml:space="preserve"> </v>
      </c>
      <c r="AR7" s="35" t="str">
        <f>IF(SUM(AO7:AQ7)=0," ",SUM(AO7:AQ7))</f>
        <v xml:space="preserve"> </v>
      </c>
      <c r="AS7" s="36" t="str">
        <f>IF(AM7=0,Var!$B$8,IF(LARGE(D7:AK7,1)&gt;=160,Var!$B$4," "))</f>
        <v>---</v>
      </c>
      <c r="AT7" s="36" t="str">
        <f>IF(AM7=0,Var!$B$8,IF(LARGE(D7:AK7,1)&gt;=210,Var!$B$4," "))</f>
        <v>---</v>
      </c>
      <c r="AU7" s="36" t="str">
        <f>IF(AM7=0,Var!$B$8,IF(LARGE(D7:AK7,1)&gt;=270,Var!$B$4," "))</f>
        <v>---</v>
      </c>
      <c r="AV7" s="36" t="str">
        <f>IF(AM7=0,Var!$B$8,IF(LARGE(D7:AK7,1)&gt;=320,Var!$B$4," "))</f>
        <v>---</v>
      </c>
      <c r="AW7" s="17"/>
      <c r="AX7" s="17"/>
    </row>
    <row r="8" spans="2:50">
      <c r="B8" s="92"/>
      <c r="C8" s="93"/>
      <c r="D8" s="344"/>
      <c r="E8" s="320"/>
      <c r="F8" s="344"/>
      <c r="G8" s="320"/>
      <c r="H8" s="344"/>
      <c r="I8" s="320"/>
      <c r="J8" s="344"/>
      <c r="K8" s="320"/>
      <c r="L8" s="344"/>
      <c r="M8" s="320"/>
      <c r="N8" s="344"/>
      <c r="O8" s="320"/>
      <c r="P8" s="344"/>
      <c r="Q8" s="320"/>
      <c r="R8" s="344"/>
      <c r="S8" s="320"/>
      <c r="T8" s="344"/>
      <c r="U8" s="320"/>
      <c r="V8" s="344"/>
      <c r="W8" s="320"/>
      <c r="X8" s="344"/>
      <c r="Y8" s="320"/>
      <c r="Z8" s="345"/>
      <c r="AA8" s="345"/>
      <c r="AB8" s="344"/>
      <c r="AC8" s="320"/>
      <c r="AD8" s="344"/>
      <c r="AE8" s="320"/>
      <c r="AF8" s="344"/>
      <c r="AG8" s="320"/>
      <c r="AH8" s="344"/>
      <c r="AI8" s="320"/>
      <c r="AJ8" s="344"/>
      <c r="AK8" s="320"/>
      <c r="AM8" s="55">
        <f>COUNT(D8:AK8)</f>
        <v>0</v>
      </c>
      <c r="AN8" s="18" t="str">
        <f>IF(AM8&lt;3," ",(LARGE(D8:AK8,1)+LARGE(D8:AK8,2)+LARGE(D8:AK8,3))/3)</f>
        <v xml:space="preserve"> </v>
      </c>
      <c r="AO8" s="34" t="str">
        <f>IF(COUNTIF(D8:AK8,"(1)")=0," ",COUNTIF(D8:AK8,"(1)"))</f>
        <v xml:space="preserve"> </v>
      </c>
      <c r="AP8" s="34" t="str">
        <f>IF(COUNTIF(D8:AK8,"(2)")=0," ",COUNTIF(D8:AK8,"(2)"))</f>
        <v xml:space="preserve"> </v>
      </c>
      <c r="AQ8" s="34" t="str">
        <f>IF(COUNTIF(D8:AK8,"(3)")=0," ",COUNTIF(D8:AK8,"(3)"))</f>
        <v xml:space="preserve"> </v>
      </c>
      <c r="AR8" s="35" t="str">
        <f>IF(SUM(AO8:AQ8)=0," ",SUM(AO8:AQ8))</f>
        <v xml:space="preserve"> </v>
      </c>
      <c r="AS8" s="36" t="str">
        <f>IF(AM8=0,Var!$B$8,IF(LARGE(D8:AK8,1)&gt;=160,Var!$B$4," "))</f>
        <v>---</v>
      </c>
      <c r="AT8" s="36" t="str">
        <f>IF(AM8=0,Var!$B$8,IF(LARGE(D8:AK8,1)&gt;=210,Var!$B$4," "))</f>
        <v>---</v>
      </c>
      <c r="AU8" s="36" t="str">
        <f>IF(AM8=0,Var!$B$8,IF(LARGE(D8:AK8,1)&gt;=270,Var!$B$4," "))</f>
        <v>---</v>
      </c>
      <c r="AV8" s="36" t="str">
        <f>IF(AM8=0,Var!$B$8,IF(LARGE(D8:AK8,1)&gt;=320,Var!$B$4," "))</f>
        <v>---</v>
      </c>
      <c r="AW8" s="17"/>
      <c r="AX8" s="17"/>
    </row>
    <row r="9" spans="2:50" ht="19.899999999999999" customHeight="1">
      <c r="B9" s="27"/>
      <c r="C9" s="28" t="s">
        <v>22</v>
      </c>
      <c r="D9" s="341"/>
      <c r="E9" s="341"/>
      <c r="F9" s="342"/>
      <c r="G9" s="341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89"/>
      <c r="AM9"/>
      <c r="AN9" s="89"/>
      <c r="AO9" s="89"/>
      <c r="AP9" s="89"/>
      <c r="AQ9" s="89"/>
      <c r="AR9" s="90"/>
      <c r="AS9" s="43"/>
      <c r="AT9" s="43"/>
      <c r="AU9" s="43"/>
      <c r="AV9" s="43"/>
      <c r="AW9" s="40"/>
      <c r="AX9" s="40"/>
    </row>
    <row r="10" spans="2:50">
      <c r="B10" s="92"/>
      <c r="C10" s="93"/>
      <c r="D10" s="344"/>
      <c r="E10" s="320"/>
      <c r="F10" s="344"/>
      <c r="G10" s="320"/>
      <c r="H10" s="344"/>
      <c r="I10" s="320"/>
      <c r="J10" s="344"/>
      <c r="K10" s="320"/>
      <c r="L10" s="344"/>
      <c r="M10" s="320"/>
      <c r="N10" s="344"/>
      <c r="O10" s="320"/>
      <c r="P10" s="344"/>
      <c r="Q10" s="320"/>
      <c r="R10" s="344"/>
      <c r="S10" s="320"/>
      <c r="T10" s="344"/>
      <c r="U10" s="320"/>
      <c r="V10" s="344"/>
      <c r="W10" s="320"/>
      <c r="X10" s="344"/>
      <c r="Y10" s="320"/>
      <c r="Z10" s="345"/>
      <c r="AA10" s="345"/>
      <c r="AB10" s="344"/>
      <c r="AC10" s="320"/>
      <c r="AD10" s="344"/>
      <c r="AE10" s="320"/>
      <c r="AF10" s="344"/>
      <c r="AG10" s="320"/>
      <c r="AH10" s="344"/>
      <c r="AI10" s="320"/>
      <c r="AJ10" s="344"/>
      <c r="AK10" s="320"/>
      <c r="AM10" s="55">
        <f>COUNT(D10:AK10)</f>
        <v>0</v>
      </c>
      <c r="AN10" s="18" t="str">
        <f>IF(AM10&lt;3," ",(LARGE(D10:AK10,1)+LARGE(D10:AK10,2)+LARGE(D10:AK10,3))/3)</f>
        <v xml:space="preserve"> </v>
      </c>
      <c r="AO10" s="34" t="str">
        <f>IF(COUNTIF(D10:AK10,"(1)")=0," ",COUNTIF(D10:AK10,"(1)"))</f>
        <v xml:space="preserve"> </v>
      </c>
      <c r="AP10" s="34" t="str">
        <f>IF(COUNTIF(D10:AK10,"(2)")=0," ",COUNTIF(D10:AK10,"(2)"))</f>
        <v xml:space="preserve"> </v>
      </c>
      <c r="AQ10" s="34" t="str">
        <f>IF(COUNTIF(D10:AK10,"(3)")=0," ",COUNTIF(D10:AK10,"(3)"))</f>
        <v xml:space="preserve"> </v>
      </c>
      <c r="AR10" s="35" t="str">
        <f>IF(SUM(AO10:AQ10)=0," ",SUM(AO10:AQ10))</f>
        <v xml:space="preserve"> </v>
      </c>
      <c r="AS10" s="36">
        <v>2</v>
      </c>
      <c r="AT10" s="36">
        <v>2</v>
      </c>
      <c r="AU10" s="36">
        <v>3</v>
      </c>
      <c r="AV10" s="36" t="str">
        <f>IF(AM10=0,Var!$B$8,IF(LARGE(D10:AK10,1)&gt;=320,Var!$B$4," "))</f>
        <v>---</v>
      </c>
      <c r="AW10" s="17"/>
      <c r="AX10" s="17"/>
    </row>
    <row r="11" spans="2:50">
      <c r="B11" s="92"/>
      <c r="C11" s="93"/>
      <c r="D11" s="344"/>
      <c r="E11" s="320"/>
      <c r="F11" s="344"/>
      <c r="G11" s="320"/>
      <c r="H11" s="344"/>
      <c r="I11" s="320"/>
      <c r="J11" s="344"/>
      <c r="K11" s="320"/>
      <c r="L11" s="344"/>
      <c r="M11" s="320"/>
      <c r="N11" s="344"/>
      <c r="O11" s="320"/>
      <c r="P11" s="344"/>
      <c r="Q11" s="320"/>
      <c r="R11" s="344"/>
      <c r="S11" s="320"/>
      <c r="T11" s="344"/>
      <c r="U11" s="320"/>
      <c r="V11" s="344"/>
      <c r="W11" s="320"/>
      <c r="X11" s="344"/>
      <c r="Y11" s="320"/>
      <c r="Z11" s="345"/>
      <c r="AA11" s="345"/>
      <c r="AB11" s="344"/>
      <c r="AC11" s="320"/>
      <c r="AD11" s="344"/>
      <c r="AE11" s="320"/>
      <c r="AF11" s="344"/>
      <c r="AG11" s="320"/>
      <c r="AH11" s="344"/>
      <c r="AI11" s="320"/>
      <c r="AJ11" s="344"/>
      <c r="AK11" s="320"/>
      <c r="AM11" s="55">
        <f>COUNT(D11:AK11)</f>
        <v>0</v>
      </c>
      <c r="AN11" s="18" t="str">
        <f>IF(AM11&lt;3," ",(LARGE(D11:AK11,1)+LARGE(D11:AK11,2)+LARGE(D11:AK11,3))/3)</f>
        <v xml:space="preserve"> </v>
      </c>
      <c r="AO11" s="34" t="str">
        <f>IF(COUNTIF(D11:AK11,"(1)")=0," ",COUNTIF(D11:AK11,"(1)"))</f>
        <v xml:space="preserve"> </v>
      </c>
      <c r="AP11" s="34" t="str">
        <f>IF(COUNTIF(D11:AK11,"(2)")=0," ",COUNTIF(D11:AK11,"(2)"))</f>
        <v xml:space="preserve"> </v>
      </c>
      <c r="AQ11" s="34" t="str">
        <f>IF(COUNTIF(D11:AK11,"(3)")=0," ",COUNTIF(D11:AK11,"(3)"))</f>
        <v xml:space="preserve"> </v>
      </c>
      <c r="AR11" s="35" t="str">
        <f>IF(SUM(AO11:AQ11)=0," ",SUM(AO11:AQ11))</f>
        <v xml:space="preserve"> </v>
      </c>
      <c r="AS11" s="36" t="str">
        <f>IF(AM11=0,Var!$B$8,IF(LARGE(D11:AK11,1)&gt;=160,Var!$B$4," "))</f>
        <v>---</v>
      </c>
      <c r="AT11" s="36" t="str">
        <f>IF(AM11=0,Var!$B$8,IF(LARGE(D11:AK11,1)&gt;=210,Var!$B$4," "))</f>
        <v>---</v>
      </c>
      <c r="AU11" s="36" t="str">
        <f>IF(AM11=0,Var!$B$8,IF(LARGE(D11:AK11,1)&gt;=270,Var!$B$4," "))</f>
        <v>---</v>
      </c>
      <c r="AV11" s="36" t="str">
        <f>IF(AM11=0,Var!$B$8,IF(LARGE(D11:AK11,1)&gt;=320,Var!$B$4," "))</f>
        <v>---</v>
      </c>
      <c r="AW11" s="17"/>
      <c r="AX11" s="17"/>
    </row>
    <row r="12" spans="2:50" ht="19.899999999999999" customHeight="1">
      <c r="B12" s="27"/>
      <c r="C12" s="28" t="s">
        <v>20</v>
      </c>
      <c r="D12" s="341"/>
      <c r="E12" s="341"/>
      <c r="F12" s="342"/>
      <c r="G12" s="341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89"/>
      <c r="AM12"/>
      <c r="AN12" s="89"/>
      <c r="AO12" s="89"/>
      <c r="AP12" s="89"/>
      <c r="AQ12" s="89"/>
      <c r="AR12" s="90"/>
      <c r="AS12" s="43"/>
      <c r="AT12" s="43"/>
      <c r="AU12" s="43"/>
      <c r="AV12" s="43"/>
      <c r="AW12" s="40"/>
      <c r="AX12" s="40"/>
    </row>
    <row r="13" spans="2:50">
      <c r="B13" s="92"/>
      <c r="C13" s="93"/>
      <c r="D13" s="344"/>
      <c r="E13" s="320"/>
      <c r="F13" s="344"/>
      <c r="G13" s="320"/>
      <c r="H13" s="344"/>
      <c r="I13" s="320"/>
      <c r="J13" s="344"/>
      <c r="K13" s="320"/>
      <c r="L13" s="344"/>
      <c r="M13" s="320"/>
      <c r="N13" s="344"/>
      <c r="O13" s="320"/>
      <c r="P13" s="344"/>
      <c r="Q13" s="320"/>
      <c r="R13" s="344"/>
      <c r="S13" s="320"/>
      <c r="T13" s="344"/>
      <c r="U13" s="320"/>
      <c r="V13" s="344"/>
      <c r="W13" s="320"/>
      <c r="X13" s="344"/>
      <c r="Y13" s="320"/>
      <c r="Z13" s="345"/>
      <c r="AA13" s="345"/>
      <c r="AB13" s="344"/>
      <c r="AC13" s="320"/>
      <c r="AD13" s="344"/>
      <c r="AE13" s="320"/>
      <c r="AF13" s="344"/>
      <c r="AG13" s="320"/>
      <c r="AH13" s="344"/>
      <c r="AI13" s="320"/>
      <c r="AJ13" s="344"/>
      <c r="AK13" s="320"/>
      <c r="AM13" s="55">
        <f>COUNT(D13:AK13)</f>
        <v>0</v>
      </c>
      <c r="AN13" s="18" t="str">
        <f>IF(AM13&lt;3," ",(LARGE(D13:AK13,1)+LARGE(D13:AK13,2)+LARGE(D13:AK13,3))/3)</f>
        <v xml:space="preserve"> </v>
      </c>
      <c r="AO13" s="34" t="str">
        <f>IF(COUNTIF(D13:AK13,"(1)")=0," ",COUNTIF(D13:AK13,"(1)"))</f>
        <v xml:space="preserve"> </v>
      </c>
      <c r="AP13" s="34" t="str">
        <f>IF(COUNTIF(D13:AK13,"(2)")=0," ",COUNTIF(D13:AK13,"(2)"))</f>
        <v xml:space="preserve"> </v>
      </c>
      <c r="AQ13" s="34" t="str">
        <f>IF(COUNTIF(D13:AK13,"(3)")=0," ",COUNTIF(D13:AK13,"(3)"))</f>
        <v xml:space="preserve"> </v>
      </c>
      <c r="AR13" s="35" t="str">
        <f>IF(SUM(AO13:AQ13)=0," ",SUM(AO13:AQ13))</f>
        <v xml:space="preserve"> </v>
      </c>
      <c r="AS13" s="36" t="str">
        <f>IF(AM13=0,Var!$B$8,IF(LARGE(D13:AK13,1)&gt;=160,Var!$B$4," "))</f>
        <v>---</v>
      </c>
      <c r="AT13" s="36" t="str">
        <f>IF(AM13=0,Var!$B$8,IF(LARGE(D13:AK13,1)&gt;=210,Var!$B$4," "))</f>
        <v>---</v>
      </c>
      <c r="AU13" s="36" t="str">
        <f>IF(AM13=0,Var!$B$8,IF(LARGE(D13:AK13,1)&gt;=270,Var!$B$4," "))</f>
        <v>---</v>
      </c>
      <c r="AV13" s="36" t="str">
        <f>IF(AM13=0,Var!$B$8,IF(LARGE(D13:AK13,1)&gt;=320,Var!$B$4," "))</f>
        <v>---</v>
      </c>
      <c r="AW13" s="17"/>
      <c r="AX13" s="17"/>
    </row>
    <row r="14" spans="2:50">
      <c r="B14" s="92"/>
      <c r="C14" s="93"/>
      <c r="D14" s="344"/>
      <c r="E14" s="320"/>
      <c r="F14" s="344"/>
      <c r="G14" s="320"/>
      <c r="H14" s="344"/>
      <c r="I14" s="320"/>
      <c r="J14" s="344"/>
      <c r="K14" s="320"/>
      <c r="L14" s="344"/>
      <c r="M14" s="320"/>
      <c r="N14" s="344"/>
      <c r="O14" s="320"/>
      <c r="P14" s="344"/>
      <c r="Q14" s="320"/>
      <c r="R14" s="344"/>
      <c r="S14" s="320"/>
      <c r="T14" s="344"/>
      <c r="U14" s="320"/>
      <c r="V14" s="344"/>
      <c r="W14" s="320"/>
      <c r="X14" s="344"/>
      <c r="Y14" s="320"/>
      <c r="Z14" s="345"/>
      <c r="AA14" s="345"/>
      <c r="AB14" s="344"/>
      <c r="AC14" s="320"/>
      <c r="AD14" s="344"/>
      <c r="AE14" s="320"/>
      <c r="AF14" s="344"/>
      <c r="AG14" s="320"/>
      <c r="AH14" s="344"/>
      <c r="AI14" s="320"/>
      <c r="AJ14" s="344"/>
      <c r="AK14" s="320"/>
      <c r="AM14" s="55">
        <f>COUNT(D14:AK14)</f>
        <v>0</v>
      </c>
      <c r="AN14" s="18" t="str">
        <f>IF(AM14&lt;3," ",(LARGE(D14:AK14,1)+LARGE(D14:AK14,2)+LARGE(D14:AK14,3))/3)</f>
        <v xml:space="preserve"> </v>
      </c>
      <c r="AO14" s="34" t="str">
        <f>IF(COUNTIF(D14:AK14,"(1)")=0," ",COUNTIF(D14:AK14,"(1)"))</f>
        <v xml:space="preserve"> </v>
      </c>
      <c r="AP14" s="34" t="str">
        <f>IF(COUNTIF(D14:AK14,"(2)")=0," ",COUNTIF(D14:AK14,"(2)"))</f>
        <v xml:space="preserve"> </v>
      </c>
      <c r="AQ14" s="34" t="str">
        <f>IF(COUNTIF(D14:AK14,"(3)")=0," ",COUNTIF(D14:AK14,"(3)"))</f>
        <v xml:space="preserve"> </v>
      </c>
      <c r="AR14" s="35" t="str">
        <f>IF(SUM(AO14:AQ14)=0," ",SUM(AO14:AQ14))</f>
        <v xml:space="preserve"> </v>
      </c>
      <c r="AS14" s="36" t="str">
        <f>IF(AM14=0,Var!$B$8,IF(LARGE(D14:AK14,1)&gt;=160,Var!$B$4," "))</f>
        <v>---</v>
      </c>
      <c r="AT14" s="36" t="str">
        <f>IF(AM14=0,Var!$B$8,IF(LARGE(D14:AK14,1)&gt;=210,Var!$B$4," "))</f>
        <v>---</v>
      </c>
      <c r="AU14" s="36" t="str">
        <f>IF(AM14=0,Var!$B$8,IF(LARGE(D14:AK14,1)&gt;=270,Var!$B$4," "))</f>
        <v>---</v>
      </c>
      <c r="AV14" s="36" t="str">
        <f>IF(AM14=0,Var!$B$8,IF(LARGE(D14:AK14,1)&gt;=320,Var!$B$4," "))</f>
        <v>---</v>
      </c>
      <c r="AW14" s="17"/>
      <c r="AX14" s="17"/>
    </row>
    <row r="15" spans="2:50" ht="9.9499999999999993" customHeight="1">
      <c r="B15" s="94"/>
      <c r="C15" s="94"/>
      <c r="D15" s="346"/>
      <c r="E15" s="346"/>
      <c r="F15" s="346"/>
      <c r="G15" s="346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M15" s="55">
        <f>COUNT(D15:AK15)</f>
        <v>0</v>
      </c>
      <c r="AN15"/>
      <c r="AO15"/>
      <c r="AP15"/>
      <c r="AQ15"/>
      <c r="AR15" s="26"/>
      <c r="AS15" s="95"/>
      <c r="AT15" s="95"/>
      <c r="AU15" s="95"/>
      <c r="AV15" s="95"/>
      <c r="AW15" s="95"/>
      <c r="AX15" s="95"/>
    </row>
    <row r="16" spans="2:50" ht="19.899999999999999" customHeight="1">
      <c r="B16" s="43"/>
      <c r="C16" s="44" t="s">
        <v>74</v>
      </c>
      <c r="D16" s="348"/>
      <c r="E16" s="348"/>
      <c r="F16" s="349"/>
      <c r="G16" s="348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89"/>
      <c r="AM16"/>
      <c r="AN16" s="89"/>
      <c r="AO16" s="89"/>
      <c r="AP16" s="89"/>
      <c r="AQ16" s="89"/>
      <c r="AR16" s="90"/>
      <c r="AS16" s="91">
        <v>200</v>
      </c>
      <c r="AT16" s="91">
        <v>240</v>
      </c>
      <c r="AU16" s="91">
        <v>260</v>
      </c>
      <c r="AV16" s="91">
        <v>300</v>
      </c>
      <c r="AW16" s="91">
        <v>340</v>
      </c>
      <c r="AX16" s="91">
        <v>380</v>
      </c>
    </row>
    <row r="17" spans="2:50">
      <c r="B17" s="92"/>
      <c r="C17" s="93"/>
      <c r="D17" s="344"/>
      <c r="E17" s="320"/>
      <c r="F17" s="344"/>
      <c r="G17" s="320"/>
      <c r="H17" s="344"/>
      <c r="I17" s="320"/>
      <c r="J17" s="344"/>
      <c r="K17" s="320"/>
      <c r="L17" s="344"/>
      <c r="M17" s="320"/>
      <c r="N17" s="344"/>
      <c r="O17" s="320"/>
      <c r="P17" s="344"/>
      <c r="Q17" s="320"/>
      <c r="R17" s="344"/>
      <c r="S17" s="320"/>
      <c r="T17" s="344"/>
      <c r="U17" s="320"/>
      <c r="V17" s="344"/>
      <c r="W17" s="320"/>
      <c r="X17" s="344"/>
      <c r="Y17" s="320"/>
      <c r="Z17" s="345"/>
      <c r="AA17" s="345"/>
      <c r="AB17" s="344"/>
      <c r="AC17" s="320"/>
      <c r="AD17" s="344"/>
      <c r="AE17" s="320"/>
      <c r="AF17" s="344"/>
      <c r="AG17" s="320"/>
      <c r="AH17" s="344"/>
      <c r="AI17" s="320"/>
      <c r="AJ17" s="344"/>
      <c r="AK17" s="320"/>
      <c r="AM17" s="55">
        <f>COUNT(D17:AK17)</f>
        <v>0</v>
      </c>
      <c r="AN17" s="18" t="str">
        <f>IF(AM17&lt;3," ",(LARGE(D17:AK17,1)+LARGE(D17:AK17,2)+LARGE(D17:AK17,3))/3)</f>
        <v xml:space="preserve"> </v>
      </c>
      <c r="AO17" s="34" t="str">
        <f>IF(COUNTIF(D17:AK17,"(1)")=0," ",COUNTIF(D17:AK17,"(1)"))</f>
        <v xml:space="preserve"> </v>
      </c>
      <c r="AP17" s="34" t="str">
        <f>IF(COUNTIF(D17:AK17,"(2)")=0," ",COUNTIF(D17:AK17,"(2)"))</f>
        <v xml:space="preserve"> </v>
      </c>
      <c r="AQ17" s="34" t="str">
        <f>IF(COUNTIF(D17:AK17,"(3)")=0," ",COUNTIF(D17:AK17,"(3)"))</f>
        <v xml:space="preserve"> </v>
      </c>
      <c r="AR17" s="35" t="str">
        <f>IF(SUM(AO17:AQ17)=0," ",SUM(AO17:AQ17))</f>
        <v xml:space="preserve"> </v>
      </c>
      <c r="AS17" s="36" t="str">
        <f>IF(AM17=0,Var!$B$8,IF(LARGE(D17:AK17,1)&gt;=200,Var!$B$4," "))</f>
        <v>---</v>
      </c>
      <c r="AT17" s="36" t="str">
        <f>IF(AM17=0,Var!$B$8,IF(LARGE(D17:AK17,1)&gt;=200,Var!$B$4," "))</f>
        <v>---</v>
      </c>
      <c r="AU17" s="36" t="str">
        <f>IF(AM17=0,Var!$B$8,IF(LARGE(D17:AK17,1)&gt;=260,Var!$B$4," "))</f>
        <v>---</v>
      </c>
      <c r="AV17" s="36" t="str">
        <f>IF(AM17=0,Var!$B$8,IF(LARGE(D17:AK17,1)&gt;=300,Var!$B$4," "))</f>
        <v>---</v>
      </c>
      <c r="AW17" s="36" t="str">
        <f>IF(AM17=0,Var!$B$8,IF(LARGE(D17:AK17,1)&gt;=340,Var!$B$4," "))</f>
        <v>---</v>
      </c>
      <c r="AX17" s="36" t="str">
        <f>IF(AM17=0,Var!$B$8,IF(LARGE(D17:AK17,1)&gt;=380,Var!$B$4," "))</f>
        <v>---</v>
      </c>
    </row>
    <row r="18" spans="2:50">
      <c r="B18" s="92"/>
      <c r="C18" s="93"/>
      <c r="D18" s="344"/>
      <c r="E18" s="320"/>
      <c r="F18" s="344"/>
      <c r="G18" s="320"/>
      <c r="H18" s="344"/>
      <c r="I18" s="320"/>
      <c r="J18" s="344"/>
      <c r="K18" s="320"/>
      <c r="L18" s="344"/>
      <c r="M18" s="320"/>
      <c r="N18" s="344"/>
      <c r="O18" s="320"/>
      <c r="P18" s="344"/>
      <c r="Q18" s="320"/>
      <c r="R18" s="344"/>
      <c r="S18" s="320"/>
      <c r="T18" s="344"/>
      <c r="U18" s="320"/>
      <c r="V18" s="344"/>
      <c r="W18" s="320"/>
      <c r="X18" s="344"/>
      <c r="Y18" s="320"/>
      <c r="Z18" s="345"/>
      <c r="AA18" s="345"/>
      <c r="AB18" s="344"/>
      <c r="AC18" s="320"/>
      <c r="AD18" s="344"/>
      <c r="AE18" s="320"/>
      <c r="AF18" s="344"/>
      <c r="AG18" s="320"/>
      <c r="AH18" s="344"/>
      <c r="AI18" s="320"/>
      <c r="AJ18" s="344"/>
      <c r="AK18" s="320"/>
      <c r="AM18" s="55">
        <f>COUNT(D18:AK18)</f>
        <v>0</v>
      </c>
      <c r="AN18" s="18" t="str">
        <f>IF(AM18&lt;3," ",(LARGE(D18:AK18,1)+LARGE(D18:AK18,2)+LARGE(D18:AK18,3))/3)</f>
        <v xml:space="preserve"> </v>
      </c>
      <c r="AO18" s="34" t="str">
        <f>IF(COUNTIF(D18:AK18,"(1)")=0," ",COUNTIF(D18:AK18,"(1)"))</f>
        <v xml:space="preserve"> </v>
      </c>
      <c r="AP18" s="34" t="str">
        <f>IF(COUNTIF(D18:AK18,"(2)")=0," ",COUNTIF(D18:AK18,"(2)"))</f>
        <v xml:space="preserve"> </v>
      </c>
      <c r="AQ18" s="34" t="str">
        <f>IF(COUNTIF(D18:AK18,"(3)")=0," ",COUNTIF(D18:AK18,"(3)"))</f>
        <v xml:space="preserve"> </v>
      </c>
      <c r="AR18" s="35" t="str">
        <f>IF(SUM(AO18:AQ18)=0," ",SUM(AO18:AQ18))</f>
        <v xml:space="preserve"> </v>
      </c>
      <c r="AS18" s="36" t="str">
        <f>IF(AM18=0,Var!$B$8,IF(LARGE(D18:AK18,1)&gt;=200,Var!$B$4," "))</f>
        <v>---</v>
      </c>
      <c r="AT18" s="36" t="str">
        <f>IF(AM18=0,Var!$B$8,IF(LARGE(D18:AK18,1)&gt;=200,Var!$B$4," "))</f>
        <v>---</v>
      </c>
      <c r="AU18" s="36" t="str">
        <f>IF(AM18=0,Var!$B$8,IF(LARGE(D18:AK18,1)&gt;=260,Var!$B$4," "))</f>
        <v>---</v>
      </c>
      <c r="AV18" s="36" t="str">
        <f>IF(AM18=0,Var!$B$8,IF(LARGE(D18:AK18,1)&gt;=300,Var!$B$4," "))</f>
        <v>---</v>
      </c>
      <c r="AW18" s="36" t="str">
        <f>IF(AM18=0,Var!$B$8,IF(LARGE(D18:AK18,1)&gt;=340,Var!$B$4," "))</f>
        <v>---</v>
      </c>
      <c r="AX18" s="36" t="str">
        <f>IF(AM18=0,Var!$B$8,IF(LARGE(D18:AK18,1)&gt;=380,Var!$B$4," "))</f>
        <v>---</v>
      </c>
    </row>
    <row r="19" spans="2:50" ht="19.899999999999999" customHeight="1">
      <c r="B19" s="27"/>
      <c r="C19" s="28" t="s">
        <v>78</v>
      </c>
      <c r="D19" s="341"/>
      <c r="E19" s="341"/>
      <c r="F19" s="342"/>
      <c r="G19" s="341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89"/>
      <c r="AM19"/>
      <c r="AN19" s="89"/>
      <c r="AO19" s="89"/>
      <c r="AP19" s="89"/>
      <c r="AQ19" s="89"/>
      <c r="AR19" s="96"/>
      <c r="AS19" s="40"/>
      <c r="AT19" s="40"/>
      <c r="AU19" s="40"/>
      <c r="AV19" s="40"/>
      <c r="AW19" s="40"/>
      <c r="AX19" s="40"/>
    </row>
    <row r="20" spans="2:50">
      <c r="B20" s="92"/>
      <c r="C20" s="93"/>
      <c r="D20" s="344"/>
      <c r="E20" s="320"/>
      <c r="F20" s="344"/>
      <c r="G20" s="320"/>
      <c r="H20" s="344"/>
      <c r="I20" s="320"/>
      <c r="J20" s="344"/>
      <c r="K20" s="320"/>
      <c r="L20" s="344"/>
      <c r="M20" s="320"/>
      <c r="N20" s="344"/>
      <c r="O20" s="320"/>
      <c r="P20" s="344"/>
      <c r="Q20" s="320"/>
      <c r="R20" s="344"/>
      <c r="S20" s="320"/>
      <c r="T20" s="344"/>
      <c r="U20" s="320"/>
      <c r="V20" s="344"/>
      <c r="W20" s="320"/>
      <c r="X20" s="344"/>
      <c r="Y20" s="320"/>
      <c r="Z20" s="345"/>
      <c r="AA20" s="345"/>
      <c r="AB20" s="344"/>
      <c r="AC20" s="320"/>
      <c r="AD20" s="344"/>
      <c r="AE20" s="320"/>
      <c r="AF20" s="344"/>
      <c r="AG20" s="320"/>
      <c r="AH20" s="344"/>
      <c r="AI20" s="320"/>
      <c r="AJ20" s="344"/>
      <c r="AK20" s="320"/>
      <c r="AM20" s="55">
        <f>COUNT(D20:AK20)</f>
        <v>0</v>
      </c>
      <c r="AN20" s="18" t="str">
        <f>IF(AM20&lt;3," ",(LARGE(D20:AK20,1)+LARGE(D20:AK20,2)+LARGE(D20:AK20,3))/3)</f>
        <v xml:space="preserve"> </v>
      </c>
      <c r="AO20" s="34" t="str">
        <f>IF(COUNTIF(D20:AK20,"(1)")=0," ",COUNTIF(D20:AK20,"(1)"))</f>
        <v xml:space="preserve"> </v>
      </c>
      <c r="AP20" s="34" t="str">
        <f>IF(COUNTIF(D20:AK20,"(2)")=0," ",COUNTIF(D20:AK20,"(2)"))</f>
        <v xml:space="preserve"> </v>
      </c>
      <c r="AQ20" s="34" t="str">
        <f>IF(COUNTIF(D20:AK20,"(3)")=0," ",COUNTIF(D20:AK20,"(3)"))</f>
        <v xml:space="preserve"> </v>
      </c>
      <c r="AR20" s="35" t="str">
        <f>IF(SUM(AO20:AQ20)=0," ",SUM(AO20:AQ20))</f>
        <v xml:space="preserve"> </v>
      </c>
      <c r="AS20" s="36" t="str">
        <f>IF(AM20=0,Var!$B$8,IF(LARGE(D20:AK20,1)&gt;=200,Var!$B$4," "))</f>
        <v>---</v>
      </c>
      <c r="AT20" s="36" t="str">
        <f>IF(AM20=0,Var!$B$8,IF(LARGE(D20:AK20,1)&gt;=200,Var!$B$4," "))</f>
        <v>---</v>
      </c>
      <c r="AU20" s="36" t="str">
        <f>IF(AM20=0,Var!$B$8,IF(LARGE(D20:AK20,1)&gt;=260,Var!$B$4," "))</f>
        <v>---</v>
      </c>
      <c r="AV20" s="36" t="str">
        <f>IF(AM20=0,Var!$B$8,IF(LARGE(D20:AK20,1)&gt;=300,Var!$B$4," "))</f>
        <v>---</v>
      </c>
      <c r="AW20" s="36" t="str">
        <f>IF(AM20=0,Var!$B$8,IF(LARGE(D20:AK20,1)&gt;=340,Var!$B$4," "))</f>
        <v>---</v>
      </c>
      <c r="AX20" s="36" t="str">
        <f>IF(AM20=0,Var!$B$8,IF(LARGE(D20:AK20,1)&gt;=380,Var!$B$4," "))</f>
        <v>---</v>
      </c>
    </row>
    <row r="21" spans="2:50">
      <c r="B21" s="92"/>
      <c r="C21" s="93"/>
      <c r="D21" s="344"/>
      <c r="E21" s="320"/>
      <c r="F21" s="344"/>
      <c r="G21" s="320"/>
      <c r="H21" s="344"/>
      <c r="I21" s="320"/>
      <c r="J21" s="344"/>
      <c r="K21" s="320"/>
      <c r="L21" s="344"/>
      <c r="M21" s="320"/>
      <c r="N21" s="344"/>
      <c r="O21" s="320"/>
      <c r="P21" s="344"/>
      <c r="Q21" s="320"/>
      <c r="R21" s="344"/>
      <c r="S21" s="320"/>
      <c r="T21" s="344"/>
      <c r="U21" s="320"/>
      <c r="V21" s="344"/>
      <c r="W21" s="320"/>
      <c r="X21" s="344"/>
      <c r="Y21" s="320"/>
      <c r="Z21" s="345"/>
      <c r="AA21" s="345"/>
      <c r="AB21" s="344"/>
      <c r="AC21" s="320"/>
      <c r="AD21" s="344"/>
      <c r="AE21" s="320"/>
      <c r="AF21" s="344"/>
      <c r="AG21" s="320"/>
      <c r="AH21" s="344"/>
      <c r="AI21" s="320"/>
      <c r="AJ21" s="344"/>
      <c r="AK21" s="320"/>
      <c r="AM21" s="55">
        <f>COUNT(D21:AK21)</f>
        <v>0</v>
      </c>
      <c r="AN21" s="18" t="str">
        <f>IF(AM21&lt;3," ",(LARGE(D21:AK21,1)+LARGE(D21:AK21,2)+LARGE(D21:AK21,3))/3)</f>
        <v xml:space="preserve"> </v>
      </c>
      <c r="AO21" s="34" t="str">
        <f>IF(COUNTIF(D21:AK21,"(1)")=0," ",COUNTIF(D21:AK21,"(1)"))</f>
        <v xml:space="preserve"> </v>
      </c>
      <c r="AP21" s="34" t="str">
        <f>IF(COUNTIF(D21:AK21,"(2)")=0," ",COUNTIF(D21:AK21,"(2)"))</f>
        <v xml:space="preserve"> </v>
      </c>
      <c r="AQ21" s="34" t="str">
        <f>IF(COUNTIF(D21:AK21,"(3)")=0," ",COUNTIF(D21:AK21,"(3)"))</f>
        <v xml:space="preserve"> </v>
      </c>
      <c r="AR21" s="35" t="str">
        <f>IF(SUM(AO21:AQ21)=0," ",SUM(AO21:AQ21))</f>
        <v xml:space="preserve"> </v>
      </c>
      <c r="AS21" s="36" t="str">
        <f>IF(AM21=0,Var!$B$8,IF(LARGE(D21:AK21,1)&gt;=200,Var!$B$4," "))</f>
        <v>---</v>
      </c>
      <c r="AT21" s="36" t="str">
        <f>IF(AM21=0,Var!$B$8,IF(LARGE(D21:AK21,1)&gt;=200,Var!$B$4," "))</f>
        <v>---</v>
      </c>
      <c r="AU21" s="36" t="str">
        <f>IF(AM21=0,Var!$B$8,IF(LARGE(D21:AK21,1)&gt;=260,Var!$B$4," "))</f>
        <v>---</v>
      </c>
      <c r="AV21" s="36" t="str">
        <f>IF(AM21=0,Var!$B$8,IF(LARGE(D21:AK21,1)&gt;=300,Var!$B$4," "))</f>
        <v>---</v>
      </c>
      <c r="AW21" s="36" t="str">
        <f>IF(AM21=0,Var!$B$8,IF(LARGE(D21:AK21,1)&gt;=340,Var!$B$4," "))</f>
        <v>---</v>
      </c>
      <c r="AX21" s="36" t="str">
        <f>IF(AM21=0,Var!$B$8,IF(LARGE(D21:AK21,1)&gt;=380,Var!$B$4," "))</f>
        <v>---</v>
      </c>
    </row>
    <row r="22" spans="2:50" ht="19.899999999999999" customHeight="1">
      <c r="B22" s="27"/>
      <c r="C22" s="28" t="s">
        <v>67</v>
      </c>
      <c r="D22" s="341"/>
      <c r="E22" s="341"/>
      <c r="F22" s="342"/>
      <c r="G22" s="341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89"/>
      <c r="AM22"/>
      <c r="AN22" s="89"/>
      <c r="AO22" s="89"/>
      <c r="AP22" s="89"/>
      <c r="AQ22" s="89"/>
      <c r="AR22" s="89"/>
      <c r="AS22" s="43"/>
      <c r="AT22" s="43"/>
      <c r="AU22" s="43"/>
      <c r="AV22" s="43"/>
      <c r="AW22" s="43"/>
      <c r="AX22" s="43"/>
    </row>
    <row r="23" spans="2:50">
      <c r="B23" s="92"/>
      <c r="C23" s="93"/>
      <c r="D23" s="344"/>
      <c r="E23" s="320"/>
      <c r="F23" s="344"/>
      <c r="G23" s="320"/>
      <c r="H23" s="344"/>
      <c r="I23" s="320"/>
      <c r="J23" s="344"/>
      <c r="K23" s="320"/>
      <c r="L23" s="344"/>
      <c r="M23" s="320"/>
      <c r="N23" s="344"/>
      <c r="O23" s="320"/>
      <c r="P23" s="344"/>
      <c r="Q23" s="320"/>
      <c r="R23" s="344"/>
      <c r="S23" s="320"/>
      <c r="T23" s="344"/>
      <c r="U23" s="320"/>
      <c r="V23" s="344"/>
      <c r="W23" s="320"/>
      <c r="X23" s="344"/>
      <c r="Y23" s="320"/>
      <c r="Z23" s="345"/>
      <c r="AA23" s="345"/>
      <c r="AB23" s="344"/>
      <c r="AC23" s="320"/>
      <c r="AD23" s="344"/>
      <c r="AE23" s="320"/>
      <c r="AF23" s="344"/>
      <c r="AG23" s="320"/>
      <c r="AH23" s="344"/>
      <c r="AI23" s="320"/>
      <c r="AJ23" s="344"/>
      <c r="AK23" s="320"/>
      <c r="AM23" s="55">
        <f>COUNT(D23:AK23)</f>
        <v>0</v>
      </c>
      <c r="AN23" s="18" t="str">
        <f>IF(AM23&lt;3," ",(LARGE(D23:AK23,1)+LARGE(D23:AK23,2)+LARGE(D23:AK23,3))/3)</f>
        <v xml:space="preserve"> </v>
      </c>
      <c r="AO23" s="34" t="str">
        <f>IF(COUNTIF(D23:AK23,"(1)")=0," ",COUNTIF(D23:AK23,"(1)"))</f>
        <v xml:space="preserve"> </v>
      </c>
      <c r="AP23" s="34" t="str">
        <f>IF(COUNTIF(D23:AK23,"(2)")=0," ",COUNTIF(D23:AK23,"(2)"))</f>
        <v xml:space="preserve"> </v>
      </c>
      <c r="AQ23" s="34" t="str">
        <f>IF(COUNTIF(D23:AK23,"(3)")=0," ",COUNTIF(D23:AK23,"(3)"))</f>
        <v xml:space="preserve"> </v>
      </c>
      <c r="AR23" s="35" t="str">
        <f>IF(SUM(AO23:AQ23)=0," ",SUM(AO23:AQ23))</f>
        <v xml:space="preserve"> </v>
      </c>
      <c r="AS23" s="36" t="str">
        <f>IF(AM23=0,Var!$B$8,IF(LARGE(D23:AK23,1)&gt;=200,Var!$B$4," "))</f>
        <v>---</v>
      </c>
      <c r="AT23" s="36" t="str">
        <f>IF(AM23=0,Var!$B$8,IF(LARGE(D23:AK23,1)&gt;=200,Var!$B$4," "))</f>
        <v>---</v>
      </c>
      <c r="AU23" s="36" t="str">
        <f>IF(AM23=0,Var!$B$8,IF(LARGE(D23:AK23,1)&gt;=260,Var!$B$4," "))</f>
        <v>---</v>
      </c>
      <c r="AV23" s="36" t="str">
        <f>IF(AM23=0,Var!$B$8,IF(LARGE(D23:AK23,1)&gt;=300,Var!$B$4," "))</f>
        <v>---</v>
      </c>
      <c r="AW23" s="36" t="str">
        <f>IF(AM23=0,Var!$B$8,IF(LARGE(D23:AK23,1)&gt;=340,Var!$B$4," "))</f>
        <v>---</v>
      </c>
      <c r="AX23" s="36" t="str">
        <f>IF(AM23=0,Var!$B$8,IF(LARGE(D23:AK23,1)&gt;=380,Var!$B$4," "))</f>
        <v>---</v>
      </c>
    </row>
    <row r="24" spans="2:50">
      <c r="B24" s="92"/>
      <c r="C24" s="93"/>
      <c r="D24" s="344"/>
      <c r="E24" s="320"/>
      <c r="F24" s="344"/>
      <c r="G24" s="320"/>
      <c r="H24" s="344"/>
      <c r="I24" s="320"/>
      <c r="J24" s="344"/>
      <c r="K24" s="320"/>
      <c r="L24" s="344"/>
      <c r="M24" s="320"/>
      <c r="N24" s="344"/>
      <c r="O24" s="320"/>
      <c r="P24" s="344"/>
      <c r="Q24" s="320"/>
      <c r="R24" s="344"/>
      <c r="S24" s="320"/>
      <c r="T24" s="344"/>
      <c r="U24" s="320"/>
      <c r="V24" s="344"/>
      <c r="W24" s="320"/>
      <c r="X24" s="344"/>
      <c r="Y24" s="320"/>
      <c r="Z24" s="345"/>
      <c r="AA24" s="345"/>
      <c r="AB24" s="344"/>
      <c r="AC24" s="320"/>
      <c r="AD24" s="344"/>
      <c r="AE24" s="320"/>
      <c r="AF24" s="344"/>
      <c r="AG24" s="320"/>
      <c r="AH24" s="344"/>
      <c r="AI24" s="320"/>
      <c r="AJ24" s="344"/>
      <c r="AK24" s="320"/>
      <c r="AM24" s="55">
        <f>COUNT(D24:AK24)</f>
        <v>0</v>
      </c>
      <c r="AN24" s="18" t="str">
        <f>IF(AM24&lt;3," ",(LARGE(D24:AK24,1)+LARGE(D24:AK24,2)+LARGE(D24:AK24,3))/3)</f>
        <v xml:space="preserve"> </v>
      </c>
      <c r="AO24" s="34" t="str">
        <f>IF(COUNTIF(D24:AK24,"(1)")=0," ",COUNTIF(D24:AK24,"(1)"))</f>
        <v xml:space="preserve"> </v>
      </c>
      <c r="AP24" s="34" t="str">
        <f>IF(COUNTIF(D24:AK24,"(2)")=0," ",COUNTIF(D24:AK24,"(2)"))</f>
        <v xml:space="preserve"> </v>
      </c>
      <c r="AQ24" s="34" t="str">
        <f>IF(COUNTIF(D24:AK24,"(3)")=0," ",COUNTIF(D24:AK24,"(3)"))</f>
        <v xml:space="preserve"> </v>
      </c>
      <c r="AR24" s="35" t="str">
        <f>IF(SUM(AO24:AQ24)=0," ",SUM(AO24:AQ24))</f>
        <v xml:space="preserve"> </v>
      </c>
      <c r="AS24" s="36" t="str">
        <f>IF(AM24=0,Var!$B$8,IF(LARGE(D24:AK24,1)&gt;=200,Var!$B$4," "))</f>
        <v>---</v>
      </c>
      <c r="AT24" s="36" t="str">
        <f>IF(AM24=0,Var!$B$8,IF(LARGE(D24:AK24,1)&gt;=200,Var!$B$4," "))</f>
        <v>---</v>
      </c>
      <c r="AU24" s="36" t="str">
        <f>IF(AM24=0,Var!$B$8,IF(LARGE(D24:AK24,1)&gt;=260,Var!$B$4," "))</f>
        <v>---</v>
      </c>
      <c r="AV24" s="36" t="str">
        <f>IF(AM24=0,Var!$B$8,IF(LARGE(D24:AK24,1)&gt;=300,Var!$B$4," "))</f>
        <v>---</v>
      </c>
      <c r="AW24" s="36" t="str">
        <f>IF(AM24=0,Var!$B$8,IF(LARGE(D24:AK24,1)&gt;=340,Var!$B$4," "))</f>
        <v>---</v>
      </c>
      <c r="AX24" s="36" t="str">
        <f>IF(AM24=0,Var!$B$8,IF(LARGE(D24:AK24,1)&gt;=380,Var!$B$4," "))</f>
        <v>---</v>
      </c>
    </row>
    <row r="25" spans="2:50" ht="9.9499999999999993" customHeight="1">
      <c r="B25" s="94"/>
      <c r="C25" s="94"/>
      <c r="D25" s="346"/>
      <c r="E25" s="346"/>
      <c r="F25" s="346"/>
      <c r="G25" s="346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M25"/>
      <c r="AN25"/>
      <c r="AO25"/>
      <c r="AP25"/>
      <c r="AQ25"/>
      <c r="AR25"/>
      <c r="AS25" s="17"/>
      <c r="AT25" s="17"/>
      <c r="AU25" s="17"/>
      <c r="AV25" s="17"/>
      <c r="AW25" s="17"/>
      <c r="AX25" s="17"/>
    </row>
    <row r="26" spans="2:50" ht="19.899999999999999" customHeight="1">
      <c r="B26" s="43"/>
      <c r="C26" s="44" t="s">
        <v>72</v>
      </c>
      <c r="D26" s="348"/>
      <c r="E26" s="348"/>
      <c r="F26" s="349"/>
      <c r="G26" s="348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89"/>
      <c r="AM26"/>
      <c r="AN26" s="89"/>
      <c r="AO26" s="89"/>
      <c r="AP26" s="89"/>
      <c r="AQ26" s="89"/>
      <c r="AR26" s="89"/>
      <c r="AS26" s="91">
        <v>220</v>
      </c>
      <c r="AT26" s="91">
        <v>260</v>
      </c>
      <c r="AU26" s="91">
        <v>280</v>
      </c>
      <c r="AV26" s="91">
        <v>320</v>
      </c>
      <c r="AW26" s="91">
        <v>360</v>
      </c>
      <c r="AX26" s="91">
        <v>400</v>
      </c>
    </row>
    <row r="27" spans="2:50">
      <c r="B27" s="92"/>
      <c r="C27" s="93" t="s">
        <v>48</v>
      </c>
      <c r="D27" s="344"/>
      <c r="E27" s="320"/>
      <c r="F27" s="344"/>
      <c r="G27" s="320"/>
      <c r="H27" s="344"/>
      <c r="I27" s="320"/>
      <c r="J27" s="344"/>
      <c r="K27" s="320"/>
      <c r="L27" s="344"/>
      <c r="M27" s="320"/>
      <c r="N27" s="344"/>
      <c r="O27" s="320"/>
      <c r="P27" s="344"/>
      <c r="Q27" s="320"/>
      <c r="R27" s="344"/>
      <c r="S27" s="320"/>
      <c r="T27" s="344"/>
      <c r="U27" s="320"/>
      <c r="V27" s="344"/>
      <c r="W27" s="320"/>
      <c r="X27" s="344"/>
      <c r="Y27" s="320"/>
      <c r="Z27" s="345"/>
      <c r="AA27" s="345"/>
      <c r="AB27" s="344"/>
      <c r="AC27" s="320"/>
      <c r="AD27" s="344"/>
      <c r="AE27" s="320"/>
      <c r="AF27" s="344"/>
      <c r="AG27" s="320"/>
      <c r="AH27" s="344"/>
      <c r="AI27" s="320"/>
      <c r="AJ27" s="344"/>
      <c r="AK27" s="320"/>
      <c r="AM27" s="55">
        <f>COUNT(D27:AK27)</f>
        <v>0</v>
      </c>
      <c r="AN27" s="18" t="str">
        <f>IF(AM27&lt;3," ",(LARGE(D27:AK27,1)+LARGE(D27:AK27,2)+LARGE(D27:AK27,3))/3)</f>
        <v xml:space="preserve"> </v>
      </c>
      <c r="AO27" s="34" t="str">
        <f>IF(COUNTIF(D27:AK27,"(1)")=0," ",COUNTIF(D27:AK27,"(1)"))</f>
        <v xml:space="preserve"> </v>
      </c>
      <c r="AP27" s="34" t="str">
        <f>IF(COUNTIF(D27:AK27,"(2)")=0," ",COUNTIF(D27:AK27,"(2)"))</f>
        <v xml:space="preserve"> </v>
      </c>
      <c r="AQ27" s="34" t="str">
        <f>IF(COUNTIF(D27:AK27,"(3)")=0," ",COUNTIF(D27:AK27,"(3)"))</f>
        <v xml:space="preserve"> </v>
      </c>
      <c r="AR27" s="35" t="str">
        <f>IF(SUM(AO27:AQ27)=0," ",SUM(AO27:AQ27))</f>
        <v xml:space="preserve"> </v>
      </c>
      <c r="AS27" s="36">
        <v>14</v>
      </c>
      <c r="AT27" s="36">
        <v>14</v>
      </c>
      <c r="AU27" s="36">
        <v>14</v>
      </c>
      <c r="AV27" s="36">
        <v>14</v>
      </c>
      <c r="AW27" s="36">
        <v>14</v>
      </c>
      <c r="AX27" s="36" t="str">
        <f>IF(AM27=0,Var!$B$8,IF(LARGE(D27:AK27,1)&gt;=400,Var!$B$4," "))</f>
        <v>---</v>
      </c>
    </row>
    <row r="28" spans="2:50">
      <c r="B28" s="92"/>
      <c r="C28" s="93"/>
      <c r="D28" s="344"/>
      <c r="E28" s="320"/>
      <c r="F28" s="344"/>
      <c r="G28" s="320"/>
      <c r="H28" s="344"/>
      <c r="I28" s="320"/>
      <c r="J28" s="344"/>
      <c r="K28" s="320"/>
      <c r="L28" s="344"/>
      <c r="M28" s="320"/>
      <c r="N28" s="344"/>
      <c r="O28" s="320"/>
      <c r="P28" s="344"/>
      <c r="Q28" s="320"/>
      <c r="R28" s="344"/>
      <c r="S28" s="320"/>
      <c r="T28" s="344"/>
      <c r="U28" s="320"/>
      <c r="V28" s="344"/>
      <c r="W28" s="320"/>
      <c r="X28" s="344"/>
      <c r="Y28" s="320"/>
      <c r="Z28" s="345"/>
      <c r="AA28" s="345"/>
      <c r="AB28" s="344"/>
      <c r="AC28" s="320"/>
      <c r="AD28" s="344"/>
      <c r="AE28" s="320"/>
      <c r="AF28" s="344"/>
      <c r="AG28" s="320"/>
      <c r="AH28" s="344"/>
      <c r="AI28" s="320"/>
      <c r="AJ28" s="344"/>
      <c r="AK28" s="320"/>
      <c r="AM28" s="55">
        <f>COUNT(D28:AK28)</f>
        <v>0</v>
      </c>
      <c r="AN28" s="18" t="str">
        <f>IF(AM28&lt;3," ",(LARGE(D28:AK28,1)+LARGE(D28:AK28,2)+LARGE(D28:AK28,3))/3)</f>
        <v xml:space="preserve"> </v>
      </c>
      <c r="AO28" s="34" t="str">
        <f>IF(COUNTIF(D28:AK28,"(1)")=0," ",COUNTIF(D28:AK28,"(1)"))</f>
        <v xml:space="preserve"> </v>
      </c>
      <c r="AP28" s="34" t="str">
        <f>IF(COUNTIF(D28:AK28,"(2)")=0," ",COUNTIF(D28:AK28,"(2)"))</f>
        <v xml:space="preserve"> </v>
      </c>
      <c r="AQ28" s="34" t="str">
        <f>IF(COUNTIF(D28:AK28,"(3)")=0," ",COUNTIF(D28:AK28,"(3)"))</f>
        <v xml:space="preserve"> </v>
      </c>
      <c r="AR28" s="35" t="str">
        <f>IF(SUM(AO28:AQ28)=0," ",SUM(AO28:AQ28))</f>
        <v xml:space="preserve"> </v>
      </c>
      <c r="AS28" s="36" t="str">
        <f>IF(AM28=0,Var!$B$8,IF(LARGE(D28:AK28,1)&gt;=220,Var!$B$4," "))</f>
        <v>---</v>
      </c>
      <c r="AT28" s="36" t="str">
        <f>IF(AM28=0,Var!$B$8,IF(LARGE(D28:AK28,1)&gt;=260,Var!$B$4," "))</f>
        <v>---</v>
      </c>
      <c r="AU28" s="36" t="str">
        <f>IF(AM28=0,Var!$B$8,IF(LARGE(D28:AK28,1)&gt;=280,Var!$B$4," "))</f>
        <v>---</v>
      </c>
      <c r="AV28" s="36" t="str">
        <f>IF(AM28=0,Var!$B$8,IF(LARGE(D28:AK28,1)&gt;=320,Var!$B$4," "))</f>
        <v>---</v>
      </c>
      <c r="AW28" s="36" t="str">
        <f>IF(AM28=0,Var!$B$8,IF(LARGE(D28:AK28,1)&gt;=360,Var!$B$4," "))</f>
        <v>---</v>
      </c>
      <c r="AX28" s="36" t="str">
        <f>IF(AM28=0,Var!$B$8,IF(LARGE(D28:AK28,1)&gt;=400,Var!$B$4," "))</f>
        <v>---</v>
      </c>
    </row>
    <row r="29" spans="2:50" ht="19.899999999999999" customHeight="1">
      <c r="B29" s="27"/>
      <c r="C29" s="28" t="s">
        <v>359</v>
      </c>
      <c r="D29" s="341"/>
      <c r="E29" s="341"/>
      <c r="F29" s="342"/>
      <c r="G29" s="341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89"/>
      <c r="AM29"/>
      <c r="AN29" s="89"/>
      <c r="AO29" s="89"/>
      <c r="AP29" s="89"/>
      <c r="AQ29" s="89"/>
      <c r="AR29" s="89"/>
      <c r="AS29" s="43"/>
      <c r="AT29" s="43"/>
      <c r="AU29" s="43"/>
      <c r="AV29" s="43"/>
      <c r="AW29" s="43"/>
      <c r="AX29" s="43"/>
    </row>
    <row r="30" spans="2:50">
      <c r="B30" s="92"/>
      <c r="C30" s="93" t="s">
        <v>98</v>
      </c>
      <c r="D30" s="344"/>
      <c r="E30" s="320"/>
      <c r="F30" s="344"/>
      <c r="G30" s="320"/>
      <c r="H30" s="344"/>
      <c r="I30" s="320"/>
      <c r="J30" s="344"/>
      <c r="K30" s="320"/>
      <c r="L30" s="344"/>
      <c r="M30" s="320"/>
      <c r="N30" s="344"/>
      <c r="O30" s="320"/>
      <c r="P30" s="344"/>
      <c r="Q30" s="320"/>
      <c r="R30" s="344"/>
      <c r="S30" s="320"/>
      <c r="T30" s="344"/>
      <c r="U30" s="320"/>
      <c r="V30" s="344"/>
      <c r="W30" s="320"/>
      <c r="X30" s="344"/>
      <c r="Y30" s="320"/>
      <c r="Z30" s="345"/>
      <c r="AA30" s="345"/>
      <c r="AB30" s="344"/>
      <c r="AC30" s="320"/>
      <c r="AD30" s="344"/>
      <c r="AE30" s="320"/>
      <c r="AF30" s="344"/>
      <c r="AG30" s="320"/>
      <c r="AH30" s="344"/>
      <c r="AI30" s="320"/>
      <c r="AJ30" s="344"/>
      <c r="AK30" s="320"/>
      <c r="AM30" s="55">
        <f>COUNT(D30:AK30)</f>
        <v>0</v>
      </c>
      <c r="AN30" s="18" t="str">
        <f>IF(AM30&lt;3," ",(LARGE(D30:AK30,1)+LARGE(D30:AK30,2)+LARGE(D30:AK30,3))/3)</f>
        <v xml:space="preserve"> </v>
      </c>
      <c r="AO30" s="34" t="str">
        <f>IF(COUNTIF(D30:AK30,"(1)")=0," ",COUNTIF(D30:AK30,"(1)"))</f>
        <v xml:space="preserve"> </v>
      </c>
      <c r="AP30" s="34" t="str">
        <f>IF(COUNTIF(D30:AK30,"(2)")=0," ",COUNTIF(D30:AK30,"(2)"))</f>
        <v xml:space="preserve"> </v>
      </c>
      <c r="AQ30" s="34" t="str">
        <f>IF(COUNTIF(D30:AK30,"(3)")=0," ",COUNTIF(D30:AK30,"(3)"))</f>
        <v xml:space="preserve"> </v>
      </c>
      <c r="AR30" s="35" t="str">
        <f>IF(SUM(AO30:AQ30)=0," ",SUM(AO30:AQ30))</f>
        <v xml:space="preserve"> </v>
      </c>
      <c r="AS30" s="36">
        <v>18</v>
      </c>
      <c r="AT30" s="36">
        <v>18</v>
      </c>
      <c r="AU30" s="36">
        <v>18</v>
      </c>
      <c r="AV30" s="36">
        <v>18</v>
      </c>
      <c r="AW30" s="36" t="str">
        <f>IF(AM30=0,Var!$B$8,IF(LARGE(D30:AK30,1)&gt;=360,Var!$B$4," "))</f>
        <v>---</v>
      </c>
      <c r="AX30" s="36" t="str">
        <f>IF(AM30=0,Var!$B$8,IF(LARGE(D30:AK30,1)&gt;=400,Var!$B$4," "))</f>
        <v>---</v>
      </c>
    </row>
    <row r="31" spans="2:50">
      <c r="B31" s="92"/>
      <c r="C31" s="93" t="s">
        <v>49</v>
      </c>
      <c r="D31" s="344"/>
      <c r="E31" s="320"/>
      <c r="F31" s="344"/>
      <c r="G31" s="320"/>
      <c r="H31" s="344"/>
      <c r="I31" s="320"/>
      <c r="J31" s="344"/>
      <c r="K31" s="320"/>
      <c r="L31" s="344"/>
      <c r="M31" s="320"/>
      <c r="N31" s="344"/>
      <c r="O31" s="320"/>
      <c r="P31" s="344"/>
      <c r="Q31" s="320"/>
      <c r="R31" s="344"/>
      <c r="S31" s="320"/>
      <c r="T31" s="344"/>
      <c r="U31" s="320"/>
      <c r="V31" s="344"/>
      <c r="W31" s="320"/>
      <c r="X31" s="344"/>
      <c r="Y31" s="320"/>
      <c r="Z31" s="345"/>
      <c r="AA31" s="345"/>
      <c r="AB31" s="344"/>
      <c r="AC31" s="320"/>
      <c r="AD31" s="344"/>
      <c r="AE31" s="320"/>
      <c r="AF31" s="344"/>
      <c r="AG31" s="320"/>
      <c r="AH31" s="344"/>
      <c r="AI31" s="320"/>
      <c r="AJ31" s="344"/>
      <c r="AK31" s="320"/>
      <c r="AM31" s="55">
        <f>COUNT(D31:AK31)</f>
        <v>0</v>
      </c>
      <c r="AN31" s="18" t="str">
        <f>IF(AM31&lt;3," ",(LARGE(D31:AK31,1)+LARGE(D31:AK31,2)+LARGE(D31:AK31,3))/3)</f>
        <v xml:space="preserve"> </v>
      </c>
      <c r="AO31" s="34" t="str">
        <f>IF(COUNTIF(D31:AK31,"(1)")=0," ",COUNTIF(D31:AK31,"(1)"))</f>
        <v xml:space="preserve"> </v>
      </c>
      <c r="AP31" s="34" t="str">
        <f>IF(COUNTIF(D31:AK31,"(2)")=0," ",COUNTIF(D31:AK31,"(2)"))</f>
        <v xml:space="preserve"> </v>
      </c>
      <c r="AQ31" s="34" t="str">
        <f>IF(COUNTIF(D31:AK31,"(3)")=0," ",COUNTIF(D31:AK31,"(3)"))</f>
        <v xml:space="preserve"> </v>
      </c>
      <c r="AR31" s="35" t="str">
        <f>IF(SUM(AO31:AQ31)=0," ",SUM(AO31:AQ31))</f>
        <v xml:space="preserve"> </v>
      </c>
      <c r="AS31" s="36">
        <v>17</v>
      </c>
      <c r="AT31" s="36">
        <v>17</v>
      </c>
      <c r="AU31" s="36">
        <v>17</v>
      </c>
      <c r="AV31" s="36">
        <v>17</v>
      </c>
      <c r="AW31" s="36" t="str">
        <f>IF(AM31=0,Var!$B$8,IF(LARGE(D31:AK31,1)&gt;=360,Var!$B$4," "))</f>
        <v>---</v>
      </c>
      <c r="AX31" s="36" t="str">
        <f>IF(AM31=0,Var!$B$8,IF(LARGE(D31:AK31,1)&gt;=400,Var!$B$4," "))</f>
        <v>---</v>
      </c>
    </row>
    <row r="32" spans="2:50">
      <c r="B32" s="92"/>
      <c r="C32" s="93" t="s">
        <v>51</v>
      </c>
      <c r="D32" s="344"/>
      <c r="E32" s="320"/>
      <c r="F32" s="344"/>
      <c r="G32" s="320"/>
      <c r="H32" s="344"/>
      <c r="I32" s="320"/>
      <c r="J32" s="344"/>
      <c r="K32" s="320"/>
      <c r="L32" s="344"/>
      <c r="M32" s="320"/>
      <c r="N32" s="344"/>
      <c r="O32" s="320"/>
      <c r="P32" s="344"/>
      <c r="Q32" s="320"/>
      <c r="R32" s="344"/>
      <c r="S32" s="320"/>
      <c r="T32" s="344"/>
      <c r="U32" s="320"/>
      <c r="V32" s="344"/>
      <c r="W32" s="320"/>
      <c r="X32" s="344"/>
      <c r="Y32" s="320"/>
      <c r="Z32" s="345"/>
      <c r="AA32" s="345"/>
      <c r="AB32" s="344"/>
      <c r="AC32" s="320"/>
      <c r="AD32" s="344"/>
      <c r="AE32" s="320"/>
      <c r="AF32" s="344"/>
      <c r="AG32" s="320"/>
      <c r="AH32" s="344"/>
      <c r="AI32" s="320"/>
      <c r="AJ32" s="344"/>
      <c r="AK32" s="320"/>
      <c r="AM32" s="55">
        <f>COUNT(D32:AK32)</f>
        <v>0</v>
      </c>
      <c r="AN32" s="18" t="str">
        <f>IF(AM32&lt;3," ",(LARGE(D32:AK32,1)+LARGE(D32:AK32,2)+LARGE(D32:AK32,3))/3)</f>
        <v xml:space="preserve"> </v>
      </c>
      <c r="AO32" s="34" t="str">
        <f>IF(COUNTIF(D32:AK32,"(1)")=0," ",COUNTIF(D32:AK32,"(1)"))</f>
        <v xml:space="preserve"> </v>
      </c>
      <c r="AP32" s="34" t="str">
        <f>IF(COUNTIF(D32:AK32,"(2)")=0," ",COUNTIF(D32:AK32,"(2)"))</f>
        <v xml:space="preserve"> </v>
      </c>
      <c r="AQ32" s="34" t="str">
        <f>IF(COUNTIF(D32:AK32,"(3)")=0," ",COUNTIF(D32:AK32,"(3)"))</f>
        <v xml:space="preserve"> </v>
      </c>
      <c r="AR32" s="35" t="str">
        <f>IF(SUM(AO32:AQ32)=0," ",SUM(AO32:AQ32))</f>
        <v xml:space="preserve"> </v>
      </c>
      <c r="AS32" s="36">
        <v>12</v>
      </c>
      <c r="AT32" s="36">
        <v>12</v>
      </c>
      <c r="AU32" s="36">
        <v>12</v>
      </c>
      <c r="AV32" s="36">
        <v>12</v>
      </c>
      <c r="AW32" s="36">
        <v>12</v>
      </c>
      <c r="AX32" s="36">
        <v>16</v>
      </c>
    </row>
    <row r="33" spans="2:50">
      <c r="B33" s="92"/>
      <c r="C33" s="93" t="s">
        <v>33</v>
      </c>
      <c r="D33" s="344"/>
      <c r="E33" s="320"/>
      <c r="F33" s="344"/>
      <c r="G33" s="320"/>
      <c r="H33" s="344"/>
      <c r="I33" s="320"/>
      <c r="J33" s="344"/>
      <c r="K33" s="320"/>
      <c r="L33" s="344"/>
      <c r="M33" s="320"/>
      <c r="N33" s="344"/>
      <c r="O33" s="320"/>
      <c r="P33" s="344"/>
      <c r="Q33" s="320"/>
      <c r="R33" s="344"/>
      <c r="S33" s="320"/>
      <c r="T33" s="344"/>
      <c r="U33" s="320"/>
      <c r="V33" s="344"/>
      <c r="W33" s="320"/>
      <c r="X33" s="344"/>
      <c r="Y33" s="320"/>
      <c r="Z33" s="345"/>
      <c r="AA33" s="345"/>
      <c r="AB33" s="344"/>
      <c r="AC33" s="320"/>
      <c r="AD33" s="344"/>
      <c r="AE33" s="320"/>
      <c r="AF33" s="344"/>
      <c r="AG33" s="320"/>
      <c r="AH33" s="344"/>
      <c r="AI33" s="320"/>
      <c r="AJ33" s="344"/>
      <c r="AK33" s="320"/>
      <c r="AM33" s="55">
        <f>COUNT(D33:AK33)</f>
        <v>0</v>
      </c>
      <c r="AN33" s="18" t="str">
        <f>IF(AM33&lt;3," ",(LARGE(D33:AK33,1)+LARGE(D33:AK33,2)+LARGE(D33:AK33,3))/3)</f>
        <v xml:space="preserve"> </v>
      </c>
      <c r="AO33" s="34" t="str">
        <f>IF(COUNTIF(D33:AK33,"(1)")=0," ",COUNTIF(D33:AK33,"(1)"))</f>
        <v xml:space="preserve"> </v>
      </c>
      <c r="AP33" s="34" t="str">
        <f>IF(COUNTIF(D33:AK33,"(2)")=0," ",COUNTIF(D33:AK33,"(2)"))</f>
        <v xml:space="preserve"> </v>
      </c>
      <c r="AQ33" s="34" t="str">
        <f>IF(COUNTIF(D33:AK33,"(3)")=0," ",COUNTIF(D33:AK33,"(3)"))</f>
        <v xml:space="preserve"> </v>
      </c>
      <c r="AR33" s="35" t="str">
        <f>IF(SUM(AO33:AQ33)=0," ",SUM(AO33:AQ33))</f>
        <v xml:space="preserve"> </v>
      </c>
      <c r="AS33" s="36">
        <v>3</v>
      </c>
      <c r="AT33" s="36">
        <v>4</v>
      </c>
      <c r="AU33" s="36">
        <v>4</v>
      </c>
      <c r="AV33" s="36">
        <v>4</v>
      </c>
      <c r="AW33" s="36">
        <v>6</v>
      </c>
      <c r="AX33" s="36">
        <v>7</v>
      </c>
    </row>
    <row r="34" spans="2:50">
      <c r="B34" s="92"/>
      <c r="C34" s="93" t="s">
        <v>50</v>
      </c>
      <c r="D34" s="344"/>
      <c r="E34" s="320"/>
      <c r="F34" s="344"/>
      <c r="G34" s="320"/>
      <c r="H34" s="344"/>
      <c r="I34" s="320"/>
      <c r="J34" s="344"/>
      <c r="K34" s="320"/>
      <c r="L34" s="344"/>
      <c r="M34" s="320"/>
      <c r="N34" s="344"/>
      <c r="O34" s="320"/>
      <c r="P34" s="344"/>
      <c r="Q34" s="320"/>
      <c r="R34" s="344"/>
      <c r="S34" s="320"/>
      <c r="T34" s="344"/>
      <c r="U34" s="320"/>
      <c r="V34" s="344"/>
      <c r="W34" s="320"/>
      <c r="X34" s="344"/>
      <c r="Y34" s="320"/>
      <c r="Z34" s="345"/>
      <c r="AA34" s="345"/>
      <c r="AB34" s="344"/>
      <c r="AC34" s="320"/>
      <c r="AD34" s="344"/>
      <c r="AE34" s="320"/>
      <c r="AF34" s="344"/>
      <c r="AG34" s="320"/>
      <c r="AH34" s="344"/>
      <c r="AI34" s="320"/>
      <c r="AJ34" s="344"/>
      <c r="AK34" s="320"/>
      <c r="AM34" s="55">
        <f>COUNT(D34:AK34)</f>
        <v>0</v>
      </c>
      <c r="AN34" s="18" t="str">
        <f>IF(AM34&lt;3," ",(LARGE(D34:AK34,1)+LARGE(D34:AK34,2)+LARGE(D34:AK34,3))/3)</f>
        <v xml:space="preserve"> </v>
      </c>
      <c r="AO34" s="34" t="str">
        <f>IF(COUNTIF(D34:AK34,"(1)")=0," ",COUNTIF(D34:AK34,"(1)"))</f>
        <v xml:space="preserve"> </v>
      </c>
      <c r="AP34" s="34" t="str">
        <f>IF(COUNTIF(D34:AK34,"(2)")=0," ",COUNTIF(D34:AK34,"(2)"))</f>
        <v xml:space="preserve"> </v>
      </c>
      <c r="AQ34" s="34" t="str">
        <f>IF(COUNTIF(D34:AK34,"(3)")=0," ",COUNTIF(D34:AK34,"(3)"))</f>
        <v xml:space="preserve"> </v>
      </c>
      <c r="AR34" s="35" t="str">
        <f>IF(SUM(AO34:AQ34)=0," ",SUM(AO34:AQ34))</f>
        <v xml:space="preserve"> </v>
      </c>
      <c r="AS34" s="36">
        <v>5</v>
      </c>
      <c r="AT34" s="36">
        <v>5</v>
      </c>
      <c r="AU34" s="36">
        <v>5</v>
      </c>
      <c r="AV34" s="36">
        <v>5</v>
      </c>
      <c r="AW34" s="36">
        <v>6</v>
      </c>
      <c r="AX34" s="36" t="str">
        <f>IF(AM34=0,Var!$B$8,IF(LARGE(D34:AK34,1)&gt;=400,Var!$B$4," "))</f>
        <v>---</v>
      </c>
    </row>
    <row r="35" spans="2:50" ht="19.899999999999999" customHeight="1">
      <c r="B35" s="27"/>
      <c r="C35" s="28" t="s">
        <v>298</v>
      </c>
      <c r="D35" s="341"/>
      <c r="E35" s="341"/>
      <c r="F35" s="342"/>
      <c r="G35" s="341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89"/>
      <c r="AM35"/>
      <c r="AN35" s="89"/>
      <c r="AO35" s="89"/>
      <c r="AP35" s="89"/>
      <c r="AQ35" s="89"/>
      <c r="AR35" s="89"/>
      <c r="AS35" s="96"/>
      <c r="AT35" s="96"/>
      <c r="AU35" s="96"/>
      <c r="AV35" s="96"/>
      <c r="AW35" s="96"/>
      <c r="AX35" s="40"/>
    </row>
    <row r="36" spans="2:50">
      <c r="B36" s="92"/>
      <c r="C36" s="93" t="s">
        <v>53</v>
      </c>
      <c r="D36" s="344"/>
      <c r="E36" s="320"/>
      <c r="F36" s="344"/>
      <c r="G36" s="320"/>
      <c r="H36" s="344"/>
      <c r="I36" s="320"/>
      <c r="J36" s="344"/>
      <c r="K36" s="320"/>
      <c r="L36" s="344"/>
      <c r="M36" s="320"/>
      <c r="N36" s="344"/>
      <c r="O36" s="320"/>
      <c r="P36" s="344"/>
      <c r="Q36" s="320"/>
      <c r="R36" s="344"/>
      <c r="S36" s="320"/>
      <c r="T36" s="344"/>
      <c r="U36" s="320"/>
      <c r="V36" s="344"/>
      <c r="W36" s="320"/>
      <c r="X36" s="344"/>
      <c r="Y36" s="320"/>
      <c r="Z36" s="345"/>
      <c r="AA36" s="345"/>
      <c r="AB36" s="344"/>
      <c r="AC36" s="320"/>
      <c r="AD36" s="344"/>
      <c r="AE36" s="320"/>
      <c r="AF36" s="344"/>
      <c r="AG36" s="320"/>
      <c r="AH36" s="344"/>
      <c r="AI36" s="320"/>
      <c r="AJ36" s="344"/>
      <c r="AK36" s="320"/>
      <c r="AM36" s="55">
        <f>COUNT(D36:AK36)</f>
        <v>0</v>
      </c>
      <c r="AN36" s="18" t="str">
        <f>IF(AM36&lt;3," ",(LARGE(D36:AK36,1)+LARGE(D36:AK36,2)+LARGE(D36:AK36,3))/3)</f>
        <v xml:space="preserve"> </v>
      </c>
      <c r="AO36" s="34" t="str">
        <f>IF(COUNTIF(D36:AK36,"(1)")=0," ",COUNTIF(D36:AK36,"(1)"))</f>
        <v xml:space="preserve"> </v>
      </c>
      <c r="AP36" s="34" t="str">
        <f>IF(COUNTIF(D36:AK36,"(2)")=0," ",COUNTIF(D36:AK36,"(2)"))</f>
        <v xml:space="preserve"> </v>
      </c>
      <c r="AQ36" s="34" t="str">
        <f>IF(COUNTIF(D36:AK36,"(3)")=0," ",COUNTIF(D36:AK36,"(3)"))</f>
        <v xml:space="preserve"> </v>
      </c>
      <c r="AR36" s="35" t="str">
        <f>IF(SUM(AO36:AQ36)=0," ",SUM(AO36:AQ36))</f>
        <v xml:space="preserve"> </v>
      </c>
      <c r="AS36" s="36">
        <v>17</v>
      </c>
      <c r="AT36" s="36">
        <v>17</v>
      </c>
      <c r="AU36" s="36">
        <v>17</v>
      </c>
      <c r="AV36" s="36">
        <v>17</v>
      </c>
      <c r="AW36" s="36">
        <v>17</v>
      </c>
      <c r="AX36" s="36" t="str">
        <f>IF(AM36=0,Var!$B$8,IF(LARGE(D36:AK36,1)&gt;=400,Var!$B$4," "))</f>
        <v>---</v>
      </c>
    </row>
    <row r="37" spans="2:50">
      <c r="B37" s="92"/>
      <c r="C37" s="93" t="s">
        <v>52</v>
      </c>
      <c r="D37" s="344"/>
      <c r="E37" s="320"/>
      <c r="F37" s="344"/>
      <c r="G37" s="320"/>
      <c r="H37" s="344"/>
      <c r="I37" s="350"/>
      <c r="J37" s="344"/>
      <c r="K37" s="320"/>
      <c r="L37" s="344"/>
      <c r="M37" s="320"/>
      <c r="N37" s="344"/>
      <c r="O37" s="320"/>
      <c r="P37" s="344"/>
      <c r="Q37" s="320"/>
      <c r="R37" s="344"/>
      <c r="S37" s="320"/>
      <c r="T37" s="344"/>
      <c r="U37" s="320"/>
      <c r="V37" s="344"/>
      <c r="W37" s="320"/>
      <c r="X37" s="344"/>
      <c r="Y37" s="320"/>
      <c r="Z37" s="345"/>
      <c r="AA37" s="345"/>
      <c r="AB37" s="344"/>
      <c r="AC37" s="320"/>
      <c r="AD37" s="344"/>
      <c r="AE37" s="320"/>
      <c r="AF37" s="344"/>
      <c r="AG37" s="320"/>
      <c r="AH37" s="344"/>
      <c r="AI37" s="320"/>
      <c r="AJ37" s="344"/>
      <c r="AK37" s="320"/>
      <c r="AM37" s="55">
        <f>COUNT(D37:AK37)</f>
        <v>0</v>
      </c>
      <c r="AN37" s="18" t="str">
        <f>IF(AM37&lt;3," ",(LARGE(D37:AK37,1)+LARGE(D37:AK37,2)+LARGE(D37:AK37,3))/3)</f>
        <v xml:space="preserve"> </v>
      </c>
      <c r="AO37" s="34" t="str">
        <f>IF(COUNTIF(D37:AK37,"(1)")=0," ",COUNTIF(D37:AK37,"(1)"))</f>
        <v xml:space="preserve"> </v>
      </c>
      <c r="AP37" s="34" t="str">
        <f>IF(COUNTIF(D37:AK37,"(2)")=0," ",COUNTIF(D37:AK37,"(2)"))</f>
        <v xml:space="preserve"> </v>
      </c>
      <c r="AQ37" s="34" t="str">
        <f>IF(COUNTIF(D37:AK37,"(3)")=0," ",COUNTIF(D37:AK37,"(3)"))</f>
        <v xml:space="preserve"> </v>
      </c>
      <c r="AR37" s="35" t="str">
        <f>IF(SUM(AO37:AQ37)=0," ",SUM(AO37:AQ37))</f>
        <v xml:space="preserve"> </v>
      </c>
      <c r="AS37" s="36">
        <v>14</v>
      </c>
      <c r="AT37" s="36">
        <v>14</v>
      </c>
      <c r="AU37" s="36">
        <v>14</v>
      </c>
      <c r="AV37" s="36">
        <v>14</v>
      </c>
      <c r="AW37" s="36">
        <v>14</v>
      </c>
      <c r="AX37" s="36">
        <v>14</v>
      </c>
    </row>
    <row r="38" spans="2:50">
      <c r="B38" s="92"/>
      <c r="C38" s="93" t="s">
        <v>98</v>
      </c>
      <c r="D38" s="344"/>
      <c r="E38" s="320"/>
      <c r="F38" s="344"/>
      <c r="G38" s="320"/>
      <c r="H38" s="344"/>
      <c r="I38" s="320"/>
      <c r="J38" s="344"/>
      <c r="K38" s="320"/>
      <c r="L38" s="344"/>
      <c r="M38" s="320"/>
      <c r="N38" s="344"/>
      <c r="O38" s="320"/>
      <c r="P38" s="344"/>
      <c r="Q38" s="320"/>
      <c r="R38" s="344"/>
      <c r="S38" s="320"/>
      <c r="T38" s="344"/>
      <c r="U38" s="320"/>
      <c r="V38" s="344"/>
      <c r="W38" s="320"/>
      <c r="X38" s="344"/>
      <c r="Y38" s="320"/>
      <c r="Z38" s="345"/>
      <c r="AA38" s="345"/>
      <c r="AB38" s="344"/>
      <c r="AC38" s="320"/>
      <c r="AD38" s="344"/>
      <c r="AE38" s="320"/>
      <c r="AF38" s="344"/>
      <c r="AG38" s="320"/>
      <c r="AH38" s="344"/>
      <c r="AI38" s="320"/>
      <c r="AJ38" s="344"/>
      <c r="AK38" s="320"/>
      <c r="AM38" s="55">
        <f>COUNT(D38:AK38)</f>
        <v>0</v>
      </c>
      <c r="AN38" s="18" t="str">
        <f>IF(AM38&lt;3," ",(LARGE(D38:AK38,1)+LARGE(D38:AK38,2)+LARGE(D38:AK38,3))/3)</f>
        <v xml:space="preserve"> </v>
      </c>
      <c r="AO38" s="34" t="str">
        <f>IF(COUNTIF(D38:AK38,"(1)")=0," ",COUNTIF(D38:AK38,"(1)"))</f>
        <v xml:space="preserve"> </v>
      </c>
      <c r="AP38" s="34" t="str">
        <f>IF(COUNTIF(D38:AK38,"(2)")=0," ",COUNTIF(D38:AK38,"(2)"))</f>
        <v xml:space="preserve"> </v>
      </c>
      <c r="AQ38" s="34" t="str">
        <f>IF(COUNTIF(D38:AK38,"(3)")=0," ",COUNTIF(D38:AK38,"(3)"))</f>
        <v xml:space="preserve"> </v>
      </c>
      <c r="AR38" s="35" t="str">
        <f>IF(SUM(AO38:AQ38)=0," ",SUM(AO38:AQ38))</f>
        <v xml:space="preserve"> </v>
      </c>
      <c r="AS38" s="36">
        <v>19</v>
      </c>
      <c r="AT38" s="36" t="str">
        <f>IF(AM38=0,Var!$B$8,IF(LARGE(D38:AK38,1)&gt;=260,Var!$B$4," "))</f>
        <v>---</v>
      </c>
      <c r="AU38" s="36" t="str">
        <f>IF(AM38=0,Var!$B$8,IF(LARGE(D38:AK38,1)&gt;=280,Var!$B$4," "))</f>
        <v>---</v>
      </c>
      <c r="AV38" s="36" t="str">
        <f>IF(AM38=0,Var!$B$8,IF(LARGE(D38:AK38,1)&gt;=320,Var!$B$4," "))</f>
        <v>---</v>
      </c>
      <c r="AW38" s="36" t="str">
        <f>IF(AM38=0,Var!$B$8,IF(LARGE(D38:AK38,1)&gt;=360,Var!$B$4," "))</f>
        <v>---</v>
      </c>
      <c r="AX38" s="36" t="str">
        <f>IF(AM38=0,Var!$B$8,IF(LARGE(D38:AK38,1)&gt;=400,Var!$B$4," "))</f>
        <v>---</v>
      </c>
    </row>
    <row r="39" spans="2:50">
      <c r="B39" s="92"/>
      <c r="C39" s="93" t="s">
        <v>49</v>
      </c>
      <c r="D39" s="344"/>
      <c r="E39" s="320"/>
      <c r="F39" s="344"/>
      <c r="G39" s="320"/>
      <c r="H39" s="344"/>
      <c r="I39" s="320"/>
      <c r="J39" s="344"/>
      <c r="K39" s="320"/>
      <c r="L39" s="344"/>
      <c r="M39" s="320"/>
      <c r="N39" s="344"/>
      <c r="O39" s="320"/>
      <c r="P39" s="344"/>
      <c r="Q39" s="320"/>
      <c r="R39" s="344"/>
      <c r="S39" s="320"/>
      <c r="T39" s="344"/>
      <c r="U39" s="320"/>
      <c r="V39" s="344"/>
      <c r="W39" s="320"/>
      <c r="X39" s="344"/>
      <c r="Y39" s="320"/>
      <c r="Z39" s="345"/>
      <c r="AA39" s="345"/>
      <c r="AB39" s="344"/>
      <c r="AC39" s="320"/>
      <c r="AD39" s="344"/>
      <c r="AE39" s="320"/>
      <c r="AF39" s="344"/>
      <c r="AG39" s="320"/>
      <c r="AH39" s="344"/>
      <c r="AI39" s="320"/>
      <c r="AJ39" s="344"/>
      <c r="AK39" s="320"/>
      <c r="AM39" s="55">
        <f>COUNT(D39:AK39)</f>
        <v>0</v>
      </c>
      <c r="AN39" s="18" t="str">
        <f>IF(AM39&lt;3," ",(LARGE(D39:AK39,1)+LARGE(D39:AK39,2)+LARGE(D39:AK39,3))/3)</f>
        <v xml:space="preserve"> </v>
      </c>
      <c r="AO39" s="34" t="str">
        <f>IF(COUNTIF(D39:AK39,"(1)")=0," ",COUNTIF(D39:AK39,"(1)"))</f>
        <v xml:space="preserve"> </v>
      </c>
      <c r="AP39" s="34" t="str">
        <f>IF(COUNTIF(D39:AK39,"(2)")=0," ",COUNTIF(D39:AK39,"(2)"))</f>
        <v xml:space="preserve"> </v>
      </c>
      <c r="AQ39" s="34" t="str">
        <f>IF(COUNTIF(D39:AK39,"(3)")=0," ",COUNTIF(D39:AK39,"(3)"))</f>
        <v xml:space="preserve"> </v>
      </c>
      <c r="AR39" s="35" t="str">
        <f>IF(SUM(AO39:AQ39)=0," ",SUM(AO39:AQ39))</f>
        <v xml:space="preserve"> </v>
      </c>
      <c r="AS39" s="36">
        <v>19</v>
      </c>
      <c r="AT39" s="36">
        <v>19</v>
      </c>
      <c r="AU39" s="36">
        <v>19</v>
      </c>
      <c r="AV39" s="36">
        <v>19</v>
      </c>
      <c r="AW39" s="36" t="str">
        <f>IF(AM39=0,Var!$B$8,IF(LARGE(D39:AK39,1)&gt;=360,Var!$B$4," "))</f>
        <v>---</v>
      </c>
      <c r="AX39" s="36" t="str">
        <f>IF(AM39=0,Var!$B$8,IF(LARGE(D39:AK39,1)&gt;=400,Var!$B$4," "))</f>
        <v>---</v>
      </c>
    </row>
    <row r="40" spans="2:50" ht="9.9499999999999993" customHeight="1">
      <c r="B40" s="94"/>
      <c r="C40" s="94"/>
      <c r="D40" s="346"/>
      <c r="E40" s="346"/>
      <c r="F40" s="346"/>
      <c r="G40" s="346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M40"/>
      <c r="AN40"/>
      <c r="AO40"/>
      <c r="AP40"/>
      <c r="AQ40"/>
      <c r="AR40"/>
      <c r="AS40" s="17"/>
      <c r="AT40" s="17"/>
      <c r="AU40" s="26"/>
      <c r="AV40" s="26"/>
      <c r="AW40" s="17"/>
      <c r="AX40" s="17"/>
    </row>
    <row r="41" spans="2:50" ht="19.899999999999999" customHeight="1">
      <c r="B41" s="43"/>
      <c r="C41" s="44" t="s">
        <v>333</v>
      </c>
      <c r="D41" s="348"/>
      <c r="E41" s="348"/>
      <c r="F41" s="349"/>
      <c r="G41" s="348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89"/>
      <c r="AM41"/>
      <c r="AN41" s="89"/>
      <c r="AO41" s="89"/>
      <c r="AP41" s="89"/>
      <c r="AQ41" s="89"/>
      <c r="AR41" s="89"/>
      <c r="AS41" s="91">
        <v>180</v>
      </c>
      <c r="AT41" s="91">
        <v>220</v>
      </c>
      <c r="AU41" s="91">
        <v>240</v>
      </c>
      <c r="AV41" s="91">
        <v>280</v>
      </c>
      <c r="AW41" s="91">
        <v>320</v>
      </c>
      <c r="AX41" s="91">
        <v>360</v>
      </c>
    </row>
    <row r="42" spans="2:50">
      <c r="B42" s="92"/>
      <c r="C42" s="93" t="s">
        <v>33</v>
      </c>
      <c r="D42" s="344"/>
      <c r="E42" s="320"/>
      <c r="F42" s="344"/>
      <c r="G42" s="320"/>
      <c r="H42" s="344"/>
      <c r="I42" s="320"/>
      <c r="J42" s="344"/>
      <c r="K42" s="320"/>
      <c r="L42" s="344"/>
      <c r="M42" s="320"/>
      <c r="N42" s="344"/>
      <c r="O42" s="320"/>
      <c r="P42" s="344"/>
      <c r="Q42" s="320"/>
      <c r="R42" s="344"/>
      <c r="S42" s="320"/>
      <c r="T42" s="344"/>
      <c r="U42" s="320"/>
      <c r="V42" s="344"/>
      <c r="W42" s="320"/>
      <c r="X42" s="344"/>
      <c r="Y42" s="320"/>
      <c r="Z42" s="345"/>
      <c r="AA42" s="345"/>
      <c r="AB42" s="344"/>
      <c r="AC42" s="320"/>
      <c r="AD42" s="344"/>
      <c r="AE42" s="320"/>
      <c r="AF42" s="344"/>
      <c r="AG42" s="320"/>
      <c r="AH42" s="344"/>
      <c r="AI42" s="320"/>
      <c r="AJ42" s="344"/>
      <c r="AK42" s="320"/>
      <c r="AM42" s="55">
        <f>COUNT(D42:AK42)</f>
        <v>0</v>
      </c>
      <c r="AN42" s="18" t="str">
        <f>IF(AM42&lt;3," ",(LARGE(D42:AK42,1)+LARGE(D42:AK42,2)+LARGE(D42:AK42,3))/3)</f>
        <v xml:space="preserve"> </v>
      </c>
      <c r="AO42" s="34" t="str">
        <f>IF(COUNTIF(D42:AK42,"(1)")=0," ",COUNTIF(D42:AK42,"(1)"))</f>
        <v xml:space="preserve"> </v>
      </c>
      <c r="AP42" s="34" t="str">
        <f>IF(COUNTIF(D42:AK42,"(2)")=0," ",COUNTIF(D42:AK42,"(2)"))</f>
        <v xml:space="preserve"> </v>
      </c>
      <c r="AQ42" s="34" t="str">
        <f>IF(COUNTIF(D42:AK42,"(3)")=0," ",COUNTIF(D42:AK42,"(3)"))</f>
        <v xml:space="preserve"> </v>
      </c>
      <c r="AR42" s="35" t="str">
        <f>IF(SUM(AO42:AQ42)=0," ",SUM(AO42:AQ42))</f>
        <v xml:space="preserve"> </v>
      </c>
      <c r="AS42" s="36">
        <v>15</v>
      </c>
      <c r="AT42" s="36">
        <v>15</v>
      </c>
      <c r="AU42" s="36">
        <v>15</v>
      </c>
      <c r="AV42" s="36" t="str">
        <f>IF(AM42=0,Var!$B$8,IF(LARGE(D42:AK42,1)&gt;=280,Var!$B$4," "))</f>
        <v>---</v>
      </c>
      <c r="AW42" s="36" t="str">
        <f>IF(AM42=0,Var!$B$8,IF(LARGE(D42:AK42,1)&gt;=320,Var!$B$4," "))</f>
        <v>---</v>
      </c>
      <c r="AX42" s="36" t="str">
        <f>IF(AM42=0,Var!$B$8,IF(LARGE(D42:AK42,1)&gt;=360,Var!$B$4," "))</f>
        <v>---</v>
      </c>
    </row>
    <row r="43" spans="2:50" ht="19.899999999999999" customHeight="1">
      <c r="B43" s="27"/>
      <c r="C43" s="28" t="s">
        <v>303</v>
      </c>
      <c r="D43" s="341"/>
      <c r="E43" s="341"/>
      <c r="F43" s="342"/>
      <c r="G43" s="341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89"/>
      <c r="AM43"/>
      <c r="AN43" s="89"/>
      <c r="AO43" s="89"/>
      <c r="AP43" s="89"/>
      <c r="AQ43" s="89"/>
      <c r="AR43" s="89"/>
      <c r="AS43" s="43"/>
      <c r="AT43" s="43"/>
      <c r="AU43" s="43"/>
      <c r="AV43" s="43"/>
      <c r="AW43" s="43"/>
      <c r="AX43" s="43"/>
    </row>
    <row r="44" spans="2:50">
      <c r="B44" s="92"/>
      <c r="C44" s="93" t="s">
        <v>34</v>
      </c>
      <c r="D44" s="344"/>
      <c r="E44" s="320"/>
      <c r="F44" s="344"/>
      <c r="G44" s="320"/>
      <c r="H44" s="344"/>
      <c r="I44" s="320"/>
      <c r="J44" s="344"/>
      <c r="K44" s="320"/>
      <c r="L44" s="344"/>
      <c r="M44" s="320"/>
      <c r="N44" s="344"/>
      <c r="O44" s="320"/>
      <c r="P44" s="344"/>
      <c r="Q44" s="320"/>
      <c r="R44" s="344"/>
      <c r="S44" s="320"/>
      <c r="T44" s="344"/>
      <c r="U44" s="320"/>
      <c r="V44" s="344"/>
      <c r="W44" s="320"/>
      <c r="X44" s="344"/>
      <c r="Y44" s="320"/>
      <c r="Z44" s="345"/>
      <c r="AA44" s="345"/>
      <c r="AB44" s="344"/>
      <c r="AC44" s="320"/>
      <c r="AD44" s="344"/>
      <c r="AE44" s="320"/>
      <c r="AF44" s="344"/>
      <c r="AG44" s="320"/>
      <c r="AH44" s="344"/>
      <c r="AI44" s="320"/>
      <c r="AJ44" s="344"/>
      <c r="AK44" s="320"/>
      <c r="AM44" s="55">
        <f>COUNT(D44:AK44)</f>
        <v>0</v>
      </c>
      <c r="AN44" s="18" t="str">
        <f>IF(AM44&lt;3," ",(LARGE(D44:AK44,1)+LARGE(D44:AK44,2)+LARGE(D44:AK44,3))/3)</f>
        <v xml:space="preserve"> </v>
      </c>
      <c r="AO44" s="34" t="str">
        <f>IF(COUNTIF(D44:AK44,"(1)")=0," ",COUNTIF(D44:AK44,"(1)"))</f>
        <v xml:space="preserve"> </v>
      </c>
      <c r="AP44" s="34" t="str">
        <f>IF(COUNTIF(D44:AK44,"(2)")=0," ",COUNTIF(D44:AK44,"(2)"))</f>
        <v xml:space="preserve"> </v>
      </c>
      <c r="AQ44" s="34" t="str">
        <f>IF(COUNTIF(D44:AK44,"(3)")=0," ",COUNTIF(D44:AK44,"(3)"))</f>
        <v xml:space="preserve"> </v>
      </c>
      <c r="AR44" s="35" t="str">
        <f>IF(SUM(AO44:AQ44)=0," ",SUM(AO44:AQ44))</f>
        <v xml:space="preserve"> </v>
      </c>
      <c r="AS44" s="36">
        <v>4</v>
      </c>
      <c r="AT44" s="36">
        <v>4</v>
      </c>
      <c r="AU44" s="36">
        <v>4</v>
      </c>
      <c r="AV44" s="36">
        <v>12</v>
      </c>
      <c r="AW44" s="36" t="str">
        <f>IF(AM44=0,Var!$B$8,IF(LARGE(D44:AK44,1)&gt;=320,Var!$B$4," "))</f>
        <v>---</v>
      </c>
      <c r="AX44" s="36" t="str">
        <f>IF(AM44=0,Var!$B$8,IF(LARGE(D44:AK44,1)&gt;=360,Var!$B$4," "))</f>
        <v>---</v>
      </c>
    </row>
    <row r="45" spans="2:50" ht="9.9499999999999993" customHeight="1">
      <c r="B45" s="94"/>
      <c r="C45" s="94"/>
      <c r="D45" s="346"/>
      <c r="E45" s="346"/>
      <c r="F45" s="346"/>
      <c r="G45" s="346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M45"/>
      <c r="AN45"/>
      <c r="AO45"/>
      <c r="AP45"/>
      <c r="AQ45"/>
      <c r="AR45"/>
      <c r="AS45" s="17"/>
      <c r="AT45" s="17"/>
      <c r="AU45" s="17"/>
      <c r="AV45" s="17"/>
      <c r="AW45" s="17"/>
      <c r="AX45" s="17"/>
    </row>
    <row r="46" spans="2:50" ht="19.899999999999999" customHeight="1">
      <c r="B46" s="43"/>
      <c r="C46" s="44" t="s">
        <v>295</v>
      </c>
      <c r="D46" s="348"/>
      <c r="E46" s="348"/>
      <c r="F46" s="349"/>
      <c r="G46" s="348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89"/>
      <c r="AM46"/>
      <c r="AN46" s="89"/>
      <c r="AO46" s="89"/>
      <c r="AP46" s="89"/>
      <c r="AQ46" s="89"/>
      <c r="AR46" s="89"/>
      <c r="AS46" s="91">
        <v>200</v>
      </c>
      <c r="AT46" s="91">
        <v>240</v>
      </c>
      <c r="AU46" s="91">
        <v>260</v>
      </c>
      <c r="AV46" s="91">
        <v>300</v>
      </c>
      <c r="AW46" s="91">
        <v>340</v>
      </c>
      <c r="AX46" s="91">
        <v>380</v>
      </c>
    </row>
    <row r="47" spans="2:50">
      <c r="B47" s="92"/>
      <c r="C47" s="93" t="s">
        <v>35</v>
      </c>
      <c r="D47" s="344"/>
      <c r="E47" s="320"/>
      <c r="F47" s="344"/>
      <c r="G47" s="320"/>
      <c r="H47" s="344"/>
      <c r="I47" s="320"/>
      <c r="J47" s="344"/>
      <c r="K47" s="320"/>
      <c r="L47" s="344"/>
      <c r="M47" s="320"/>
      <c r="N47" s="344"/>
      <c r="O47" s="320"/>
      <c r="P47" s="344"/>
      <c r="Q47" s="320"/>
      <c r="R47" s="344"/>
      <c r="S47" s="320"/>
      <c r="T47" s="344"/>
      <c r="U47" s="320"/>
      <c r="V47" s="344"/>
      <c r="W47" s="320"/>
      <c r="X47" s="344"/>
      <c r="Y47" s="320"/>
      <c r="Z47" s="345"/>
      <c r="AA47" s="345"/>
      <c r="AB47" s="344"/>
      <c r="AC47" s="320"/>
      <c r="AD47" s="344"/>
      <c r="AE47" s="320"/>
      <c r="AF47" s="344"/>
      <c r="AG47" s="320"/>
      <c r="AH47" s="344"/>
      <c r="AI47" s="320"/>
      <c r="AJ47" s="344"/>
      <c r="AK47" s="320"/>
      <c r="AM47" s="55">
        <f>COUNT(D47:AK47)</f>
        <v>0</v>
      </c>
      <c r="AN47" s="18" t="str">
        <f>IF(AM47&lt;3," ",(LARGE(D47:AK47,1)+LARGE(D47:AK47,2)+LARGE(D47:AK47,3))/3)</f>
        <v xml:space="preserve"> </v>
      </c>
      <c r="AO47" s="34" t="str">
        <f>IF(COUNTIF(D47:AK47,"(1)")=0," ",COUNTIF(D47:AK47,"(1)"))</f>
        <v xml:space="preserve"> </v>
      </c>
      <c r="AP47" s="34" t="str">
        <f>IF(COUNTIF(D47:AK47,"(2)")=0," ",COUNTIF(D47:AK47,"(2)"))</f>
        <v xml:space="preserve"> </v>
      </c>
      <c r="AQ47" s="34" t="str">
        <f>IF(COUNTIF(D47:AK47,"(3)")=0," ",COUNTIF(D47:AK47,"(3)"))</f>
        <v xml:space="preserve"> </v>
      </c>
      <c r="AR47" s="35" t="str">
        <f>IF(SUM(AO47:AQ47)=0," ",SUM(AO47:AQ47))</f>
        <v xml:space="preserve"> </v>
      </c>
      <c r="AS47" s="36">
        <v>6</v>
      </c>
      <c r="AT47" s="36">
        <v>6</v>
      </c>
      <c r="AU47" s="36" t="str">
        <f>IF(AM47=0,Var!$B$8,IF(LARGE(D47:AK47,1)&gt;=260,Var!$B$4," "))</f>
        <v>---</v>
      </c>
      <c r="AV47" s="36" t="str">
        <f>IF(AM47=0,Var!$B$8,IF(LARGE(D47:AK47,1)&gt;=300,Var!$B$4," "))</f>
        <v>---</v>
      </c>
      <c r="AW47" s="36" t="str">
        <f>IF(AM47=0,Var!$B$8,IF(LARGE(D47:AK47,1)&gt;=340,Var!$B$4," "))</f>
        <v>---</v>
      </c>
      <c r="AX47" s="36" t="str">
        <f>IF(AM47=0,Var!$B$8,IF(LARGE(D47:AK47,1)&gt;=380,Var!$B$4," "))</f>
        <v>---</v>
      </c>
    </row>
    <row r="48" spans="2:50" ht="19.899999999999999" customHeight="1">
      <c r="B48" s="27"/>
      <c r="C48" s="28" t="s">
        <v>300</v>
      </c>
      <c r="D48" s="341"/>
      <c r="E48" s="341"/>
      <c r="F48" s="342"/>
      <c r="G48" s="341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89"/>
      <c r="AM48"/>
      <c r="AN48" s="89"/>
      <c r="AO48" s="89"/>
      <c r="AP48" s="89"/>
      <c r="AQ48" s="89"/>
      <c r="AR48" s="89"/>
      <c r="AS48" s="43"/>
      <c r="AT48" s="43"/>
      <c r="AU48" s="43"/>
      <c r="AV48" s="43"/>
      <c r="AW48" s="43"/>
      <c r="AX48" s="43"/>
    </row>
    <row r="49" spans="1:252">
      <c r="B49" s="92"/>
      <c r="C49" s="93" t="s">
        <v>75</v>
      </c>
      <c r="D49" s="344"/>
      <c r="E49" s="320"/>
      <c r="F49" s="344"/>
      <c r="G49" s="350"/>
      <c r="H49" s="344"/>
      <c r="I49" s="356"/>
      <c r="J49" s="344"/>
      <c r="K49" s="351"/>
      <c r="L49" s="344"/>
      <c r="M49" s="320"/>
      <c r="N49" s="344"/>
      <c r="O49" s="320"/>
      <c r="P49" s="344"/>
      <c r="Q49" s="320"/>
      <c r="R49" s="344"/>
      <c r="S49" s="320"/>
      <c r="T49" s="344"/>
      <c r="U49" s="320"/>
      <c r="V49" s="344"/>
      <c r="W49" s="320"/>
      <c r="X49" s="344"/>
      <c r="Y49" s="320"/>
      <c r="Z49" s="345"/>
      <c r="AA49" s="345"/>
      <c r="AB49" s="344"/>
      <c r="AC49" s="320"/>
      <c r="AD49" s="344"/>
      <c r="AE49" s="320"/>
      <c r="AF49" s="344"/>
      <c r="AG49" s="320"/>
      <c r="AH49" s="344"/>
      <c r="AI49" s="320"/>
      <c r="AJ49" s="344"/>
      <c r="AK49" s="320"/>
      <c r="AM49" s="55">
        <f>COUNT(D49:AK49)</f>
        <v>0</v>
      </c>
      <c r="AN49" s="18" t="str">
        <f>IF(AM49&lt;3," ",(LARGE(D49:AK49,1)+LARGE(D49:AK49,2)+LARGE(D49:AK49,3))/3)</f>
        <v xml:space="preserve"> </v>
      </c>
      <c r="AO49" s="34" t="str">
        <f>IF(COUNTIF(D49:AK49,"(1)")=0," ",COUNTIF(D49:AK49,"(1)"))</f>
        <v xml:space="preserve"> </v>
      </c>
      <c r="AP49" s="34" t="str">
        <f>IF(COUNTIF(D49:AK49,"(2)")=0," ",COUNTIF(D49:AK49,"(2)"))</f>
        <v xml:space="preserve"> </v>
      </c>
      <c r="AQ49" s="34" t="str">
        <f>IF(COUNTIF(D49:AK49,"(3)")=0," ",COUNTIF(D49:AK49,"(3)"))</f>
        <v xml:space="preserve"> </v>
      </c>
      <c r="AR49" s="35" t="str">
        <f>IF(SUM(AO49:AQ49)=0," ",SUM(AO49:AQ49))</f>
        <v xml:space="preserve"> </v>
      </c>
      <c r="AS49" s="36">
        <v>95</v>
      </c>
      <c r="AT49" s="36">
        <v>95</v>
      </c>
      <c r="AU49" s="36">
        <v>95</v>
      </c>
      <c r="AV49" s="36">
        <v>95</v>
      </c>
      <c r="AW49" s="36">
        <v>0</v>
      </c>
      <c r="AX49" s="36">
        <v>12</v>
      </c>
    </row>
    <row r="50" spans="1:252" ht="19.899999999999999" customHeight="1">
      <c r="B50" s="27"/>
      <c r="C50" s="28" t="s">
        <v>301</v>
      </c>
      <c r="D50" s="341"/>
      <c r="E50" s="341"/>
      <c r="F50" s="342"/>
      <c r="G50" s="341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89"/>
      <c r="AM50"/>
      <c r="AN50" s="89"/>
      <c r="AO50" s="89"/>
      <c r="AP50" s="89"/>
      <c r="AQ50" s="89"/>
      <c r="AR50" s="89"/>
      <c r="AS50" s="40"/>
      <c r="AT50" s="40"/>
      <c r="AU50" s="40"/>
      <c r="AV50" s="40"/>
      <c r="AW50" s="40"/>
      <c r="AX50" s="40"/>
    </row>
    <row r="51" spans="1:252">
      <c r="B51" s="92"/>
      <c r="C51" s="93" t="s">
        <v>34</v>
      </c>
      <c r="D51" s="344"/>
      <c r="E51" s="320"/>
      <c r="F51" s="344"/>
      <c r="G51" s="320"/>
      <c r="H51" s="344"/>
      <c r="I51" s="320"/>
      <c r="J51" s="344"/>
      <c r="K51" s="320"/>
      <c r="L51" s="344"/>
      <c r="M51" s="320"/>
      <c r="N51" s="344"/>
      <c r="O51" s="320"/>
      <c r="P51" s="344"/>
      <c r="Q51" s="320"/>
      <c r="R51" s="344"/>
      <c r="S51" s="320"/>
      <c r="T51" s="344"/>
      <c r="U51" s="320"/>
      <c r="V51" s="344"/>
      <c r="W51" s="320"/>
      <c r="X51" s="344"/>
      <c r="Y51" s="320"/>
      <c r="Z51" s="345"/>
      <c r="AA51" s="345"/>
      <c r="AB51" s="344"/>
      <c r="AC51" s="320"/>
      <c r="AD51" s="344"/>
      <c r="AE51" s="320"/>
      <c r="AF51" s="344"/>
      <c r="AG51" s="320"/>
      <c r="AH51" s="344"/>
      <c r="AI51" s="320"/>
      <c r="AJ51" s="344"/>
      <c r="AK51" s="320"/>
      <c r="AM51" s="55">
        <f>COUNT(D51:AK51)</f>
        <v>0</v>
      </c>
      <c r="AN51" s="18" t="str">
        <f>IF(AM51&lt;3," ",(LARGE(D51:AK51,1)+LARGE(D51:AK51,2)+LARGE(D51:AK51,3))/3)</f>
        <v xml:space="preserve"> </v>
      </c>
      <c r="AO51" s="34" t="str">
        <f>IF(COUNTIF(D51:AK51,"(1)")=0," ",COUNTIF(D51:AK51,"(1)"))</f>
        <v xml:space="preserve"> </v>
      </c>
      <c r="AP51" s="34" t="str">
        <f>IF(COUNTIF(D51:AK51,"(2)")=0," ",COUNTIF(D51:AK51,"(2)"))</f>
        <v xml:space="preserve"> </v>
      </c>
      <c r="AQ51" s="34" t="str">
        <f>IF(COUNTIF(D51:AK51,"(3)")=0," ",COUNTIF(D51:AK51,"(3)"))</f>
        <v xml:space="preserve"> </v>
      </c>
      <c r="AR51" s="35" t="str">
        <f>IF(SUM(AO51:AQ51)=0," ",SUM(AO51:AQ51))</f>
        <v xml:space="preserve"> </v>
      </c>
      <c r="AS51" s="36">
        <v>4</v>
      </c>
      <c r="AT51" s="36">
        <v>4</v>
      </c>
      <c r="AU51" s="36">
        <v>4</v>
      </c>
      <c r="AV51" s="36" t="str">
        <f>IF(AM51=0,Var!$B$8,IF(LARGE(D51:AK51,1)&gt;=300,Var!$B$4," "))</f>
        <v>---</v>
      </c>
      <c r="AW51" s="36" t="str">
        <f>IF(AM51=0,Var!$B$8,IF(LARGE(D51:AK51,1)&gt;=340,Var!$B$4," "))</f>
        <v>---</v>
      </c>
      <c r="AX51" s="36" t="str">
        <f>IF(AM51=0,Var!$B$8,IF(LARGE(D51:AK51,1)&gt;=380,Var!$B$4," "))</f>
        <v>---</v>
      </c>
    </row>
    <row r="52" spans="1:252">
      <c r="B52" s="92"/>
      <c r="C52" s="93"/>
      <c r="D52" s="344"/>
      <c r="E52" s="320"/>
      <c r="F52" s="344"/>
      <c r="G52" s="320"/>
      <c r="H52" s="344"/>
      <c r="I52" s="320"/>
      <c r="J52" s="344"/>
      <c r="K52" s="320"/>
      <c r="L52" s="344"/>
      <c r="M52" s="320"/>
      <c r="N52" s="344"/>
      <c r="O52" s="320"/>
      <c r="P52" s="344"/>
      <c r="Q52" s="320"/>
      <c r="R52" s="344"/>
      <c r="S52" s="320"/>
      <c r="T52" s="344"/>
      <c r="U52" s="320"/>
      <c r="V52" s="344"/>
      <c r="W52" s="320"/>
      <c r="X52" s="344"/>
      <c r="Y52" s="320"/>
      <c r="Z52" s="345"/>
      <c r="AA52" s="345"/>
      <c r="AB52" s="344"/>
      <c r="AC52" s="320"/>
      <c r="AD52" s="344"/>
      <c r="AE52" s="320"/>
      <c r="AF52" s="344"/>
      <c r="AG52" s="320"/>
      <c r="AH52" s="344"/>
      <c r="AI52" s="320"/>
      <c r="AJ52" s="344"/>
      <c r="AK52" s="320"/>
      <c r="AM52" s="55">
        <f>COUNT(D52:AK52)</f>
        <v>0</v>
      </c>
      <c r="AN52" s="18" t="str">
        <f>IF(AM52&lt;3," ",(LARGE(D52:AK52,1)+LARGE(D52:AK52,2)+LARGE(D52:AK52,3))/3)</f>
        <v xml:space="preserve"> </v>
      </c>
      <c r="AO52" s="34" t="str">
        <f>IF(COUNTIF(D52:AK52,"(1)")=0," ",COUNTIF(D52:AK52,"(1)"))</f>
        <v xml:space="preserve"> </v>
      </c>
      <c r="AP52" s="34" t="str">
        <f>IF(COUNTIF(D52:AK52,"(2)")=0," ",COUNTIF(D52:AK52,"(2)"))</f>
        <v xml:space="preserve"> </v>
      </c>
      <c r="AQ52" s="34" t="str">
        <f>IF(COUNTIF(D52:AK52,"(3)")=0," ",COUNTIF(D52:AK52,"(3)"))</f>
        <v xml:space="preserve"> </v>
      </c>
      <c r="AR52" s="35" t="str">
        <f>IF(SUM(AO52:AQ52)=0," ",SUM(AO52:AQ52))</f>
        <v xml:space="preserve"> </v>
      </c>
      <c r="AS52" s="36" t="str">
        <f>IF(AM52=0,Var!$B$8,IF(LARGE(D52:AK52,1)&gt;=200,Var!$B$4," "))</f>
        <v>---</v>
      </c>
      <c r="AT52" s="36" t="str">
        <f>IF(AM52=0,Var!$B$8,IF(LARGE(D52:AK52,1)&gt;=240,Var!$B$4," "))</f>
        <v>---</v>
      </c>
      <c r="AU52" s="36" t="str">
        <f>IF(AM52=0,Var!$B$8,IF(LARGE(D52:AK52,1)&gt;=260,Var!$B$4," "))</f>
        <v>---</v>
      </c>
      <c r="AV52" s="36" t="str">
        <f>IF(AM52=0,Var!$B$8,IF(LARGE(D52:AK52,1)&gt;=300,Var!$B$4," "))</f>
        <v>---</v>
      </c>
      <c r="AW52" s="36" t="str">
        <f>IF(AM52=0,Var!$B$8,IF(LARGE(D52:AK52,1)&gt;=340,Var!$B$4," "))</f>
        <v>---</v>
      </c>
      <c r="AX52" s="36" t="str">
        <f>IF(AM52=0,Var!$B$8,IF(LARGE(D52:AK52,1)&gt;=380,Var!$B$4," "))</f>
        <v>---</v>
      </c>
    </row>
    <row r="53" spans="1:252" ht="9.9499999999999993" customHeight="1">
      <c r="B53" s="94"/>
      <c r="C53" s="94"/>
      <c r="D53" s="346"/>
      <c r="E53" s="346"/>
      <c r="F53" s="346"/>
      <c r="G53" s="346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M53"/>
      <c r="AN53"/>
      <c r="AO53"/>
      <c r="AP53"/>
      <c r="AQ53"/>
      <c r="AR53"/>
      <c r="AS53" s="97"/>
      <c r="AT53" s="97"/>
      <c r="AU53" s="97"/>
      <c r="AV53" s="97"/>
      <c r="AW53" s="97"/>
      <c r="AX53" s="97"/>
    </row>
    <row r="54" spans="1:252" ht="19.899999999999999" customHeight="1">
      <c r="B54" s="43"/>
      <c r="C54" s="44" t="s">
        <v>302</v>
      </c>
      <c r="D54" s="348"/>
      <c r="E54" s="348"/>
      <c r="F54" s="349"/>
      <c r="G54" s="348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89"/>
      <c r="AM54"/>
      <c r="AN54" s="89"/>
      <c r="AO54" s="89"/>
      <c r="AP54" s="89"/>
      <c r="AQ54" s="89"/>
      <c r="AR54" s="89"/>
      <c r="AS54" s="98">
        <v>220</v>
      </c>
      <c r="AT54" s="98">
        <v>260</v>
      </c>
      <c r="AU54" s="98">
        <v>280</v>
      </c>
      <c r="AV54" s="98">
        <v>320</v>
      </c>
      <c r="AW54" s="98">
        <v>360</v>
      </c>
      <c r="AX54" s="98">
        <v>400</v>
      </c>
    </row>
    <row r="55" spans="1:252">
      <c r="B55" s="92">
        <v>1</v>
      </c>
      <c r="C55" s="93" t="s">
        <v>34</v>
      </c>
      <c r="D55" s="344">
        <v>256</v>
      </c>
      <c r="E55" s="320" t="s">
        <v>18</v>
      </c>
      <c r="F55" s="344">
        <v>269</v>
      </c>
      <c r="G55" s="320" t="s">
        <v>384</v>
      </c>
      <c r="H55" s="344"/>
      <c r="I55" s="320"/>
      <c r="J55" s="344"/>
      <c r="K55" s="320"/>
      <c r="L55" s="344"/>
      <c r="M55" s="320"/>
      <c r="N55" s="344"/>
      <c r="O55" s="320"/>
      <c r="P55" s="344"/>
      <c r="Q55" s="320"/>
      <c r="R55" s="344"/>
      <c r="S55" s="320"/>
      <c r="T55" s="344"/>
      <c r="U55" s="320"/>
      <c r="V55" s="344"/>
      <c r="W55" s="320"/>
      <c r="X55" s="344"/>
      <c r="Y55" s="320"/>
      <c r="Z55" s="345"/>
      <c r="AA55" s="345"/>
      <c r="AB55" s="344"/>
      <c r="AC55" s="320"/>
      <c r="AD55" s="344"/>
      <c r="AE55" s="320"/>
      <c r="AF55" s="344"/>
      <c r="AG55" s="320"/>
      <c r="AH55" s="344"/>
      <c r="AI55" s="320"/>
      <c r="AJ55" s="344"/>
      <c r="AK55" s="320"/>
      <c r="AM55" s="55">
        <f>COUNT(D55:AK55)</f>
        <v>2</v>
      </c>
      <c r="AN55" s="18" t="str">
        <f>IF(AM55&lt;3," ",(LARGE(D55:AK55,1)+LARGE(D55:AK55,2)+LARGE(D55:AK55,3))/3)</f>
        <v xml:space="preserve"> </v>
      </c>
      <c r="AO55" s="34" t="str">
        <f>IF(COUNTIF(D55:AK55,"(1)")=0," ",COUNTIF(D55:AK55,"(1)"))</f>
        <v xml:space="preserve"> </v>
      </c>
      <c r="AP55" s="34" t="str">
        <f>IF(COUNTIF(D55:AK55,"(2)")=0," ",COUNTIF(D55:AK55,"(2)"))</f>
        <v xml:space="preserve"> </v>
      </c>
      <c r="AQ55" s="34">
        <f>IF(COUNTIF(D55:AK55,"(3)")=0," ",COUNTIF(D55:AK55,"(3)"))</f>
        <v>1</v>
      </c>
      <c r="AR55" s="35">
        <f>IF(SUM(AO55:AQ55)=0," ",SUM(AO55:AQ55))</f>
        <v>1</v>
      </c>
      <c r="AS55" s="36">
        <v>4</v>
      </c>
      <c r="AT55" s="36">
        <v>4</v>
      </c>
      <c r="AU55" s="36">
        <v>4</v>
      </c>
      <c r="AV55" s="36">
        <v>12</v>
      </c>
      <c r="AW55" s="36" t="str">
        <f>IF(AM55=0,Var!$B$8,IF(LARGE(D55:AK55,1)&gt;=320,Var!$B$4," "))</f>
        <v xml:space="preserve"> </v>
      </c>
      <c r="AX55" s="36" t="str">
        <f>IF(AM55=0,Var!$B$8,IF(LARGE(D55:AK55,1)&gt;=360,Var!$B$4," "))</f>
        <v xml:space="preserve"> </v>
      </c>
    </row>
    <row r="56" spans="1:252">
      <c r="B56" s="92"/>
      <c r="C56" s="93"/>
      <c r="D56" s="344"/>
      <c r="E56" s="320"/>
      <c r="F56" s="344"/>
      <c r="G56" s="320"/>
      <c r="H56" s="344"/>
      <c r="I56" s="320"/>
      <c r="J56" s="344"/>
      <c r="K56" s="320"/>
      <c r="L56" s="344"/>
      <c r="M56" s="320"/>
      <c r="N56" s="344"/>
      <c r="O56" s="320"/>
      <c r="P56" s="344"/>
      <c r="Q56" s="320"/>
      <c r="R56" s="344"/>
      <c r="S56" s="320"/>
      <c r="T56" s="344"/>
      <c r="U56" s="320"/>
      <c r="V56" s="344"/>
      <c r="W56" s="320"/>
      <c r="X56" s="344"/>
      <c r="Y56" s="320"/>
      <c r="Z56" s="345"/>
      <c r="AA56" s="345"/>
      <c r="AB56" s="344"/>
      <c r="AC56" s="320"/>
      <c r="AD56" s="344"/>
      <c r="AE56" s="320"/>
      <c r="AF56" s="344"/>
      <c r="AG56" s="320"/>
      <c r="AH56" s="344"/>
      <c r="AI56" s="320"/>
      <c r="AJ56" s="344"/>
      <c r="AK56" s="320"/>
      <c r="AM56" s="55">
        <f>COUNT(D56:AK56)</f>
        <v>0</v>
      </c>
      <c r="AN56" s="18" t="str">
        <f>IF(AM56&lt;3," ",(LARGE(D56:AK56,1)+LARGE(D56:AK56,2)+LARGE(D56:AK56,3))/3)</f>
        <v xml:space="preserve"> </v>
      </c>
      <c r="AO56" s="355" t="str">
        <f>IF(COUNTIF(D56:AK56,"(1)")=0," ",COUNTIF(D56:AK56,"(1)"))</f>
        <v xml:space="preserve"> </v>
      </c>
      <c r="AP56" s="355" t="str">
        <f>IF(COUNTIF(D56:AK56,"(2)")=0," ",COUNTIF(D56:AK56,"(2)"))</f>
        <v xml:space="preserve"> </v>
      </c>
      <c r="AQ56" s="355" t="str">
        <f>IF(COUNTIF(D56:AK56,"(3)")=0," ",COUNTIF(D56:AK56,"(3)"))</f>
        <v xml:space="preserve"> </v>
      </c>
      <c r="AR56" s="35" t="str">
        <f>IF(SUM(AO56:AQ56)=0," ",SUM(AO56:AQ56))</f>
        <v xml:space="preserve"> </v>
      </c>
      <c r="AS56" s="36" t="str">
        <f>IF(AM56=0,Var!$B$8,IF(LARGE(D56:AK56,1)&gt;=220,Var!$B$4," "))</f>
        <v>---</v>
      </c>
      <c r="AT56" s="36" t="str">
        <f>IF(AM56=0,Var!$B$8,IF(LARGE(D56:AK56,1)&gt;=260,Var!$B$4," "))</f>
        <v>---</v>
      </c>
      <c r="AU56" s="36" t="str">
        <f>IF(AM56=0,Var!$B$8,IF(LARGE(D56:AK56,1)&gt;=280,Var!$B$4," "))</f>
        <v>---</v>
      </c>
      <c r="AV56" s="36" t="str">
        <f>IF(AM56=0,Var!$B$8,IF(LARGE(D56:AK56,1)&gt;=320,Var!$B$4," "))</f>
        <v>---</v>
      </c>
      <c r="AW56" s="36" t="str">
        <f>IF(AM56=0,Var!$B$8,IF(LARGE(D56:AK56,1)&gt;=360,Var!$B$4," "))</f>
        <v>---</v>
      </c>
      <c r="AX56" s="36" t="str">
        <f>IF(AM56=0,Var!$B$8,IF(LARGE(D56:AK56,1)&gt;=400,Var!$B$4," "))</f>
        <v>---</v>
      </c>
    </row>
    <row r="57" spans="1:252">
      <c r="B57" s="92"/>
      <c r="C57" s="93"/>
      <c r="D57" s="344"/>
      <c r="E57" s="320"/>
      <c r="F57" s="344"/>
      <c r="G57" s="320"/>
      <c r="H57" s="344"/>
      <c r="I57" s="320"/>
      <c r="J57" s="344"/>
      <c r="K57" s="320"/>
      <c r="L57" s="344"/>
      <c r="M57" s="320"/>
      <c r="N57" s="344"/>
      <c r="O57" s="320"/>
      <c r="P57" s="344"/>
      <c r="Q57" s="320"/>
      <c r="R57" s="344"/>
      <c r="S57" s="320"/>
      <c r="T57" s="344"/>
      <c r="U57" s="320"/>
      <c r="V57" s="344"/>
      <c r="W57" s="320"/>
      <c r="X57" s="344"/>
      <c r="Y57" s="320"/>
      <c r="Z57" s="345"/>
      <c r="AA57" s="345"/>
      <c r="AB57" s="344"/>
      <c r="AC57" s="320"/>
      <c r="AD57" s="344"/>
      <c r="AE57" s="320"/>
      <c r="AF57" s="344"/>
      <c r="AG57" s="320"/>
      <c r="AH57" s="344"/>
      <c r="AI57" s="320"/>
      <c r="AJ57" s="344"/>
      <c r="AK57" s="320"/>
      <c r="AM57" s="55">
        <f>COUNT(D57:AK57)</f>
        <v>0</v>
      </c>
      <c r="AN57" s="18" t="str">
        <f>IF(AM57&lt;3," ",(LARGE(D57:AK57,1)+LARGE(D57:AK57,2)+LARGE(D57:AK57,3))/3)</f>
        <v xml:space="preserve"> </v>
      </c>
      <c r="AO57" s="34" t="str">
        <f>IF(COUNTIF(D57:AK57,"(1)")=0," ",COUNTIF(D57:AK57,"(1)"))</f>
        <v xml:space="preserve"> </v>
      </c>
      <c r="AP57" s="34" t="str">
        <f>IF(COUNTIF(D57:AK57,"(2)")=0," ",COUNTIF(D57:AK57,"(2)"))</f>
        <v xml:space="preserve"> </v>
      </c>
      <c r="AQ57" s="34" t="str">
        <f>IF(COUNTIF(D57:AK57,"(3)")=0," ",COUNTIF(D57:AK57,"(3)"))</f>
        <v xml:space="preserve"> </v>
      </c>
      <c r="AR57" s="35" t="str">
        <f>IF(SUM(AO57:AQ57)=0," ",SUM(AO57:AQ57))</f>
        <v xml:space="preserve"> </v>
      </c>
      <c r="AS57" s="36" t="str">
        <f>IF(AM57=0,Var!$B$8,IF(LARGE(D57:AK57,1)&gt;=220,Var!$B$4," "))</f>
        <v>---</v>
      </c>
      <c r="AT57" s="36" t="str">
        <f>IF(AM57=0,Var!$B$8,IF(LARGE(D57:AK57,1)&gt;=260,Var!$B$4," "))</f>
        <v>---</v>
      </c>
      <c r="AU57" s="36" t="str">
        <f>IF(AM57=0,Var!$B$8,IF(LARGE(D57:AK57,1)&gt;=280,Var!$B$4," "))</f>
        <v>---</v>
      </c>
      <c r="AV57" s="36" t="str">
        <f>IF(AM57=0,Var!$B$8,IF(LARGE(D57:AK57,1)&gt;=320,Var!$B$4," "))</f>
        <v>---</v>
      </c>
      <c r="AW57" s="36" t="str">
        <f>IF(AM57=0,Var!$B$8,IF(LARGE(D57:AK57,1)&gt;=360,Var!$B$4," "))</f>
        <v>---</v>
      </c>
      <c r="AX57" s="36" t="str">
        <f>IF(AM57=0,Var!$B$8,IF(LARGE(D57:AK57,1)&gt;=400,Var!$B$4," "))</f>
        <v>---</v>
      </c>
    </row>
    <row r="58" spans="1:252">
      <c r="B58" s="94"/>
      <c r="C58" s="94"/>
      <c r="D58" s="346"/>
      <c r="E58" s="346"/>
      <c r="F58" s="346"/>
      <c r="G58" s="346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M58" s="55"/>
    </row>
    <row r="59" spans="1:252">
      <c r="A59"/>
      <c r="B59"/>
      <c r="C59" s="99" t="s">
        <v>58</v>
      </c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570">
        <f>COUNT(B8:B63)</f>
        <v>1</v>
      </c>
      <c r="U59" s="570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7"/>
      <c r="AM59" s="56">
        <f>SUM(AM4:AM58)</f>
        <v>2</v>
      </c>
      <c r="AN59" s="99"/>
      <c r="AO59" s="57">
        <f>SUM(AO4:AO58)</f>
        <v>0</v>
      </c>
      <c r="AP59" s="62">
        <f>SUM(AP4:AP58)</f>
        <v>0</v>
      </c>
      <c r="AQ59" s="63">
        <f>SUM(AQ4:AQ58)</f>
        <v>1</v>
      </c>
      <c r="AR59" s="64">
        <f>SUM(AR4:AR58)</f>
        <v>1</v>
      </c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>
      <c r="A60"/>
      <c r="B60"/>
      <c r="C60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  <c r="AB60" s="477"/>
      <c r="AC60" s="477"/>
      <c r="AD60" s="477"/>
      <c r="AE60" s="477"/>
      <c r="AF60" s="477"/>
      <c r="AG60" s="477"/>
      <c r="AH60" s="477"/>
      <c r="AI60" s="477"/>
      <c r="AJ60" s="477"/>
      <c r="AK60" s="477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>
      <c r="A61"/>
      <c r="B61"/>
      <c r="C61"/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477"/>
      <c r="AH61" s="477"/>
      <c r="AI61" s="477"/>
      <c r="AJ61" s="477"/>
      <c r="AK61" s="477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>
      <c r="AM62" s="55"/>
    </row>
    <row r="70" spans="2:37">
      <c r="B70" s="9"/>
      <c r="H70" s="473"/>
      <c r="I70" s="473"/>
      <c r="J70" s="473"/>
      <c r="K70" s="473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8"/>
      <c r="AC70" s="478"/>
      <c r="AD70" s="478"/>
      <c r="AE70" s="478"/>
      <c r="AF70" s="478"/>
      <c r="AG70" s="478"/>
      <c r="AH70" s="478"/>
      <c r="AI70" s="478"/>
      <c r="AJ70" s="478"/>
      <c r="AK70" s="478"/>
    </row>
    <row r="71" spans="2:37">
      <c r="B71" s="9"/>
      <c r="H71" s="473"/>
      <c r="I71" s="473"/>
      <c r="J71" s="473"/>
      <c r="K71" s="473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478"/>
    </row>
    <row r="72" spans="2:37">
      <c r="B72" s="9"/>
      <c r="H72" s="473"/>
      <c r="I72" s="473"/>
      <c r="J72" s="473"/>
      <c r="K72" s="473"/>
      <c r="L72" s="478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/>
      <c r="AG72" s="478"/>
      <c r="AH72" s="478"/>
      <c r="AI72" s="478"/>
      <c r="AJ72" s="478"/>
      <c r="AK72" s="478"/>
    </row>
    <row r="73" spans="2:37">
      <c r="B73" s="9"/>
      <c r="H73" s="473"/>
      <c r="I73" s="473"/>
      <c r="J73" s="473"/>
      <c r="K73" s="473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/>
      <c r="AG73" s="478"/>
      <c r="AH73" s="478"/>
      <c r="AI73" s="478"/>
      <c r="AJ73" s="478"/>
      <c r="AK73" s="478"/>
    </row>
    <row r="74" spans="2:37">
      <c r="B74" s="9"/>
      <c r="H74" s="473"/>
      <c r="I74" s="473"/>
      <c r="J74" s="473"/>
      <c r="K74" s="473"/>
      <c r="L74" s="478"/>
      <c r="M74" s="478"/>
      <c r="N74" s="478"/>
      <c r="O74" s="478"/>
      <c r="P74" s="478"/>
      <c r="Q74" s="478"/>
      <c r="R74" s="478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/>
      <c r="AG74" s="478"/>
      <c r="AH74" s="478"/>
      <c r="AI74" s="478"/>
      <c r="AJ74" s="478"/>
      <c r="AK74" s="478"/>
    </row>
  </sheetData>
  <sheetProtection selectLockedCells="1" selectUnlockedCells="1"/>
  <sortState ref="C57:AX61">
    <sortCondition ref="C57:C61"/>
  </sortState>
  <mergeCells count="88">
    <mergeCell ref="D1:E1"/>
    <mergeCell ref="F1:G1"/>
    <mergeCell ref="H1:I1"/>
    <mergeCell ref="J1:K1"/>
    <mergeCell ref="L1:M1"/>
    <mergeCell ref="N1:O1"/>
    <mergeCell ref="P1:Q1"/>
    <mergeCell ref="AJ2:AK2"/>
    <mergeCell ref="AF2:AG2"/>
    <mergeCell ref="AH2:AI2"/>
    <mergeCell ref="AD2:AE2"/>
    <mergeCell ref="R1:S1"/>
    <mergeCell ref="T1:U1"/>
    <mergeCell ref="V1:W1"/>
    <mergeCell ref="X1:Y1"/>
    <mergeCell ref="Z1:AA1"/>
    <mergeCell ref="V2:W2"/>
    <mergeCell ref="X2:Y2"/>
    <mergeCell ref="AB2:AC2"/>
    <mergeCell ref="AD1:AE1"/>
    <mergeCell ref="AF1:AG1"/>
    <mergeCell ref="AH1:AI1"/>
    <mergeCell ref="AJ1:AK1"/>
    <mergeCell ref="AB1:AC1"/>
    <mergeCell ref="P3:Q3"/>
    <mergeCell ref="R3:S3"/>
    <mergeCell ref="T3:U3"/>
    <mergeCell ref="V3:W3"/>
    <mergeCell ref="X3:Y3"/>
    <mergeCell ref="Z2:AA2"/>
    <mergeCell ref="Z3:AA3"/>
    <mergeCell ref="AD3:AE3"/>
    <mergeCell ref="AF3:AG3"/>
    <mergeCell ref="AH3:AI3"/>
    <mergeCell ref="AJ3:AK3"/>
    <mergeCell ref="AB3:AC3"/>
    <mergeCell ref="D2:E2"/>
    <mergeCell ref="F2:G2"/>
    <mergeCell ref="T2:U2"/>
    <mergeCell ref="H2:I2"/>
    <mergeCell ref="J2:K2"/>
    <mergeCell ref="L2:M2"/>
    <mergeCell ref="N2:O2"/>
    <mergeCell ref="P2:Q2"/>
    <mergeCell ref="R2:S2"/>
    <mergeCell ref="N3:O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P4:Q4"/>
    <mergeCell ref="R4:S4"/>
    <mergeCell ref="T4:U4"/>
    <mergeCell ref="AO4:AR4"/>
    <mergeCell ref="AS4:AX4"/>
    <mergeCell ref="V4:W4"/>
    <mergeCell ref="X4:Y4"/>
    <mergeCell ref="AB4:AC4"/>
    <mergeCell ref="AD4:AE4"/>
    <mergeCell ref="AF4:AG4"/>
    <mergeCell ref="AH4:AI4"/>
    <mergeCell ref="AJ4:AK4"/>
    <mergeCell ref="Z4:AA4"/>
    <mergeCell ref="T59:U59"/>
    <mergeCell ref="AD5:AE5"/>
    <mergeCell ref="AF5:AG5"/>
    <mergeCell ref="AH5:AI5"/>
    <mergeCell ref="AJ5:AK5"/>
    <mergeCell ref="AB5:AC5"/>
    <mergeCell ref="Z5:AA5"/>
    <mergeCell ref="V5:W5"/>
    <mergeCell ref="X5:Y5"/>
    <mergeCell ref="N5:O5"/>
    <mergeCell ref="P5:Q5"/>
    <mergeCell ref="R5:S5"/>
    <mergeCell ref="T5:U5"/>
    <mergeCell ref="D5:E5"/>
    <mergeCell ref="F5:G5"/>
    <mergeCell ref="H5:I5"/>
    <mergeCell ref="J5:K5"/>
    <mergeCell ref="L5:M5"/>
  </mergeCells>
  <conditionalFormatting sqref="AS7:AV8 AS10:AV11 AS17:AX18 AS27:AX28 AS42:AX42 AS44:AX44 AS47:AX47 AS49:AV49 AS51:AX52 AS55:AX55 AX49 AS30:AX34 AS13:AV14 AS20:AX21 AS57:AX57 AS23:AX24 AS36:AX39">
    <cfRule type="cellIs" dxfId="166" priority="12" stopIfTrue="1" operator="greaterThan">
      <formula>0</formula>
    </cfRule>
  </conditionalFormatting>
  <conditionalFormatting sqref="AS6:AW6">
    <cfRule type="cellIs" priority="13" stopIfTrue="1" operator="equal">
      <formula>#N/A</formula>
    </cfRule>
  </conditionalFormatting>
  <conditionalFormatting sqref="AS9:AX9 AS12:AX12 AS15:AV16 AS19:AX19 AS22:AX22 AS26:AX26 AS29:AX29 AS43:AX43 AS46:AX46 AS48:AX48 AS50:AX50 AS54:AY54 AW7:AX12 AW14:AX16 AX25:AX26 AX45:AX46">
    <cfRule type="cellIs" priority="14" stopIfTrue="1" operator="equal">
      <formula>"03"</formula>
    </cfRule>
  </conditionalFormatting>
  <conditionalFormatting sqref="AS25:AW25 AS45:AW45 AV53:AX53 AW35:AX35">
    <cfRule type="cellIs" priority="15" stopIfTrue="1" operator="equal">
      <formula>"04"</formula>
    </cfRule>
  </conditionalFormatting>
  <conditionalFormatting sqref="AS35:AV35 AS53:AU53">
    <cfRule type="cellIs" priority="16" stopIfTrue="1" operator="equal">
      <formula>"04"</formula>
    </cfRule>
  </conditionalFormatting>
  <conditionalFormatting sqref="AS40:AT40">
    <cfRule type="cellIs" priority="17" stopIfTrue="1" operator="equal">
      <formula>"04"</formula>
    </cfRule>
  </conditionalFormatting>
  <conditionalFormatting sqref="AS41:AX41">
    <cfRule type="cellIs" priority="18" stopIfTrue="1" operator="equal">
      <formula>"03"</formula>
    </cfRule>
  </conditionalFormatting>
  <conditionalFormatting sqref="AU40:AX40">
    <cfRule type="cellIs" priority="19" stopIfTrue="1" operator="equal">
      <formula>"04"</formula>
    </cfRule>
  </conditionalFormatting>
  <conditionalFormatting sqref="AW13:AX13">
    <cfRule type="cellIs" priority="20" stopIfTrue="1" operator="equal">
      <formula>"03"</formula>
    </cfRule>
  </conditionalFormatting>
  <conditionalFormatting sqref="AW49">
    <cfRule type="cellIs" dxfId="165" priority="22" stopIfTrue="1" operator="greaterThanOrEqual">
      <formula>0</formula>
    </cfRule>
  </conditionalFormatting>
  <conditionalFormatting sqref="AV56:AX56">
    <cfRule type="cellIs" dxfId="164" priority="7" stopIfTrue="1" operator="greaterThan">
      <formula>0</formula>
    </cfRule>
  </conditionalFormatting>
  <conditionalFormatting sqref="AS56:AU56">
    <cfRule type="cellIs" dxfId="163" priority="2" stopIfTrue="1" operator="greaterThan">
      <formula>0</formula>
    </cfRule>
  </conditionalFormatting>
  <pageMargins left="0.2361111111111111" right="0.2361111111111111" top="0.2361111111111111" bottom="0.2361111111111111" header="0.51180555555555551" footer="0.51180555555555551"/>
  <pageSetup paperSize="9" scale="62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equal" id="{3A50BB53-1385-4BED-A3FA-C0CB1514762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" stopIfTrue="1" operator="equal" id="{5F3A56CB-524E-4351-AD4C-B7F10D60220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" stopIfTrue="1" operator="equal" id="{42EB9AA0-9F69-4C59-A5B7-42A82D388B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E7:E8 E10:E11 E13:E14 E17:E18 E20:E21 E27:E28 E30:E34 E36:E39 E42 E44 E47 E49 E51:E52 E55 G7:G8 G10:G11 G13:G14 G17:G18 G20:G21 G27:G28 G30:G34 G36:G39 G42 G44 G47 G49 G51:G52 G55 I7:I8 I10:I11 I13:I14 I17:I18 I20:I21 I27:I28 I30:I34 I36:I39 I42 I44 I47 I49 I51:I52 I55 K7:K8 K10:K11 K13:K14 K17:K18 K20:K21 K27:K28 K30:K34 K36:K39 K42 K44 K47 K49 K51:K52 K55 M7:M8 M10:M11 M13:M14 M17:M18 M20:M21 M27:M28 M30:M34 M36:M39 M42 M44 M47 M49 M51:M52 M55 O7:O8 O10:O11 O13:O14 O17:O18 O20:O21 O27:O28 O30:O34 O36:O39 O42 O44 O47 O49 O51:O52 O55 Q7:Q8 Q10:Q11 Q13:Q14 Q17:Q18 Q20:Q21 Q27:Q28 Q30:Q34 Q36:Q39 Q42 Q44 Q47 Q49 Q51:Q52 Q55 S7:S8 S10:S11 S13:S14 S17:S18 S20:S21 S27:S28 S30:S34 S36:S39 S42 S44 S47 S49 S51:S52 S55 U7:U8 U10:U11 U13:U14 U17:U18 U20:U21 U27:U28 U30:U34 U36:U39 U42 U44 U47 U49 U51:U52 U55 W7:W8 W10:W11 W13:W14 W17:W18 W20:W21 W27:W28 W30:W34 W36:W39 W42 W44 W47 W49 W51:W52 W55 Y7:AA8 Y10:AA11 Y13:AA14 Y17:AA18 Y20:AA21 Y27:AA28 Y30:AA34 Y36:AA39 Y42:AA42 Y44:AA44 Y47:AA47 Y49:AA49 Y51:AA52 Y55:AA55 AC7:AC8 AC10:AC11 AC13:AC14 AC17:AC18 AC20:AC21 AC27:AC28 AC30:AC34 AC36:AC39 AC42 AC44 AC47 AC49 AC51:AC52 AC55 AE7:AE8 AE10:AE11 AE13:AE14 AE17:AE18 AE20:AE21 AE27:AE28 AE30:AE34 AE36:AE39 AE42 AE44 AE47 AE49 AE51:AE52 AE55 AG7:AG8 AG10:AG11 AG13:AG14 AG17:AG18 AG20:AG21 AG27:AG28 AG30:AG34 AG36:AG39 AG42 AG44 AG47 AG49 AG51:AG52 AG55 AI7:AI8 AI10:AI11 AI13:AI14 AI17:AI18 AI20:AI21 AI27:AI28 AI30:AI34 AI36:AI39 AI42 AI44 AI47 AI49 AI51:AI52 AI55 AK7:AK8 AK10:AK11 AK13:AK14 AK17:AK18 AK20:AK21 AK27:AK28 AK30:AK34 AK36:AK39 AK42 AK44 AK47 AK49 AK51:AK52 AK55 AK57 AI57 AG57 AE57 AC57 Y57:AA57 W57 U57 S57 Q57 O57 M57 K57 I57 G57 E57 E23:E24 G23:G24 I23:I24 K23:K24 M23:M24 O23:O24 Q23:Q24 S23:S24 U23:U24 W23:W24 Y23:AA24 AC23:AC24 AE23:AE24 AG23:AG24 AI23:AI24 AK23:AK24</xm:sqref>
        </x14:conditionalFormatting>
        <x14:conditionalFormatting xmlns:xm="http://schemas.microsoft.com/office/excel/2006/main">
          <x14:cfRule type="cellIs" priority="11" stopIfTrue="1" operator="equal" id="{5D7A18F7-87C4-4D92-BF29-41A91A1FF85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AS7:AV8 AS10:AV11 AS17:AX18 AS27:AX28 AS42:AX42 AS44:AX44 AS47:AX47 AS49:AV49 AS51:AX52 AS55:AX55 AX49 AS30:AX34 AS13:AV14 AS20:AX21 AS57:AX57 AS23:AX24 AS36:AX39</xm:sqref>
        </x14:conditionalFormatting>
        <x14:conditionalFormatting xmlns:xm="http://schemas.microsoft.com/office/excel/2006/main">
          <x14:cfRule type="cellIs" priority="21" stopIfTrue="1" operator="equal" id="{C1F76DF3-91C0-4C50-82DF-CEC968F982A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AW49</xm:sqref>
        </x14:conditionalFormatting>
        <x14:conditionalFormatting xmlns:xm="http://schemas.microsoft.com/office/excel/2006/main">
          <x14:cfRule type="cellIs" priority="3" stopIfTrue="1" operator="equal" id="{DAE64FB8-A51F-4BF8-A6AA-224DD0E0263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" stopIfTrue="1" operator="equal" id="{C8AA0F8D-7CA3-4337-BBCA-4C7EBA082BE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" stopIfTrue="1" operator="equal" id="{3DEDFD67-322E-4DF5-9DD8-97C2E85734B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E56 G56 I56 K56 M56 O56 Q56 S56 U56 W56 Y56:AA56 AC56 AE56 AG56 AI56 AK56</xm:sqref>
        </x14:conditionalFormatting>
        <x14:conditionalFormatting xmlns:xm="http://schemas.microsoft.com/office/excel/2006/main">
          <x14:cfRule type="cellIs" priority="6" stopIfTrue="1" operator="equal" id="{F115F4E3-FD4C-4889-AB01-EB39B370D63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AV56:AX56</xm:sqref>
        </x14:conditionalFormatting>
        <x14:conditionalFormatting xmlns:xm="http://schemas.microsoft.com/office/excel/2006/main">
          <x14:cfRule type="cellIs" priority="1" stopIfTrue="1" operator="equal" id="{F227FD54-0582-485F-9F34-F9795669EA3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AS56:AU56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139"/>
  <sheetViews>
    <sheetView zoomScale="85" zoomScaleNormal="85" workbookViewId="0">
      <pane xSplit="3" ySplit="7" topLeftCell="D24" activePane="bottomRight" state="frozen"/>
      <selection pane="topRight" activeCell="D1" sqref="D1"/>
      <selection pane="bottomLeft" activeCell="A8" sqref="A8"/>
      <selection pane="bottomRight" activeCell="H54" sqref="H54"/>
    </sheetView>
  </sheetViews>
  <sheetFormatPr baseColWidth="10" defaultRowHeight="12.75"/>
  <cols>
    <col min="1" max="1" width="2" style="99" customWidth="1"/>
    <col min="2" max="2" width="2.85546875" style="99" customWidth="1"/>
    <col min="3" max="3" width="26.140625" style="99" customWidth="1"/>
    <col min="4" max="5" width="3.5703125" style="475" customWidth="1"/>
    <col min="6" max="6" width="4.5703125" style="475" customWidth="1"/>
    <col min="7" max="9" width="3.5703125" style="475" customWidth="1"/>
    <col min="10" max="10" width="4.5703125" style="475" customWidth="1"/>
    <col min="11" max="11" width="3.5703125" style="475" customWidth="1"/>
    <col min="12" max="12" width="4.5703125" style="486" customWidth="1"/>
    <col min="13" max="17" width="3.5703125" style="475" customWidth="1"/>
    <col min="18" max="18" width="4.5703125" style="475" customWidth="1"/>
    <col min="19" max="22" width="3.5703125" style="475" customWidth="1"/>
    <col min="23" max="23" width="3.85546875" style="475" customWidth="1"/>
    <col min="24" max="25" width="3.5703125" style="107" customWidth="1"/>
    <col min="26" max="26" width="4.5703125" style="107" customWidth="1"/>
    <col min="27" max="27" width="3.5703125" style="107" customWidth="1"/>
    <col min="28" max="29" width="3" style="99" customWidth="1"/>
    <col min="30" max="30" width="2.7109375" style="99" customWidth="1"/>
    <col min="31" max="31" width="3.28515625" style="99" customWidth="1"/>
    <col min="32" max="32" width="2.85546875" style="99" customWidth="1"/>
    <col min="33" max="33" width="4.140625" style="99" customWidth="1"/>
    <col min="34" max="34" width="4.85546875" style="108" customWidth="1"/>
    <col min="35" max="37" width="5.140625" style="108" customWidth="1"/>
    <col min="38" max="38" width="4" style="99" customWidth="1"/>
    <col min="39" max="16384" width="11.42578125" style="99"/>
  </cols>
  <sheetData>
    <row r="1" spans="2:38" s="366" customFormat="1">
      <c r="D1" s="479"/>
      <c r="E1" s="479"/>
      <c r="F1" s="479"/>
      <c r="G1" s="479"/>
      <c r="H1" s="479"/>
      <c r="I1" s="479"/>
      <c r="J1" s="479"/>
      <c r="K1" s="479"/>
      <c r="L1" s="480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367"/>
      <c r="Y1" s="367"/>
      <c r="Z1" s="367"/>
      <c r="AA1" s="367"/>
      <c r="AH1" s="368"/>
      <c r="AI1" s="368"/>
      <c r="AJ1" s="368"/>
      <c r="AK1" s="368"/>
    </row>
    <row r="2" spans="2:38" s="366" customFormat="1">
      <c r="B2" s="369"/>
      <c r="C2" s="370"/>
      <c r="D2" s="650"/>
      <c r="E2" s="650"/>
      <c r="F2" s="650"/>
      <c r="G2" s="650"/>
      <c r="H2" s="650"/>
      <c r="I2" s="650"/>
      <c r="J2" s="650"/>
      <c r="K2" s="650"/>
      <c r="L2" s="648"/>
      <c r="M2" s="648"/>
      <c r="N2" s="648"/>
      <c r="O2" s="648"/>
      <c r="P2" s="650"/>
      <c r="Q2" s="650"/>
      <c r="R2" s="650"/>
      <c r="S2" s="650"/>
      <c r="T2" s="648"/>
      <c r="U2" s="648"/>
      <c r="V2" s="648"/>
      <c r="W2" s="648"/>
      <c r="X2" s="648"/>
      <c r="Y2" s="648"/>
      <c r="Z2" s="648"/>
      <c r="AA2" s="648"/>
      <c r="AH2" s="368"/>
      <c r="AI2" s="368"/>
      <c r="AJ2" s="368"/>
      <c r="AK2" s="368"/>
    </row>
    <row r="3" spans="2:38" s="366" customFormat="1">
      <c r="B3" s="371"/>
      <c r="C3" s="370"/>
      <c r="D3" s="649"/>
      <c r="E3" s="643"/>
      <c r="F3" s="643"/>
      <c r="G3" s="643"/>
      <c r="H3" s="649"/>
      <c r="I3" s="643"/>
      <c r="J3" s="643"/>
      <c r="K3" s="643"/>
      <c r="L3" s="649"/>
      <c r="M3" s="643"/>
      <c r="N3" s="643"/>
      <c r="O3" s="643"/>
      <c r="P3" s="647"/>
      <c r="Q3" s="646"/>
      <c r="R3" s="646"/>
      <c r="S3" s="646"/>
      <c r="T3" s="649"/>
      <c r="U3" s="643"/>
      <c r="V3" s="643"/>
      <c r="W3" s="643"/>
      <c r="X3" s="649"/>
      <c r="Y3" s="643"/>
      <c r="Z3" s="643"/>
      <c r="AA3" s="643"/>
      <c r="AH3" s="368"/>
      <c r="AI3" s="368"/>
      <c r="AJ3" s="368"/>
      <c r="AK3" s="368"/>
    </row>
    <row r="4" spans="2:38" s="366" customFormat="1" ht="13.5">
      <c r="B4" s="372"/>
      <c r="C4" s="370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7"/>
      <c r="Q4" s="646"/>
      <c r="R4" s="646"/>
      <c r="S4" s="646"/>
      <c r="T4" s="643"/>
      <c r="U4" s="643"/>
      <c r="V4" s="643"/>
      <c r="W4" s="643"/>
      <c r="X4" s="643"/>
      <c r="Y4" s="643"/>
      <c r="Z4" s="643"/>
      <c r="AA4" s="643"/>
      <c r="AD4" s="644" t="s">
        <v>2</v>
      </c>
      <c r="AE4" s="644"/>
      <c r="AF4" s="644"/>
      <c r="AG4" s="644"/>
      <c r="AH4" s="645" t="s">
        <v>3</v>
      </c>
      <c r="AI4" s="645"/>
      <c r="AJ4" s="645"/>
      <c r="AK4" s="645"/>
      <c r="AL4" s="314"/>
    </row>
    <row r="5" spans="2:38" s="366" customFormat="1" ht="13.5">
      <c r="B5" s="372"/>
      <c r="C5" s="373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7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D5" s="374" t="s">
        <v>5</v>
      </c>
      <c r="AE5" s="375" t="s">
        <v>6</v>
      </c>
      <c r="AF5" s="376" t="s">
        <v>7</v>
      </c>
      <c r="AG5" s="377" t="s">
        <v>8</v>
      </c>
      <c r="AH5" s="378">
        <v>32</v>
      </c>
      <c r="AI5" s="378">
        <v>35</v>
      </c>
      <c r="AJ5" s="378">
        <v>38</v>
      </c>
      <c r="AK5" s="378">
        <v>40</v>
      </c>
      <c r="AL5" s="314"/>
    </row>
    <row r="6" spans="2:38" s="366" customFormat="1">
      <c r="B6" s="371"/>
      <c r="C6" s="373"/>
      <c r="D6" s="639"/>
      <c r="E6" s="639"/>
      <c r="F6" s="639"/>
      <c r="G6" s="639"/>
      <c r="H6" s="640"/>
      <c r="I6" s="641"/>
      <c r="J6" s="641"/>
      <c r="K6" s="642"/>
      <c r="L6" s="640"/>
      <c r="M6" s="641"/>
      <c r="N6" s="641"/>
      <c r="O6" s="642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368" t="s">
        <v>79</v>
      </c>
      <c r="AC6" s="368"/>
      <c r="AD6" s="314"/>
      <c r="AE6" s="314"/>
      <c r="AF6" s="314"/>
      <c r="AG6" s="314"/>
      <c r="AH6" s="314"/>
      <c r="AI6" s="314"/>
      <c r="AJ6" s="314"/>
      <c r="AK6" s="314"/>
      <c r="AL6" s="314"/>
    </row>
    <row r="7" spans="2:38" s="366" customFormat="1">
      <c r="B7" s="379"/>
      <c r="C7" s="380"/>
      <c r="D7" s="381"/>
      <c r="E7" s="382"/>
      <c r="F7" s="383"/>
      <c r="G7" s="384"/>
      <c r="H7" s="381"/>
      <c r="I7" s="382"/>
      <c r="J7" s="383"/>
      <c r="K7" s="384"/>
      <c r="L7" s="385"/>
      <c r="M7" s="382"/>
      <c r="N7" s="386"/>
      <c r="O7" s="386"/>
      <c r="P7" s="381"/>
      <c r="Q7" s="382"/>
      <c r="R7" s="383"/>
      <c r="S7" s="384"/>
      <c r="T7" s="381"/>
      <c r="U7" s="382"/>
      <c r="V7" s="383"/>
      <c r="W7" s="384"/>
      <c r="X7" s="381"/>
      <c r="Y7" s="382"/>
      <c r="Z7" s="383"/>
      <c r="AA7" s="384"/>
      <c r="AD7" s="379"/>
      <c r="AE7" s="379"/>
      <c r="AF7" s="379"/>
      <c r="AG7" s="387"/>
      <c r="AH7" s="379"/>
      <c r="AI7" s="379"/>
      <c r="AJ7" s="379"/>
      <c r="AK7" s="379"/>
      <c r="AL7" s="388"/>
    </row>
    <row r="8" spans="2:38" s="366" customFormat="1" ht="22.7" customHeight="1">
      <c r="B8" s="389"/>
      <c r="C8" s="100" t="s">
        <v>11</v>
      </c>
      <c r="D8" s="481"/>
      <c r="E8" s="481"/>
      <c r="F8" s="481"/>
      <c r="G8" s="481"/>
      <c r="H8" s="481"/>
      <c r="I8" s="481"/>
      <c r="J8" s="481"/>
      <c r="K8" s="481"/>
      <c r="L8" s="482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101"/>
      <c r="Y8" s="101"/>
      <c r="Z8" s="101"/>
      <c r="AA8" s="101"/>
      <c r="AD8" s="368"/>
      <c r="AE8" s="368"/>
      <c r="AF8" s="368"/>
      <c r="AG8" s="390"/>
      <c r="AH8" s="353"/>
      <c r="AI8" s="353"/>
      <c r="AJ8" s="353"/>
      <c r="AK8" s="353"/>
    </row>
    <row r="9" spans="2:38" s="366" customFormat="1">
      <c r="B9" s="391"/>
      <c r="C9" s="392"/>
      <c r="D9" s="483"/>
      <c r="E9" s="484"/>
      <c r="F9" s="485"/>
      <c r="G9" s="415"/>
      <c r="H9" s="483"/>
      <c r="I9" s="484"/>
      <c r="J9" s="485"/>
      <c r="K9" s="415"/>
      <c r="L9" s="486"/>
      <c r="M9" s="484"/>
      <c r="N9" s="487"/>
      <c r="O9" s="487"/>
      <c r="P9" s="483"/>
      <c r="Q9" s="484"/>
      <c r="R9" s="485"/>
      <c r="S9" s="415"/>
      <c r="T9" s="487"/>
      <c r="U9" s="484"/>
      <c r="V9" s="487"/>
      <c r="W9" s="487"/>
      <c r="X9" s="102"/>
      <c r="Y9" s="103"/>
      <c r="Z9" s="104"/>
      <c r="AA9" s="317"/>
      <c r="AB9" s="108">
        <f>COUNT(D9:AA9)</f>
        <v>0</v>
      </c>
      <c r="AC9" s="108"/>
      <c r="AD9" s="393" t="str">
        <f>IF(COUNTIF(D9:AA9,"(1)")=0," ",COUNTIF(D9:AA9,"(1)"))</f>
        <v xml:space="preserve"> </v>
      </c>
      <c r="AE9" s="393" t="str">
        <f>IF(COUNTIF(D9:AA9,"(2)")=0," ",COUNTIF(D9:AA9,"(2)"))</f>
        <v xml:space="preserve"> </v>
      </c>
      <c r="AF9" s="393" t="str">
        <f>IF(COUNTIF(D9:AA9,"(3)")=0," ",COUNTIF(D9:AA9,"(3)"))</f>
        <v xml:space="preserve"> </v>
      </c>
      <c r="AG9" s="394" t="str">
        <f>IF(SUM(AD9:AF9)=0," ",SUM(AD9:AF9))</f>
        <v xml:space="preserve"> </v>
      </c>
      <c r="AH9" s="354" t="str">
        <f>IF(AB9=0,Var!$B$8,IF(LARGE(D9:AA9,1)&gt;=32,Var!$B$4," "))</f>
        <v>---</v>
      </c>
      <c r="AI9" s="354" t="str">
        <f>IF(AB9=0,Var!$B$8,IF(LARGE(D9:AA9,1)&gt;=35,Var!$B$4," "))</f>
        <v>---</v>
      </c>
      <c r="AJ9" s="354" t="str">
        <f>IF(AB9=0,Var!$B$8,IF(LARGE(D9:AA9,1)&gt;=38,Var!$B$4," "))</f>
        <v>---</v>
      </c>
      <c r="AK9" s="354" t="str">
        <f>IF(AB9=0,Var!$B$8,IF(LARGE(D9:AA9,1)=40,Var!$B$4," "))</f>
        <v>---</v>
      </c>
      <c r="AL9" s="388"/>
    </row>
    <row r="10" spans="2:38" s="366" customFormat="1" ht="22.7" customHeight="1">
      <c r="B10" s="389"/>
      <c r="C10" s="100" t="s">
        <v>12</v>
      </c>
      <c r="D10" s="481"/>
      <c r="E10" s="481"/>
      <c r="F10" s="481"/>
      <c r="G10" s="481"/>
      <c r="H10" s="481"/>
      <c r="I10" s="481"/>
      <c r="J10" s="481"/>
      <c r="K10" s="481"/>
      <c r="L10" s="482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101"/>
      <c r="Y10" s="101"/>
      <c r="Z10" s="101"/>
      <c r="AA10" s="101"/>
      <c r="AB10" s="314"/>
      <c r="AC10" s="314"/>
      <c r="AD10" s="368"/>
      <c r="AE10" s="368"/>
      <c r="AF10" s="368"/>
      <c r="AG10" s="390"/>
      <c r="AH10" s="353"/>
      <c r="AI10" s="353"/>
      <c r="AJ10" s="353"/>
      <c r="AK10" s="353"/>
    </row>
    <row r="11" spans="2:38" s="366" customFormat="1">
      <c r="B11" s="391"/>
      <c r="C11" s="392"/>
      <c r="D11" s="483"/>
      <c r="E11" s="484"/>
      <c r="F11" s="485"/>
      <c r="G11" s="415"/>
      <c r="H11" s="483"/>
      <c r="I11" s="484"/>
      <c r="J11" s="485"/>
      <c r="K11" s="415"/>
      <c r="L11" s="486"/>
      <c r="M11" s="484"/>
      <c r="N11" s="487"/>
      <c r="O11" s="487"/>
      <c r="P11" s="483"/>
      <c r="Q11" s="484"/>
      <c r="R11" s="485"/>
      <c r="S11" s="415"/>
      <c r="T11" s="487"/>
      <c r="U11" s="484"/>
      <c r="V11" s="487"/>
      <c r="W11" s="487"/>
      <c r="X11" s="102"/>
      <c r="Y11" s="103"/>
      <c r="Z11" s="104"/>
      <c r="AA11" s="317"/>
      <c r="AB11" s="108">
        <f>COUNT(D11:AA11)</f>
        <v>0</v>
      </c>
      <c r="AC11" s="108"/>
      <c r="AD11" s="393" t="str">
        <f>IF(COUNTIF(D11:AA11,"(1)")=0," ",COUNTIF(D11:AA11,"(1)"))</f>
        <v xml:space="preserve"> </v>
      </c>
      <c r="AE11" s="393" t="str">
        <f>IF(COUNTIF(D11:AA11,"(2)")=0," ",COUNTIF(D11:AA11,"(2)"))</f>
        <v xml:space="preserve"> </v>
      </c>
      <c r="AF11" s="393" t="str">
        <f>IF(COUNTIF(D11:AA11,"(3)")=0," ",COUNTIF(D11:AA11,"(3)"))</f>
        <v xml:space="preserve"> </v>
      </c>
      <c r="AG11" s="394" t="str">
        <f>IF(SUM(AD11:AF11)=0," ",SUM(AD11:AF11))</f>
        <v xml:space="preserve"> </v>
      </c>
      <c r="AH11" s="354" t="str">
        <f>IF(AB11=0,Var!$B$8,IF(LARGE(D11:AA11,1)&gt;=32,Var!$B$4," "))</f>
        <v>---</v>
      </c>
      <c r="AI11" s="354" t="str">
        <f>IF(AB11=0,Var!$B$8,IF(LARGE(D11:AA11,1)&gt;=35,Var!$B$4," "))</f>
        <v>---</v>
      </c>
      <c r="AJ11" s="354" t="str">
        <f>IF(AB11=0,Var!$B$8,IF(LARGE(D11:AA11,1)&gt;=38,Var!$B$4," "))</f>
        <v>---</v>
      </c>
      <c r="AK11" s="354" t="str">
        <f>IF(AB11=0,Var!$B$8,IF(LARGE(D11:AA11,1)=40,Var!$B$4," "))</f>
        <v>---</v>
      </c>
      <c r="AL11" s="388"/>
    </row>
    <row r="12" spans="2:38" s="366" customFormat="1" ht="22.7" customHeight="1">
      <c r="B12" s="389"/>
      <c r="C12" s="100" t="s">
        <v>80</v>
      </c>
      <c r="D12" s="481"/>
      <c r="E12" s="481"/>
      <c r="F12" s="481"/>
      <c r="G12" s="481"/>
      <c r="H12" s="481"/>
      <c r="I12" s="481"/>
      <c r="J12" s="481"/>
      <c r="K12" s="481"/>
      <c r="L12" s="482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101"/>
      <c r="Y12" s="101"/>
      <c r="Z12" s="101"/>
      <c r="AA12" s="101"/>
      <c r="AB12" s="314"/>
      <c r="AC12" s="314"/>
      <c r="AD12" s="395"/>
      <c r="AE12" s="395"/>
      <c r="AF12" s="395"/>
      <c r="AG12" s="396"/>
      <c r="AH12" s="353"/>
      <c r="AI12" s="353"/>
      <c r="AJ12" s="353"/>
      <c r="AK12" s="353"/>
      <c r="AL12" s="368"/>
    </row>
    <row r="13" spans="2:38" s="366" customFormat="1">
      <c r="B13" s="391"/>
      <c r="C13" s="392"/>
      <c r="D13" s="483"/>
      <c r="E13" s="484"/>
      <c r="F13" s="485"/>
      <c r="G13" s="415"/>
      <c r="H13" s="483"/>
      <c r="I13" s="484"/>
      <c r="J13" s="485"/>
      <c r="K13" s="415"/>
      <c r="L13" s="486"/>
      <c r="M13" s="484"/>
      <c r="N13" s="487"/>
      <c r="O13" s="487"/>
      <c r="P13" s="483"/>
      <c r="Q13" s="484"/>
      <c r="R13" s="485"/>
      <c r="S13" s="415"/>
      <c r="T13" s="487"/>
      <c r="U13" s="484"/>
      <c r="V13" s="487"/>
      <c r="W13" s="487"/>
      <c r="X13" s="102"/>
      <c r="Y13" s="103"/>
      <c r="Z13" s="104"/>
      <c r="AA13" s="317"/>
      <c r="AB13" s="108">
        <f>COUNT(D13:AA13)</f>
        <v>0</v>
      </c>
      <c r="AC13" s="108"/>
      <c r="AD13" s="393" t="str">
        <f>IF(COUNTIF(D13:AA13,"(1)")=0," ",COUNTIF(D13:AA13,"(1)"))</f>
        <v xml:space="preserve"> </v>
      </c>
      <c r="AE13" s="393" t="str">
        <f>IF(COUNTIF(D13:AA13,"(2)")=0," ",COUNTIF(D13:AA13,"(2)"))</f>
        <v xml:space="preserve"> </v>
      </c>
      <c r="AF13" s="393" t="str">
        <f>IF(COUNTIF(D13:AA13,"(3)")=0," ",COUNTIF(D13:AA13,"(3)"))</f>
        <v xml:space="preserve"> </v>
      </c>
      <c r="AG13" s="394" t="str">
        <f>IF(SUM(AD13:AF13)=0," ",SUM(AD13:AF13))</f>
        <v xml:space="preserve"> </v>
      </c>
      <c r="AH13" s="354" t="str">
        <f>IF(AB13=0,Var!$B$8,IF(LARGE(D13:AA13,1)&gt;=32,Var!$B$4," "))</f>
        <v>---</v>
      </c>
      <c r="AI13" s="354" t="str">
        <f>IF(AB13=0,Var!$B$8,IF(LARGE(D13:AA13,1)&gt;=35,Var!$B$4," "))</f>
        <v>---</v>
      </c>
      <c r="AJ13" s="354" t="str">
        <f>IF(AB13=0,Var!$B$8,IF(LARGE(D13:AA13,1)&gt;=38,Var!$B$4," "))</f>
        <v>---</v>
      </c>
      <c r="AK13" s="354" t="str">
        <f>IF(AB13=0,Var!$B$8,IF(LARGE(D13:AA13,1)=40,Var!$B$4," "))</f>
        <v>---</v>
      </c>
      <c r="AL13" s="379"/>
    </row>
    <row r="14" spans="2:38" s="366" customFormat="1" ht="22.7" customHeight="1">
      <c r="B14" s="389"/>
      <c r="C14" s="100" t="s">
        <v>338</v>
      </c>
      <c r="D14" s="481"/>
      <c r="E14" s="481"/>
      <c r="F14" s="481"/>
      <c r="G14" s="481"/>
      <c r="H14" s="481"/>
      <c r="I14" s="481"/>
      <c r="J14" s="481"/>
      <c r="K14" s="481"/>
      <c r="L14" s="482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101"/>
      <c r="Y14" s="101"/>
      <c r="Z14" s="101"/>
      <c r="AA14" s="101"/>
      <c r="AB14" s="314"/>
      <c r="AC14" s="314"/>
      <c r="AD14" s="368"/>
      <c r="AE14" s="368"/>
      <c r="AF14" s="368"/>
      <c r="AG14" s="390"/>
      <c r="AH14" s="353"/>
      <c r="AI14" s="353"/>
      <c r="AJ14" s="353"/>
      <c r="AK14" s="353"/>
      <c r="AL14" s="368"/>
    </row>
    <row r="15" spans="2:38" s="366" customFormat="1">
      <c r="B15" s="391"/>
      <c r="C15" s="392" t="s">
        <v>25</v>
      </c>
      <c r="D15" s="483"/>
      <c r="E15" s="484"/>
      <c r="F15" s="485"/>
      <c r="G15" s="415"/>
      <c r="H15" s="483"/>
      <c r="I15" s="484"/>
      <c r="J15" s="485"/>
      <c r="K15" s="415"/>
      <c r="L15" s="486"/>
      <c r="M15" s="484"/>
      <c r="N15" s="487"/>
      <c r="O15" s="487"/>
      <c r="P15" s="483"/>
      <c r="Q15" s="484"/>
      <c r="R15" s="485"/>
      <c r="S15" s="415"/>
      <c r="T15" s="487"/>
      <c r="U15" s="484"/>
      <c r="V15" s="487"/>
      <c r="W15" s="487"/>
      <c r="X15" s="102"/>
      <c r="Y15" s="103"/>
      <c r="Z15" s="104"/>
      <c r="AA15" s="317"/>
      <c r="AB15" s="108">
        <f>COUNT(D15:AA15)</f>
        <v>0</v>
      </c>
      <c r="AC15" s="108"/>
      <c r="AD15" s="393" t="str">
        <f>IF(COUNTIF(D15:AA15,"(1)")=0," ",COUNTIF(D15:AA15,"(1)"))</f>
        <v xml:space="preserve"> </v>
      </c>
      <c r="AE15" s="393" t="str">
        <f>IF(COUNTIF(D15:AA15,"(2)")=0," ",COUNTIF(D15:AA15,"(2)"))</f>
        <v xml:space="preserve"> </v>
      </c>
      <c r="AF15" s="393" t="str">
        <f>IF(COUNTIF(D15:AA15,"(3)")=0," ",COUNTIF(D15:AA15,"(3)"))</f>
        <v xml:space="preserve"> </v>
      </c>
      <c r="AG15" s="394" t="str">
        <f>IF(SUM(AD15:AF15)=0," ",SUM(AD15:AF15))</f>
        <v xml:space="preserve"> </v>
      </c>
      <c r="AH15" s="354">
        <v>16</v>
      </c>
      <c r="AI15" s="354">
        <v>16</v>
      </c>
      <c r="AJ15" s="354">
        <v>16</v>
      </c>
      <c r="AK15" s="354">
        <v>19</v>
      </c>
      <c r="AL15" s="379"/>
    </row>
    <row r="16" spans="2:38" s="366" customFormat="1">
      <c r="B16" s="391"/>
      <c r="C16" s="392"/>
      <c r="D16" s="483"/>
      <c r="E16" s="484"/>
      <c r="F16" s="485"/>
      <c r="G16" s="415"/>
      <c r="H16" s="483"/>
      <c r="I16" s="484"/>
      <c r="J16" s="485"/>
      <c r="K16" s="415"/>
      <c r="L16" s="486"/>
      <c r="M16" s="484"/>
      <c r="N16" s="487"/>
      <c r="O16" s="487"/>
      <c r="P16" s="483"/>
      <c r="Q16" s="484"/>
      <c r="R16" s="485"/>
      <c r="S16" s="415"/>
      <c r="T16" s="487"/>
      <c r="U16" s="484"/>
      <c r="V16" s="487"/>
      <c r="W16" s="487"/>
      <c r="X16" s="102"/>
      <c r="Y16" s="103"/>
      <c r="Z16" s="104"/>
      <c r="AA16" s="317"/>
      <c r="AB16" s="108">
        <f>COUNT(D16:AA16)</f>
        <v>0</v>
      </c>
      <c r="AC16" s="108"/>
      <c r="AD16" s="393" t="str">
        <f>IF(COUNTIF(D16:AA16,"(1)")=0," ",COUNTIF(D16:AA16,"(1)"))</f>
        <v xml:space="preserve"> </v>
      </c>
      <c r="AE16" s="393" t="str">
        <f>IF(COUNTIF(D16:AA16,"(2)")=0," ",COUNTIF(D16:AA16,"(2)"))</f>
        <v xml:space="preserve"> </v>
      </c>
      <c r="AF16" s="393" t="str">
        <f>IF(COUNTIF(D16:AA16,"(3)")=0," ",COUNTIF(D16:AA16,"(3)"))</f>
        <v xml:space="preserve"> </v>
      </c>
      <c r="AG16" s="394" t="str">
        <f>IF(SUM(AD16:AF16)=0," ",SUM(AD16:AF16))</f>
        <v xml:space="preserve"> </v>
      </c>
      <c r="AH16" s="354" t="str">
        <f>IF(AB16=0,Var!$B$8,IF(LARGE(D16:AA16,1)&gt;=32,Var!$B$4," "))</f>
        <v>---</v>
      </c>
      <c r="AI16" s="354" t="str">
        <f>IF(AB16=0,Var!$B$8,IF(LARGE(D16:AA16,1)&gt;=35,Var!$B$4," "))</f>
        <v>---</v>
      </c>
      <c r="AJ16" s="354" t="str">
        <f>IF(AB16=0,Var!$B$8,IF(LARGE(D16:AA16,1)&gt;=38,Var!$B$4," "))</f>
        <v>---</v>
      </c>
      <c r="AK16" s="354" t="str">
        <f>IF(AB16=0,Var!$B$8,IF(LARGE(D16:AA16,1)=40,Var!$B$4," "))</f>
        <v>---</v>
      </c>
      <c r="AL16" s="379"/>
    </row>
    <row r="17" spans="2:64" s="366" customFormat="1" ht="22.7" customHeight="1">
      <c r="B17" s="389"/>
      <c r="C17" s="100" t="s">
        <v>81</v>
      </c>
      <c r="D17" s="481"/>
      <c r="E17" s="481"/>
      <c r="F17" s="481"/>
      <c r="G17" s="481"/>
      <c r="H17" s="481"/>
      <c r="I17" s="481"/>
      <c r="J17" s="481"/>
      <c r="K17" s="481"/>
      <c r="L17" s="482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101"/>
      <c r="Y17" s="101"/>
      <c r="Z17" s="101"/>
      <c r="AA17" s="101"/>
      <c r="AB17" s="314"/>
      <c r="AC17" s="314"/>
      <c r="AD17" s="368"/>
      <c r="AE17" s="368"/>
      <c r="AF17" s="368"/>
      <c r="AG17" s="390"/>
      <c r="AH17" s="396"/>
      <c r="AI17" s="396"/>
      <c r="AJ17" s="395"/>
      <c r="AK17" s="395"/>
      <c r="AL17" s="368"/>
    </row>
    <row r="18" spans="2:64" s="366" customFormat="1">
      <c r="B18" s="391"/>
      <c r="C18" s="392"/>
      <c r="D18" s="483"/>
      <c r="E18" s="484"/>
      <c r="F18" s="485"/>
      <c r="G18" s="415"/>
      <c r="H18" s="483"/>
      <c r="I18" s="484"/>
      <c r="J18" s="485"/>
      <c r="K18" s="415"/>
      <c r="L18" s="486"/>
      <c r="M18" s="484"/>
      <c r="N18" s="487"/>
      <c r="O18" s="487"/>
      <c r="P18" s="483"/>
      <c r="Q18" s="484"/>
      <c r="R18" s="485"/>
      <c r="S18" s="415"/>
      <c r="T18" s="487"/>
      <c r="U18" s="484"/>
      <c r="V18" s="487"/>
      <c r="W18" s="487"/>
      <c r="X18" s="102"/>
      <c r="Y18" s="103"/>
      <c r="Z18" s="104"/>
      <c r="AA18" s="317"/>
      <c r="AB18" s="108">
        <f t="shared" ref="AB18:AB24" si="0">COUNT(D18:AA18)</f>
        <v>0</v>
      </c>
      <c r="AC18" s="108"/>
      <c r="AD18" s="393" t="str">
        <f>IF(COUNTIF(D18:AA18,"(1)")=0," ",COUNTIF(D18:AA18,"(1)"))</f>
        <v xml:space="preserve"> </v>
      </c>
      <c r="AE18" s="393" t="str">
        <f>IF(COUNTIF(D18:AA18,"(2)")=0," ",COUNTIF(D18:AA18,"(2)"))</f>
        <v xml:space="preserve"> </v>
      </c>
      <c r="AF18" s="393" t="str">
        <f>IF(COUNTIF(D18:AA18,"(3)")=0," ",COUNTIF(D18:AA18,"(3)"))</f>
        <v xml:space="preserve"> </v>
      </c>
      <c r="AG18" s="394" t="str">
        <f>IF(SUM(AD18:AF18)=0," ",SUM(AD18:AF18))</f>
        <v xml:space="preserve"> </v>
      </c>
      <c r="AH18" s="354" t="str">
        <f>IF(AB18=0,Var!$B$8,IF(LARGE(D18:AA18,1)&gt;=32,Var!$B$4," "))</f>
        <v>---</v>
      </c>
      <c r="AI18" s="354" t="str">
        <f>IF(AB18=0,Var!$B$8,IF(LARGE(D18:AA18,1)&gt;=35,Var!$B$4," "))</f>
        <v>---</v>
      </c>
      <c r="AJ18" s="354" t="str">
        <f>IF(AB18=0,Var!$B$8,IF(LARGE(D18:AA18,1)&gt;=38,Var!$B$4," "))</f>
        <v>---</v>
      </c>
      <c r="AK18" s="354" t="str">
        <f>IF(AB18=0,Var!$B$8,IF(LARGE(D18:AA18,1)=40,Var!$B$4," "))</f>
        <v>---</v>
      </c>
      <c r="AL18" s="379"/>
    </row>
    <row r="19" spans="2:64" s="366" customFormat="1" ht="22.7" customHeight="1">
      <c r="B19" s="389"/>
      <c r="C19" s="100" t="s">
        <v>336</v>
      </c>
      <c r="D19" s="481"/>
      <c r="E19" s="481"/>
      <c r="F19" s="481"/>
      <c r="G19" s="481"/>
      <c r="H19" s="481"/>
      <c r="I19" s="481"/>
      <c r="J19" s="481"/>
      <c r="K19" s="481"/>
      <c r="L19" s="482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101"/>
      <c r="Y19" s="101"/>
      <c r="Z19" s="101"/>
      <c r="AA19" s="101"/>
      <c r="AB19" s="108">
        <f t="shared" si="0"/>
        <v>0</v>
      </c>
      <c r="AC19" s="108"/>
      <c r="AD19" s="368"/>
      <c r="AE19" s="368"/>
      <c r="AF19" s="368"/>
      <c r="AG19" s="390"/>
      <c r="AH19" s="390"/>
      <c r="AI19" s="390"/>
      <c r="AJ19" s="368"/>
      <c r="AK19" s="368"/>
      <c r="AL19" s="368"/>
    </row>
    <row r="20" spans="2:64" s="366" customFormat="1">
      <c r="B20" s="391"/>
      <c r="C20" s="392" t="s">
        <v>51</v>
      </c>
      <c r="D20" s="483"/>
      <c r="E20" s="484"/>
      <c r="F20" s="485"/>
      <c r="G20" s="415"/>
      <c r="H20" s="483"/>
      <c r="I20" s="484"/>
      <c r="J20" s="485"/>
      <c r="K20" s="415"/>
      <c r="L20" s="486"/>
      <c r="M20" s="484"/>
      <c r="N20" s="487"/>
      <c r="O20" s="487"/>
      <c r="P20" s="483"/>
      <c r="Q20" s="484"/>
      <c r="R20" s="485"/>
      <c r="S20" s="415"/>
      <c r="T20" s="487"/>
      <c r="U20" s="484"/>
      <c r="V20" s="487"/>
      <c r="W20" s="487"/>
      <c r="X20" s="102"/>
      <c r="Y20" s="103"/>
      <c r="Z20" s="104"/>
      <c r="AA20" s="317"/>
      <c r="AB20" s="108">
        <f t="shared" si="0"/>
        <v>0</v>
      </c>
      <c r="AC20" s="108"/>
      <c r="AD20" s="393" t="str">
        <f>IF(COUNTIF(D20:AA20,"(1)")=0," ",COUNTIF(D20:AA20,"(1)"))</f>
        <v xml:space="preserve"> </v>
      </c>
      <c r="AE20" s="393" t="str">
        <f>IF(COUNTIF(D20:AA20,"(2)")=0," ",COUNTIF(D20:AA20,"(2)"))</f>
        <v xml:space="preserve"> </v>
      </c>
      <c r="AF20" s="393" t="str">
        <f>IF(COUNTIF(D20:AA20,"(3)")=0," ",COUNTIF(D20:AA20,"(3)"))</f>
        <v xml:space="preserve"> </v>
      </c>
      <c r="AG20" s="394" t="str">
        <f>IF(SUM(AD20:AF20)=0," ",SUM(AD20:AF20))</f>
        <v xml:space="preserve"> </v>
      </c>
      <c r="AH20" s="354">
        <v>12</v>
      </c>
      <c r="AI20" s="354">
        <v>12</v>
      </c>
      <c r="AJ20" s="354">
        <v>12</v>
      </c>
      <c r="AK20" s="354">
        <v>12</v>
      </c>
      <c r="AL20" s="379"/>
    </row>
    <row r="21" spans="2:64" s="366" customFormat="1">
      <c r="B21" s="391"/>
      <c r="C21" s="392" t="s">
        <v>33</v>
      </c>
      <c r="D21" s="483"/>
      <c r="E21" s="484"/>
      <c r="F21" s="485"/>
      <c r="G21" s="415"/>
      <c r="H21" s="483"/>
      <c r="I21" s="484"/>
      <c r="J21" s="485"/>
      <c r="K21" s="415"/>
      <c r="L21" s="486"/>
      <c r="M21" s="484"/>
      <c r="N21" s="487"/>
      <c r="O21" s="487"/>
      <c r="P21" s="483"/>
      <c r="Q21" s="484"/>
      <c r="R21" s="485"/>
      <c r="S21" s="415"/>
      <c r="T21" s="487"/>
      <c r="U21" s="484"/>
      <c r="V21" s="487"/>
      <c r="W21" s="487"/>
      <c r="X21" s="102"/>
      <c r="Y21" s="103"/>
      <c r="Z21" s="104"/>
      <c r="AA21" s="317"/>
      <c r="AB21" s="108">
        <f t="shared" si="0"/>
        <v>0</v>
      </c>
      <c r="AC21" s="108"/>
      <c r="AD21" s="393" t="str">
        <f>IF(COUNTIF(D21:AA21,"(1)")=0," ",COUNTIF(D21:AA21,"(1)"))</f>
        <v xml:space="preserve"> </v>
      </c>
      <c r="AE21" s="393" t="str">
        <f>IF(COUNTIF(D21:AA21,"(2)")=0," ",COUNTIF(D21:AA21,"(2)"))</f>
        <v xml:space="preserve"> </v>
      </c>
      <c r="AF21" s="393" t="str">
        <f>IF(COUNTIF(D21:AA21,"(3)")=0," ",COUNTIF(D21:AA21,"(3)"))</f>
        <v xml:space="preserve"> </v>
      </c>
      <c r="AG21" s="394" t="str">
        <f>IF(SUM(AD21:AF21)=0," ",SUM(AD21:AF21))</f>
        <v xml:space="preserve"> </v>
      </c>
      <c r="AH21" s="354">
        <v>4</v>
      </c>
      <c r="AI21" s="354">
        <v>4</v>
      </c>
      <c r="AJ21" s="354">
        <v>4</v>
      </c>
      <c r="AK21" s="354">
        <v>6</v>
      </c>
      <c r="AL21" s="379"/>
    </row>
    <row r="22" spans="2:64" s="366" customFormat="1">
      <c r="B22" s="391"/>
      <c r="C22" s="392" t="s">
        <v>50</v>
      </c>
      <c r="D22" s="483"/>
      <c r="E22" s="484"/>
      <c r="F22" s="485"/>
      <c r="G22" s="415"/>
      <c r="H22" s="483"/>
      <c r="I22" s="484"/>
      <c r="J22" s="485"/>
      <c r="K22" s="415"/>
      <c r="L22" s="486"/>
      <c r="M22" s="484"/>
      <c r="N22" s="487"/>
      <c r="O22" s="487"/>
      <c r="P22" s="483"/>
      <c r="Q22" s="484"/>
      <c r="R22" s="485"/>
      <c r="S22" s="415"/>
      <c r="T22" s="487"/>
      <c r="U22" s="484"/>
      <c r="V22" s="487"/>
      <c r="W22" s="487"/>
      <c r="X22" s="102"/>
      <c r="Y22" s="103"/>
      <c r="Z22" s="104"/>
      <c r="AA22" s="317"/>
      <c r="AB22" s="108">
        <f t="shared" si="0"/>
        <v>0</v>
      </c>
      <c r="AC22" s="108"/>
      <c r="AD22" s="393" t="str">
        <f>IF(COUNTIF(D22:AA22,"(1)")=0," ",COUNTIF(D22:AA22,"(1)"))</f>
        <v xml:space="preserve"> </v>
      </c>
      <c r="AE22" s="393" t="str">
        <f>IF(COUNTIF(D22:AA22,"(2)")=0," ",COUNTIF(D22:AA22,"(2)"))</f>
        <v xml:space="preserve"> </v>
      </c>
      <c r="AF22" s="393" t="str">
        <f>IF(COUNTIF(D22:AA22,"(3)")=0," ",COUNTIF(D22:AA22,"(3)"))</f>
        <v xml:space="preserve"> </v>
      </c>
      <c r="AG22" s="394" t="str">
        <f>IF(SUM(AD22:AF22)=0," ",SUM(AD22:AF22))</f>
        <v xml:space="preserve"> </v>
      </c>
      <c r="AH22" s="354">
        <v>4</v>
      </c>
      <c r="AI22" s="354">
        <v>4</v>
      </c>
      <c r="AJ22" s="354">
        <v>4</v>
      </c>
      <c r="AK22" s="354">
        <v>4</v>
      </c>
      <c r="AL22" s="379"/>
    </row>
    <row r="23" spans="2:64" s="366" customFormat="1">
      <c r="B23" s="391"/>
      <c r="C23" s="392"/>
      <c r="D23" s="483"/>
      <c r="E23" s="484"/>
      <c r="F23" s="485"/>
      <c r="G23" s="415"/>
      <c r="H23" s="483"/>
      <c r="I23" s="484"/>
      <c r="J23" s="485"/>
      <c r="K23" s="415"/>
      <c r="L23" s="486"/>
      <c r="M23" s="484"/>
      <c r="N23" s="487"/>
      <c r="O23" s="487"/>
      <c r="P23" s="483"/>
      <c r="Q23" s="484"/>
      <c r="R23" s="485"/>
      <c r="S23" s="415"/>
      <c r="T23" s="487"/>
      <c r="U23" s="484"/>
      <c r="V23" s="487"/>
      <c r="W23" s="487"/>
      <c r="X23" s="102"/>
      <c r="Y23" s="103"/>
      <c r="Z23" s="104"/>
      <c r="AA23" s="317"/>
      <c r="AB23" s="108">
        <f t="shared" si="0"/>
        <v>0</v>
      </c>
      <c r="AC23" s="108"/>
      <c r="AD23" s="393" t="str">
        <f>IF(COUNTIF(D23:AA23,"(1)")=0," ",COUNTIF(D23:AA23,"(1)"))</f>
        <v xml:space="preserve"> </v>
      </c>
      <c r="AE23" s="393" t="str">
        <f>IF(COUNTIF(D23:AA23,"(2)")=0," ",COUNTIF(D23:AA23,"(2)"))</f>
        <v xml:space="preserve"> </v>
      </c>
      <c r="AF23" s="393" t="str">
        <f>IF(COUNTIF(D23:AA23,"(3)")=0," ",COUNTIF(D23:AA23,"(3)"))</f>
        <v xml:space="preserve"> </v>
      </c>
      <c r="AG23" s="394" t="str">
        <f>IF(SUM(AD23:AF23)=0," ",SUM(AD23:AF23))</f>
        <v xml:space="preserve"> </v>
      </c>
      <c r="AH23" s="354" t="str">
        <f>IF(AB23=0,Var!$B$8,IF(LARGE(D23:AA23,1)&gt;=32,Var!$B$4," "))</f>
        <v>---</v>
      </c>
      <c r="AI23" s="354" t="str">
        <f>IF(AB23=0,Var!$B$8,IF(LARGE(D23:AA23,1)&gt;=35,Var!$B$4," "))</f>
        <v>---</v>
      </c>
      <c r="AJ23" s="354" t="str">
        <f>IF(AB23=0,Var!$B$8,IF(LARGE(D23:AA23,1)&gt;=38,Var!$B$4," "))</f>
        <v>---</v>
      </c>
      <c r="AK23" s="354" t="str">
        <f>IF(AB23=0,Var!$B$8,IF(LARGE(D23:AA23,1)=40,Var!$B$4," "))</f>
        <v>---</v>
      </c>
      <c r="AL23" s="379"/>
    </row>
    <row r="24" spans="2:64" s="366" customFormat="1" ht="22.7" customHeight="1">
      <c r="B24" s="389"/>
      <c r="C24" s="100" t="s">
        <v>337</v>
      </c>
      <c r="D24" s="481"/>
      <c r="E24" s="481"/>
      <c r="F24" s="481"/>
      <c r="G24" s="481"/>
      <c r="H24" s="481"/>
      <c r="I24" s="481"/>
      <c r="J24" s="481"/>
      <c r="K24" s="481"/>
      <c r="L24" s="482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101"/>
      <c r="Y24" s="101"/>
      <c r="Z24" s="101"/>
      <c r="AA24" s="101"/>
      <c r="AB24" s="108">
        <f t="shared" si="0"/>
        <v>0</v>
      </c>
      <c r="AC24" s="108"/>
      <c r="AD24" s="368"/>
      <c r="AE24" s="368"/>
      <c r="AF24" s="368"/>
      <c r="AG24" s="390"/>
      <c r="AH24" s="353"/>
      <c r="AI24" s="353"/>
      <c r="AJ24" s="353"/>
      <c r="AK24" s="353"/>
      <c r="AL24" s="368"/>
    </row>
    <row r="25" spans="2:64" s="366" customFormat="1">
      <c r="B25" s="391"/>
      <c r="C25" s="392" t="s">
        <v>323</v>
      </c>
      <c r="D25" s="483"/>
      <c r="E25" s="484"/>
      <c r="F25" s="485"/>
      <c r="G25" s="415"/>
      <c r="H25" s="483"/>
      <c r="I25" s="484"/>
      <c r="J25" s="485"/>
      <c r="K25" s="415"/>
      <c r="L25" s="486"/>
      <c r="M25" s="484"/>
      <c r="N25" s="487"/>
      <c r="O25" s="487"/>
      <c r="P25" s="483"/>
      <c r="Q25" s="484"/>
      <c r="R25" s="485"/>
      <c r="S25" s="415"/>
      <c r="T25" s="487"/>
      <c r="U25" s="484"/>
      <c r="V25" s="487"/>
      <c r="W25" s="487"/>
      <c r="X25" s="102"/>
      <c r="Y25" s="103"/>
      <c r="Z25" s="104"/>
      <c r="AA25" s="317"/>
      <c r="AB25" s="108">
        <f>COUNT(D25:AA25)</f>
        <v>0</v>
      </c>
      <c r="AC25" s="108"/>
      <c r="AD25" s="393" t="str">
        <f>IF(COUNTIF(D25:AA25,"(1)")=0," ",COUNTIF(D25:AA25,"(1)"))</f>
        <v xml:space="preserve"> </v>
      </c>
      <c r="AE25" s="393" t="str">
        <f>IF(COUNTIF(D25:AA25,"(2)")=0," ",COUNTIF(D25:AA25,"(2)"))</f>
        <v xml:space="preserve"> </v>
      </c>
      <c r="AF25" s="393" t="str">
        <f>IF(COUNTIF(D25:AA25,"(3)")=0," ",COUNTIF(D25:AA25,"(3)"))</f>
        <v xml:space="preserve"> </v>
      </c>
      <c r="AG25" s="394" t="str">
        <f>IF(SUM(AD25:AF25)=0," ",SUM(AD25:AF25))</f>
        <v xml:space="preserve"> </v>
      </c>
      <c r="AH25" s="354">
        <v>19</v>
      </c>
      <c r="AI25" s="354">
        <v>19</v>
      </c>
      <c r="AJ25" s="354">
        <v>19</v>
      </c>
      <c r="AK25" s="354" t="str">
        <f>IF(AB25=0,Var!$B$8,IF(LARGE(D25:AA25,1)=40,Var!$B$4," "))</f>
        <v>---</v>
      </c>
      <c r="AL25" s="379"/>
    </row>
    <row r="26" spans="2:64" s="366" customFormat="1">
      <c r="B26" s="391"/>
      <c r="C26" s="392" t="s">
        <v>28</v>
      </c>
      <c r="D26" s="483"/>
      <c r="E26" s="484"/>
      <c r="F26" s="485"/>
      <c r="G26" s="415"/>
      <c r="H26" s="483"/>
      <c r="I26" s="484"/>
      <c r="J26" s="485"/>
      <c r="K26" s="415"/>
      <c r="L26" s="486"/>
      <c r="M26" s="484"/>
      <c r="N26" s="487"/>
      <c r="O26" s="487"/>
      <c r="P26" s="483"/>
      <c r="Q26" s="484"/>
      <c r="R26" s="485"/>
      <c r="S26" s="415"/>
      <c r="T26" s="487"/>
      <c r="U26" s="484"/>
      <c r="V26" s="487"/>
      <c r="W26" s="487"/>
      <c r="X26" s="102"/>
      <c r="Y26" s="103"/>
      <c r="Z26" s="104"/>
      <c r="AA26" s="317"/>
      <c r="AB26" s="108">
        <f>COUNT(D26:AA26)</f>
        <v>0</v>
      </c>
      <c r="AC26" s="108"/>
      <c r="AD26" s="393" t="str">
        <f>IF(COUNTIF(D26:AA26,"(1)")=0," ",COUNTIF(D26:AA26,"(1)"))</f>
        <v xml:space="preserve"> </v>
      </c>
      <c r="AE26" s="393" t="str">
        <f>IF(COUNTIF(D26:AA26,"(2)")=0," ",COUNTIF(D26:AA26,"(2)"))</f>
        <v xml:space="preserve"> </v>
      </c>
      <c r="AF26" s="393" t="str">
        <f>IF(COUNTIF(D26:AA26,"(3)")=0," ",COUNTIF(D26:AA26,"(3)"))</f>
        <v xml:space="preserve"> </v>
      </c>
      <c r="AG26" s="394" t="str">
        <f>IF(SUM(AD26:AF26)=0," ",SUM(AD26:AF26))</f>
        <v xml:space="preserve"> </v>
      </c>
      <c r="AH26" s="354" t="str">
        <f>IF(AB26=0,Var!$B$8,IF(LARGE(D26:AA26,1)&gt;=32,Var!$B$4," "))</f>
        <v>---</v>
      </c>
      <c r="AI26" s="354" t="str">
        <f>IF(AB26=0,Var!$B$8,IF(LARGE(D26:AA26,1)&gt;=35,Var!$B$4," "))</f>
        <v>---</v>
      </c>
      <c r="AJ26" s="354" t="str">
        <f>IF(AB26=0,Var!$B$8,IF(LARGE(D26:AA26,1)&gt;=38,Var!$B$4," "))</f>
        <v>---</v>
      </c>
      <c r="AK26" s="354" t="str">
        <f>IF(AB26=0,Var!$B$8,IF(LARGE(D26:AA26,1)=40,Var!$B$4," "))</f>
        <v>---</v>
      </c>
      <c r="AL26" s="379"/>
    </row>
    <row r="27" spans="2:64" s="366" customFormat="1">
      <c r="B27" s="391"/>
      <c r="C27" s="392" t="s">
        <v>320</v>
      </c>
      <c r="D27" s="483"/>
      <c r="E27" s="484"/>
      <c r="F27" s="485"/>
      <c r="G27" s="415"/>
      <c r="H27" s="483"/>
      <c r="I27" s="484"/>
      <c r="J27" s="485"/>
      <c r="K27" s="415"/>
      <c r="L27" s="486"/>
      <c r="M27" s="484"/>
      <c r="N27" s="487"/>
      <c r="O27" s="487"/>
      <c r="P27" s="483"/>
      <c r="Q27" s="484"/>
      <c r="R27" s="485"/>
      <c r="S27" s="415"/>
      <c r="T27" s="487"/>
      <c r="U27" s="484"/>
      <c r="V27" s="487"/>
      <c r="W27" s="487"/>
      <c r="X27" s="102"/>
      <c r="Y27" s="103"/>
      <c r="Z27" s="104"/>
      <c r="AA27" s="317"/>
      <c r="AB27" s="108">
        <f>COUNT(D27:AA27)</f>
        <v>0</v>
      </c>
      <c r="AC27" s="108"/>
      <c r="AD27" s="393" t="str">
        <f>IF(COUNTIF(D27:AA27,"(1)")=0," ",COUNTIF(D27:AA27,"(1)"))</f>
        <v xml:space="preserve"> </v>
      </c>
      <c r="AE27" s="393" t="str">
        <f>IF(COUNTIF(D27:AA27,"(2)")=0," ",COUNTIF(D27:AA27,"(2)"))</f>
        <v xml:space="preserve"> </v>
      </c>
      <c r="AF27" s="393" t="str">
        <f>IF(COUNTIF(D27:AA27,"(3)")=0," ",COUNTIF(D27:AA27,"(3)"))</f>
        <v xml:space="preserve"> </v>
      </c>
      <c r="AG27" s="394" t="str">
        <f>IF(SUM(AD27:AF27)=0," ",SUM(AD27:AF27))</f>
        <v xml:space="preserve"> </v>
      </c>
      <c r="AH27" s="354">
        <v>19</v>
      </c>
      <c r="AI27" s="354">
        <v>19</v>
      </c>
      <c r="AJ27" s="354" t="str">
        <f>IF(AB27=0,Var!$B$8,IF(LARGE(D27:AA27,1)&gt;=38,Var!$B$4," "))</f>
        <v>---</v>
      </c>
      <c r="AK27" s="354" t="str">
        <f>IF(AB27=0,Var!$B$8,IF(LARGE(D27:AA27,1)=40,Var!$B$4," "))</f>
        <v>---</v>
      </c>
      <c r="AL27" s="379"/>
    </row>
    <row r="28" spans="2:64" s="366" customFormat="1">
      <c r="B28" s="391"/>
      <c r="C28" s="392" t="s">
        <v>355</v>
      </c>
      <c r="D28" s="483"/>
      <c r="E28" s="484"/>
      <c r="F28" s="485"/>
      <c r="G28" s="415"/>
      <c r="H28" s="483"/>
      <c r="I28" s="484"/>
      <c r="J28" s="485"/>
      <c r="K28" s="415"/>
      <c r="L28" s="486"/>
      <c r="M28" s="484"/>
      <c r="N28" s="487"/>
      <c r="O28" s="487"/>
      <c r="P28" s="483"/>
      <c r="Q28" s="484"/>
      <c r="R28" s="485"/>
      <c r="S28" s="415"/>
      <c r="T28" s="487"/>
      <c r="U28" s="484"/>
      <c r="V28" s="487"/>
      <c r="W28" s="487"/>
      <c r="X28" s="102"/>
      <c r="Y28" s="103"/>
      <c r="Z28" s="104"/>
      <c r="AA28" s="317"/>
      <c r="AB28" s="108">
        <f>COUNT(D28:AA28)</f>
        <v>0</v>
      </c>
      <c r="AC28" s="108"/>
      <c r="AD28" s="393" t="str">
        <f>IF(COUNTIF(D28:AA28,"(1)")=0," ",COUNTIF(D28:AA28,"(1)"))</f>
        <v xml:space="preserve"> </v>
      </c>
      <c r="AE28" s="393" t="str">
        <f>IF(COUNTIF(D28:AA28,"(2)")=0," ",COUNTIF(D28:AA28,"(2)"))</f>
        <v xml:space="preserve"> </v>
      </c>
      <c r="AF28" s="393" t="str">
        <f>IF(COUNTIF(D28:AA28,"(3)")=0," ",COUNTIF(D28:AA28,"(3)"))</f>
        <v xml:space="preserve"> </v>
      </c>
      <c r="AG28" s="394" t="str">
        <f>IF(SUM(AD28:AF28)=0," ",SUM(AD28:AF28))</f>
        <v xml:space="preserve"> </v>
      </c>
      <c r="AH28" s="354" t="str">
        <f>IF(AB28=0,Var!$B$8,IF(LARGE(D28:AA28,1)&gt;=32,Var!$B$4," "))</f>
        <v>---</v>
      </c>
      <c r="AI28" s="354" t="str">
        <f>IF(AB28=0,Var!$B$8,IF(LARGE(D28:AA28,1)&gt;=35,Var!$B$4," "))</f>
        <v>---</v>
      </c>
      <c r="AJ28" s="354" t="str">
        <f>IF(AB28=0,Var!$B$8,IF(LARGE(D28:AA28,1)&gt;=38,Var!$B$4," "))</f>
        <v>---</v>
      </c>
      <c r="AK28" s="354" t="str">
        <f>IF(AB28=0,Var!$B$8,IF(LARGE(D28:AA28,1)=40,Var!$B$4," "))</f>
        <v>---</v>
      </c>
      <c r="AL28" s="379"/>
    </row>
    <row r="29" spans="2:64" s="366" customFormat="1" ht="22.7" customHeight="1">
      <c r="B29" s="389"/>
      <c r="C29" s="100" t="s">
        <v>342</v>
      </c>
      <c r="D29" s="481"/>
      <c r="E29" s="481"/>
      <c r="F29" s="481"/>
      <c r="G29" s="481"/>
      <c r="H29" s="481"/>
      <c r="I29" s="481"/>
      <c r="J29" s="481"/>
      <c r="K29" s="481"/>
      <c r="L29" s="482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101"/>
      <c r="Y29" s="101"/>
      <c r="Z29" s="101"/>
      <c r="AA29" s="101"/>
      <c r="AB29" s="108"/>
      <c r="AC29" s="108"/>
      <c r="AD29" s="368"/>
      <c r="AE29" s="368"/>
      <c r="AF29" s="368"/>
      <c r="AG29" s="390"/>
      <c r="AH29" s="353"/>
      <c r="AI29" s="353"/>
      <c r="AJ29" s="353"/>
      <c r="AK29" s="353"/>
      <c r="AL29" s="368"/>
      <c r="AM29" s="368"/>
      <c r="AN29" s="368"/>
      <c r="AO29" s="368"/>
      <c r="AP29" s="368"/>
      <c r="AQ29" s="368"/>
      <c r="AR29" s="397"/>
      <c r="AS29" s="368"/>
      <c r="AT29" s="368"/>
      <c r="AU29" s="368"/>
      <c r="AV29" s="368"/>
      <c r="AW29" s="368"/>
      <c r="AX29" s="368"/>
      <c r="AY29" s="368"/>
      <c r="AZ29" s="368"/>
      <c r="BA29" s="368"/>
      <c r="BC29" s="368"/>
      <c r="BD29" s="398"/>
      <c r="BE29" s="368"/>
      <c r="BF29" s="368"/>
      <c r="BG29" s="368"/>
      <c r="BH29" s="390"/>
      <c r="BI29" s="368"/>
      <c r="BJ29" s="368"/>
      <c r="BK29" s="368"/>
      <c r="BL29" s="368"/>
    </row>
    <row r="30" spans="2:64" s="366" customFormat="1">
      <c r="B30" s="391"/>
      <c r="C30" s="392" t="s">
        <v>39</v>
      </c>
      <c r="D30" s="483"/>
      <c r="E30" s="484"/>
      <c r="F30" s="485"/>
      <c r="G30" s="415"/>
      <c r="H30" s="483"/>
      <c r="I30" s="484"/>
      <c r="J30" s="485"/>
      <c r="K30" s="415"/>
      <c r="L30" s="486"/>
      <c r="M30" s="484"/>
      <c r="N30" s="487"/>
      <c r="O30" s="487"/>
      <c r="P30" s="483"/>
      <c r="Q30" s="484"/>
      <c r="R30" s="485"/>
      <c r="S30" s="415"/>
      <c r="T30" s="487"/>
      <c r="U30" s="484"/>
      <c r="V30" s="487"/>
      <c r="W30" s="487"/>
      <c r="X30" s="102"/>
      <c r="Y30" s="103"/>
      <c r="Z30" s="104"/>
      <c r="AA30" s="317"/>
      <c r="AB30" s="108">
        <f>COUNT(D30:AA30)</f>
        <v>0</v>
      </c>
      <c r="AC30" s="108"/>
      <c r="AD30" s="393" t="str">
        <f>IF(COUNTIF(D30:AA30,"(1)")=0," ",COUNTIF(D30:AA30,"(1)"))</f>
        <v xml:space="preserve"> </v>
      </c>
      <c r="AE30" s="393" t="str">
        <f>IF(COUNTIF(D30:AA30,"(2)")=0," ",COUNTIF(D30:AA30,"(2)"))</f>
        <v xml:space="preserve"> </v>
      </c>
      <c r="AF30" s="393" t="str">
        <f>IF(COUNTIF(D30:AA30,"(3)")=0," ",COUNTIF(D30:AA30,"(3)"))</f>
        <v xml:space="preserve"> </v>
      </c>
      <c r="AG30" s="394" t="str">
        <f t="shared" ref="AG30" si="1">IF(SUM(AD30:AF30)=0," ",SUM(AD30:AF30))</f>
        <v xml:space="preserve"> </v>
      </c>
      <c r="AH30" s="354">
        <v>6</v>
      </c>
      <c r="AI30" s="354">
        <v>6</v>
      </c>
      <c r="AJ30" s="354">
        <v>6</v>
      </c>
      <c r="AK30" s="354">
        <v>7</v>
      </c>
      <c r="AL30" s="379"/>
    </row>
    <row r="31" spans="2:64" s="366" customFormat="1">
      <c r="B31" s="391"/>
      <c r="C31" s="392"/>
      <c r="D31" s="483"/>
      <c r="E31" s="484"/>
      <c r="F31" s="485"/>
      <c r="G31" s="415"/>
      <c r="H31" s="483"/>
      <c r="I31" s="484"/>
      <c r="J31" s="485"/>
      <c r="K31" s="415"/>
      <c r="L31" s="486"/>
      <c r="M31" s="484"/>
      <c r="N31" s="487"/>
      <c r="O31" s="487"/>
      <c r="P31" s="483"/>
      <c r="Q31" s="484"/>
      <c r="R31" s="485"/>
      <c r="S31" s="415"/>
      <c r="T31" s="487"/>
      <c r="U31" s="484"/>
      <c r="V31" s="487"/>
      <c r="W31" s="487"/>
      <c r="X31" s="102"/>
      <c r="Y31" s="103"/>
      <c r="Z31" s="104"/>
      <c r="AA31" s="317"/>
      <c r="AB31" s="108">
        <f>COUNT(D31:AA31)</f>
        <v>0</v>
      </c>
      <c r="AC31" s="108"/>
      <c r="AD31" s="393" t="str">
        <f>IF(COUNTIF(D31:AA31,"(1)")=0," ",COUNTIF(D31:AA31,"(1)"))</f>
        <v xml:space="preserve"> </v>
      </c>
      <c r="AE31" s="393" t="str">
        <f>IF(COUNTIF(D31:AA31,"(2)")=0," ",COUNTIF(D31:AA31,"(2)"))</f>
        <v xml:space="preserve"> </v>
      </c>
      <c r="AF31" s="393" t="str">
        <f>IF(COUNTIF(D31:AA31,"(3)")=0," ",COUNTIF(D31:AA31,"(3)"))</f>
        <v xml:space="preserve"> </v>
      </c>
      <c r="AG31" s="394" t="str">
        <f>IF(SUM(AD31:AF31)=0," ",SUM(AD31:AF31))</f>
        <v xml:space="preserve"> </v>
      </c>
      <c r="AH31" s="354" t="str">
        <f>IF(AB31=0,Var!$B$8,IF(LARGE(D31:AA31,1)&gt;=32,Var!$B$4," "))</f>
        <v>---</v>
      </c>
      <c r="AI31" s="354" t="str">
        <f>IF(AB31=0,Var!$B$8,IF(LARGE(D31:AA31,1)&gt;=35,Var!$B$4," "))</f>
        <v>---</v>
      </c>
      <c r="AJ31" s="354" t="str">
        <f>IF(AB31=0,Var!$B$8,IF(LARGE(D31:AA31,1)&gt;=38,Var!$B$4," "))</f>
        <v>---</v>
      </c>
      <c r="AK31" s="354" t="str">
        <f>IF(AB31=0,Var!$B$8,IF(LARGE(D31:AA31,1)=40,Var!$B$4," "))</f>
        <v>---</v>
      </c>
      <c r="AL31" s="379"/>
    </row>
    <row r="32" spans="2:64" s="366" customFormat="1" ht="22.7" customHeight="1">
      <c r="B32" s="389"/>
      <c r="C32" s="100" t="s">
        <v>343</v>
      </c>
      <c r="D32" s="481"/>
      <c r="E32" s="481"/>
      <c r="F32" s="481"/>
      <c r="G32" s="481"/>
      <c r="H32" s="481"/>
      <c r="I32" s="481"/>
      <c r="J32" s="481"/>
      <c r="K32" s="481"/>
      <c r="L32" s="482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101"/>
      <c r="Y32" s="101"/>
      <c r="Z32" s="101"/>
      <c r="AA32" s="101"/>
      <c r="AB32" s="108"/>
      <c r="AC32" s="108"/>
      <c r="AD32" s="368"/>
      <c r="AE32" s="368"/>
      <c r="AF32" s="368"/>
      <c r="AG32" s="390"/>
      <c r="AH32" s="353"/>
      <c r="AI32" s="353"/>
      <c r="AJ32" s="353"/>
      <c r="AK32" s="353"/>
      <c r="AL32" s="368"/>
      <c r="AM32" s="368"/>
      <c r="AN32" s="368"/>
      <c r="AO32" s="368"/>
      <c r="AP32" s="368"/>
      <c r="AQ32" s="368"/>
      <c r="AR32" s="397"/>
      <c r="AS32" s="368"/>
      <c r="AT32" s="368"/>
      <c r="AU32" s="368"/>
      <c r="AV32" s="368"/>
      <c r="AW32" s="368"/>
      <c r="AX32" s="368"/>
      <c r="AY32" s="368"/>
      <c r="AZ32" s="368"/>
      <c r="BA32" s="368"/>
      <c r="BC32" s="368"/>
      <c r="BD32" s="398"/>
      <c r="BE32" s="368"/>
      <c r="BF32" s="368"/>
      <c r="BG32" s="368"/>
      <c r="BH32" s="390"/>
      <c r="BI32" s="368"/>
      <c r="BJ32" s="368"/>
      <c r="BK32" s="368"/>
      <c r="BL32" s="368"/>
    </row>
    <row r="33" spans="2:64" s="366" customFormat="1">
      <c r="B33" s="391"/>
      <c r="C33" s="392"/>
      <c r="D33" s="483"/>
      <c r="E33" s="484"/>
      <c r="F33" s="485"/>
      <c r="G33" s="415"/>
      <c r="H33" s="483"/>
      <c r="I33" s="484"/>
      <c r="J33" s="485"/>
      <c r="K33" s="415"/>
      <c r="L33" s="486"/>
      <c r="M33" s="484"/>
      <c r="N33" s="487"/>
      <c r="O33" s="487"/>
      <c r="P33" s="483"/>
      <c r="Q33" s="484"/>
      <c r="R33" s="485"/>
      <c r="S33" s="415"/>
      <c r="T33" s="487"/>
      <c r="U33" s="484"/>
      <c r="V33" s="487"/>
      <c r="W33" s="487"/>
      <c r="X33" s="102"/>
      <c r="Y33" s="103"/>
      <c r="Z33" s="104"/>
      <c r="AA33" s="317"/>
      <c r="AB33" s="108">
        <f>COUNT(D33:AA33)</f>
        <v>0</v>
      </c>
      <c r="AC33" s="108"/>
      <c r="AD33" s="393" t="str">
        <f>IF(COUNTIF(D33:AA33,"(1)")=0," ",COUNTIF(D33:AA33,"(1)"))</f>
        <v xml:space="preserve"> </v>
      </c>
      <c r="AE33" s="393" t="str">
        <f>IF(COUNTIF(D33:AA33,"(2)")=0," ",COUNTIF(D33:AA33,"(2)"))</f>
        <v xml:space="preserve"> </v>
      </c>
      <c r="AF33" s="393" t="str">
        <f>IF(COUNTIF(D33:AA33,"(3)")=0," ",COUNTIF(D33:AA33,"(3)"))</f>
        <v xml:space="preserve"> </v>
      </c>
      <c r="AG33" s="394" t="str">
        <f>IF(SUM(AD33:AF33)=0," ",SUM(AD33:AF33))</f>
        <v xml:space="preserve"> </v>
      </c>
      <c r="AH33" s="354" t="str">
        <f>IF(AB33=0,Var!$B$8,IF(LARGE(D33:AA33,1)&gt;=32,Var!$B$4," "))</f>
        <v>---</v>
      </c>
      <c r="AI33" s="354" t="str">
        <f>IF(AB33=0,Var!$B$8,IF(LARGE(D33:AA33,1)&gt;=35,Var!$B$4," "))</f>
        <v>---</v>
      </c>
      <c r="AJ33" s="354" t="str">
        <f>IF(AB33=0,Var!$B$8,IF(LARGE(D33:AA33,1)&gt;=38,Var!$B$4," "))</f>
        <v>---</v>
      </c>
      <c r="AK33" s="354" t="str">
        <f>IF(AB33=0,Var!$B$8,IF(LARGE(D33:AA33,1)=40,Var!$B$4," "))</f>
        <v>---</v>
      </c>
      <c r="AL33" s="379"/>
    </row>
    <row r="34" spans="2:64" s="366" customFormat="1" ht="22.7" customHeight="1">
      <c r="B34" s="389"/>
      <c r="C34" s="100" t="s">
        <v>344</v>
      </c>
      <c r="D34" s="481"/>
      <c r="E34" s="481"/>
      <c r="F34" s="481"/>
      <c r="G34" s="481"/>
      <c r="H34" s="481"/>
      <c r="I34" s="481"/>
      <c r="J34" s="481"/>
      <c r="K34" s="481"/>
      <c r="L34" s="482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101"/>
      <c r="Y34" s="101"/>
      <c r="Z34" s="101"/>
      <c r="AA34" s="101"/>
      <c r="AB34" s="108"/>
      <c r="AC34" s="108"/>
      <c r="AD34" s="368"/>
      <c r="AE34" s="368"/>
      <c r="AF34" s="368"/>
      <c r="AG34" s="390"/>
      <c r="AH34" s="353"/>
      <c r="AI34" s="353"/>
      <c r="AJ34" s="353"/>
      <c r="AK34" s="353"/>
      <c r="AL34" s="368"/>
      <c r="AM34" s="368"/>
      <c r="AN34" s="368"/>
      <c r="AO34" s="368"/>
      <c r="AP34" s="368"/>
      <c r="AQ34" s="368"/>
      <c r="AR34" s="397"/>
      <c r="AS34" s="368"/>
      <c r="AT34" s="368"/>
      <c r="AU34" s="368"/>
      <c r="AV34" s="368"/>
      <c r="AW34" s="368"/>
      <c r="AX34" s="368"/>
      <c r="AY34" s="368"/>
      <c r="AZ34" s="368"/>
      <c r="BA34" s="368"/>
      <c r="BC34" s="368"/>
      <c r="BD34" s="398"/>
      <c r="BE34" s="368"/>
      <c r="BF34" s="368"/>
      <c r="BG34" s="368"/>
      <c r="BH34" s="390"/>
      <c r="BI34" s="368"/>
      <c r="BJ34" s="368"/>
      <c r="BK34" s="368"/>
      <c r="BL34" s="368"/>
    </row>
    <row r="35" spans="2:64" s="366" customFormat="1">
      <c r="B35" s="391"/>
      <c r="C35" s="392" t="s">
        <v>35</v>
      </c>
      <c r="D35" s="483"/>
      <c r="E35" s="484"/>
      <c r="F35" s="485"/>
      <c r="G35" s="415"/>
      <c r="H35" s="483"/>
      <c r="I35" s="484"/>
      <c r="J35" s="485"/>
      <c r="K35" s="415"/>
      <c r="L35" s="486"/>
      <c r="M35" s="484"/>
      <c r="N35" s="487"/>
      <c r="O35" s="487"/>
      <c r="P35" s="483"/>
      <c r="Q35" s="484"/>
      <c r="R35" s="485"/>
      <c r="S35" s="415"/>
      <c r="T35" s="487"/>
      <c r="U35" s="484"/>
      <c r="V35" s="487"/>
      <c r="W35" s="487"/>
      <c r="X35" s="102"/>
      <c r="Y35" s="103"/>
      <c r="Z35" s="104"/>
      <c r="AA35" s="317"/>
      <c r="AB35" s="108">
        <f>COUNT(D35:AA35)</f>
        <v>0</v>
      </c>
      <c r="AC35" s="108"/>
      <c r="AD35" s="393" t="str">
        <f>IF(COUNTIF(D35:AA35,"(1)")=0," ",COUNTIF(D35:AA35,"(1)"))</f>
        <v xml:space="preserve"> </v>
      </c>
      <c r="AE35" s="393" t="str">
        <f>IF(COUNTIF(D35:AA35,"(2)")=0," ",COUNTIF(D35:AA35,"(2)"))</f>
        <v xml:space="preserve"> </v>
      </c>
      <c r="AF35" s="393" t="str">
        <f>IF(COUNTIF(D35:AA35,"(3)")=0," ",COUNTIF(D35:AA35,"(3)"))</f>
        <v xml:space="preserve"> </v>
      </c>
      <c r="AG35" s="394" t="str">
        <f>IF(SUM(AD35:AF35)=0," ",SUM(AD35:AF35))</f>
        <v xml:space="preserve"> </v>
      </c>
      <c r="AH35" s="354">
        <v>99</v>
      </c>
      <c r="AI35" s="354">
        <v>99</v>
      </c>
      <c r="AJ35" s="354">
        <v>99</v>
      </c>
      <c r="AK35" s="354" t="str">
        <f>IF(AB35=0,Var!$B$8,IF(LARGE(D35:AA35,1)=40,Var!$B$4," "))</f>
        <v>---</v>
      </c>
      <c r="AL35" s="379"/>
    </row>
    <row r="36" spans="2:64" s="366" customFormat="1" ht="22.7" customHeight="1">
      <c r="B36" s="389"/>
      <c r="C36" s="100" t="s">
        <v>345</v>
      </c>
      <c r="D36" s="481"/>
      <c r="E36" s="481"/>
      <c r="F36" s="481"/>
      <c r="G36" s="481"/>
      <c r="H36" s="481"/>
      <c r="I36" s="481"/>
      <c r="J36" s="481"/>
      <c r="K36" s="481"/>
      <c r="L36" s="482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101"/>
      <c r="Y36" s="101"/>
      <c r="Z36" s="101"/>
      <c r="AA36" s="101"/>
      <c r="AB36" s="108"/>
      <c r="AC36" s="108"/>
      <c r="AD36" s="395"/>
      <c r="AE36" s="395"/>
      <c r="AF36" s="395"/>
      <c r="AG36" s="396"/>
      <c r="AH36" s="353"/>
      <c r="AI36" s="353"/>
      <c r="AJ36" s="353"/>
      <c r="AK36" s="353"/>
      <c r="AL36" s="368"/>
      <c r="AM36" s="368"/>
      <c r="AN36" s="368"/>
      <c r="AO36" s="368"/>
      <c r="AP36" s="368"/>
      <c r="AQ36" s="368"/>
      <c r="AR36" s="397"/>
      <c r="AS36" s="368"/>
      <c r="AT36" s="368"/>
      <c r="AU36" s="368"/>
      <c r="AV36" s="368"/>
      <c r="AW36" s="368"/>
      <c r="AX36" s="368"/>
      <c r="AY36" s="368"/>
      <c r="AZ36" s="368"/>
      <c r="BA36" s="368"/>
      <c r="BC36" s="368"/>
      <c r="BD36" s="398"/>
      <c r="BE36" s="368"/>
      <c r="BF36" s="368"/>
      <c r="BG36" s="368"/>
      <c r="BH36" s="390"/>
      <c r="BI36" s="368"/>
      <c r="BJ36" s="368"/>
      <c r="BK36" s="368"/>
      <c r="BL36" s="368"/>
    </row>
    <row r="37" spans="2:64" s="366" customFormat="1">
      <c r="B37" s="391"/>
      <c r="C37" s="392" t="s">
        <v>39</v>
      </c>
      <c r="D37" s="483"/>
      <c r="E37" s="484"/>
      <c r="F37" s="485"/>
      <c r="G37" s="415"/>
      <c r="H37" s="483"/>
      <c r="I37" s="484"/>
      <c r="J37" s="485"/>
      <c r="K37" s="415"/>
      <c r="L37" s="486"/>
      <c r="M37" s="484"/>
      <c r="N37" s="487"/>
      <c r="O37" s="487"/>
      <c r="P37" s="483"/>
      <c r="Q37" s="484"/>
      <c r="R37" s="485"/>
      <c r="S37" s="415"/>
      <c r="T37" s="487"/>
      <c r="U37" s="484"/>
      <c r="V37" s="487"/>
      <c r="W37" s="487"/>
      <c r="X37" s="102"/>
      <c r="Y37" s="103"/>
      <c r="Z37" s="104"/>
      <c r="AA37" s="317"/>
      <c r="AB37" s="108">
        <f t="shared" ref="AB37:AB39" si="2">COUNT(D37:AA37)</f>
        <v>0</v>
      </c>
      <c r="AC37" s="108"/>
      <c r="AD37" s="393" t="str">
        <f t="shared" ref="AD37:AD39" si="3">IF(COUNTIF(D37:AA37,"(1)")=0," ",COUNTIF(D37:AA37,"(1)"))</f>
        <v xml:space="preserve"> </v>
      </c>
      <c r="AE37" s="393" t="str">
        <f t="shared" ref="AE37:AE39" si="4">IF(COUNTIF(D37:AA37,"(2)")=0," ",COUNTIF(D37:AA37,"(2)"))</f>
        <v xml:space="preserve"> </v>
      </c>
      <c r="AF37" s="393" t="str">
        <f t="shared" ref="AF37:AF39" si="5">IF(COUNTIF(D37:AA37,"(3)")=0," ",COUNTIF(D37:AA37,"(3)"))</f>
        <v xml:space="preserve"> </v>
      </c>
      <c r="AG37" s="394" t="str">
        <f t="shared" ref="AG37:AG39" si="6">IF(SUM(AD37:AF37)=0," ",SUM(AD37:AF37))</f>
        <v xml:space="preserve"> </v>
      </c>
      <c r="AH37" s="354">
        <v>6</v>
      </c>
      <c r="AI37" s="354">
        <v>6</v>
      </c>
      <c r="AJ37" s="354">
        <v>6</v>
      </c>
      <c r="AK37" s="354">
        <v>7</v>
      </c>
      <c r="AL37" s="379"/>
    </row>
    <row r="38" spans="2:64" s="366" customFormat="1">
      <c r="B38" s="391"/>
      <c r="C38" s="392" t="s">
        <v>44</v>
      </c>
      <c r="D38" s="483"/>
      <c r="E38" s="484"/>
      <c r="F38" s="485"/>
      <c r="G38" s="415"/>
      <c r="H38" s="483"/>
      <c r="I38" s="484"/>
      <c r="J38" s="485"/>
      <c r="K38" s="415"/>
      <c r="L38" s="486"/>
      <c r="M38" s="484"/>
      <c r="N38" s="487"/>
      <c r="O38" s="487"/>
      <c r="P38" s="483"/>
      <c r="Q38" s="484"/>
      <c r="R38" s="485"/>
      <c r="S38" s="415"/>
      <c r="T38" s="487"/>
      <c r="U38" s="484"/>
      <c r="V38" s="487"/>
      <c r="W38" s="487"/>
      <c r="X38" s="102"/>
      <c r="Y38" s="103"/>
      <c r="Z38" s="104"/>
      <c r="AA38" s="317"/>
      <c r="AB38" s="108">
        <f t="shared" si="2"/>
        <v>0</v>
      </c>
      <c r="AC38" s="108"/>
      <c r="AD38" s="393" t="str">
        <f t="shared" si="3"/>
        <v xml:space="preserve"> </v>
      </c>
      <c r="AE38" s="393" t="str">
        <f t="shared" si="4"/>
        <v xml:space="preserve"> </v>
      </c>
      <c r="AF38" s="393" t="str">
        <f t="shared" si="5"/>
        <v xml:space="preserve"> </v>
      </c>
      <c r="AG38" s="394" t="str">
        <f t="shared" si="6"/>
        <v xml:space="preserve"> </v>
      </c>
      <c r="AH38" s="354" t="str">
        <f>IF(AB38=0,Var!$B$8,IF(LARGE(D38:AA38,1)&gt;=32,Var!$B$4," "))</f>
        <v>---</v>
      </c>
      <c r="AI38" s="354" t="str">
        <f>IF(AB38=0,Var!$B$8,IF(LARGE(D38:AA38,1)&gt;=35,Var!$B$4," "))</f>
        <v>---</v>
      </c>
      <c r="AJ38" s="354" t="str">
        <f>IF(AB38=0,Var!$B$8,IF(LARGE(D38:AA38,1)&gt;=38,Var!$B$4," "))</f>
        <v>---</v>
      </c>
      <c r="AK38" s="354" t="str">
        <f>IF(AB38=0,Var!$B$8,IF(LARGE(D38:AA38,1)=40,Var!$B$4," "))</f>
        <v>---</v>
      </c>
      <c r="AL38" s="379"/>
    </row>
    <row r="39" spans="2:64" s="366" customFormat="1">
      <c r="B39" s="391"/>
      <c r="C39" s="392"/>
      <c r="D39" s="483"/>
      <c r="E39" s="484"/>
      <c r="F39" s="485"/>
      <c r="G39" s="415"/>
      <c r="H39" s="483"/>
      <c r="I39" s="484"/>
      <c r="J39" s="485"/>
      <c r="K39" s="415"/>
      <c r="L39" s="486"/>
      <c r="M39" s="484"/>
      <c r="N39" s="487"/>
      <c r="O39" s="487"/>
      <c r="P39" s="483"/>
      <c r="Q39" s="484"/>
      <c r="R39" s="485"/>
      <c r="S39" s="415"/>
      <c r="T39" s="487"/>
      <c r="U39" s="484"/>
      <c r="V39" s="487"/>
      <c r="W39" s="487"/>
      <c r="X39" s="102"/>
      <c r="Y39" s="103"/>
      <c r="Z39" s="104"/>
      <c r="AA39" s="317"/>
      <c r="AB39" s="108">
        <f t="shared" si="2"/>
        <v>0</v>
      </c>
      <c r="AC39" s="108"/>
      <c r="AD39" s="393" t="str">
        <f t="shared" si="3"/>
        <v xml:space="preserve"> </v>
      </c>
      <c r="AE39" s="393" t="str">
        <f t="shared" si="4"/>
        <v xml:space="preserve"> </v>
      </c>
      <c r="AF39" s="393" t="str">
        <f t="shared" si="5"/>
        <v xml:space="preserve"> </v>
      </c>
      <c r="AG39" s="394" t="str">
        <f t="shared" si="6"/>
        <v xml:space="preserve"> </v>
      </c>
      <c r="AH39" s="354" t="str">
        <f>IF(AB39=0,Var!$B$8,IF(LARGE(D39:AA39,1)&gt;=32,Var!$B$4," "))</f>
        <v>---</v>
      </c>
      <c r="AI39" s="354" t="str">
        <f>IF(AB39=0,Var!$B$8,IF(LARGE(D39:AA39,1)&gt;=35,Var!$B$4," "))</f>
        <v>---</v>
      </c>
      <c r="AJ39" s="354" t="str">
        <f>IF(AB39=0,Var!$B$8,IF(LARGE(D39:AA39,1)&gt;=38,Var!$B$4," "))</f>
        <v>---</v>
      </c>
      <c r="AK39" s="354" t="str">
        <f>IF(AB39=0,Var!$B$8,IF(LARGE(D39:AA39,1)=40,Var!$B$4," "))</f>
        <v>---</v>
      </c>
      <c r="AL39" s="379"/>
    </row>
    <row r="40" spans="2:64" s="366" customFormat="1" ht="22.7" customHeight="1">
      <c r="B40" s="389"/>
      <c r="C40" s="100" t="s">
        <v>339</v>
      </c>
      <c r="D40" s="481"/>
      <c r="E40" s="481"/>
      <c r="F40" s="481"/>
      <c r="G40" s="481"/>
      <c r="H40" s="481"/>
      <c r="I40" s="481"/>
      <c r="J40" s="481"/>
      <c r="K40" s="481"/>
      <c r="L40" s="482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101"/>
      <c r="Y40" s="101"/>
      <c r="Z40" s="101"/>
      <c r="AA40" s="101"/>
      <c r="AB40" s="108"/>
      <c r="AC40" s="108"/>
      <c r="AD40" s="368"/>
      <c r="AE40" s="368"/>
      <c r="AF40" s="368"/>
      <c r="AG40" s="390"/>
      <c r="AH40" s="353"/>
      <c r="AI40" s="353"/>
      <c r="AJ40" s="353"/>
      <c r="AK40" s="353"/>
      <c r="AL40" s="368"/>
      <c r="AM40" s="368"/>
      <c r="AN40" s="368"/>
      <c r="AO40" s="368"/>
      <c r="AP40" s="368"/>
      <c r="AQ40" s="368"/>
      <c r="AR40" s="397"/>
      <c r="AS40" s="368"/>
      <c r="AT40" s="368"/>
      <c r="AU40" s="368"/>
      <c r="AV40" s="368"/>
      <c r="AW40" s="368"/>
      <c r="AX40" s="368"/>
      <c r="AY40" s="368"/>
      <c r="AZ40" s="368"/>
      <c r="BA40" s="368"/>
      <c r="BC40" s="368"/>
      <c r="BD40" s="398"/>
      <c r="BE40" s="368"/>
      <c r="BF40" s="368"/>
      <c r="BG40" s="368"/>
      <c r="BH40" s="390"/>
      <c r="BI40" s="368"/>
      <c r="BJ40" s="368"/>
      <c r="BK40" s="368"/>
      <c r="BL40" s="368"/>
    </row>
    <row r="41" spans="2:64" s="366" customFormat="1">
      <c r="B41" s="391"/>
      <c r="C41" s="392"/>
      <c r="D41" s="483"/>
      <c r="E41" s="484"/>
      <c r="F41" s="485"/>
      <c r="G41" s="415"/>
      <c r="H41" s="483"/>
      <c r="I41" s="484"/>
      <c r="J41" s="485"/>
      <c r="K41" s="415"/>
      <c r="L41" s="486"/>
      <c r="M41" s="484"/>
      <c r="N41" s="487"/>
      <c r="O41" s="487"/>
      <c r="P41" s="483"/>
      <c r="Q41" s="484"/>
      <c r="R41" s="485"/>
      <c r="S41" s="415"/>
      <c r="T41" s="487"/>
      <c r="U41" s="484"/>
      <c r="V41" s="487"/>
      <c r="W41" s="487"/>
      <c r="X41" s="102"/>
      <c r="Y41" s="103"/>
      <c r="Z41" s="104"/>
      <c r="AA41" s="317"/>
      <c r="AB41" s="108">
        <f>COUNT(D41:AA41)</f>
        <v>0</v>
      </c>
      <c r="AC41" s="108"/>
      <c r="AD41" s="393" t="str">
        <f>IF(COUNTIF(D41:AA41,"(1)")=0," ",COUNTIF(D41:AA41,"(1)"))</f>
        <v xml:space="preserve"> </v>
      </c>
      <c r="AE41" s="393" t="str">
        <f>IF(COUNTIF(D41:AA41,"(2)")=0," ",COUNTIF(D41:AA41,"(2)"))</f>
        <v xml:space="preserve"> </v>
      </c>
      <c r="AF41" s="393" t="str">
        <f>IF(COUNTIF(D41:AA41,"(3)")=0," ",COUNTIF(D41:AA41,"(3)"))</f>
        <v xml:space="preserve"> </v>
      </c>
      <c r="AG41" s="394" t="str">
        <f>IF(SUM(AD41:AF41)=0," ",SUM(AD41:AF41))</f>
        <v xml:space="preserve"> </v>
      </c>
      <c r="AH41" s="354" t="str">
        <f>IF(AB41=0,Var!$B$8,IF(LARGE(D41:AA41,1)&gt;=32,Var!$B$4," "))</f>
        <v>---</v>
      </c>
      <c r="AI41" s="354" t="str">
        <f>IF(AB41=0,Var!$B$8,IF(LARGE(D41:AA41,1)&gt;=35,Var!$B$4," "))</f>
        <v>---</v>
      </c>
      <c r="AJ41" s="354" t="str">
        <f>IF(AB41=0,Var!$B$8,IF(LARGE(D41:AA41,1)&gt;=38,Var!$B$4," "))</f>
        <v>---</v>
      </c>
      <c r="AK41" s="354" t="str">
        <f>IF(AB41=0,Var!$B$8,IF(LARGE(D41:AA41,1)=40,Var!$B$4," "))</f>
        <v>---</v>
      </c>
      <c r="AL41" s="379"/>
    </row>
    <row r="42" spans="2:64" s="366" customFormat="1" ht="22.7" customHeight="1">
      <c r="B42" s="389"/>
      <c r="C42" s="100" t="s">
        <v>292</v>
      </c>
      <c r="D42" s="481"/>
      <c r="E42" s="481"/>
      <c r="F42" s="481"/>
      <c r="G42" s="481"/>
      <c r="H42" s="481"/>
      <c r="I42" s="481"/>
      <c r="J42" s="481"/>
      <c r="K42" s="481"/>
      <c r="L42" s="482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101"/>
      <c r="Y42" s="101"/>
      <c r="Z42" s="101"/>
      <c r="AA42" s="101"/>
      <c r="AB42" s="108"/>
      <c r="AC42" s="108"/>
      <c r="AD42" s="368"/>
      <c r="AE42" s="368"/>
      <c r="AF42" s="368"/>
      <c r="AG42" s="390"/>
      <c r="AH42" s="353"/>
      <c r="AI42" s="353"/>
      <c r="AJ42" s="353"/>
      <c r="AK42" s="353"/>
      <c r="AL42" s="368"/>
      <c r="AM42" s="368"/>
      <c r="AN42" s="368"/>
      <c r="AO42" s="368"/>
      <c r="AP42" s="368"/>
      <c r="AQ42" s="368"/>
      <c r="AR42" s="397"/>
      <c r="AS42" s="368"/>
      <c r="AT42" s="368"/>
      <c r="AU42" s="368"/>
      <c r="AV42" s="368"/>
      <c r="AW42" s="368"/>
      <c r="AX42" s="368"/>
      <c r="AY42" s="368"/>
      <c r="AZ42" s="368"/>
      <c r="BA42" s="368"/>
      <c r="BC42" s="368"/>
      <c r="BD42" s="398"/>
      <c r="BE42" s="368"/>
      <c r="BF42" s="368"/>
      <c r="BG42" s="368"/>
      <c r="BH42" s="390"/>
      <c r="BI42" s="368"/>
      <c r="BJ42" s="368"/>
      <c r="BK42" s="368"/>
      <c r="BL42" s="368"/>
    </row>
    <row r="43" spans="2:64" s="366" customFormat="1">
      <c r="B43" s="391"/>
      <c r="C43" s="392" t="s">
        <v>53</v>
      </c>
      <c r="D43" s="483"/>
      <c r="E43" s="484"/>
      <c r="F43" s="485"/>
      <c r="G43" s="415"/>
      <c r="H43" s="483"/>
      <c r="I43" s="484"/>
      <c r="J43" s="485"/>
      <c r="K43" s="415"/>
      <c r="L43" s="486"/>
      <c r="M43" s="484"/>
      <c r="N43" s="487"/>
      <c r="O43" s="487"/>
      <c r="P43" s="483"/>
      <c r="Q43" s="484"/>
      <c r="R43" s="485"/>
      <c r="S43" s="415"/>
      <c r="T43" s="487"/>
      <c r="U43" s="484"/>
      <c r="V43" s="487"/>
      <c r="W43" s="487"/>
      <c r="X43" s="102"/>
      <c r="Y43" s="103"/>
      <c r="Z43" s="104"/>
      <c r="AA43" s="317"/>
      <c r="AB43" s="108">
        <f>COUNT(D43:AA43)</f>
        <v>0</v>
      </c>
      <c r="AC43" s="108"/>
      <c r="AD43" s="393" t="str">
        <f>IF(COUNTIF(D43:AA43,"(1)")=0," ",COUNTIF(D43:AA43,"(1)"))</f>
        <v xml:space="preserve"> </v>
      </c>
      <c r="AE43" s="393" t="str">
        <f>IF(COUNTIF(D43:AA43,"(2)")=0," ",COUNTIF(D43:AA43,"(2)"))</f>
        <v xml:space="preserve"> </v>
      </c>
      <c r="AF43" s="393" t="str">
        <f>IF(COUNTIF(D43:AA43,"(3)")=0," ",COUNTIF(D43:AA43,"(3)"))</f>
        <v xml:space="preserve"> </v>
      </c>
      <c r="AG43" s="394" t="str">
        <f>IF(SUM(AD43:AF43)=0," ",SUM(AD43:AF43))</f>
        <v xml:space="preserve"> </v>
      </c>
      <c r="AH43" s="354">
        <v>17</v>
      </c>
      <c r="AI43" s="354">
        <v>17</v>
      </c>
      <c r="AJ43" s="354">
        <v>17</v>
      </c>
      <c r="AK43" s="354">
        <v>17</v>
      </c>
      <c r="AL43" s="379"/>
    </row>
    <row r="44" spans="2:64" s="366" customFormat="1">
      <c r="B44" s="391"/>
      <c r="C44" s="392" t="s">
        <v>52</v>
      </c>
      <c r="D44" s="483"/>
      <c r="E44" s="484"/>
      <c r="F44" s="485"/>
      <c r="G44" s="415"/>
      <c r="H44" s="483"/>
      <c r="I44" s="484"/>
      <c r="J44" s="485"/>
      <c r="K44" s="415"/>
      <c r="L44" s="486"/>
      <c r="M44" s="484"/>
      <c r="N44" s="487"/>
      <c r="O44" s="487"/>
      <c r="P44" s="483"/>
      <c r="Q44" s="484"/>
      <c r="R44" s="485"/>
      <c r="S44" s="415"/>
      <c r="T44" s="487"/>
      <c r="U44" s="484"/>
      <c r="V44" s="487"/>
      <c r="W44" s="487"/>
      <c r="X44" s="102"/>
      <c r="Y44" s="103"/>
      <c r="Z44" s="104"/>
      <c r="AA44" s="317"/>
      <c r="AB44" s="108">
        <f>COUNT(D44:AA44)</f>
        <v>0</v>
      </c>
      <c r="AC44" s="108"/>
      <c r="AD44" s="393" t="str">
        <f>IF(COUNTIF(D44:AA44,"(1)")=0," ",COUNTIF(D44:AA44,"(1)"))</f>
        <v xml:space="preserve"> </v>
      </c>
      <c r="AE44" s="393" t="str">
        <f>IF(COUNTIF(D44:AA44,"(2)")=0," ",COUNTIF(D44:AA44,"(2)"))</f>
        <v xml:space="preserve"> </v>
      </c>
      <c r="AF44" s="393" t="str">
        <f>IF(COUNTIF(D44:AA44,"(3)")=0," ",COUNTIF(D44:AA44,"(3)"))</f>
        <v xml:space="preserve"> </v>
      </c>
      <c r="AG44" s="394" t="str">
        <f>IF(SUM(AD44:AF44)=0," ",SUM(AD44:AF44))</f>
        <v xml:space="preserve"> </v>
      </c>
      <c r="AH44" s="354">
        <v>15</v>
      </c>
      <c r="AI44" s="354">
        <v>15</v>
      </c>
      <c r="AJ44" s="354">
        <v>15</v>
      </c>
      <c r="AK44" s="354">
        <v>15</v>
      </c>
      <c r="AL44" s="379"/>
    </row>
    <row r="45" spans="2:64" s="366" customFormat="1" ht="22.7" customHeight="1">
      <c r="B45" s="389"/>
      <c r="C45" s="100" t="s">
        <v>294</v>
      </c>
      <c r="D45" s="481"/>
      <c r="E45" s="481"/>
      <c r="F45" s="481"/>
      <c r="G45" s="481"/>
      <c r="H45" s="481"/>
      <c r="I45" s="481"/>
      <c r="J45" s="481"/>
      <c r="K45" s="481"/>
      <c r="L45" s="482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101"/>
      <c r="Y45" s="101"/>
      <c r="Z45" s="101"/>
      <c r="AA45" s="101"/>
      <c r="AB45" s="108"/>
      <c r="AC45" s="108"/>
      <c r="AD45" s="368"/>
      <c r="AE45" s="368"/>
      <c r="AF45" s="368"/>
      <c r="AG45" s="390"/>
      <c r="AH45" s="353"/>
      <c r="AI45" s="353"/>
      <c r="AJ45" s="353"/>
      <c r="AK45" s="353"/>
      <c r="AL45" s="368"/>
    </row>
    <row r="46" spans="2:64" s="366" customFormat="1">
      <c r="B46" s="391"/>
      <c r="C46" s="392" t="s">
        <v>34</v>
      </c>
      <c r="D46" s="483"/>
      <c r="E46" s="484"/>
      <c r="F46" s="485"/>
      <c r="G46" s="415"/>
      <c r="H46" s="483"/>
      <c r="I46" s="484"/>
      <c r="J46" s="485"/>
      <c r="K46" s="415"/>
      <c r="L46" s="486"/>
      <c r="M46" s="484"/>
      <c r="N46" s="487"/>
      <c r="O46" s="487"/>
      <c r="P46" s="483"/>
      <c r="Q46" s="484"/>
      <c r="R46" s="485"/>
      <c r="S46" s="415"/>
      <c r="T46" s="487"/>
      <c r="U46" s="484"/>
      <c r="V46" s="487"/>
      <c r="W46" s="487"/>
      <c r="X46" s="102"/>
      <c r="Y46" s="103"/>
      <c r="Z46" s="104"/>
      <c r="AA46" s="317"/>
      <c r="AB46" s="108">
        <f t="shared" ref="AB46:AB51" si="7">COUNT(D46:AA46)</f>
        <v>0</v>
      </c>
      <c r="AC46" s="108"/>
      <c r="AD46" s="393"/>
      <c r="AE46" s="393"/>
      <c r="AF46" s="393"/>
      <c r="AG46" s="394"/>
      <c r="AH46" s="399">
        <v>93</v>
      </c>
      <c r="AI46" s="354">
        <v>93</v>
      </c>
      <c r="AJ46" s="354">
        <v>94</v>
      </c>
      <c r="AK46" s="354">
        <v>96</v>
      </c>
      <c r="AL46" s="379"/>
    </row>
    <row r="47" spans="2:64" s="366" customFormat="1">
      <c r="B47" s="391"/>
      <c r="C47" s="392" t="s">
        <v>55</v>
      </c>
      <c r="D47" s="483"/>
      <c r="E47" s="484"/>
      <c r="F47" s="485"/>
      <c r="G47" s="415"/>
      <c r="H47" s="483"/>
      <c r="I47" s="484"/>
      <c r="J47" s="485"/>
      <c r="K47" s="415"/>
      <c r="L47" s="486"/>
      <c r="M47" s="484"/>
      <c r="N47" s="487"/>
      <c r="O47" s="487"/>
      <c r="P47" s="483"/>
      <c r="Q47" s="484"/>
      <c r="R47" s="485"/>
      <c r="S47" s="415"/>
      <c r="T47" s="487"/>
      <c r="U47" s="484"/>
      <c r="V47" s="487"/>
      <c r="W47" s="487"/>
      <c r="X47" s="102"/>
      <c r="Y47" s="103"/>
      <c r="Z47" s="104"/>
      <c r="AA47" s="317"/>
      <c r="AB47" s="108">
        <f t="shared" si="7"/>
        <v>0</v>
      </c>
      <c r="AC47" s="108"/>
      <c r="AD47" s="393" t="str">
        <f>IF(COUNTIF(D47:AA47,"(1)")=0," ",COUNTIF(D47:AA47,"(1)"))</f>
        <v xml:space="preserve"> </v>
      </c>
      <c r="AE47" s="393" t="str">
        <f>IF(COUNTIF(D47:AA47,"(2)")=0," ",COUNTIF(D47:AA47,"(2)"))</f>
        <v xml:space="preserve"> </v>
      </c>
      <c r="AF47" s="393" t="str">
        <f>IF(COUNTIF(D47:AA47,"(3)")=0," ",COUNTIF(D47:AA47,"(3)"))</f>
        <v xml:space="preserve"> </v>
      </c>
      <c r="AG47" s="394" t="str">
        <f>IF(SUM(AD47:AF47)=0," ",SUM(AD47:AF47))</f>
        <v xml:space="preserve"> </v>
      </c>
      <c r="AH47" s="399">
        <v>0</v>
      </c>
      <c r="AI47" s="399">
        <v>0</v>
      </c>
      <c r="AJ47" s="399">
        <v>0</v>
      </c>
      <c r="AK47" s="354" t="str">
        <f>IF(AB47=0,Var!$B$8,IF(LARGE(D47:AA47,1)=40,Var!$B$4," "))</f>
        <v>---</v>
      </c>
      <c r="AL47" s="379"/>
    </row>
    <row r="48" spans="2:64" s="366" customFormat="1">
      <c r="B48" s="391"/>
      <c r="C48" s="392" t="s">
        <v>32</v>
      </c>
      <c r="D48" s="483"/>
      <c r="E48" s="484"/>
      <c r="F48" s="485"/>
      <c r="G48" s="415"/>
      <c r="H48" s="483"/>
      <c r="I48" s="484"/>
      <c r="J48" s="485"/>
      <c r="K48" s="415"/>
      <c r="L48" s="486"/>
      <c r="M48" s="484"/>
      <c r="N48" s="487"/>
      <c r="O48" s="487"/>
      <c r="P48" s="483"/>
      <c r="Q48" s="484"/>
      <c r="R48" s="485"/>
      <c r="S48" s="415"/>
      <c r="T48" s="487"/>
      <c r="U48" s="484"/>
      <c r="V48" s="487"/>
      <c r="W48" s="487"/>
      <c r="X48" s="102"/>
      <c r="Y48" s="103"/>
      <c r="Z48" s="104"/>
      <c r="AA48" s="317"/>
      <c r="AB48" s="108">
        <f t="shared" si="7"/>
        <v>0</v>
      </c>
      <c r="AC48" s="108"/>
      <c r="AD48" s="393" t="str">
        <f>IF(COUNTIF(D48:AA48,"(1)")=0," ",COUNTIF(D48:AA48,"(1)"))</f>
        <v xml:space="preserve"> </v>
      </c>
      <c r="AE48" s="393" t="str">
        <f>IF(COUNTIF(D48:AA48,"(2)")=0," ",COUNTIF(D48:AA48,"(2)"))</f>
        <v xml:space="preserve"> </v>
      </c>
      <c r="AF48" s="393" t="str">
        <f>IF(COUNTIF(D48:AA48,"(3)")=0," ",COUNTIF(D48:AA48,"(3)"))</f>
        <v xml:space="preserve"> </v>
      </c>
      <c r="AG48" s="394" t="str">
        <f>IF(SUM(AD48:AF48)=0," ",SUM(AD48:AF48))</f>
        <v xml:space="preserve"> </v>
      </c>
      <c r="AH48" s="354">
        <v>6</v>
      </c>
      <c r="AI48" s="354">
        <v>6</v>
      </c>
      <c r="AJ48" s="354">
        <v>6</v>
      </c>
      <c r="AK48" s="354">
        <v>6</v>
      </c>
      <c r="AL48" s="379"/>
    </row>
    <row r="49" spans="2:38" s="366" customFormat="1">
      <c r="B49" s="391"/>
      <c r="C49" s="392" t="s">
        <v>40</v>
      </c>
      <c r="D49" s="483"/>
      <c r="E49" s="484"/>
      <c r="F49" s="485"/>
      <c r="G49" s="415"/>
      <c r="H49" s="483"/>
      <c r="I49" s="484"/>
      <c r="J49" s="485"/>
      <c r="K49" s="415"/>
      <c r="L49" s="486"/>
      <c r="M49" s="484"/>
      <c r="N49" s="487"/>
      <c r="O49" s="487"/>
      <c r="P49" s="483"/>
      <c r="Q49" s="484"/>
      <c r="R49" s="485"/>
      <c r="S49" s="415"/>
      <c r="T49" s="487"/>
      <c r="U49" s="484"/>
      <c r="V49" s="487"/>
      <c r="W49" s="487"/>
      <c r="X49" s="102"/>
      <c r="Y49" s="103"/>
      <c r="Z49" s="104"/>
      <c r="AA49" s="317"/>
      <c r="AB49" s="108">
        <f t="shared" si="7"/>
        <v>0</v>
      </c>
      <c r="AC49" s="108"/>
      <c r="AD49" s="393" t="str">
        <f>IF(COUNTIF(D49:AA49,"(1)")=0," ",COUNTIF(D49:AA49,"(1)"))</f>
        <v xml:space="preserve"> </v>
      </c>
      <c r="AE49" s="393" t="str">
        <f>IF(COUNTIF(D49:AA49,"(2)")=0," ",COUNTIF(D49:AA49,"(2)"))</f>
        <v xml:space="preserve"> </v>
      </c>
      <c r="AF49" s="393" t="str">
        <f>IF(COUNTIF(D49:AA49,"(3)")=0," ",COUNTIF(D49:AA49,"(3)"))</f>
        <v xml:space="preserve"> </v>
      </c>
      <c r="AG49" s="394" t="str">
        <f>IF(SUM(AD49:AF49)=0," ",SUM(AD49:AF49))</f>
        <v xml:space="preserve"> </v>
      </c>
      <c r="AH49" s="354">
        <v>9</v>
      </c>
      <c r="AI49" s="354">
        <v>14</v>
      </c>
      <c r="AJ49" s="354" t="str">
        <f>IF(AB49=0,Var!$B$8,IF(LARGE(D49:AA49,1)&gt;=38,Var!$B$4," "))</f>
        <v>---</v>
      </c>
      <c r="AK49" s="354" t="str">
        <f>IF(AB49=0,Var!$B$8,IF(LARGE(D49:AA49,1)=40,Var!$B$4," "))</f>
        <v>---</v>
      </c>
      <c r="AL49" s="379"/>
    </row>
    <row r="50" spans="2:38" s="366" customFormat="1">
      <c r="B50" s="391"/>
      <c r="C50" s="392" t="s">
        <v>57</v>
      </c>
      <c r="D50" s="483"/>
      <c r="E50" s="484"/>
      <c r="F50" s="485"/>
      <c r="G50" s="415"/>
      <c r="H50" s="483"/>
      <c r="I50" s="484"/>
      <c r="J50" s="485"/>
      <c r="K50" s="415"/>
      <c r="L50" s="486"/>
      <c r="M50" s="484"/>
      <c r="N50" s="487"/>
      <c r="O50" s="487"/>
      <c r="P50" s="483"/>
      <c r="Q50" s="484"/>
      <c r="R50" s="485"/>
      <c r="S50" s="415"/>
      <c r="T50" s="487"/>
      <c r="U50" s="484"/>
      <c r="V50" s="487"/>
      <c r="W50" s="487"/>
      <c r="X50" s="102"/>
      <c r="Y50" s="103"/>
      <c r="Z50" s="104"/>
      <c r="AA50" s="317"/>
      <c r="AB50" s="108">
        <f t="shared" si="7"/>
        <v>0</v>
      </c>
      <c r="AC50" s="108"/>
      <c r="AD50" s="393" t="str">
        <f>IF(COUNTIF(D50:AA50,"(1)")=0," ",COUNTIF(D50:AA50,"(1)"))</f>
        <v xml:space="preserve"> </v>
      </c>
      <c r="AE50" s="393" t="str">
        <f>IF(COUNTIF(D50:AA50,"(2)")=0," ",COUNTIF(D50:AA50,"(2)"))</f>
        <v xml:space="preserve"> </v>
      </c>
      <c r="AF50" s="393" t="str">
        <f>IF(COUNTIF(D50:AA50,"(3)")=0," ",COUNTIF(D50:AA50,"(3)"))</f>
        <v xml:space="preserve"> </v>
      </c>
      <c r="AG50" s="394" t="str">
        <f>IF(SUM(AD50:AF50)=0," ",SUM(AD50:AF50))</f>
        <v xml:space="preserve"> </v>
      </c>
      <c r="AH50" s="354">
        <v>9</v>
      </c>
      <c r="AI50" s="354">
        <v>9</v>
      </c>
      <c r="AJ50" s="354">
        <v>9</v>
      </c>
      <c r="AK50" s="354">
        <v>9</v>
      </c>
      <c r="AL50" s="379"/>
    </row>
    <row r="51" spans="2:38" s="366" customFormat="1">
      <c r="B51" s="391"/>
      <c r="C51" s="392" t="s">
        <v>41</v>
      </c>
      <c r="D51" s="483"/>
      <c r="E51" s="484"/>
      <c r="F51" s="485"/>
      <c r="G51" s="415"/>
      <c r="H51" s="483"/>
      <c r="I51" s="484"/>
      <c r="J51" s="485"/>
      <c r="K51" s="415"/>
      <c r="L51" s="486"/>
      <c r="M51" s="484"/>
      <c r="N51" s="487"/>
      <c r="O51" s="487"/>
      <c r="P51" s="483"/>
      <c r="Q51" s="484"/>
      <c r="R51" s="485"/>
      <c r="S51" s="415"/>
      <c r="T51" s="487"/>
      <c r="U51" s="484"/>
      <c r="V51" s="487"/>
      <c r="W51" s="487"/>
      <c r="X51" s="102"/>
      <c r="Y51" s="103"/>
      <c r="Z51" s="104"/>
      <c r="AA51" s="317"/>
      <c r="AB51" s="108">
        <f t="shared" si="7"/>
        <v>0</v>
      </c>
      <c r="AC51" s="108"/>
      <c r="AD51" s="393" t="str">
        <f>IF(COUNTIF(D51:AA51,"(1)")=0," ",COUNTIF(D51:AA51,"(1)"))</f>
        <v xml:space="preserve"> </v>
      </c>
      <c r="AE51" s="393" t="str">
        <f>IF(COUNTIF(D51:AA51,"(2)")=0," ",COUNTIF(D51:AA51,"(2)"))</f>
        <v xml:space="preserve"> </v>
      </c>
      <c r="AF51" s="393" t="str">
        <f>IF(COUNTIF(D51:AA51,"(3)")=0," ",COUNTIF(D51:AA51,"(3)"))</f>
        <v xml:space="preserve"> </v>
      </c>
      <c r="AG51" s="394" t="str">
        <f>IF(SUM(AD51:AF51)=0," ",SUM(AD51:AF51))</f>
        <v xml:space="preserve"> </v>
      </c>
      <c r="AH51" s="354">
        <v>15</v>
      </c>
      <c r="AI51" s="354">
        <v>15</v>
      </c>
      <c r="AJ51" s="354">
        <v>19</v>
      </c>
      <c r="AK51" s="354" t="str">
        <f>IF(AB51=0,Var!$B$8,IF(LARGE(D51:AA51,1)=40,Var!$B$4," "))</f>
        <v>---</v>
      </c>
      <c r="AL51" s="379"/>
    </row>
    <row r="52" spans="2:38" s="366" customFormat="1">
      <c r="B52" s="400"/>
      <c r="C52" s="400"/>
      <c r="D52" s="488"/>
      <c r="E52" s="488"/>
      <c r="F52" s="488"/>
      <c r="G52" s="488"/>
      <c r="H52" s="488"/>
      <c r="I52" s="488"/>
      <c r="J52" s="488"/>
      <c r="K52" s="488"/>
      <c r="L52" s="489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01"/>
      <c r="Y52" s="401"/>
      <c r="Z52" s="401"/>
      <c r="AA52" s="401"/>
      <c r="AD52" s="379"/>
      <c r="AE52" s="379"/>
      <c r="AF52" s="379"/>
      <c r="AG52" s="379"/>
      <c r="AH52" s="379"/>
      <c r="AI52" s="379"/>
      <c r="AJ52" s="379"/>
      <c r="AK52" s="379"/>
      <c r="AL52" s="379"/>
    </row>
    <row r="53" spans="2:38" s="366" customFormat="1">
      <c r="C53" s="366" t="s">
        <v>58</v>
      </c>
      <c r="D53" s="490"/>
      <c r="E53" s="490"/>
      <c r="F53" s="490"/>
      <c r="G53" s="490"/>
      <c r="H53" s="634">
        <f>COUNT(B8:B63)</f>
        <v>0</v>
      </c>
      <c r="I53" s="635"/>
      <c r="J53" s="490"/>
      <c r="K53" s="490"/>
      <c r="L53" s="491"/>
      <c r="M53" s="490"/>
      <c r="N53" s="490"/>
      <c r="O53" s="490"/>
      <c r="P53" s="490"/>
      <c r="Q53" s="490"/>
      <c r="R53" s="479"/>
      <c r="S53" s="479"/>
      <c r="T53" s="479"/>
      <c r="U53" s="479"/>
      <c r="V53" s="479"/>
      <c r="W53" s="479"/>
      <c r="X53" s="367"/>
      <c r="Y53" s="367"/>
      <c r="Z53" s="367"/>
      <c r="AA53" s="636">
        <f>SUM(AB9:AB51)</f>
        <v>0</v>
      </c>
      <c r="AB53" s="637"/>
      <c r="AD53" s="402">
        <f>SUM(AD9:AD51)</f>
        <v>0</v>
      </c>
      <c r="AE53" s="403">
        <f>SUM(AE9:AE51)</f>
        <v>0</v>
      </c>
      <c r="AF53" s="404">
        <f>SUM(AF8:AF51)</f>
        <v>0</v>
      </c>
      <c r="AG53" s="405">
        <f>SUM(AG8:AG51)</f>
        <v>0</v>
      </c>
      <c r="AI53" s="406"/>
      <c r="AJ53" s="406"/>
      <c r="AK53" s="406"/>
      <c r="AL53" s="406"/>
    </row>
    <row r="54" spans="2:38" s="366" customFormat="1">
      <c r="D54" s="479"/>
      <c r="E54" s="479"/>
      <c r="F54" s="479"/>
      <c r="G54" s="479"/>
      <c r="H54" s="479"/>
      <c r="I54" s="479"/>
      <c r="J54" s="479"/>
      <c r="K54" s="479"/>
      <c r="L54" s="480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367"/>
      <c r="Y54" s="367"/>
      <c r="Z54" s="367"/>
      <c r="AA54" s="367"/>
      <c r="AH54" s="368"/>
      <c r="AI54" s="368"/>
      <c r="AJ54" s="368"/>
      <c r="AK54" s="368"/>
    </row>
    <row r="58" spans="2:38">
      <c r="AE58" s="109"/>
      <c r="AF58" s="109"/>
      <c r="AG58" s="109"/>
    </row>
    <row r="135" ht="12.75" customHeight="1"/>
    <row r="139" ht="12.75" customHeight="1"/>
  </sheetData>
  <sheetProtection selectLockedCells="1" selectUnlockedCells="1"/>
  <sortState ref="B28:AK32">
    <sortCondition ref="C28:C32"/>
  </sortState>
  <mergeCells count="34">
    <mergeCell ref="X2:AA2"/>
    <mergeCell ref="D3:G3"/>
    <mergeCell ref="H3:K3"/>
    <mergeCell ref="L3:O3"/>
    <mergeCell ref="P3:S3"/>
    <mergeCell ref="X3:AA3"/>
    <mergeCell ref="D2:G2"/>
    <mergeCell ref="H2:K2"/>
    <mergeCell ref="L2:O2"/>
    <mergeCell ref="P2:S2"/>
    <mergeCell ref="T2:W2"/>
    <mergeCell ref="T3:W3"/>
    <mergeCell ref="X4:AA4"/>
    <mergeCell ref="AD4:AG4"/>
    <mergeCell ref="AH4:AK4"/>
    <mergeCell ref="D5:G5"/>
    <mergeCell ref="H5:K5"/>
    <mergeCell ref="L5:O5"/>
    <mergeCell ref="P5:S5"/>
    <mergeCell ref="X5:AA5"/>
    <mergeCell ref="D4:G4"/>
    <mergeCell ref="H4:K4"/>
    <mergeCell ref="L4:O4"/>
    <mergeCell ref="P4:S4"/>
    <mergeCell ref="T4:W4"/>
    <mergeCell ref="T5:W5"/>
    <mergeCell ref="H53:I53"/>
    <mergeCell ref="AA53:AB53"/>
    <mergeCell ref="X6:AA6"/>
    <mergeCell ref="D6:G6"/>
    <mergeCell ref="H6:K6"/>
    <mergeCell ref="L6:O6"/>
    <mergeCell ref="P6:S6"/>
    <mergeCell ref="T6:W6"/>
  </mergeCells>
  <conditionalFormatting sqref="AH15:AK16 AH33:AK33 AH41:AK41 AK46 AH18:AK18 AH48:AK50 AH20:AK23 AH37:AK39 AH43:AK44 AH13:AK13 AH9:AK9 AH11:AK11 AH25:AK28">
    <cfRule type="cellIs" dxfId="152" priority="44" stopIfTrue="1" operator="greaterThan">
      <formula>0</formula>
    </cfRule>
  </conditionalFormatting>
  <conditionalFormatting sqref="AH46">
    <cfRule type="cellIs" dxfId="151" priority="46" stopIfTrue="1" operator="lessThanOrEqual">
      <formula>0</formula>
    </cfRule>
  </conditionalFormatting>
  <conditionalFormatting sqref="AI46">
    <cfRule type="cellIs" dxfId="150" priority="48" stopIfTrue="1" operator="greaterThanOrEqual">
      <formula>0</formula>
    </cfRule>
  </conditionalFormatting>
  <conditionalFormatting sqref="AJ46">
    <cfRule type="cellIs" dxfId="149" priority="50" stopIfTrue="1" operator="greaterThanOrEqual">
      <formula>0</formula>
    </cfRule>
  </conditionalFormatting>
  <conditionalFormatting sqref="AH51:AK51">
    <cfRule type="cellIs" dxfId="148" priority="39" stopIfTrue="1" operator="greaterThan">
      <formula>0</formula>
    </cfRule>
  </conditionalFormatting>
  <conditionalFormatting sqref="AH35:AK35">
    <cfRule type="cellIs" dxfId="147" priority="26" stopIfTrue="1" operator="greaterThan">
      <formula>0</formula>
    </cfRule>
  </conditionalFormatting>
  <conditionalFormatting sqref="AH47:AK47">
    <cfRule type="cellIs" dxfId="146" priority="18" stopIfTrue="1" operator="greaterThan">
      <formula>0</formula>
    </cfRule>
  </conditionalFormatting>
  <conditionalFormatting sqref="AH31:AK31">
    <cfRule type="cellIs" dxfId="145" priority="16" stopIfTrue="1" operator="greaterThan">
      <formula>0</formula>
    </cfRule>
  </conditionalFormatting>
  <conditionalFormatting sqref="AH30:AK30">
    <cfRule type="cellIs" dxfId="144" priority="8" stopIfTrue="1" operator="greaterThan">
      <formula>0</formula>
    </cfRule>
  </conditionalFormatting>
  <printOptions horizontalCentered="1"/>
  <pageMargins left="0.43307086614173229" right="0.51181102362204722" top="0.19685039370078741" bottom="7.874015748031496E-2" header="0" footer="0"/>
  <pageSetup paperSize="9" scale="68" firstPageNumber="0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stopIfTrue="1" operator="equal" id="{C9E91932-BB8B-4E7B-A26D-D3ADD1C63D7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1" stopIfTrue="1" operator="equal" id="{515C799D-2BBC-4CE8-8062-9DE9D527583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2" stopIfTrue="1" operator="equal" id="{6173C0EC-1676-4474-B92D-DE154A3177A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 G11 G15:G16 G18 G33 G41 G46:G51 K9 K11 K15:K16 K18 K33 K41 K46:K51 S9:T9 S11:T11 S15:T16 S18:T18 S33:T33 S41:T41 S46:T51 AA9 AA11 AA15:AA16 AA18 AA33 AA41 AA46:AA51 V9:W9 V11:W11 V15:W16 V18:W18 V33:W33 V41:W41 V46:W51 G20:G23 S20:T23 AA20:AA23 V20:W23 K20:L23 N20:O23 G25:G28 K25:L28 S25:T28 AA25:AA28 V25:W28 N25:O28 G37:G39 S37:T39 AA37:AA39 V37:W39 K37:L39 N37:O39 G43:G44 K43:L44 S43:T44 AA43:AA44 V43:W44 N43:O44 G13 S13:T13 AA13 V13:W13 K13:L13 N13:O13</xm:sqref>
        </x14:conditionalFormatting>
        <x14:conditionalFormatting xmlns:xm="http://schemas.microsoft.com/office/excel/2006/main">
          <x14:cfRule type="cellIs" priority="43" stopIfTrue="1" operator="equal" id="{8053706D-4559-407B-86AF-3423D74C864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AH15:AK16 AH33:AK33 AH41:AK41 AK46 AH18:AK18 AH48:AK50 AH20:AK23 AH37:AK39 AH43:AK44 AH13:AK13 AH9:AK9 AH11:AK11 AH25:AK28</xm:sqref>
        </x14:conditionalFormatting>
        <x14:conditionalFormatting xmlns:xm="http://schemas.microsoft.com/office/excel/2006/main">
          <x14:cfRule type="cellIs" priority="45" stopIfTrue="1" operator="equal" id="{24B9B36E-E71D-4994-9F5F-81B42DA3D2B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AH46</xm:sqref>
        </x14:conditionalFormatting>
        <x14:conditionalFormatting xmlns:xm="http://schemas.microsoft.com/office/excel/2006/main">
          <x14:cfRule type="cellIs" priority="47" stopIfTrue="1" operator="equal" id="{2CB1D2DD-5803-4D55-801D-BDC446C9CA1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AI46</xm:sqref>
        </x14:conditionalFormatting>
        <x14:conditionalFormatting xmlns:xm="http://schemas.microsoft.com/office/excel/2006/main">
          <x14:cfRule type="cellIs" priority="49" stopIfTrue="1" operator="equal" id="{3B9AE5AB-4044-44C3-B009-C5BC2B2837A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AJ46</xm:sqref>
        </x14:conditionalFormatting>
        <x14:conditionalFormatting xmlns:xm="http://schemas.microsoft.com/office/excel/2006/main">
          <x14:cfRule type="cellIs" priority="38" stopIfTrue="1" operator="equal" id="{08C38B86-4F1B-453C-B141-EAB2F055E7E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AH51:AK51</xm:sqref>
        </x14:conditionalFormatting>
        <x14:conditionalFormatting xmlns:xm="http://schemas.microsoft.com/office/excel/2006/main">
          <x14:cfRule type="cellIs" priority="35" stopIfTrue="1" operator="equal" id="{0D0B64AB-C355-43C4-84AA-CC799BABFE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BFFFF7B9-4E03-4D51-9526-7104DE396D8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7" stopIfTrue="1" operator="equal" id="{F436F482-7402-4A1C-8C78-7DA39873997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L9 L11 L15:L16 L18 L33 L41 L46:L51 N46:O51 N41:O41 N33:O33 N18:O18 N15:O16 N11:O11 N9:O9</xm:sqref>
        </x14:conditionalFormatting>
        <x14:conditionalFormatting xmlns:xm="http://schemas.microsoft.com/office/excel/2006/main">
          <x14:cfRule type="cellIs" priority="22" stopIfTrue="1" operator="equal" id="{C95A6C7E-EC8B-4FBE-A0ED-F285308E5C1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" stopIfTrue="1" operator="equal" id="{9204B49B-2749-43B0-8DD8-3A2CFFF91AA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36417E18-E483-44D9-ADB9-D76E452983F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G35 K35 S35:T35 AA35 V35:W35</xm:sqref>
        </x14:conditionalFormatting>
        <x14:conditionalFormatting xmlns:xm="http://schemas.microsoft.com/office/excel/2006/main">
          <x14:cfRule type="cellIs" priority="25" stopIfTrue="1" operator="equal" id="{BA2ADC47-1311-4E1A-8FA0-5A3F1A69D89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AH35:AK35</xm:sqref>
        </x14:conditionalFormatting>
        <x14:conditionalFormatting xmlns:xm="http://schemas.microsoft.com/office/excel/2006/main">
          <x14:cfRule type="cellIs" priority="19" stopIfTrue="1" operator="equal" id="{D5D84BD1-3A7D-4FB0-90C2-0BF95B74CF0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0" stopIfTrue="1" operator="equal" id="{9EA90534-488F-409F-8355-6384443369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CD7303A3-DB6D-404D-898B-E17DFFDB982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L35 N35:O35</xm:sqref>
        </x14:conditionalFormatting>
        <x14:conditionalFormatting xmlns:xm="http://schemas.microsoft.com/office/excel/2006/main">
          <x14:cfRule type="cellIs" priority="17" stopIfTrue="1" operator="equal" id="{E7205C6A-478F-40E6-B398-0048C8253BD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AH47:AK47</xm:sqref>
        </x14:conditionalFormatting>
        <x14:conditionalFormatting xmlns:xm="http://schemas.microsoft.com/office/excel/2006/main">
          <x14:cfRule type="cellIs" priority="12" stopIfTrue="1" operator="equal" id="{421B8804-07A2-40F5-9F10-36972CBB4B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" stopIfTrue="1" operator="equal" id="{8E30F601-C630-4A9F-9324-EDC96EC749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" stopIfTrue="1" operator="equal" id="{84577CA1-F78F-4079-BC84-8CDC979D3D0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G31 K31 S31:T31 AA31 V31:W31</xm:sqref>
        </x14:conditionalFormatting>
        <x14:conditionalFormatting xmlns:xm="http://schemas.microsoft.com/office/excel/2006/main">
          <x14:cfRule type="cellIs" priority="15" stopIfTrue="1" operator="equal" id="{56B5C131-503B-4D3D-87BE-63B7BEE241A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AH31:AK31</xm:sqref>
        </x14:conditionalFormatting>
        <x14:conditionalFormatting xmlns:xm="http://schemas.microsoft.com/office/excel/2006/main">
          <x14:cfRule type="cellIs" priority="9" stopIfTrue="1" operator="equal" id="{3647377A-F1CE-4C4A-983A-1F60426D408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" stopIfTrue="1" operator="equal" id="{77137584-1E66-4CBA-98AA-C086029B37E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05505A2F-4005-4583-9549-4E1257C0627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L31 N31:O31</xm:sqref>
        </x14:conditionalFormatting>
        <x14:conditionalFormatting xmlns:xm="http://schemas.microsoft.com/office/excel/2006/main">
          <x14:cfRule type="cellIs" priority="4" stopIfTrue="1" operator="equal" id="{6A2F6EE1-04B5-42D6-BF60-6C9B66D4174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" stopIfTrue="1" operator="equal" id="{7DB24678-817D-48D9-B1EE-4DA794B6595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" stopIfTrue="1" operator="equal" id="{A6D8BB98-7D04-4743-8C80-CAB1145AED0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G30 K30 S30:T30 AA30 V30:W30</xm:sqref>
        </x14:conditionalFormatting>
        <x14:conditionalFormatting xmlns:xm="http://schemas.microsoft.com/office/excel/2006/main">
          <x14:cfRule type="cellIs" priority="7" stopIfTrue="1" operator="equal" id="{E7C280AE-DD0C-4990-B4E5-635667325B8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AH30:AK30</xm:sqref>
        </x14:conditionalFormatting>
        <x14:conditionalFormatting xmlns:xm="http://schemas.microsoft.com/office/excel/2006/main">
          <x14:cfRule type="cellIs" priority="1" stopIfTrue="1" operator="equal" id="{DC8C68A4-4ED0-4EE8-B43A-68B6CBACD67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4A8E0CAE-DF01-4204-84E6-E8441052427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05A19C79-3F98-45E9-9BE9-101E41A0ABB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L30 N30:O30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196"/>
  <sheetViews>
    <sheetView zoomScale="70" zoomScaleNormal="70" workbookViewId="0">
      <pane ySplit="6" topLeftCell="A7" activePane="bottomLeft" state="frozen"/>
      <selection pane="bottomLeft" activeCell="I64" sqref="I64"/>
    </sheetView>
  </sheetViews>
  <sheetFormatPr baseColWidth="10" defaultColWidth="10.7109375" defaultRowHeight="12.75" customHeight="1"/>
  <cols>
    <col min="1" max="1" width="2" style="538" customWidth="1"/>
    <col min="2" max="2" width="2.85546875" style="529" customWidth="1"/>
    <col min="3" max="3" width="26.42578125" style="538" customWidth="1"/>
    <col min="4" max="4" width="5.42578125" style="431" customWidth="1"/>
    <col min="5" max="5" width="3.5703125" style="431" customWidth="1"/>
    <col min="6" max="6" width="5" style="431" customWidth="1"/>
    <col min="7" max="7" width="3.5703125" style="431" customWidth="1"/>
    <col min="8" max="8" width="4.5703125" style="431" customWidth="1"/>
    <col min="9" max="9" width="3.5703125" style="431" customWidth="1"/>
    <col min="10" max="10" width="4.5703125" style="431" customWidth="1"/>
    <col min="11" max="11" width="3.5703125" style="431" customWidth="1"/>
    <col min="12" max="12" width="5.5703125" style="431" customWidth="1"/>
    <col min="13" max="13" width="3.5703125" style="431" customWidth="1"/>
    <col min="14" max="14" width="5.85546875" style="431" customWidth="1"/>
    <col min="15" max="15" width="3.5703125" style="431" customWidth="1"/>
    <col min="16" max="16" width="4.5703125" style="431" customWidth="1"/>
    <col min="17" max="17" width="3.5703125" style="431" customWidth="1"/>
    <col min="18" max="18" width="4.5703125" style="431" customWidth="1"/>
    <col min="19" max="19" width="3.5703125" style="431" customWidth="1"/>
    <col min="20" max="20" width="4.5703125" style="431" customWidth="1"/>
    <col min="21" max="21" width="3.5703125" style="431" customWidth="1"/>
    <col min="22" max="22" width="4.5703125" style="431" customWidth="1"/>
    <col min="23" max="23" width="3.5703125" style="431" customWidth="1"/>
    <col min="24" max="24" width="5.7109375" style="431" customWidth="1"/>
    <col min="25" max="25" width="3.5703125" style="431" customWidth="1"/>
    <col min="26" max="26" width="4.5703125" style="431" customWidth="1"/>
    <col min="27" max="27" width="3.5703125" style="431" customWidth="1"/>
    <col min="28" max="28" width="4.140625" style="431" customWidth="1"/>
    <col min="29" max="29" width="3.5703125" style="431" customWidth="1"/>
    <col min="30" max="30" width="4.140625" style="431" customWidth="1"/>
    <col min="31" max="31" width="3.5703125" style="431" customWidth="1"/>
    <col min="32" max="32" width="5.7109375" style="431" customWidth="1"/>
    <col min="33" max="33" width="3.5703125" style="431" customWidth="1"/>
    <col min="34" max="34" width="5" style="431" customWidth="1"/>
    <col min="35" max="35" width="3.5703125" style="431" customWidth="1"/>
    <col min="36" max="36" width="4.5703125" style="431" customWidth="1"/>
    <col min="37" max="37" width="3.5703125" style="431" customWidth="1"/>
    <col min="38" max="38" width="4.5703125" style="431" customWidth="1"/>
    <col min="39" max="39" width="3.5703125" style="431" customWidth="1"/>
    <col min="40" max="40" width="4.5703125" style="431" customWidth="1"/>
    <col min="41" max="41" width="3.5703125" style="431" customWidth="1"/>
    <col min="42" max="42" width="4.5703125" style="431" customWidth="1"/>
    <col min="43" max="43" width="3.5703125" style="431" customWidth="1"/>
    <col min="44" max="44" width="4.140625" style="431" customWidth="1"/>
    <col min="45" max="45" width="3.5703125" style="431" customWidth="1"/>
    <col min="46" max="46" width="4.42578125" style="431" customWidth="1"/>
    <col min="47" max="47" width="3.5703125" style="431" customWidth="1"/>
    <col min="48" max="48" width="4" style="431" customWidth="1"/>
    <col min="49" max="49" width="3.5703125" style="431" customWidth="1"/>
    <col min="50" max="50" width="4.5703125" style="431" customWidth="1"/>
    <col min="51" max="51" width="3.5703125" style="431" customWidth="1"/>
    <col min="52" max="52" width="4.5703125" style="431" customWidth="1"/>
    <col min="53" max="53" width="3.5703125" style="431" customWidth="1"/>
    <col min="54" max="54" width="5.85546875" style="431" customWidth="1"/>
    <col min="55" max="55" width="4.5703125" style="431" customWidth="1"/>
    <col min="56" max="56" width="3" style="538" customWidth="1"/>
    <col min="57" max="57" width="3.5703125" style="529" customWidth="1"/>
    <col min="58" max="58" width="5.85546875" style="538" customWidth="1"/>
    <col min="59" max="62" width="4.28515625" style="538" customWidth="1"/>
    <col min="63" max="68" width="5.28515625" style="529" customWidth="1"/>
    <col min="69" max="69" width="11.7109375" style="538" customWidth="1"/>
    <col min="70" max="16384" width="10.7109375" style="538"/>
  </cols>
  <sheetData>
    <row r="1" spans="1:69" s="517" customFormat="1" ht="9" customHeight="1">
      <c r="A1" s="515"/>
      <c r="B1" s="516"/>
      <c r="C1" s="515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E1" s="516"/>
      <c r="BF1" s="515"/>
      <c r="BG1" s="515"/>
      <c r="BH1" s="515"/>
      <c r="BI1" s="515"/>
      <c r="BJ1" s="515"/>
      <c r="BK1" s="516"/>
      <c r="BL1" s="516"/>
      <c r="BM1" s="516"/>
      <c r="BN1" s="516"/>
      <c r="BO1" s="516"/>
      <c r="BP1" s="516"/>
    </row>
    <row r="2" spans="1:69" s="517" customFormat="1">
      <c r="A2" s="515"/>
      <c r="B2" s="675"/>
      <c r="C2" s="675"/>
      <c r="D2" s="651" t="s">
        <v>371</v>
      </c>
      <c r="E2" s="651"/>
      <c r="F2" s="651" t="s">
        <v>388</v>
      </c>
      <c r="G2" s="651"/>
      <c r="H2" s="651" t="s">
        <v>388</v>
      </c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61"/>
      <c r="Y2" s="661"/>
      <c r="Z2" s="661"/>
      <c r="AA2" s="661"/>
      <c r="AB2" s="661"/>
      <c r="AC2" s="662"/>
      <c r="AD2" s="661"/>
      <c r="AE2" s="662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79"/>
      <c r="AU2" s="680"/>
      <c r="AV2" s="679"/>
      <c r="AW2" s="680"/>
      <c r="AX2" s="651"/>
      <c r="AY2" s="651"/>
      <c r="AZ2" s="651"/>
      <c r="BA2" s="651"/>
      <c r="BB2" s="685"/>
      <c r="BC2" s="685"/>
      <c r="BE2" s="518"/>
      <c r="BF2" s="515"/>
      <c r="BG2" s="515"/>
      <c r="BH2" s="515"/>
      <c r="BI2" s="515"/>
      <c r="BJ2" s="515"/>
      <c r="BK2" s="516"/>
      <c r="BL2" s="516"/>
      <c r="BM2" s="516"/>
      <c r="BN2" s="516"/>
      <c r="BO2" s="516"/>
      <c r="BP2" s="516"/>
    </row>
    <row r="3" spans="1:69" s="517" customFormat="1">
      <c r="A3" s="515"/>
      <c r="B3" s="675"/>
      <c r="C3" s="675"/>
      <c r="D3" s="657" t="s">
        <v>372</v>
      </c>
      <c r="E3" s="652"/>
      <c r="F3" s="676">
        <v>13</v>
      </c>
      <c r="G3" s="676"/>
      <c r="H3" s="676">
        <v>13</v>
      </c>
      <c r="I3" s="676"/>
      <c r="J3" s="652"/>
      <c r="K3" s="652"/>
      <c r="L3" s="657"/>
      <c r="M3" s="652"/>
      <c r="N3" s="657"/>
      <c r="O3" s="652"/>
      <c r="P3" s="657"/>
      <c r="Q3" s="652"/>
      <c r="R3" s="657"/>
      <c r="S3" s="652"/>
      <c r="T3" s="657"/>
      <c r="U3" s="652"/>
      <c r="V3" s="657"/>
      <c r="W3" s="652"/>
      <c r="X3" s="663"/>
      <c r="Y3" s="663"/>
      <c r="Z3" s="663"/>
      <c r="AA3" s="663"/>
      <c r="AB3" s="665"/>
      <c r="AC3" s="664"/>
      <c r="AD3" s="665"/>
      <c r="AE3" s="664"/>
      <c r="AF3" s="660"/>
      <c r="AG3" s="655"/>
      <c r="AH3" s="660"/>
      <c r="AI3" s="655"/>
      <c r="AJ3" s="660"/>
      <c r="AK3" s="655"/>
      <c r="AL3" s="660"/>
      <c r="AM3" s="655"/>
      <c r="AN3" s="660"/>
      <c r="AO3" s="655"/>
      <c r="AP3" s="655"/>
      <c r="AQ3" s="655"/>
      <c r="AR3" s="655"/>
      <c r="AS3" s="655"/>
      <c r="AT3" s="681"/>
      <c r="AU3" s="682"/>
      <c r="AV3" s="681"/>
      <c r="AW3" s="682"/>
      <c r="AX3" s="657"/>
      <c r="AY3" s="652"/>
      <c r="AZ3" s="657"/>
      <c r="BA3" s="652"/>
      <c r="BB3" s="657"/>
      <c r="BC3" s="652"/>
      <c r="BE3" s="518"/>
      <c r="BF3" s="515"/>
      <c r="BG3" s="515"/>
      <c r="BH3" s="515"/>
      <c r="BI3" s="515"/>
      <c r="BJ3" s="515"/>
      <c r="BK3" s="516"/>
      <c r="BL3" s="516"/>
      <c r="BM3" s="516"/>
      <c r="BN3" s="516"/>
      <c r="BO3" s="516"/>
      <c r="BP3" s="516"/>
    </row>
    <row r="4" spans="1:69" s="517" customFormat="1">
      <c r="A4" s="515"/>
      <c r="B4" s="675"/>
      <c r="C4" s="675"/>
      <c r="D4" s="652" t="s">
        <v>373</v>
      </c>
      <c r="E4" s="652"/>
      <c r="F4" s="652" t="s">
        <v>386</v>
      </c>
      <c r="G4" s="652"/>
      <c r="H4" s="676" t="s">
        <v>386</v>
      </c>
      <c r="I4" s="676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63"/>
      <c r="Y4" s="663"/>
      <c r="Z4" s="663"/>
      <c r="AA4" s="663"/>
      <c r="AB4" s="663"/>
      <c r="AC4" s="664"/>
      <c r="AD4" s="663"/>
      <c r="AE4" s="664"/>
      <c r="AF4" s="655"/>
      <c r="AG4" s="655"/>
      <c r="AH4" s="655"/>
      <c r="AI4" s="655"/>
      <c r="AJ4" s="655"/>
      <c r="AK4" s="655"/>
      <c r="AL4" s="655"/>
      <c r="AM4" s="655"/>
      <c r="AN4" s="655"/>
      <c r="AO4" s="655"/>
      <c r="AP4" s="655"/>
      <c r="AQ4" s="655"/>
      <c r="AR4" s="655"/>
      <c r="AS4" s="655"/>
      <c r="AT4" s="681"/>
      <c r="AU4" s="682"/>
      <c r="AV4" s="681"/>
      <c r="AW4" s="682"/>
      <c r="AX4" s="652"/>
      <c r="AY4" s="652"/>
      <c r="AZ4" s="652"/>
      <c r="BA4" s="652"/>
      <c r="BB4" s="686"/>
      <c r="BC4" s="686"/>
      <c r="BE4" s="518" t="s">
        <v>0</v>
      </c>
      <c r="BF4" s="518" t="s">
        <v>1</v>
      </c>
      <c r="BG4" s="674" t="s">
        <v>2</v>
      </c>
      <c r="BH4" s="674"/>
      <c r="BI4" s="674"/>
      <c r="BJ4" s="674"/>
      <c r="BK4" s="673" t="s">
        <v>83</v>
      </c>
      <c r="BL4" s="673"/>
      <c r="BM4" s="673"/>
      <c r="BN4" s="673"/>
      <c r="BO4" s="673"/>
      <c r="BP4" s="673"/>
    </row>
    <row r="5" spans="1:69" s="517" customFormat="1" ht="26.25" customHeight="1">
      <c r="A5" s="515"/>
      <c r="B5" s="675"/>
      <c r="C5" s="675"/>
      <c r="D5" s="652">
        <v>2019</v>
      </c>
      <c r="E5" s="652"/>
      <c r="F5" s="652" t="s">
        <v>389</v>
      </c>
      <c r="G5" s="652"/>
      <c r="H5" s="652" t="s">
        <v>389</v>
      </c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63"/>
      <c r="Y5" s="663"/>
      <c r="Z5" s="663"/>
      <c r="AA5" s="663"/>
      <c r="AB5" s="663"/>
      <c r="AC5" s="664"/>
      <c r="AD5" s="663"/>
      <c r="AE5" s="664"/>
      <c r="AF5" s="663"/>
      <c r="AG5" s="664"/>
      <c r="AH5" s="663"/>
      <c r="AI5" s="664"/>
      <c r="AJ5" s="663"/>
      <c r="AK5" s="664"/>
      <c r="AL5" s="663"/>
      <c r="AM5" s="664"/>
      <c r="AN5" s="663"/>
      <c r="AO5" s="664"/>
      <c r="AP5" s="663"/>
      <c r="AQ5" s="664"/>
      <c r="AR5" s="663"/>
      <c r="AS5" s="664"/>
      <c r="AT5" s="663"/>
      <c r="AU5" s="664"/>
      <c r="AV5" s="663"/>
      <c r="AW5" s="664"/>
      <c r="AX5" s="652"/>
      <c r="AY5" s="652"/>
      <c r="AZ5" s="652"/>
      <c r="BA5" s="652"/>
      <c r="BB5" s="652"/>
      <c r="BC5" s="652"/>
      <c r="BE5" s="518"/>
      <c r="BF5" s="518" t="s">
        <v>4</v>
      </c>
      <c r="BG5" s="519" t="s">
        <v>5</v>
      </c>
      <c r="BH5" s="520" t="s">
        <v>6</v>
      </c>
      <c r="BI5" s="521" t="s">
        <v>7</v>
      </c>
      <c r="BJ5" s="522" t="s">
        <v>8</v>
      </c>
      <c r="BK5" s="518"/>
      <c r="BL5" s="518"/>
      <c r="BM5" s="518"/>
      <c r="BN5" s="518"/>
      <c r="BO5" s="518"/>
      <c r="BP5" s="516"/>
    </row>
    <row r="6" spans="1:69" s="517" customFormat="1" ht="16.5" customHeight="1">
      <c r="A6" s="515"/>
      <c r="B6" s="675"/>
      <c r="C6" s="675"/>
      <c r="D6" s="677"/>
      <c r="E6" s="677"/>
      <c r="F6" s="678"/>
      <c r="G6" s="678"/>
      <c r="H6" s="653" t="s">
        <v>391</v>
      </c>
      <c r="I6" s="653"/>
      <c r="J6" s="677"/>
      <c r="K6" s="677"/>
      <c r="L6" s="653"/>
      <c r="M6" s="653"/>
      <c r="N6" s="653"/>
      <c r="O6" s="653"/>
      <c r="P6" s="653"/>
      <c r="Q6" s="653"/>
      <c r="R6" s="653"/>
      <c r="S6" s="653"/>
      <c r="T6" s="656"/>
      <c r="U6" s="656"/>
      <c r="V6" s="653"/>
      <c r="W6" s="653"/>
      <c r="X6" s="670"/>
      <c r="Y6" s="670"/>
      <c r="Z6" s="653"/>
      <c r="AA6" s="653"/>
      <c r="AB6" s="671"/>
      <c r="AC6" s="672"/>
      <c r="AD6" s="653"/>
      <c r="AE6" s="653"/>
      <c r="AF6" s="659"/>
      <c r="AG6" s="659"/>
      <c r="AH6" s="653"/>
      <c r="AI6" s="653"/>
      <c r="AJ6" s="659"/>
      <c r="AK6" s="659"/>
      <c r="AL6" s="653"/>
      <c r="AM6" s="653"/>
      <c r="AN6" s="666"/>
      <c r="AO6" s="667"/>
      <c r="AP6" s="658"/>
      <c r="AQ6" s="658"/>
      <c r="AR6" s="653"/>
      <c r="AS6" s="653"/>
      <c r="AT6" s="683"/>
      <c r="AU6" s="684"/>
      <c r="AV6" s="653"/>
      <c r="AW6" s="653"/>
      <c r="AX6" s="677"/>
      <c r="AY6" s="677"/>
      <c r="AZ6" s="653"/>
      <c r="BA6" s="653"/>
      <c r="BB6" s="687"/>
      <c r="BC6" s="653"/>
      <c r="BE6" s="518"/>
      <c r="BF6" s="518"/>
      <c r="BK6" s="518"/>
      <c r="BL6" s="518"/>
      <c r="BM6" s="518"/>
      <c r="BN6" s="518"/>
      <c r="BO6" s="518"/>
      <c r="BP6" s="516"/>
    </row>
    <row r="7" spans="1:69" s="528" customFormat="1" ht="22.7" customHeight="1">
      <c r="A7" s="523"/>
      <c r="B7" s="524"/>
      <c r="C7" s="525" t="s">
        <v>84</v>
      </c>
      <c r="D7" s="510"/>
      <c r="E7" s="510"/>
      <c r="F7" s="510"/>
      <c r="G7" s="510"/>
      <c r="H7" s="510"/>
      <c r="I7" s="510"/>
      <c r="J7" s="510"/>
      <c r="K7" s="510"/>
      <c r="L7" s="526"/>
      <c r="M7" s="526"/>
      <c r="N7" s="526"/>
      <c r="O7" s="526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  <c r="AT7" s="512"/>
      <c r="AU7" s="512"/>
      <c r="AV7" s="527"/>
      <c r="AW7" s="527"/>
      <c r="AX7" s="527"/>
      <c r="AY7" s="527"/>
      <c r="AZ7" s="527"/>
      <c r="BA7" s="527"/>
      <c r="BB7" s="527"/>
      <c r="BC7" s="527"/>
      <c r="BE7" s="529"/>
      <c r="BF7" s="529"/>
      <c r="BG7" s="530"/>
      <c r="BH7" s="530"/>
      <c r="BI7" s="530"/>
      <c r="BJ7" s="531"/>
      <c r="BK7" s="532">
        <v>150</v>
      </c>
      <c r="BL7" s="532">
        <v>175</v>
      </c>
      <c r="BM7" s="532">
        <v>210</v>
      </c>
      <c r="BN7" s="533"/>
      <c r="BO7" s="533"/>
      <c r="BP7" s="533"/>
      <c r="BQ7" s="523"/>
    </row>
    <row r="8" spans="1:69">
      <c r="A8" s="523"/>
      <c r="B8" s="534"/>
      <c r="C8" s="535"/>
      <c r="D8" s="511"/>
      <c r="E8" s="428"/>
      <c r="F8" s="511"/>
      <c r="G8" s="428"/>
      <c r="H8" s="511"/>
      <c r="I8" s="428"/>
      <c r="J8" s="511"/>
      <c r="K8" s="428"/>
      <c r="L8" s="511"/>
      <c r="M8" s="428"/>
      <c r="N8" s="511"/>
      <c r="O8" s="428"/>
      <c r="P8" s="511"/>
      <c r="Q8" s="428"/>
      <c r="R8" s="511"/>
      <c r="S8" s="428"/>
      <c r="T8" s="511"/>
      <c r="U8" s="428"/>
      <c r="V8" s="511"/>
      <c r="W8" s="428"/>
      <c r="X8" s="511"/>
      <c r="Y8" s="428"/>
      <c r="Z8" s="511"/>
      <c r="AA8" s="428"/>
      <c r="AC8" s="443"/>
      <c r="AF8" s="511"/>
      <c r="AG8" s="428"/>
      <c r="AH8" s="511"/>
      <c r="AI8" s="428"/>
      <c r="AJ8" s="511"/>
      <c r="AK8" s="428"/>
      <c r="AL8" s="511"/>
      <c r="AM8" s="428"/>
      <c r="AN8" s="511"/>
      <c r="AO8" s="428"/>
      <c r="AP8" s="511"/>
      <c r="AQ8" s="428"/>
      <c r="AT8" s="536"/>
      <c r="AU8" s="537"/>
      <c r="AX8" s="511"/>
      <c r="AY8" s="428"/>
      <c r="AZ8" s="511"/>
      <c r="BA8" s="428"/>
      <c r="BB8" s="511"/>
      <c r="BC8" s="428"/>
      <c r="BE8" s="539">
        <f>COUNT(D8:BC8)</f>
        <v>0</v>
      </c>
      <c r="BF8" s="539" t="str">
        <f>IF(BE8&lt;3," ",(LARGE(D8:BC8,1)+LARGE(D8:BC8,2)+LARGE(D8:BC8,3))/3)</f>
        <v xml:space="preserve"> </v>
      </c>
      <c r="BG8" s="540" t="str">
        <f>IF(COUNTIF(D8:BC8,"(1)")=0," ",COUNTIF(D8:BC8,"(1)"))</f>
        <v xml:space="preserve"> </v>
      </c>
      <c r="BH8" s="540" t="str">
        <f>IF(COUNTIF(D8:BC8,"(2)")=0," ",COUNTIF(D8:BC8,"(2)"))</f>
        <v xml:space="preserve"> </v>
      </c>
      <c r="BI8" s="540" t="str">
        <f>IF(COUNTIF(D8:BC8,"(3)")=0," ",COUNTIF(D8:BC8,"(3)"))</f>
        <v xml:space="preserve"> </v>
      </c>
      <c r="BJ8" s="541" t="str">
        <f>IF(SUM(BG8:BI8)=0," ",SUM(BG8:BI8))</f>
        <v xml:space="preserve"> </v>
      </c>
      <c r="BK8" s="542" t="str">
        <f>IF(BE8=0,Var!$B$8,IF(LARGE(D8:BC8,1)&gt;=150,Var!$B$4," "))</f>
        <v>---</v>
      </c>
      <c r="BL8" s="542" t="str">
        <f>IF(BE8=0,Var!$B$8,IF(LARGE(D8:BC8,1)&gt;=175,Var!$B$4," "))</f>
        <v>---</v>
      </c>
      <c r="BM8" s="543" t="str">
        <f>IF(BE8=0,Var!$B$8,IF(LARGE(D8:BC8,1)&gt;=210,Var!$B$4," "))</f>
        <v>---</v>
      </c>
      <c r="BN8" s="544"/>
      <c r="BO8" s="545"/>
      <c r="BP8" s="545"/>
      <c r="BQ8" s="523"/>
    </row>
    <row r="9" spans="1:69" s="528" customFormat="1" ht="22.7" customHeight="1">
      <c r="A9" s="523"/>
      <c r="B9" s="524"/>
      <c r="C9" s="525" t="s">
        <v>85</v>
      </c>
      <c r="D9" s="510"/>
      <c r="E9" s="510"/>
      <c r="F9" s="510"/>
      <c r="G9" s="510"/>
      <c r="H9" s="510"/>
      <c r="I9" s="510"/>
      <c r="J9" s="510"/>
      <c r="K9" s="510"/>
      <c r="L9" s="526"/>
      <c r="M9" s="526"/>
      <c r="N9" s="526"/>
      <c r="O9" s="526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431"/>
      <c r="AU9" s="431"/>
      <c r="AV9" s="527"/>
      <c r="AW9" s="527"/>
      <c r="AX9" s="527"/>
      <c r="AY9" s="527"/>
      <c r="AZ9" s="527"/>
      <c r="BA9" s="527"/>
      <c r="BB9" s="527"/>
      <c r="BC9" s="527"/>
      <c r="BE9" s="529"/>
      <c r="BF9" s="538"/>
      <c r="BG9" s="529"/>
      <c r="BH9" s="529"/>
      <c r="BI9" s="529"/>
      <c r="BJ9" s="546"/>
      <c r="BK9" s="529"/>
      <c r="BL9" s="529"/>
      <c r="BM9" s="529"/>
      <c r="BN9" s="547"/>
      <c r="BO9" s="529"/>
      <c r="BP9" s="529"/>
      <c r="BQ9" s="523"/>
    </row>
    <row r="10" spans="1:69">
      <c r="A10" s="523"/>
      <c r="B10" s="534"/>
      <c r="C10" s="535"/>
      <c r="D10" s="511"/>
      <c r="E10" s="428"/>
      <c r="F10" s="511"/>
      <c r="G10" s="428"/>
      <c r="H10" s="511"/>
      <c r="I10" s="428"/>
      <c r="J10" s="511"/>
      <c r="K10" s="428"/>
      <c r="L10" s="511"/>
      <c r="M10" s="428"/>
      <c r="N10" s="511"/>
      <c r="O10" s="428"/>
      <c r="P10" s="511"/>
      <c r="Q10" s="428"/>
      <c r="R10" s="511"/>
      <c r="S10" s="428"/>
      <c r="T10" s="511"/>
      <c r="U10" s="428"/>
      <c r="V10" s="511"/>
      <c r="W10" s="428"/>
      <c r="X10" s="511"/>
      <c r="Y10" s="428"/>
      <c r="Z10" s="511"/>
      <c r="AA10" s="428"/>
      <c r="AC10" s="443"/>
      <c r="AF10" s="511"/>
      <c r="AG10" s="428"/>
      <c r="AH10" s="511"/>
      <c r="AI10" s="428"/>
      <c r="AJ10" s="511"/>
      <c r="AK10" s="428"/>
      <c r="AL10" s="511"/>
      <c r="AM10" s="428"/>
      <c r="AN10" s="511"/>
      <c r="AO10" s="428"/>
      <c r="AP10" s="511"/>
      <c r="AQ10" s="428"/>
      <c r="AT10" s="536"/>
      <c r="AU10" s="537"/>
      <c r="AX10" s="511"/>
      <c r="AY10" s="428"/>
      <c r="AZ10" s="511"/>
      <c r="BA10" s="428"/>
      <c r="BB10" s="511"/>
      <c r="BC10" s="428"/>
      <c r="BE10" s="539">
        <f>COUNT(D10:BC10)</f>
        <v>0</v>
      </c>
      <c r="BF10" s="539" t="str">
        <f>IF(BE10&lt;3," ",(LARGE(D10:BC10,1)+LARGE(D10:BC10,2)+LARGE(D10:BC10,3))/3)</f>
        <v xml:space="preserve"> </v>
      </c>
      <c r="BG10" s="540" t="str">
        <f>IF(COUNTIF(D10:BC10,"(1)")=0," ",COUNTIF(D10:BC10,"(1)"))</f>
        <v xml:space="preserve"> </v>
      </c>
      <c r="BH10" s="540" t="str">
        <f>IF(COUNTIF(D10:BC10,"(2)")=0," ",COUNTIF(D10:BC10,"(2)"))</f>
        <v xml:space="preserve"> </v>
      </c>
      <c r="BI10" s="540" t="str">
        <f>IF(COUNTIF(D10:BC10,"(3)")=0," ",COUNTIF(D10:BC10,"(3)"))</f>
        <v xml:space="preserve"> </v>
      </c>
      <c r="BJ10" s="541" t="str">
        <f>IF(SUM(BG10:BI10)=0," ",SUM(BG10:BI10))</f>
        <v xml:space="preserve"> </v>
      </c>
      <c r="BK10" s="542" t="str">
        <f>IF(BE10=0,Var!$B$8,IF(LARGE(D10:BC10,1)&gt;=150,Var!$B$4," "))</f>
        <v>---</v>
      </c>
      <c r="BL10" s="542" t="str">
        <f>IF(BE10=0,Var!$B$8,IF(LARGE(D10:BC10,1)&gt;=175,Var!$B$4," "))</f>
        <v>---</v>
      </c>
      <c r="BM10" s="543" t="str">
        <f>IF(BE10=0,Var!$B$8,IF(LARGE(D10:BC10,1)&gt;=210,Var!$B$4," "))</f>
        <v>---</v>
      </c>
      <c r="BN10" s="544"/>
      <c r="BO10" s="545"/>
      <c r="BP10" s="545"/>
      <c r="BQ10" s="523"/>
    </row>
    <row r="11" spans="1:69" s="528" customFormat="1" ht="22.7" customHeight="1">
      <c r="A11" s="523"/>
      <c r="B11" s="524"/>
      <c r="C11" s="525" t="s">
        <v>86</v>
      </c>
      <c r="D11" s="510"/>
      <c r="E11" s="510"/>
      <c r="F11" s="510"/>
      <c r="G11" s="510"/>
      <c r="H11" s="510"/>
      <c r="I11" s="510"/>
      <c r="J11" s="510"/>
      <c r="K11" s="510"/>
      <c r="L11" s="526"/>
      <c r="M11" s="526"/>
      <c r="N11" s="526"/>
      <c r="O11" s="526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431"/>
      <c r="AU11" s="431"/>
      <c r="AV11" s="527"/>
      <c r="AW11" s="527"/>
      <c r="AX11" s="527"/>
      <c r="AY11" s="527"/>
      <c r="AZ11" s="527"/>
      <c r="BA11" s="527"/>
      <c r="BB11" s="527"/>
      <c r="BC11" s="527"/>
      <c r="BE11" s="529"/>
      <c r="BF11" s="538"/>
      <c r="BG11" s="529"/>
      <c r="BH11" s="529"/>
      <c r="BI11" s="529"/>
      <c r="BJ11" s="546"/>
      <c r="BK11" s="529"/>
      <c r="BL11" s="529"/>
      <c r="BM11" s="529"/>
      <c r="BN11" s="547"/>
      <c r="BO11" s="529"/>
      <c r="BP11" s="529"/>
      <c r="BQ11" s="523"/>
    </row>
    <row r="12" spans="1:69">
      <c r="A12" s="523"/>
      <c r="B12" s="534"/>
      <c r="C12" s="535"/>
      <c r="D12" s="511"/>
      <c r="E12" s="428"/>
      <c r="F12" s="511"/>
      <c r="G12" s="428"/>
      <c r="H12" s="511"/>
      <c r="I12" s="428"/>
      <c r="J12" s="511"/>
      <c r="K12" s="428"/>
      <c r="L12" s="511"/>
      <c r="M12" s="428"/>
      <c r="N12" s="511"/>
      <c r="O12" s="428"/>
      <c r="P12" s="511"/>
      <c r="Q12" s="428"/>
      <c r="R12" s="511"/>
      <c r="S12" s="428"/>
      <c r="T12" s="511"/>
      <c r="U12" s="428"/>
      <c r="V12" s="511"/>
      <c r="W12" s="428"/>
      <c r="X12" s="511"/>
      <c r="Y12" s="428"/>
      <c r="Z12" s="511"/>
      <c r="AA12" s="428"/>
      <c r="AC12" s="548"/>
      <c r="AF12" s="511"/>
      <c r="AG12" s="428"/>
      <c r="AH12" s="511"/>
      <c r="AI12" s="428"/>
      <c r="AJ12" s="511"/>
      <c r="AK12" s="428"/>
      <c r="AL12" s="511"/>
      <c r="AM12" s="428"/>
      <c r="AN12" s="511"/>
      <c r="AO12" s="428"/>
      <c r="AP12" s="511"/>
      <c r="AQ12" s="428"/>
      <c r="AT12" s="432"/>
      <c r="AU12" s="433"/>
      <c r="AX12" s="511"/>
      <c r="AY12" s="428"/>
      <c r="AZ12" s="511"/>
      <c r="BA12" s="428"/>
      <c r="BB12" s="511"/>
      <c r="BC12" s="428"/>
      <c r="BE12" s="539">
        <f>COUNT(D12:BC12)</f>
        <v>0</v>
      </c>
      <c r="BF12" s="539" t="str">
        <f>IF(BE12&lt;3," ",(LARGE(D12:BC12,1)+LARGE(D12:BC12,2)+LARGE(D12:BC12,3))/3)</f>
        <v xml:space="preserve"> </v>
      </c>
      <c r="BG12" s="540" t="str">
        <f>IF(COUNTIF(D12:BC12,"(1)")=0," ",COUNTIF(D12:BC12,"(1)"))</f>
        <v xml:space="preserve"> </v>
      </c>
      <c r="BH12" s="540" t="str">
        <f>IF(COUNTIF(D12:BC12,"(2)")=0," ",COUNTIF(D12:BC12,"(2)"))</f>
        <v xml:space="preserve"> </v>
      </c>
      <c r="BI12" s="540" t="str">
        <f>IF(COUNTIF(D12:BC12,"(3)")=0," ",COUNTIF(D12:BC12,"(3)"))</f>
        <v xml:space="preserve"> </v>
      </c>
      <c r="BJ12" s="541" t="str">
        <f>IF(SUM(BG12:BI12)=0," ",SUM(BG12:BI12))</f>
        <v xml:space="preserve"> </v>
      </c>
      <c r="BK12" s="542" t="str">
        <f>IF(BE12=0,Var!$B$8,IF(LARGE(D12:BC12,1)&gt;=150,Var!$B$4," "))</f>
        <v>---</v>
      </c>
      <c r="BL12" s="542" t="str">
        <f>IF(BE12=0,Var!$B$8,IF(LARGE(D12:BC12,1)&gt;=175,Var!$B$4," "))</f>
        <v>---</v>
      </c>
      <c r="BM12" s="543" t="str">
        <f>IF(BE12=0,Var!$B$8,IF(LARGE(D12:BC12,1)&gt;=210,Var!$B$4," "))</f>
        <v>---</v>
      </c>
      <c r="BN12" s="544"/>
      <c r="BO12" s="545"/>
      <c r="BP12" s="545"/>
      <c r="BQ12" s="523"/>
    </row>
    <row r="13" spans="1:69">
      <c r="A13" s="523"/>
      <c r="B13" s="534"/>
      <c r="C13" s="535"/>
      <c r="D13" s="511"/>
      <c r="E13" s="428"/>
      <c r="F13" s="511"/>
      <c r="G13" s="428"/>
      <c r="H13" s="511"/>
      <c r="I13" s="428"/>
      <c r="J13" s="511"/>
      <c r="K13" s="428"/>
      <c r="L13" s="511"/>
      <c r="M13" s="428"/>
      <c r="N13" s="511"/>
      <c r="O13" s="428"/>
      <c r="P13" s="511"/>
      <c r="Q13" s="428"/>
      <c r="R13" s="511"/>
      <c r="S13" s="428"/>
      <c r="T13" s="511"/>
      <c r="U13" s="428"/>
      <c r="V13" s="511"/>
      <c r="W13" s="428"/>
      <c r="X13" s="511"/>
      <c r="Y13" s="428"/>
      <c r="Z13" s="511"/>
      <c r="AA13" s="428"/>
      <c r="AC13" s="549"/>
      <c r="AF13" s="511"/>
      <c r="AG13" s="428"/>
      <c r="AH13" s="511"/>
      <c r="AI13" s="428"/>
      <c r="AJ13" s="511"/>
      <c r="AK13" s="428"/>
      <c r="AL13" s="511"/>
      <c r="AM13" s="428"/>
      <c r="AN13" s="511"/>
      <c r="AO13" s="428"/>
      <c r="AP13" s="511"/>
      <c r="AQ13" s="428"/>
      <c r="AT13" s="437"/>
      <c r="AU13" s="438"/>
      <c r="AX13" s="511"/>
      <c r="AY13" s="428"/>
      <c r="AZ13" s="511"/>
      <c r="BA13" s="428"/>
      <c r="BB13" s="511"/>
      <c r="BC13" s="428"/>
      <c r="BE13" s="539">
        <f>COUNT(D13:BC13)</f>
        <v>0</v>
      </c>
      <c r="BF13" s="539" t="str">
        <f>IF(BE13&lt;3," ",(LARGE(D13:BC13,1)+LARGE(D13:BC13,2)+LARGE(D13:BC13,3))/3)</f>
        <v xml:space="preserve"> </v>
      </c>
      <c r="BG13" s="540" t="str">
        <f>IF(COUNTIF(D13:BC13,"(1)")=0," ",COUNTIF(D13:BC13,"(1)"))</f>
        <v xml:space="preserve"> </v>
      </c>
      <c r="BH13" s="540" t="str">
        <f>IF(COUNTIF(D13:BC13,"(2)")=0," ",COUNTIF(D13:BC13,"(2)"))</f>
        <v xml:space="preserve"> </v>
      </c>
      <c r="BI13" s="540" t="str">
        <f>IF(COUNTIF(D13:BC13,"(3)")=0," ",COUNTIF(D13:BC13,"(3)"))</f>
        <v xml:space="preserve"> </v>
      </c>
      <c r="BJ13" s="541" t="str">
        <f>IF(SUM(BG13:BI13)=0," ",SUM(BG13:BI13))</f>
        <v xml:space="preserve"> </v>
      </c>
      <c r="BK13" s="542" t="str">
        <f>IF(BE13=0,Var!$B$8,IF(LARGE(D13:BC13,1)&gt;=150,Var!$B$4," "))</f>
        <v>---</v>
      </c>
      <c r="BL13" s="542" t="str">
        <f>IF(BE13=0,Var!$B$8,IF(LARGE(D13:BC13,1)&gt;=175,Var!$B$4," "))</f>
        <v>---</v>
      </c>
      <c r="BM13" s="543" t="str">
        <f>IF(BE13=0,Var!$B$8,IF(LARGE(D13:BC13,1)&gt;=210,Var!$B$4," "))</f>
        <v>---</v>
      </c>
      <c r="BN13" s="544"/>
      <c r="BO13" s="545"/>
      <c r="BP13" s="545"/>
      <c r="BQ13" s="523"/>
    </row>
    <row r="14" spans="1:69" s="528" customFormat="1" ht="22.7" customHeight="1">
      <c r="A14" s="523"/>
      <c r="B14" s="524"/>
      <c r="C14" s="525" t="s">
        <v>87</v>
      </c>
      <c r="D14" s="510"/>
      <c r="E14" s="510"/>
      <c r="F14" s="510"/>
      <c r="G14" s="510"/>
      <c r="H14" s="510"/>
      <c r="I14" s="510"/>
      <c r="J14" s="510"/>
      <c r="K14" s="510"/>
      <c r="L14" s="526"/>
      <c r="M14" s="526"/>
      <c r="N14" s="526"/>
      <c r="O14" s="526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431"/>
      <c r="AU14" s="431"/>
      <c r="AV14" s="527"/>
      <c r="AW14" s="527"/>
      <c r="AX14" s="527"/>
      <c r="AY14" s="527"/>
      <c r="AZ14" s="527"/>
      <c r="BA14" s="527"/>
      <c r="BB14" s="527"/>
      <c r="BC14" s="527"/>
      <c r="BE14" s="529"/>
      <c r="BF14" s="538"/>
      <c r="BG14" s="529"/>
      <c r="BH14" s="529"/>
      <c r="BI14" s="529"/>
      <c r="BJ14" s="546"/>
      <c r="BK14" s="529"/>
      <c r="BL14" s="529"/>
      <c r="BM14" s="529"/>
      <c r="BN14" s="547"/>
      <c r="BO14" s="529"/>
      <c r="BP14" s="529"/>
      <c r="BQ14" s="523"/>
    </row>
    <row r="15" spans="1:69">
      <c r="A15" s="523"/>
      <c r="B15" s="534"/>
      <c r="C15" s="535"/>
      <c r="D15" s="511"/>
      <c r="E15" s="428"/>
      <c r="F15" s="511"/>
      <c r="G15" s="428"/>
      <c r="H15" s="511"/>
      <c r="I15" s="428"/>
      <c r="J15" s="511"/>
      <c r="K15" s="428"/>
      <c r="L15" s="511"/>
      <c r="M15" s="428"/>
      <c r="N15" s="511"/>
      <c r="O15" s="428"/>
      <c r="P15" s="511"/>
      <c r="Q15" s="428"/>
      <c r="R15" s="511"/>
      <c r="S15" s="428"/>
      <c r="T15" s="511"/>
      <c r="U15" s="428"/>
      <c r="V15" s="511"/>
      <c r="W15" s="428"/>
      <c r="X15" s="511"/>
      <c r="Y15" s="428"/>
      <c r="Z15" s="511"/>
      <c r="AA15" s="428"/>
      <c r="AC15" s="443"/>
      <c r="AF15" s="511"/>
      <c r="AG15" s="428"/>
      <c r="AH15" s="511"/>
      <c r="AI15" s="428"/>
      <c r="AJ15" s="511"/>
      <c r="AK15" s="428"/>
      <c r="AL15" s="511"/>
      <c r="AM15" s="428"/>
      <c r="AN15" s="511"/>
      <c r="AO15" s="428"/>
      <c r="AP15" s="511"/>
      <c r="AQ15" s="428"/>
      <c r="AT15" s="536"/>
      <c r="AU15" s="537"/>
      <c r="AX15" s="511"/>
      <c r="AY15" s="428"/>
      <c r="AZ15" s="511"/>
      <c r="BA15" s="428"/>
      <c r="BB15" s="511"/>
      <c r="BC15" s="428"/>
      <c r="BE15" s="539">
        <f>COUNT(D15:BC15)</f>
        <v>0</v>
      </c>
      <c r="BF15" s="539" t="str">
        <f>IF(BE15&lt;3," ",(LARGE(D15:BC15,1)+LARGE(D15:BC15,2)+LARGE(D15:BC15,3))/3)</f>
        <v xml:space="preserve"> </v>
      </c>
      <c r="BG15" s="540" t="str">
        <f>IF(COUNTIF(D15:BC15,"(1)")=0," ",COUNTIF(D15:BC15,"(1)"))</f>
        <v xml:space="preserve"> </v>
      </c>
      <c r="BH15" s="540" t="str">
        <f>IF(COUNTIF(D15:BC15,"(2)")=0," ",COUNTIF(D15:BC15,"(2)"))</f>
        <v xml:space="preserve"> </v>
      </c>
      <c r="BI15" s="540" t="str">
        <f>IF(COUNTIF(D15:BC15,"(3)")=0," ",COUNTIF(D15:BC15,"(3)"))</f>
        <v xml:space="preserve"> </v>
      </c>
      <c r="BJ15" s="541" t="str">
        <f>IF(SUM(BG15:BI15)=0," ",SUM(BG15:BI15))</f>
        <v xml:space="preserve"> </v>
      </c>
      <c r="BK15" s="542" t="str">
        <f>IF(BE15=0,Var!$B$8,IF(LARGE(D15:BC15,1)&gt;=150,Var!$B$4," "))</f>
        <v>---</v>
      </c>
      <c r="BL15" s="542" t="str">
        <f>IF(BE15=0,Var!$B$8,IF(LARGE(D15:BC15,1)&gt;=175,Var!$B$4," "))</f>
        <v>---</v>
      </c>
      <c r="BM15" s="543" t="str">
        <f>IF(BE15=0,Var!$B$8,IF(LARGE(D15:BC15,1)&gt;=210,Var!$B$4," "))</f>
        <v>---</v>
      </c>
      <c r="BN15" s="544"/>
      <c r="BO15" s="545"/>
      <c r="BP15" s="545"/>
      <c r="BQ15" s="523"/>
    </row>
    <row r="16" spans="1:69" s="528" customFormat="1" ht="22.7" customHeight="1">
      <c r="A16" s="523"/>
      <c r="B16" s="524"/>
      <c r="C16" s="525" t="s">
        <v>88</v>
      </c>
      <c r="D16" s="510"/>
      <c r="E16" s="510"/>
      <c r="F16" s="510"/>
      <c r="G16" s="510"/>
      <c r="H16" s="510"/>
      <c r="I16" s="510"/>
      <c r="J16" s="510"/>
      <c r="K16" s="510"/>
      <c r="L16" s="526"/>
      <c r="M16" s="526"/>
      <c r="N16" s="526"/>
      <c r="O16" s="526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7"/>
      <c r="AO16" s="527"/>
      <c r="AP16" s="527"/>
      <c r="AQ16" s="527"/>
      <c r="AR16" s="527"/>
      <c r="AS16" s="527"/>
      <c r="AT16" s="431"/>
      <c r="AU16" s="431"/>
      <c r="AV16" s="527"/>
      <c r="AW16" s="527"/>
      <c r="AX16" s="527"/>
      <c r="AY16" s="527"/>
      <c r="AZ16" s="527"/>
      <c r="BA16" s="527"/>
      <c r="BB16" s="527"/>
      <c r="BC16" s="527"/>
      <c r="BE16" s="529"/>
      <c r="BF16" s="538"/>
      <c r="BG16" s="529"/>
      <c r="BH16" s="529"/>
      <c r="BI16" s="529"/>
      <c r="BJ16" s="546"/>
      <c r="BK16" s="532">
        <v>85</v>
      </c>
      <c r="BL16" s="532">
        <v>140</v>
      </c>
      <c r="BM16" s="532">
        <v>195</v>
      </c>
      <c r="BN16" s="532">
        <v>260</v>
      </c>
      <c r="BO16" s="532">
        <v>300</v>
      </c>
      <c r="BP16" s="532">
        <v>360</v>
      </c>
      <c r="BQ16" s="523"/>
    </row>
    <row r="17" spans="1:69">
      <c r="A17" s="523"/>
      <c r="B17" s="534"/>
      <c r="C17" s="535"/>
      <c r="D17" s="511"/>
      <c r="E17" s="428"/>
      <c r="F17" s="511"/>
      <c r="G17" s="428"/>
      <c r="H17" s="511"/>
      <c r="I17" s="428"/>
      <c r="J17" s="511"/>
      <c r="K17" s="428"/>
      <c r="L17" s="511"/>
      <c r="M17" s="428"/>
      <c r="N17" s="511"/>
      <c r="O17" s="428"/>
      <c r="P17" s="511"/>
      <c r="Q17" s="428"/>
      <c r="R17" s="511"/>
      <c r="S17" s="428"/>
      <c r="T17" s="511"/>
      <c r="U17" s="428"/>
      <c r="V17" s="511"/>
      <c r="W17" s="428"/>
      <c r="X17" s="511"/>
      <c r="Y17" s="428"/>
      <c r="Z17" s="511"/>
      <c r="AA17" s="428"/>
      <c r="AC17" s="443"/>
      <c r="AF17" s="511"/>
      <c r="AG17" s="428"/>
      <c r="AH17" s="511"/>
      <c r="AI17" s="428"/>
      <c r="AJ17" s="511"/>
      <c r="AK17" s="428"/>
      <c r="AL17" s="511"/>
      <c r="AM17" s="428"/>
      <c r="AN17" s="511"/>
      <c r="AO17" s="428"/>
      <c r="AP17" s="511"/>
      <c r="AQ17" s="428"/>
      <c r="AT17" s="536"/>
      <c r="AU17" s="537"/>
      <c r="AX17" s="511"/>
      <c r="AY17" s="428"/>
      <c r="AZ17" s="511"/>
      <c r="BA17" s="428"/>
      <c r="BB17" s="511"/>
      <c r="BC17" s="428"/>
      <c r="BE17" s="539">
        <f>COUNT(D17:BC17)</f>
        <v>0</v>
      </c>
      <c r="BF17" s="539" t="str">
        <f>IF(BE17&lt;3," ",(LARGE(D17:BC17,1)+LARGE(D17:BC17,2)+LARGE(D17:BC17,3))/3)</f>
        <v xml:space="preserve"> </v>
      </c>
      <c r="BG17" s="540" t="str">
        <f>IF(COUNTIF(D17:BC17,"(1)")=0," ",COUNTIF(D17:BC17,"(1)"))</f>
        <v xml:space="preserve"> </v>
      </c>
      <c r="BH17" s="540" t="str">
        <f>IF(COUNTIF(D17:BC17,"(2)")=0," ",COUNTIF(D17:BC17,"(2)"))</f>
        <v xml:space="preserve"> </v>
      </c>
      <c r="BI17" s="540" t="str">
        <f>IF(COUNTIF(D17:BC17,"(3)")=0," ",COUNTIF(D17:BC17,"(3)"))</f>
        <v xml:space="preserve"> </v>
      </c>
      <c r="BJ17" s="541" t="str">
        <f>IF(SUM(BG17:BI17)=0," ",SUM(BG17:BI17))</f>
        <v xml:space="preserve"> </v>
      </c>
      <c r="BK17" s="542" t="str">
        <f>IF(BE17=0,Var!$B$8,IF(LARGE(D17:BC17,1)&gt;=85,Var!$B$4," "))</f>
        <v>---</v>
      </c>
      <c r="BL17" s="542" t="str">
        <f>IF(BE17=0,Var!$B$8,IF(LARGE(D17:BC17,1)&gt;=140,Var!$B$4," "))</f>
        <v>---</v>
      </c>
      <c r="BM17" s="542" t="str">
        <f>IF(BE17=0,Var!$B$8,IF(LARGE(D17:BC17,1)&gt;=195,Var!$B$4," "))</f>
        <v>---</v>
      </c>
      <c r="BN17" s="542" t="str">
        <f>IF(BE17=0,Var!$B$8,IF(LARGE(D17:BC17,1)&gt;=260,Var!$B$4," "))</f>
        <v>---</v>
      </c>
      <c r="BO17" s="542" t="str">
        <f>IF(BE17=0,Var!$B$8,IF(LARGE(D17:BC17,1)&gt;=300,Var!$B$4," "))</f>
        <v>---</v>
      </c>
      <c r="BP17" s="542" t="str">
        <f>IF(BE17=0,Var!$B$8,IF(LARGE(D17:BC17,1)&gt;=360,Var!$B$4," "))</f>
        <v>---</v>
      </c>
      <c r="BQ17" s="523"/>
    </row>
    <row r="18" spans="1:69" s="528" customFormat="1" ht="22.7" customHeight="1">
      <c r="A18" s="523"/>
      <c r="B18" s="524"/>
      <c r="C18" s="525" t="s">
        <v>335</v>
      </c>
      <c r="D18" s="510"/>
      <c r="E18" s="510"/>
      <c r="F18" s="510"/>
      <c r="G18" s="510"/>
      <c r="H18" s="510"/>
      <c r="I18" s="510"/>
      <c r="J18" s="510"/>
      <c r="K18" s="510"/>
      <c r="L18" s="526"/>
      <c r="M18" s="526"/>
      <c r="N18" s="526"/>
      <c r="O18" s="526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7"/>
      <c r="AN18" s="527"/>
      <c r="AO18" s="527"/>
      <c r="AP18" s="527"/>
      <c r="AQ18" s="527"/>
      <c r="AR18" s="527"/>
      <c r="AS18" s="527"/>
      <c r="AT18" s="431"/>
      <c r="AU18" s="431"/>
      <c r="AV18" s="527"/>
      <c r="AW18" s="527"/>
      <c r="AX18" s="527"/>
      <c r="AY18" s="527"/>
      <c r="AZ18" s="527"/>
      <c r="BA18" s="527"/>
      <c r="BB18" s="527"/>
      <c r="BC18" s="527"/>
      <c r="BE18" s="538"/>
      <c r="BF18" s="538"/>
      <c r="BG18" s="530"/>
      <c r="BH18" s="530"/>
      <c r="BI18" s="530"/>
      <c r="BJ18" s="531"/>
      <c r="BK18" s="529"/>
      <c r="BL18" s="529"/>
      <c r="BM18" s="529"/>
      <c r="BN18" s="529"/>
      <c r="BO18" s="529"/>
      <c r="BP18" s="529"/>
      <c r="BQ18" s="523"/>
    </row>
    <row r="19" spans="1:69">
      <c r="A19" s="523"/>
      <c r="B19" s="534"/>
      <c r="C19" s="535" t="s">
        <v>50</v>
      </c>
      <c r="D19" s="511"/>
      <c r="E19" s="428"/>
      <c r="F19" s="511"/>
      <c r="G19" s="428"/>
      <c r="H19" s="511"/>
      <c r="I19" s="428"/>
      <c r="J19" s="511"/>
      <c r="K19" s="428"/>
      <c r="L19" s="511"/>
      <c r="M19" s="428"/>
      <c r="N19" s="511"/>
      <c r="O19" s="428"/>
      <c r="P19" s="511"/>
      <c r="Q19" s="428"/>
      <c r="R19" s="511"/>
      <c r="S19" s="428"/>
      <c r="T19" s="511"/>
      <c r="U19" s="428"/>
      <c r="V19" s="511"/>
      <c r="W19" s="428"/>
      <c r="X19" s="511"/>
      <c r="Y19" s="428"/>
      <c r="Z19" s="511"/>
      <c r="AA19" s="428"/>
      <c r="AC19" s="430"/>
      <c r="AF19" s="511"/>
      <c r="AG19" s="428"/>
      <c r="AH19" s="511"/>
      <c r="AI19" s="428"/>
      <c r="AJ19" s="511"/>
      <c r="AK19" s="428"/>
      <c r="AL19" s="511"/>
      <c r="AM19" s="428"/>
      <c r="AN19" s="511"/>
      <c r="AO19" s="428"/>
      <c r="AP19" s="511"/>
      <c r="AQ19" s="428"/>
      <c r="AT19" s="432"/>
      <c r="AU19" s="433"/>
      <c r="AX19" s="511"/>
      <c r="AY19" s="428"/>
      <c r="AZ19" s="511"/>
      <c r="BA19" s="428"/>
      <c r="BB19" s="511"/>
      <c r="BC19" s="428"/>
      <c r="BE19" s="539">
        <f>COUNT(D19:BC19)</f>
        <v>0</v>
      </c>
      <c r="BF19" s="539" t="str">
        <f>IF(BE19&lt;3," ",(LARGE(D19:BC19,1)+LARGE(D19:BC19,2)+LARGE(D19:BC19,3))/3)</f>
        <v xml:space="preserve"> </v>
      </c>
      <c r="BG19" s="540" t="str">
        <f>IF(COUNTIF(D19:BC19,"(1)")=0," ",COUNTIF(D19:BC19,"(1)"))</f>
        <v xml:space="preserve"> </v>
      </c>
      <c r="BH19" s="540" t="str">
        <f>IF(COUNTIF(D19:BC19,"(2)")=0," ",COUNTIF(D19:BC19,"(2)"))</f>
        <v xml:space="preserve"> </v>
      </c>
      <c r="BI19" s="540" t="str">
        <f>IF(COUNTIF(D19:BC19,"(3)")=0," ",COUNTIF(D19:BC19,"(3)"))</f>
        <v xml:space="preserve"> </v>
      </c>
      <c r="BJ19" s="541" t="str">
        <f>IF(SUM(BG19:BI19)=0," ",SUM(BG19:BI19))</f>
        <v xml:space="preserve"> </v>
      </c>
      <c r="BK19" s="542">
        <v>1</v>
      </c>
      <c r="BL19" s="542">
        <v>1</v>
      </c>
      <c r="BM19" s="542">
        <v>2</v>
      </c>
      <c r="BN19" s="542">
        <v>3</v>
      </c>
      <c r="BO19" s="542">
        <v>9</v>
      </c>
      <c r="BP19" s="542">
        <v>18</v>
      </c>
      <c r="BQ19" s="523"/>
    </row>
    <row r="20" spans="1:69" s="550" customFormat="1">
      <c r="B20" s="534"/>
      <c r="C20" s="535" t="s">
        <v>30</v>
      </c>
      <c r="D20" s="511"/>
      <c r="E20" s="428"/>
      <c r="F20" s="511"/>
      <c r="G20" s="428"/>
      <c r="H20" s="511"/>
      <c r="I20" s="428"/>
      <c r="J20" s="511"/>
      <c r="K20" s="428"/>
      <c r="L20" s="511"/>
      <c r="M20" s="428"/>
      <c r="N20" s="511"/>
      <c r="O20" s="428"/>
      <c r="P20" s="511"/>
      <c r="Q20" s="428"/>
      <c r="R20" s="511"/>
      <c r="S20" s="428"/>
      <c r="T20" s="511"/>
      <c r="U20" s="428"/>
      <c r="V20" s="511"/>
      <c r="W20" s="428"/>
      <c r="X20" s="511"/>
      <c r="Y20" s="428"/>
      <c r="Z20" s="511"/>
      <c r="AA20" s="428"/>
      <c r="AB20" s="431"/>
      <c r="AC20" s="436"/>
      <c r="AD20" s="431"/>
      <c r="AE20" s="431"/>
      <c r="AF20" s="511"/>
      <c r="AG20" s="428"/>
      <c r="AH20" s="511"/>
      <c r="AI20" s="428"/>
      <c r="AJ20" s="511"/>
      <c r="AK20" s="428"/>
      <c r="AL20" s="511"/>
      <c r="AM20" s="428"/>
      <c r="AN20" s="511"/>
      <c r="AO20" s="428"/>
      <c r="AP20" s="511"/>
      <c r="AQ20" s="428"/>
      <c r="AR20" s="431"/>
      <c r="AS20" s="431"/>
      <c r="AT20" s="437"/>
      <c r="AU20" s="438"/>
      <c r="AV20" s="431"/>
      <c r="AW20" s="431"/>
      <c r="AX20" s="511"/>
      <c r="AY20" s="428"/>
      <c r="AZ20" s="511"/>
      <c r="BA20" s="428"/>
      <c r="BB20" s="511"/>
      <c r="BC20" s="428"/>
      <c r="BD20" s="538"/>
      <c r="BE20" s="539">
        <f>COUNT(D20:BC20)</f>
        <v>0</v>
      </c>
      <c r="BF20" s="539" t="str">
        <f>IF(BE20&lt;3," ",(LARGE(D20:BC20,1)+LARGE(D20:BC20,2)+LARGE(D20:BC20,3))/3)</f>
        <v xml:space="preserve"> </v>
      </c>
      <c r="BG20" s="540" t="str">
        <f>IF(COUNTIF(D20:BC20,"(1)")=0," ",COUNTIF(D20:BC20,"(1)"))</f>
        <v xml:space="preserve"> </v>
      </c>
      <c r="BH20" s="540" t="str">
        <f>IF(COUNTIF(D20:BC20,"(2)")=0," ",COUNTIF(D20:BC20,"(2)"))</f>
        <v xml:space="preserve"> </v>
      </c>
      <c r="BI20" s="540" t="str">
        <f>IF(COUNTIF(D20:BC20,"(3)")=0," ",COUNTIF(D20:BC20,"(3)"))</f>
        <v xml:space="preserve"> </v>
      </c>
      <c r="BJ20" s="541" t="str">
        <f>IF(SUM(BG20:BI20)=0," ",SUM(BG20:BI20))</f>
        <v xml:space="preserve"> </v>
      </c>
      <c r="BK20" s="542">
        <v>15</v>
      </c>
      <c r="BL20" s="542">
        <v>15</v>
      </c>
      <c r="BM20" s="542">
        <v>19</v>
      </c>
      <c r="BN20" s="542" t="str">
        <f>IF(BE20=0,Var!$B$8,IF(LARGE(D20:BC20,1)&gt;=260,Var!$B$4," "))</f>
        <v>---</v>
      </c>
      <c r="BO20" s="542" t="str">
        <f>IF(BE20=0,Var!$B$8,IF(LARGE(D20:BC20,1)&gt;=300,Var!$B$4," "))</f>
        <v>---</v>
      </c>
      <c r="BP20" s="542" t="str">
        <f>IF(BE20=0,Var!$B$8,IF(LARGE(D20:BC20,1)&gt;=360,Var!$B$4," "))</f>
        <v>---</v>
      </c>
    </row>
    <row r="21" spans="1:69" s="528" customFormat="1" ht="22.7" customHeight="1">
      <c r="A21" s="523"/>
      <c r="B21" s="524"/>
      <c r="C21" s="525" t="s">
        <v>283</v>
      </c>
      <c r="D21" s="510"/>
      <c r="E21" s="510"/>
      <c r="F21" s="510"/>
      <c r="G21" s="510"/>
      <c r="H21" s="510"/>
      <c r="I21" s="510"/>
      <c r="J21" s="510"/>
      <c r="K21" s="510"/>
      <c r="L21" s="526"/>
      <c r="M21" s="526"/>
      <c r="N21" s="526"/>
      <c r="O21" s="526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431"/>
      <c r="AU21" s="431"/>
      <c r="AV21" s="527"/>
      <c r="AW21" s="527"/>
      <c r="AX21" s="527"/>
      <c r="AY21" s="527"/>
      <c r="AZ21" s="527"/>
      <c r="BA21" s="527"/>
      <c r="BB21" s="527"/>
      <c r="BC21" s="527"/>
      <c r="BE21" s="538"/>
      <c r="BF21" s="538"/>
      <c r="BG21" s="530"/>
      <c r="BH21" s="530"/>
      <c r="BI21" s="530"/>
      <c r="BJ21" s="531"/>
      <c r="BK21" s="529"/>
      <c r="BL21" s="529"/>
      <c r="BM21" s="529"/>
      <c r="BN21" s="529"/>
      <c r="BO21" s="529"/>
      <c r="BP21" s="529"/>
      <c r="BQ21" s="523"/>
    </row>
    <row r="22" spans="1:69" s="550" customFormat="1">
      <c r="B22" s="534"/>
      <c r="C22" s="535" t="s">
        <v>90</v>
      </c>
      <c r="D22" s="511"/>
      <c r="E22" s="428"/>
      <c r="F22" s="511"/>
      <c r="G22" s="428"/>
      <c r="H22" s="511"/>
      <c r="I22" s="428"/>
      <c r="J22" s="511"/>
      <c r="K22" s="428"/>
      <c r="L22" s="511"/>
      <c r="M22" s="428"/>
      <c r="N22" s="511"/>
      <c r="O22" s="428"/>
      <c r="P22" s="511"/>
      <c r="Q22" s="428"/>
      <c r="R22" s="511"/>
      <c r="S22" s="428"/>
      <c r="T22" s="511"/>
      <c r="U22" s="428"/>
      <c r="V22" s="511"/>
      <c r="W22" s="428"/>
      <c r="X22" s="511"/>
      <c r="Y22" s="428"/>
      <c r="Z22" s="511"/>
      <c r="AA22" s="428"/>
      <c r="AB22" s="431"/>
      <c r="AC22" s="430"/>
      <c r="AD22" s="431"/>
      <c r="AE22" s="431"/>
      <c r="AF22" s="511"/>
      <c r="AG22" s="428"/>
      <c r="AH22" s="511"/>
      <c r="AI22" s="428"/>
      <c r="AJ22" s="511"/>
      <c r="AK22" s="428"/>
      <c r="AL22" s="511"/>
      <c r="AM22" s="428"/>
      <c r="AN22" s="511"/>
      <c r="AO22" s="428"/>
      <c r="AP22" s="511"/>
      <c r="AQ22" s="428"/>
      <c r="AR22" s="431"/>
      <c r="AS22" s="431"/>
      <c r="AT22" s="432"/>
      <c r="AU22" s="433"/>
      <c r="AV22" s="431"/>
      <c r="AW22" s="431"/>
      <c r="AX22" s="511"/>
      <c r="AY22" s="428"/>
      <c r="AZ22" s="511"/>
      <c r="BA22" s="428"/>
      <c r="BB22" s="511"/>
      <c r="BC22" s="428"/>
      <c r="BD22" s="538"/>
      <c r="BE22" s="539">
        <f>COUNT(D22:BC22)</f>
        <v>0</v>
      </c>
      <c r="BF22" s="539" t="str">
        <f>IF(BE22&lt;3," ",(LARGE(D22:BC22,1)+LARGE(D22:BC22,2)+LARGE(D22:BC22,3))/3)</f>
        <v xml:space="preserve"> </v>
      </c>
      <c r="BG22" s="540" t="str">
        <f>IF(COUNTIF(D22:BC22,"(1)")=0," ",COUNTIF(D22:BC22,"(1)"))</f>
        <v xml:space="preserve"> </v>
      </c>
      <c r="BH22" s="540" t="str">
        <f>IF(COUNTIF(D22:BC22,"(2)")=0," ",COUNTIF(D22:BC22,"(2)"))</f>
        <v xml:space="preserve"> </v>
      </c>
      <c r="BI22" s="540" t="str">
        <f>IF(COUNTIF(D22:BC22,"(3)")=0," ",COUNTIF(D22:BC22,"(3)"))</f>
        <v xml:space="preserve"> </v>
      </c>
      <c r="BJ22" s="541" t="str">
        <f>IF(SUM(BG22:BI22)=0," ",SUM(BG22:BI22))</f>
        <v xml:space="preserve"> </v>
      </c>
      <c r="BK22" s="542">
        <v>16</v>
      </c>
      <c r="BL22" s="542">
        <v>16</v>
      </c>
      <c r="BM22" s="542">
        <v>16</v>
      </c>
      <c r="BN22" s="542">
        <v>16</v>
      </c>
      <c r="BO22" s="542">
        <v>16</v>
      </c>
      <c r="BP22" s="542">
        <v>19</v>
      </c>
    </row>
    <row r="23" spans="1:69">
      <c r="A23" s="523"/>
      <c r="B23" s="534"/>
      <c r="C23" s="535" t="s">
        <v>70</v>
      </c>
      <c r="D23" s="511"/>
      <c r="E23" s="428"/>
      <c r="F23" s="511"/>
      <c r="G23" s="428"/>
      <c r="H23" s="511"/>
      <c r="I23" s="428"/>
      <c r="J23" s="511"/>
      <c r="K23" s="428"/>
      <c r="L23" s="511"/>
      <c r="M23" s="428"/>
      <c r="N23" s="511"/>
      <c r="O23" s="428"/>
      <c r="P23" s="511"/>
      <c r="Q23" s="428"/>
      <c r="R23" s="511"/>
      <c r="S23" s="428"/>
      <c r="T23" s="511"/>
      <c r="U23" s="428"/>
      <c r="V23" s="511"/>
      <c r="W23" s="428"/>
      <c r="X23" s="511"/>
      <c r="Y23" s="428"/>
      <c r="Z23" s="511"/>
      <c r="AA23" s="428"/>
      <c r="AC23" s="436"/>
      <c r="AF23" s="511"/>
      <c r="AG23" s="428"/>
      <c r="AH23" s="511"/>
      <c r="AI23" s="428"/>
      <c r="AJ23" s="511"/>
      <c r="AK23" s="428"/>
      <c r="AL23" s="511"/>
      <c r="AM23" s="428"/>
      <c r="AN23" s="511"/>
      <c r="AO23" s="428"/>
      <c r="AP23" s="511"/>
      <c r="AQ23" s="428"/>
      <c r="AT23" s="437"/>
      <c r="AU23" s="438"/>
      <c r="AX23" s="511"/>
      <c r="AY23" s="428"/>
      <c r="AZ23" s="511"/>
      <c r="BA23" s="428"/>
      <c r="BB23" s="511"/>
      <c r="BC23" s="428"/>
      <c r="BE23" s="539">
        <f>COUNT(D23:BC23)</f>
        <v>0</v>
      </c>
      <c r="BF23" s="539" t="str">
        <f>IF(BE23&lt;3," ",(LARGE(D23:BC23,1)+LARGE(D23:BC23,2)+LARGE(D23:BC23,3))/3)</f>
        <v xml:space="preserve"> </v>
      </c>
      <c r="BG23" s="540" t="str">
        <f>IF(COUNTIF(D23:BC23,"(1)")=0," ",COUNTIF(D23:BC23,"(1)"))</f>
        <v xml:space="preserve"> </v>
      </c>
      <c r="BH23" s="540" t="str">
        <f>IF(COUNTIF(D23:BC23,"(2)")=0," ",COUNTIF(D23:BC23,"(2)"))</f>
        <v xml:space="preserve"> </v>
      </c>
      <c r="BI23" s="540" t="str">
        <f>IF(COUNTIF(D23:BC23,"(3)")=0," ",COUNTIF(D23:BC23,"(3)"))</f>
        <v xml:space="preserve"> </v>
      </c>
      <c r="BJ23" s="541" t="str">
        <f>IF(SUM(BG23:BI23)=0," ",SUM(BG23:BI23))</f>
        <v xml:space="preserve"> </v>
      </c>
      <c r="BK23" s="542">
        <v>11</v>
      </c>
      <c r="BL23" s="542">
        <v>11</v>
      </c>
      <c r="BM23" s="542">
        <v>11</v>
      </c>
      <c r="BN23" s="542">
        <v>13</v>
      </c>
      <c r="BO23" s="542" t="str">
        <f>IF(BE23=0,Var!$B$8,IF(LARGE(D23:BC23,1)&gt;=300,Var!$B$4," "))</f>
        <v>---</v>
      </c>
      <c r="BP23" s="542" t="str">
        <f>IF(BE23=0,Var!$B$8,IF(LARGE(D23:BC23,1)&gt;=360,Var!$B$4," "))</f>
        <v>---</v>
      </c>
      <c r="BQ23" s="523"/>
    </row>
    <row r="24" spans="1:69" s="528" customFormat="1" ht="22.7" customHeight="1">
      <c r="A24" s="523"/>
      <c r="B24" s="524"/>
      <c r="C24" s="525" t="s">
        <v>330</v>
      </c>
      <c r="D24" s="510"/>
      <c r="E24" s="510"/>
      <c r="F24" s="510"/>
      <c r="G24" s="510"/>
      <c r="H24" s="510"/>
      <c r="I24" s="510"/>
      <c r="J24" s="510"/>
      <c r="K24" s="510"/>
      <c r="L24" s="526"/>
      <c r="M24" s="526"/>
      <c r="N24" s="526"/>
      <c r="O24" s="526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431"/>
      <c r="AU24" s="431"/>
      <c r="AV24" s="527"/>
      <c r="AW24" s="527"/>
      <c r="AX24" s="527"/>
      <c r="AY24" s="527"/>
      <c r="AZ24" s="527"/>
      <c r="BA24" s="527"/>
      <c r="BB24" s="527"/>
      <c r="BC24" s="527"/>
      <c r="BE24" s="538"/>
      <c r="BF24" s="538"/>
      <c r="BG24" s="530"/>
      <c r="BH24" s="530"/>
      <c r="BI24" s="530"/>
      <c r="BJ24" s="531"/>
      <c r="BK24" s="529"/>
      <c r="BL24" s="529"/>
      <c r="BM24" s="529"/>
      <c r="BN24" s="529"/>
      <c r="BO24" s="529"/>
      <c r="BP24" s="529"/>
      <c r="BQ24" s="523"/>
    </row>
    <row r="25" spans="1:69" s="550" customFormat="1">
      <c r="B25" s="534"/>
      <c r="C25" s="535"/>
      <c r="D25" s="511"/>
      <c r="E25" s="428"/>
      <c r="F25" s="511"/>
      <c r="G25" s="428"/>
      <c r="H25" s="511"/>
      <c r="I25" s="428"/>
      <c r="J25" s="511"/>
      <c r="K25" s="428"/>
      <c r="L25" s="511"/>
      <c r="M25" s="428"/>
      <c r="N25" s="511"/>
      <c r="O25" s="428"/>
      <c r="P25" s="511"/>
      <c r="Q25" s="428"/>
      <c r="R25" s="511"/>
      <c r="S25" s="428"/>
      <c r="T25" s="511"/>
      <c r="U25" s="428"/>
      <c r="V25" s="511"/>
      <c r="W25" s="428"/>
      <c r="X25" s="511"/>
      <c r="Y25" s="428"/>
      <c r="Z25" s="511"/>
      <c r="AA25" s="428"/>
      <c r="AB25" s="431"/>
      <c r="AC25" s="430"/>
      <c r="AD25" s="431"/>
      <c r="AE25" s="431"/>
      <c r="AF25" s="511"/>
      <c r="AG25" s="428"/>
      <c r="AH25" s="511"/>
      <c r="AI25" s="428"/>
      <c r="AJ25" s="511"/>
      <c r="AK25" s="428"/>
      <c r="AL25" s="511"/>
      <c r="AM25" s="428"/>
      <c r="AN25" s="511"/>
      <c r="AO25" s="428"/>
      <c r="AP25" s="511"/>
      <c r="AQ25" s="428"/>
      <c r="AR25" s="431"/>
      <c r="AS25" s="431"/>
      <c r="AT25" s="432"/>
      <c r="AU25" s="433"/>
      <c r="AV25" s="431"/>
      <c r="AW25" s="431"/>
      <c r="AX25" s="511"/>
      <c r="AY25" s="428"/>
      <c r="AZ25" s="511"/>
      <c r="BA25" s="428"/>
      <c r="BB25" s="511"/>
      <c r="BC25" s="428"/>
      <c r="BD25" s="538"/>
      <c r="BE25" s="539">
        <f>COUNT(D25:BC25)</f>
        <v>0</v>
      </c>
      <c r="BF25" s="539" t="str">
        <f>IF(BE25&lt;3," ",(LARGE(D25:BC25,1)+LARGE(D25:BC25,2)+LARGE(D25:BC25,3))/3)</f>
        <v xml:space="preserve"> </v>
      </c>
      <c r="BG25" s="540" t="str">
        <f>IF(COUNTIF(D25:BC25,"(1)")=0," ",COUNTIF(D25:BC25,"(1)"))</f>
        <v xml:space="preserve"> </v>
      </c>
      <c r="BH25" s="540" t="str">
        <f>IF(COUNTIF(D25:BC25,"(2)")=0," ",COUNTIF(D25:BC25,"(2)"))</f>
        <v xml:space="preserve"> </v>
      </c>
      <c r="BI25" s="540" t="str">
        <f>IF(COUNTIF(D25:BC25,"(3)")=0," ",COUNTIF(D25:BC25,"(3)"))</f>
        <v xml:space="preserve"> </v>
      </c>
      <c r="BJ25" s="541" t="str">
        <f>IF(SUM(BG25:BI25)=0," ",SUM(BG25:BI25))</f>
        <v xml:space="preserve"> </v>
      </c>
      <c r="BK25" s="542" t="str">
        <f>IF(BE25=0,Var!$B$8,IF(LARGE(D25:BC25,1)&gt;=85,Var!$B$4," "))</f>
        <v>---</v>
      </c>
      <c r="BL25" s="542" t="str">
        <f>IF(BE25=0,Var!$B$8,IF(LARGE(D25:BC25,1)&gt;=140,Var!$B$4," "))</f>
        <v>---</v>
      </c>
      <c r="BM25" s="542" t="str">
        <f>IF(BE25=0,Var!$B$8,IF(LARGE(D25:BC25,1)&gt;=195,Var!$B$4," "))</f>
        <v>---</v>
      </c>
      <c r="BN25" s="542" t="str">
        <f>IF(BE25=0,Var!$B$8,IF(LARGE(D25:BC25,1)&gt;=260,Var!$B$4," "))</f>
        <v>---</v>
      </c>
      <c r="BO25" s="542" t="str">
        <f>IF(BE25=0,Var!$B$8,IF(LARGE(D25:BC25,1)&gt;=300,Var!$B$4," "))</f>
        <v>---</v>
      </c>
      <c r="BP25" s="542" t="str">
        <f>IF(BE25=0,Var!$B$8,IF(LARGE(D25:BC25,1)&gt;=360,Var!$B$4," "))</f>
        <v>---</v>
      </c>
    </row>
    <row r="26" spans="1:69">
      <c r="A26" s="523"/>
      <c r="B26" s="534">
        <v>1</v>
      </c>
      <c r="C26" s="535" t="s">
        <v>282</v>
      </c>
      <c r="D26" s="511"/>
      <c r="E26" s="428"/>
      <c r="F26" s="511">
        <v>181</v>
      </c>
      <c r="G26" s="428" t="s">
        <v>390</v>
      </c>
      <c r="H26" s="511"/>
      <c r="I26" s="428"/>
      <c r="J26" s="511"/>
      <c r="K26" s="428"/>
      <c r="L26" s="511"/>
      <c r="M26" s="428"/>
      <c r="N26" s="511"/>
      <c r="O26" s="428"/>
      <c r="P26" s="511"/>
      <c r="Q26" s="428"/>
      <c r="R26" s="511"/>
      <c r="S26" s="428"/>
      <c r="T26" s="511"/>
      <c r="U26" s="428"/>
      <c r="V26" s="511"/>
      <c r="W26" s="428"/>
      <c r="X26" s="511"/>
      <c r="Y26" s="428"/>
      <c r="Z26" s="511"/>
      <c r="AA26" s="428"/>
      <c r="AC26" s="436"/>
      <c r="AF26" s="511"/>
      <c r="AG26" s="428"/>
      <c r="AH26" s="511"/>
      <c r="AI26" s="428"/>
      <c r="AJ26" s="511"/>
      <c r="AK26" s="428"/>
      <c r="AL26" s="511"/>
      <c r="AM26" s="428"/>
      <c r="AN26" s="511"/>
      <c r="AO26" s="428"/>
      <c r="AP26" s="511"/>
      <c r="AQ26" s="428"/>
      <c r="AT26" s="437"/>
      <c r="AU26" s="438"/>
      <c r="AX26" s="511"/>
      <c r="AY26" s="428"/>
      <c r="AZ26" s="511"/>
      <c r="BA26" s="428"/>
      <c r="BB26" s="511"/>
      <c r="BC26" s="428"/>
      <c r="BE26" s="539">
        <f>COUNT(D26:BC26)</f>
        <v>1</v>
      </c>
      <c r="BF26" s="539" t="str">
        <f>IF(BE26&lt;3," ",(LARGE(D26:BC26,1)+LARGE(D26:BC26,2)+LARGE(D26:BC26,3))/3)</f>
        <v xml:space="preserve"> </v>
      </c>
      <c r="BG26" s="540" t="str">
        <f>IF(COUNTIF(D26:BC26,"(1)")=0," ",COUNTIF(D26:BC26,"(1)"))</f>
        <v xml:space="preserve"> </v>
      </c>
      <c r="BH26" s="540" t="str">
        <f>IF(COUNTIF(D26:BC26,"(2)")=0," ",COUNTIF(D26:BC26,"(2)"))</f>
        <v xml:space="preserve"> </v>
      </c>
      <c r="BI26" s="540" t="str">
        <f>IF(COUNTIF(D26:BC26,"(3)")=0," ",COUNTIF(D26:BC26,"(3)"))</f>
        <v xml:space="preserve"> </v>
      </c>
      <c r="BJ26" s="541" t="str">
        <f>IF(SUM(BG26:BI26)=0," ",SUM(BG26:BI26))</f>
        <v xml:space="preserve"> </v>
      </c>
      <c r="BK26" s="542">
        <v>18</v>
      </c>
      <c r="BL26" s="542">
        <v>18</v>
      </c>
      <c r="BM26" s="542" t="str">
        <f>IF(BE26=0,Var!$B$8,IF(LARGE(D26:BC26,1)&gt;=195,Var!$B$4," "))</f>
        <v xml:space="preserve"> </v>
      </c>
      <c r="BN26" s="542" t="str">
        <f>IF(BE26=0,Var!$B$8,IF(LARGE(D26:BC26,1)&gt;=260,Var!$B$4," "))</f>
        <v xml:space="preserve"> </v>
      </c>
      <c r="BO26" s="542" t="str">
        <f>IF(BE26=0,Var!$B$8,IF(LARGE(D26:BC26,1)&gt;=300,Var!$B$4," "))</f>
        <v xml:space="preserve"> </v>
      </c>
      <c r="BP26" s="542" t="str">
        <f>IF(BE26=0,Var!$B$8,IF(LARGE(D26:BC26,1)&gt;=360,Var!$B$4," "))</f>
        <v xml:space="preserve"> </v>
      </c>
      <c r="BQ26" s="523"/>
    </row>
    <row r="27" spans="1:69" s="528" customFormat="1" ht="22.5" customHeight="1">
      <c r="A27" s="523"/>
      <c r="B27" s="524"/>
      <c r="C27" s="525" t="s">
        <v>329</v>
      </c>
      <c r="D27" s="510"/>
      <c r="E27" s="510"/>
      <c r="F27" s="510"/>
      <c r="G27" s="510"/>
      <c r="H27" s="510"/>
      <c r="I27" s="510"/>
      <c r="J27" s="510"/>
      <c r="K27" s="510"/>
      <c r="L27" s="526"/>
      <c r="M27" s="526"/>
      <c r="N27" s="526"/>
      <c r="O27" s="526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431"/>
      <c r="AU27" s="431"/>
      <c r="AV27" s="527"/>
      <c r="AW27" s="527"/>
      <c r="AX27" s="527"/>
      <c r="AY27" s="527"/>
      <c r="AZ27" s="527"/>
      <c r="BA27" s="527"/>
      <c r="BB27" s="527"/>
      <c r="BC27" s="527"/>
      <c r="BE27" s="538"/>
      <c r="BF27" s="538"/>
      <c r="BG27" s="530"/>
      <c r="BH27" s="530"/>
      <c r="BI27" s="530"/>
      <c r="BJ27" s="531"/>
      <c r="BK27" s="532">
        <v>70</v>
      </c>
      <c r="BL27" s="532">
        <v>125</v>
      </c>
      <c r="BM27" s="532">
        <v>185</v>
      </c>
      <c r="BN27" s="532">
        <v>235</v>
      </c>
      <c r="BO27" s="532">
        <v>270</v>
      </c>
      <c r="BP27" s="532">
        <v>335</v>
      </c>
      <c r="BQ27" s="523"/>
    </row>
    <row r="28" spans="1:69">
      <c r="A28" s="523"/>
      <c r="B28" s="534"/>
      <c r="C28" s="535" t="s">
        <v>323</v>
      </c>
      <c r="D28" s="511"/>
      <c r="E28" s="428"/>
      <c r="F28" s="511"/>
      <c r="G28" s="428"/>
      <c r="H28" s="511"/>
      <c r="I28" s="428"/>
      <c r="J28" s="511"/>
      <c r="K28" s="428"/>
      <c r="L28" s="511"/>
      <c r="M28" s="428"/>
      <c r="N28" s="511"/>
      <c r="O28" s="428"/>
      <c r="P28" s="511"/>
      <c r="Q28" s="428"/>
      <c r="R28" s="511"/>
      <c r="S28" s="428"/>
      <c r="T28" s="511"/>
      <c r="U28" s="428"/>
      <c r="V28" s="511"/>
      <c r="W28" s="428"/>
      <c r="X28" s="511"/>
      <c r="Y28" s="428"/>
      <c r="Z28" s="511"/>
      <c r="AA28" s="428"/>
      <c r="AC28" s="436"/>
      <c r="AF28" s="511"/>
      <c r="AG28" s="428"/>
      <c r="AH28" s="511"/>
      <c r="AI28" s="428"/>
      <c r="AJ28" s="511"/>
      <c r="AK28" s="428"/>
      <c r="AL28" s="511"/>
      <c r="AM28" s="428"/>
      <c r="AN28" s="511"/>
      <c r="AO28" s="428"/>
      <c r="AP28" s="511"/>
      <c r="AQ28" s="428"/>
      <c r="AT28" s="536"/>
      <c r="AU28" s="537"/>
      <c r="AX28" s="511"/>
      <c r="AY28" s="428"/>
      <c r="AZ28" s="511"/>
      <c r="BA28" s="428"/>
      <c r="BB28" s="511"/>
      <c r="BC28" s="428"/>
      <c r="BE28" s="539">
        <f>COUNT(D28:BC28)</f>
        <v>0</v>
      </c>
      <c r="BF28" s="539" t="str">
        <f>IF(BE28&lt;3," ",(LARGE(D28:BC28,1)+LARGE(D28:BC28,2)+LARGE(D28:BC28,3))/3)</f>
        <v xml:space="preserve"> </v>
      </c>
      <c r="BG28" s="540" t="str">
        <f>IF(COUNTIF(D28:BC28,"(1)")=0," ",COUNTIF(D28:BC28,"(1)"))</f>
        <v xml:space="preserve"> </v>
      </c>
      <c r="BH28" s="540" t="str">
        <f>IF(COUNTIF(D28:BC28,"(2)")=0," ",COUNTIF(D28:BC28,"(2)"))</f>
        <v xml:space="preserve"> </v>
      </c>
      <c r="BI28" s="540" t="str">
        <f>IF(COUNTIF(D28:BC28,"(3)")=0," ",COUNTIF(D28:BC28,"(3)"))</f>
        <v xml:space="preserve"> </v>
      </c>
      <c r="BJ28" s="541" t="str">
        <f>IF(SUM(BG28:BI28)=0," ",SUM(BG28:BI28))</f>
        <v xml:space="preserve"> </v>
      </c>
      <c r="BK28" s="542">
        <v>17</v>
      </c>
      <c r="BL28" s="542">
        <v>17</v>
      </c>
      <c r="BM28" s="542" t="str">
        <f>IF(BE28=0,Var!$B$8,IF(LARGE(D28:BC28,1)&gt;=185,Var!$B$4," "))</f>
        <v>---</v>
      </c>
      <c r="BN28" s="542" t="str">
        <f>IF(BE28=0,Var!$B$8,IF(LARGE(D28:BC28,1)&gt;=235,Var!$B$4," "))</f>
        <v>---</v>
      </c>
      <c r="BO28" s="542" t="str">
        <f>IF(BE28=0,Var!$B$8,IF(LARGE(D28:BC28,1)&gt;=270,Var!$B$4," "))</f>
        <v>---</v>
      </c>
      <c r="BP28" s="542" t="str">
        <f>IF(BE28=0,Var!$B$8,IF(LARGE(D28:BC28,1)&gt;=335,Var!$B$4," "))</f>
        <v>---</v>
      </c>
      <c r="BQ28" s="523"/>
    </row>
    <row r="29" spans="1:69" s="528" customFormat="1" ht="22.5" customHeight="1">
      <c r="A29" s="523"/>
      <c r="B29" s="524"/>
      <c r="C29" s="525" t="s">
        <v>332</v>
      </c>
      <c r="D29" s="510"/>
      <c r="E29" s="510"/>
      <c r="F29" s="510"/>
      <c r="G29" s="510"/>
      <c r="H29" s="510"/>
      <c r="I29" s="510"/>
      <c r="J29" s="510"/>
      <c r="K29" s="510"/>
      <c r="L29" s="526"/>
      <c r="M29" s="526"/>
      <c r="N29" s="526"/>
      <c r="O29" s="526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27"/>
      <c r="AT29" s="431"/>
      <c r="AU29" s="431"/>
      <c r="AV29" s="527"/>
      <c r="AW29" s="527"/>
      <c r="AX29" s="527"/>
      <c r="AY29" s="527"/>
      <c r="AZ29" s="527"/>
      <c r="BA29" s="527"/>
      <c r="BB29" s="527"/>
      <c r="BC29" s="527"/>
      <c r="BE29" s="539"/>
      <c r="BF29" s="538"/>
      <c r="BG29" s="530"/>
      <c r="BH29" s="530"/>
      <c r="BI29" s="530"/>
      <c r="BJ29" s="531"/>
      <c r="BK29" s="532">
        <v>70</v>
      </c>
      <c r="BL29" s="532">
        <v>125</v>
      </c>
      <c r="BM29" s="532">
        <v>185</v>
      </c>
      <c r="BN29" s="532">
        <v>235</v>
      </c>
      <c r="BO29" s="532">
        <v>270</v>
      </c>
      <c r="BP29" s="532">
        <v>335</v>
      </c>
      <c r="BQ29" s="523"/>
    </row>
    <row r="30" spans="1:69">
      <c r="A30" s="523"/>
      <c r="B30" s="534"/>
      <c r="C30" s="535" t="s">
        <v>90</v>
      </c>
      <c r="D30" s="511"/>
      <c r="E30" s="428"/>
      <c r="F30" s="511"/>
      <c r="G30" s="428"/>
      <c r="H30" s="511"/>
      <c r="I30" s="428"/>
      <c r="J30" s="511"/>
      <c r="K30" s="428"/>
      <c r="L30" s="511"/>
      <c r="M30" s="428"/>
      <c r="N30" s="511"/>
      <c r="O30" s="428"/>
      <c r="P30" s="511"/>
      <c r="Q30" s="428"/>
      <c r="R30" s="511"/>
      <c r="S30" s="428"/>
      <c r="T30" s="511"/>
      <c r="U30" s="428"/>
      <c r="V30" s="511"/>
      <c r="W30" s="428"/>
      <c r="X30" s="511"/>
      <c r="Y30" s="428"/>
      <c r="Z30" s="511"/>
      <c r="AA30" s="428"/>
      <c r="AC30" s="447"/>
      <c r="AF30" s="511"/>
      <c r="AG30" s="428"/>
      <c r="AH30" s="511"/>
      <c r="AI30" s="428"/>
      <c r="AJ30" s="511"/>
      <c r="AK30" s="428"/>
      <c r="AL30" s="511"/>
      <c r="AM30" s="428"/>
      <c r="AN30" s="511"/>
      <c r="AO30" s="428"/>
      <c r="AP30" s="511"/>
      <c r="AQ30" s="428"/>
      <c r="AT30" s="432"/>
      <c r="AU30" s="433"/>
      <c r="AX30" s="511"/>
      <c r="AY30" s="428"/>
      <c r="AZ30" s="511"/>
      <c r="BA30" s="428"/>
      <c r="BB30" s="511"/>
      <c r="BC30" s="428"/>
      <c r="BE30" s="539">
        <f>COUNT(D30:BC30)</f>
        <v>0</v>
      </c>
      <c r="BF30" s="539" t="str">
        <f>IF(BE30&lt;3," ",(LARGE(D30:BC30,1)+LARGE(D30:BC30,2)+LARGE(D30:BC30,3))/3)</f>
        <v xml:space="preserve"> </v>
      </c>
      <c r="BG30" s="540" t="str">
        <f>IF(COUNTIF(D30:BC30,"(1)")=0," ",COUNTIF(D30:BC30,"(1)"))</f>
        <v xml:space="preserve"> </v>
      </c>
      <c r="BH30" s="540" t="str">
        <f>IF(COUNTIF(D30:BC30,"(2)")=0," ",COUNTIF(D30:BC30,"(2)"))</f>
        <v xml:space="preserve"> </v>
      </c>
      <c r="BI30" s="540" t="str">
        <f>IF(COUNTIF(D30:BC30,"(3)")=0," ",COUNTIF(D30:BC30,"(3)"))</f>
        <v xml:space="preserve"> </v>
      </c>
      <c r="BJ30" s="541" t="str">
        <f>IF(SUM(BG30:BI30)=0," ",SUM(BG30:BI30))</f>
        <v xml:space="preserve"> </v>
      </c>
      <c r="BK30" s="542">
        <v>16</v>
      </c>
      <c r="BL30" s="542">
        <v>16</v>
      </c>
      <c r="BM30" s="542">
        <v>16</v>
      </c>
      <c r="BN30" s="542">
        <v>16</v>
      </c>
      <c r="BO30" s="542">
        <v>16</v>
      </c>
      <c r="BP30" s="542" t="str">
        <f>IF(BE30=0,Var!$B$8,IF(LARGE(D30:BC30,1)&gt;=335,Var!$B$4," "))</f>
        <v>---</v>
      </c>
      <c r="BQ30" s="523"/>
    </row>
    <row r="31" spans="1:69">
      <c r="A31" s="523"/>
      <c r="B31" s="534"/>
      <c r="C31" s="535" t="s">
        <v>53</v>
      </c>
      <c r="D31" s="511"/>
      <c r="E31" s="428"/>
      <c r="F31" s="511"/>
      <c r="G31" s="428"/>
      <c r="H31" s="511"/>
      <c r="I31" s="428"/>
      <c r="J31" s="511"/>
      <c r="K31" s="428"/>
      <c r="L31" s="511"/>
      <c r="M31" s="428"/>
      <c r="N31" s="511"/>
      <c r="O31" s="428"/>
      <c r="P31" s="511"/>
      <c r="Q31" s="428"/>
      <c r="R31" s="511"/>
      <c r="S31" s="428"/>
      <c r="T31" s="511"/>
      <c r="U31" s="428"/>
      <c r="V31" s="511"/>
      <c r="W31" s="428"/>
      <c r="X31" s="511"/>
      <c r="Y31" s="428"/>
      <c r="Z31" s="511"/>
      <c r="AA31" s="428"/>
      <c r="AC31" s="436"/>
      <c r="AF31" s="511"/>
      <c r="AG31" s="428"/>
      <c r="AH31" s="511"/>
      <c r="AI31" s="428"/>
      <c r="AJ31" s="511"/>
      <c r="AK31" s="428"/>
      <c r="AL31" s="511"/>
      <c r="AM31" s="428"/>
      <c r="AN31" s="511"/>
      <c r="AO31" s="428"/>
      <c r="AP31" s="511"/>
      <c r="AQ31" s="428"/>
      <c r="AT31" s="437"/>
      <c r="AU31" s="438"/>
      <c r="AX31" s="551"/>
      <c r="AY31" s="428"/>
      <c r="AZ31" s="511"/>
      <c r="BA31" s="428"/>
      <c r="BB31" s="511"/>
      <c r="BC31" s="428"/>
      <c r="BE31" s="539">
        <f>COUNT(D31:BC31)</f>
        <v>0</v>
      </c>
      <c r="BF31" s="539" t="str">
        <f>IF(BE31&lt;3," ",(LARGE(D31:BC31,1)+LARGE(D31:BC31,2)+LARGE(D31:BC31,3))/3)</f>
        <v xml:space="preserve"> </v>
      </c>
      <c r="BG31" s="540" t="str">
        <f>IF(COUNTIF(D31:BC31,"(1)")=0," ",COUNTIF(D31:BC31,"(1)"))</f>
        <v xml:space="preserve"> </v>
      </c>
      <c r="BH31" s="540" t="str">
        <f>IF(COUNTIF(D31:BC31,"(2)")=0," ",COUNTIF(D31:BC31,"(2)"))</f>
        <v xml:space="preserve"> </v>
      </c>
      <c r="BI31" s="540" t="str">
        <f>IF(COUNTIF(D31:BC31,"(3)")=0," ",COUNTIF(D31:BC31,"(3)"))</f>
        <v xml:space="preserve"> </v>
      </c>
      <c r="BJ31" s="541" t="str">
        <f>IF(SUM(BG31:BI31)=0," ",SUM(BG31:BI31))</f>
        <v xml:space="preserve"> </v>
      </c>
      <c r="BK31" s="542">
        <v>19</v>
      </c>
      <c r="BL31" s="542">
        <v>19</v>
      </c>
      <c r="BM31" s="542">
        <v>19</v>
      </c>
      <c r="BN31" s="542">
        <v>19</v>
      </c>
      <c r="BO31" s="542" t="str">
        <f>IF(BE31=0,Var!$B$8,IF(LARGE(D31:BC31,1)&gt;=270,Var!$B$4," "))</f>
        <v>---</v>
      </c>
      <c r="BP31" s="542" t="str">
        <f>IF(BE31=0,Var!$B$8,IF(LARGE(D31:BC31,1)&gt;=335,Var!$B$4," "))</f>
        <v>---</v>
      </c>
      <c r="BQ31" s="523"/>
    </row>
    <row r="32" spans="1:69" s="528" customFormat="1" ht="22.7" customHeight="1">
      <c r="A32" s="523"/>
      <c r="B32" s="524"/>
      <c r="C32" s="525" t="s">
        <v>331</v>
      </c>
      <c r="D32" s="510"/>
      <c r="E32" s="510"/>
      <c r="F32" s="510"/>
      <c r="G32" s="510"/>
      <c r="H32" s="510"/>
      <c r="I32" s="510"/>
      <c r="J32" s="510"/>
      <c r="K32" s="510"/>
      <c r="L32" s="526"/>
      <c r="M32" s="526"/>
      <c r="N32" s="526"/>
      <c r="O32" s="526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431"/>
      <c r="AU32" s="431"/>
      <c r="AV32" s="527"/>
      <c r="AW32" s="527"/>
      <c r="AX32" s="527"/>
      <c r="AY32" s="527"/>
      <c r="AZ32" s="527"/>
      <c r="BA32" s="527"/>
      <c r="BB32" s="527"/>
      <c r="BC32" s="527"/>
      <c r="BE32" s="538"/>
      <c r="BF32" s="538"/>
      <c r="BG32" s="530"/>
      <c r="BH32" s="530"/>
      <c r="BI32" s="530"/>
      <c r="BJ32" s="531"/>
      <c r="BK32" s="532">
        <v>70</v>
      </c>
      <c r="BL32" s="532">
        <v>125</v>
      </c>
      <c r="BM32" s="532">
        <v>185</v>
      </c>
      <c r="BN32" s="532">
        <v>235</v>
      </c>
      <c r="BO32" s="532">
        <v>270</v>
      </c>
      <c r="BP32" s="532">
        <v>335</v>
      </c>
      <c r="BQ32" s="523"/>
    </row>
    <row r="33" spans="1:69">
      <c r="A33" s="523"/>
      <c r="B33" s="534"/>
      <c r="C33" s="535" t="s">
        <v>34</v>
      </c>
      <c r="D33" s="511"/>
      <c r="E33" s="428"/>
      <c r="F33" s="511"/>
      <c r="G33" s="428"/>
      <c r="H33" s="511"/>
      <c r="I33" s="428"/>
      <c r="J33" s="511"/>
      <c r="K33" s="428"/>
      <c r="L33" s="511"/>
      <c r="M33" s="428"/>
      <c r="N33" s="511"/>
      <c r="O33" s="428"/>
      <c r="P33" s="511"/>
      <c r="Q33" s="428"/>
      <c r="R33" s="511"/>
      <c r="S33" s="428"/>
      <c r="T33" s="511"/>
      <c r="U33" s="428"/>
      <c r="V33" s="511"/>
      <c r="W33" s="428"/>
      <c r="X33" s="511"/>
      <c r="Y33" s="428"/>
      <c r="Z33" s="511"/>
      <c r="AA33" s="428"/>
      <c r="AC33" s="430"/>
      <c r="AF33" s="511"/>
      <c r="AG33" s="428"/>
      <c r="AH33" s="511"/>
      <c r="AI33" s="428"/>
      <c r="AJ33" s="511"/>
      <c r="AK33" s="428"/>
      <c r="AL33" s="511"/>
      <c r="AM33" s="428"/>
      <c r="AN33" s="511"/>
      <c r="AO33" s="428"/>
      <c r="AP33" s="511"/>
      <c r="AQ33" s="428"/>
      <c r="AT33" s="432"/>
      <c r="AU33" s="433"/>
      <c r="AX33" s="511"/>
      <c r="AY33" s="428"/>
      <c r="AZ33" s="511"/>
      <c r="BA33" s="428"/>
      <c r="BB33" s="511"/>
      <c r="BC33" s="428"/>
      <c r="BE33" s="539">
        <f>COUNT(D33:BC33)</f>
        <v>0</v>
      </c>
      <c r="BF33" s="539" t="str">
        <f>IF(BE33&lt;3," ",(LARGE(D33:BC33,1)+LARGE(D33:BC33,2)+LARGE(D33:BC33,3))/3)</f>
        <v xml:space="preserve"> </v>
      </c>
      <c r="BG33" s="540" t="str">
        <f>IF(COUNTIF(D33:BC33,"(1)")=0," ",COUNTIF(D33:BC33,"(1)"))</f>
        <v xml:space="preserve"> </v>
      </c>
      <c r="BH33" s="540" t="str">
        <f>IF(COUNTIF(D33:BC33,"(2)")=0," ",COUNTIF(D33:BC33,"(2)"))</f>
        <v xml:space="preserve"> </v>
      </c>
      <c r="BI33" s="540" t="str">
        <f>IF(COUNTIF(D33:BC33,"(3)")=0," ",COUNTIF(D33:BC33,"(3)"))</f>
        <v xml:space="preserve"> </v>
      </c>
      <c r="BJ33" s="541" t="str">
        <f>IF(SUM(BG33:BI33)=0," ",SUM(BG33:BI33))</f>
        <v xml:space="preserve"> </v>
      </c>
      <c r="BK33" s="542">
        <v>14</v>
      </c>
      <c r="BL33" s="542">
        <v>14</v>
      </c>
      <c r="BM33" s="542">
        <v>14</v>
      </c>
      <c r="BN33" s="542" t="str">
        <f>IF(BE33=0,Var!$B$8,IF(LARGE(D33:BC33,1)&gt;=235,Var!$B$4," "))</f>
        <v>---</v>
      </c>
      <c r="BO33" s="542" t="str">
        <f>IF(BE33=0,Var!$B$8,IF(LARGE(D33:BC33,1)&gt;=270,Var!$B$4," "))</f>
        <v>---</v>
      </c>
      <c r="BP33" s="542" t="str">
        <f>IF(BE33=0,Var!$B$8,IF(LARGE(D33:BC33,1)&gt;=335,Var!$B$4," "))</f>
        <v>---</v>
      </c>
      <c r="BQ33" s="523"/>
    </row>
    <row r="34" spans="1:69">
      <c r="A34" s="523"/>
      <c r="B34" s="534"/>
      <c r="C34" s="535" t="s">
        <v>54</v>
      </c>
      <c r="D34" s="511"/>
      <c r="E34" s="428"/>
      <c r="F34" s="511"/>
      <c r="G34" s="428"/>
      <c r="H34" s="511"/>
      <c r="I34" s="428"/>
      <c r="J34" s="511"/>
      <c r="K34" s="428"/>
      <c r="L34" s="511"/>
      <c r="M34" s="428"/>
      <c r="N34" s="511"/>
      <c r="O34" s="428"/>
      <c r="P34" s="511"/>
      <c r="Q34" s="428"/>
      <c r="R34" s="511"/>
      <c r="S34" s="428"/>
      <c r="T34" s="511"/>
      <c r="U34" s="428"/>
      <c r="V34" s="511"/>
      <c r="W34" s="428"/>
      <c r="X34" s="511"/>
      <c r="Y34" s="428"/>
      <c r="Z34" s="511"/>
      <c r="AA34" s="428"/>
      <c r="AC34" s="447"/>
      <c r="AF34" s="511"/>
      <c r="AG34" s="428"/>
      <c r="AH34" s="511"/>
      <c r="AI34" s="428"/>
      <c r="AJ34" s="511"/>
      <c r="AK34" s="428"/>
      <c r="AL34" s="511"/>
      <c r="AM34" s="428"/>
      <c r="AN34" s="511"/>
      <c r="AO34" s="428"/>
      <c r="AP34" s="511"/>
      <c r="AQ34" s="428"/>
      <c r="AT34" s="448"/>
      <c r="AU34" s="447"/>
      <c r="AX34" s="511"/>
      <c r="AY34" s="428"/>
      <c r="AZ34" s="511"/>
      <c r="BA34" s="428"/>
      <c r="BB34" s="511"/>
      <c r="BC34" s="428"/>
      <c r="BE34" s="539">
        <f>COUNT(D34:BC34)</f>
        <v>0</v>
      </c>
      <c r="BF34" s="539" t="str">
        <f>IF(BE34&lt;3," ",(LARGE(D34:BC34,1)+LARGE(D34:BC34,2)+LARGE(D34:BC34,3))/3)</f>
        <v xml:space="preserve"> </v>
      </c>
      <c r="BG34" s="540" t="str">
        <f>IF(COUNTIF(D34:BC34,"(1)")=0," ",COUNTIF(D34:BC34,"(1)"))</f>
        <v xml:space="preserve"> </v>
      </c>
      <c r="BH34" s="540" t="str">
        <f>IF(COUNTIF(D34:BC34,"(2)")=0," ",COUNTIF(D34:BC34,"(2)"))</f>
        <v xml:space="preserve"> </v>
      </c>
      <c r="BI34" s="540" t="str">
        <f>IF(COUNTIF(D34:BC34,"(3)")=0," ",COUNTIF(D34:BC34,"(3)"))</f>
        <v xml:space="preserve"> </v>
      </c>
      <c r="BJ34" s="541" t="str">
        <f>IF(SUM(BG34:BI34)=0," ",SUM(BG34:BI34))</f>
        <v xml:space="preserve"> </v>
      </c>
      <c r="BK34" s="542">
        <v>9</v>
      </c>
      <c r="BL34" s="542">
        <v>9</v>
      </c>
      <c r="BM34" s="542">
        <v>12</v>
      </c>
      <c r="BN34" s="542">
        <v>16</v>
      </c>
      <c r="BO34" s="542" t="str">
        <f>IF(BE34=0,Var!$B$8,IF(LARGE(D34:BC34,1)&gt;=270,Var!$B$4," "))</f>
        <v>---</v>
      </c>
      <c r="BP34" s="542" t="str">
        <f>IF(BE34=0,Var!$B$8,IF(LARGE(D34:BC34,1)&gt;=335,Var!$B$4," "))</f>
        <v>---</v>
      </c>
      <c r="BQ34" s="523"/>
    </row>
    <row r="35" spans="1:69">
      <c r="A35" s="523"/>
      <c r="B35" s="534"/>
      <c r="C35" s="535" t="s">
        <v>57</v>
      </c>
      <c r="D35" s="511"/>
      <c r="E35" s="428"/>
      <c r="F35" s="511"/>
      <c r="G35" s="428"/>
      <c r="H35" s="511"/>
      <c r="I35" s="428"/>
      <c r="J35" s="511"/>
      <c r="K35" s="428"/>
      <c r="L35" s="511"/>
      <c r="M35" s="428"/>
      <c r="N35" s="511"/>
      <c r="O35" s="428"/>
      <c r="P35" s="511"/>
      <c r="Q35" s="428"/>
      <c r="R35" s="511"/>
      <c r="S35" s="428"/>
      <c r="T35" s="511"/>
      <c r="U35" s="428"/>
      <c r="V35" s="511"/>
      <c r="W35" s="428"/>
      <c r="X35" s="511"/>
      <c r="Y35" s="428"/>
      <c r="Z35" s="511"/>
      <c r="AA35" s="428"/>
      <c r="AC35" s="436"/>
      <c r="AF35" s="511"/>
      <c r="AG35" s="428"/>
      <c r="AH35" s="511"/>
      <c r="AI35" s="428"/>
      <c r="AJ35" s="511"/>
      <c r="AK35" s="428"/>
      <c r="AL35" s="511"/>
      <c r="AM35" s="428"/>
      <c r="AN35" s="511"/>
      <c r="AO35" s="428"/>
      <c r="AP35" s="511"/>
      <c r="AQ35" s="428"/>
      <c r="AT35" s="437"/>
      <c r="AU35" s="438"/>
      <c r="AX35" s="511"/>
      <c r="AY35" s="428"/>
      <c r="AZ35" s="511"/>
      <c r="BA35" s="428"/>
      <c r="BB35" s="511"/>
      <c r="BC35" s="428"/>
      <c r="BE35" s="539">
        <f>COUNT(D35:BC35)</f>
        <v>0</v>
      </c>
      <c r="BF35" s="539" t="str">
        <f>IF(BE35&lt;3," ",(LARGE(D35:BC35,1)+LARGE(D35:BC35,2)+LARGE(D35:BC35,3))/3)</f>
        <v xml:space="preserve"> </v>
      </c>
      <c r="BG35" s="540" t="str">
        <f>IF(COUNTIF(D35:BC35,"(1)")=0," ",COUNTIF(D35:BC35,"(1)"))</f>
        <v xml:space="preserve"> </v>
      </c>
      <c r="BH35" s="540" t="str">
        <f>IF(COUNTIF(D35:BC35,"(2)")=0," ",COUNTIF(D35:BC35,"(2)"))</f>
        <v xml:space="preserve"> </v>
      </c>
      <c r="BI35" s="540" t="str">
        <f>IF(COUNTIF(D35:BC35,"(3)")=0," ",COUNTIF(D35:BC35,"(3)"))</f>
        <v xml:space="preserve"> </v>
      </c>
      <c r="BJ35" s="541" t="str">
        <f>IF(SUM(BG35:BI35)=0," ",SUM(BG35:BI35))</f>
        <v xml:space="preserve"> </v>
      </c>
      <c r="BK35" s="542">
        <v>10</v>
      </c>
      <c r="BL35" s="542">
        <v>11</v>
      </c>
      <c r="BM35" s="542">
        <v>11</v>
      </c>
      <c r="BN35" s="542" t="str">
        <f>IF(BE35=0,Var!$B$8,IF(LARGE(D35:BC35,1)&gt;=235,Var!$B$4," "))</f>
        <v>---</v>
      </c>
      <c r="BO35" s="542" t="str">
        <f>IF(BE35=0,Var!$B$8,IF(LARGE(D35:BC35,1)&gt;=270,Var!$B$4," "))</f>
        <v>---</v>
      </c>
      <c r="BP35" s="542" t="str">
        <f>IF(BE35=0,Var!$B$8,IF(LARGE(D35:BC35,1)&gt;=335,Var!$B$4," "))</f>
        <v>---</v>
      </c>
      <c r="BQ35" s="523"/>
    </row>
    <row r="36" spans="1:69" s="528" customFormat="1" ht="22.7" customHeight="1">
      <c r="A36" s="523"/>
      <c r="B36" s="524"/>
      <c r="C36" s="525" t="s">
        <v>92</v>
      </c>
      <c r="D36" s="510"/>
      <c r="E36" s="510"/>
      <c r="F36" s="510"/>
      <c r="G36" s="510"/>
      <c r="H36" s="510"/>
      <c r="I36" s="510"/>
      <c r="J36" s="510"/>
      <c r="K36" s="510"/>
      <c r="L36" s="526"/>
      <c r="M36" s="526"/>
      <c r="N36" s="526"/>
      <c r="O36" s="526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7"/>
      <c r="AG36" s="527"/>
      <c r="AH36" s="527"/>
      <c r="AI36" s="527"/>
      <c r="AJ36" s="527"/>
      <c r="AK36" s="527"/>
      <c r="AL36" s="527"/>
      <c r="AM36" s="527"/>
      <c r="AN36" s="527"/>
      <c r="AO36" s="527"/>
      <c r="AP36" s="527"/>
      <c r="AQ36" s="527"/>
      <c r="AR36" s="527"/>
      <c r="AS36" s="527"/>
      <c r="AT36" s="431"/>
      <c r="AU36" s="431"/>
      <c r="AV36" s="527"/>
      <c r="AW36" s="527"/>
      <c r="AX36" s="527"/>
      <c r="AY36" s="527"/>
      <c r="AZ36" s="527"/>
      <c r="BA36" s="527"/>
      <c r="BB36" s="527"/>
      <c r="BC36" s="527"/>
      <c r="BE36" s="538"/>
      <c r="BF36" s="538"/>
      <c r="BG36" s="530"/>
      <c r="BH36" s="530"/>
      <c r="BI36" s="530"/>
      <c r="BJ36" s="531"/>
      <c r="BK36" s="532">
        <v>110</v>
      </c>
      <c r="BL36" s="532">
        <v>160</v>
      </c>
      <c r="BM36" s="532">
        <v>220</v>
      </c>
      <c r="BN36" s="532">
        <v>270</v>
      </c>
      <c r="BO36" s="532">
        <v>315</v>
      </c>
      <c r="BP36" s="532">
        <v>375</v>
      </c>
      <c r="BQ36" s="523"/>
    </row>
    <row r="37" spans="1:69">
      <c r="A37" s="523"/>
      <c r="B37" s="534"/>
      <c r="C37" s="535"/>
      <c r="D37" s="511"/>
      <c r="E37" s="428"/>
      <c r="F37" s="511"/>
      <c r="G37" s="428"/>
      <c r="H37" s="511"/>
      <c r="I37" s="428"/>
      <c r="J37" s="511"/>
      <c r="K37" s="428"/>
      <c r="L37" s="511"/>
      <c r="M37" s="428"/>
      <c r="N37" s="511"/>
      <c r="O37" s="428"/>
      <c r="P37" s="511"/>
      <c r="Q37" s="428"/>
      <c r="R37" s="511"/>
      <c r="S37" s="428"/>
      <c r="T37" s="511"/>
      <c r="U37" s="428"/>
      <c r="V37" s="511"/>
      <c r="W37" s="428"/>
      <c r="X37" s="511"/>
      <c r="Y37" s="428"/>
      <c r="Z37" s="511"/>
      <c r="AA37" s="428"/>
      <c r="AC37" s="430"/>
      <c r="AF37" s="511"/>
      <c r="AG37" s="428"/>
      <c r="AH37" s="511"/>
      <c r="AI37" s="428"/>
      <c r="AJ37" s="511"/>
      <c r="AK37" s="428"/>
      <c r="AL37" s="511"/>
      <c r="AM37" s="428"/>
      <c r="AN37" s="511"/>
      <c r="AO37" s="428"/>
      <c r="AP37" s="511"/>
      <c r="AQ37" s="428"/>
      <c r="AT37" s="432"/>
      <c r="AU37" s="433"/>
      <c r="AX37" s="511"/>
      <c r="AY37" s="428"/>
      <c r="AZ37" s="511"/>
      <c r="BA37" s="428"/>
      <c r="BB37" s="511"/>
      <c r="BC37" s="428"/>
      <c r="BE37" s="539">
        <f>COUNT(D37:BC37)</f>
        <v>0</v>
      </c>
      <c r="BF37" s="539" t="str">
        <f>IF(BE37&lt;3," ",(LARGE(D37:BC37,1)+LARGE(D37:BC37,2)+LARGE(D37:BC37,3))/3)</f>
        <v xml:space="preserve"> </v>
      </c>
      <c r="BG37" s="540" t="str">
        <f>IF(COUNTIF(D37:BC37,"(1)")=0," ",COUNTIF(D37:BC37,"(1)"))</f>
        <v xml:space="preserve"> </v>
      </c>
      <c r="BH37" s="540" t="str">
        <f>IF(COUNTIF(D37:BC37,"(2)")=0," ",COUNTIF(D37:BC37,"(2)"))</f>
        <v xml:space="preserve"> </v>
      </c>
      <c r="BI37" s="540" t="str">
        <f>IF(COUNTIF(D37:BC37,"(3)")=0," ",COUNTIF(D37:BC37,"(3)"))</f>
        <v xml:space="preserve"> </v>
      </c>
      <c r="BJ37" s="541" t="str">
        <f>IF(SUM(BG37:BI37)=0," ",SUM(BG37:BI37))</f>
        <v xml:space="preserve"> </v>
      </c>
      <c r="BK37" s="542" t="str">
        <f>IF(BE37=0,Var!$B$8,IF(LARGE(D37:BC37,1)&gt;=110,Var!$B$4," "))</f>
        <v>---</v>
      </c>
      <c r="BL37" s="542" t="str">
        <f>IF(BE37=0,Var!$B$8,IF(LARGE(D37:BC37,1)&gt;=160,Var!$B$4," "))</f>
        <v>---</v>
      </c>
      <c r="BM37" s="542" t="str">
        <f>IF(BE37=0,Var!$B$8,IF(LARGE(D37:BC37,1)&gt;=220,Var!$B$4," "))</f>
        <v>---</v>
      </c>
      <c r="BN37" s="542" t="str">
        <f>IF(BE37=0,Var!$B$8,IF(LARGE(D37:BC37,1)&gt;=270,Var!$B$4," "))</f>
        <v>---</v>
      </c>
      <c r="BO37" s="542" t="str">
        <f>IF(BE37=0,Var!$B$8,IF(LARGE(D37:BC37,1)&gt;=315,Var!$B$4," "))</f>
        <v>---</v>
      </c>
      <c r="BP37" s="542" t="str">
        <f>IF(BE37=0,Var!$B$8,IF(LARGE(D37:BC37,1)&gt;=375,Var!$B$4," "))</f>
        <v>---</v>
      </c>
      <c r="BQ37" s="523"/>
    </row>
    <row r="38" spans="1:69">
      <c r="A38" s="523"/>
      <c r="B38" s="534"/>
      <c r="C38" s="535"/>
      <c r="D38" s="511"/>
      <c r="E38" s="428"/>
      <c r="F38" s="511"/>
      <c r="G38" s="428"/>
      <c r="H38" s="511"/>
      <c r="I38" s="428"/>
      <c r="J38" s="511"/>
      <c r="K38" s="428"/>
      <c r="L38" s="511"/>
      <c r="M38" s="428"/>
      <c r="N38" s="511"/>
      <c r="O38" s="428"/>
      <c r="P38" s="511"/>
      <c r="Q38" s="428"/>
      <c r="R38" s="511"/>
      <c r="S38" s="428"/>
      <c r="T38" s="511"/>
      <c r="U38" s="428"/>
      <c r="V38" s="511"/>
      <c r="W38" s="428"/>
      <c r="X38" s="511"/>
      <c r="Y38" s="428"/>
      <c r="Z38" s="511"/>
      <c r="AA38" s="428"/>
      <c r="AC38" s="436"/>
      <c r="AF38" s="511"/>
      <c r="AG38" s="428"/>
      <c r="AH38" s="511"/>
      <c r="AI38" s="428"/>
      <c r="AJ38" s="511"/>
      <c r="AK38" s="428"/>
      <c r="AL38" s="511"/>
      <c r="AM38" s="428"/>
      <c r="AN38" s="511"/>
      <c r="AO38" s="428"/>
      <c r="AP38" s="511"/>
      <c r="AQ38" s="428"/>
      <c r="AT38" s="437"/>
      <c r="AU38" s="438"/>
      <c r="AX38" s="511"/>
      <c r="AY38" s="428"/>
      <c r="AZ38" s="511"/>
      <c r="BA38" s="428"/>
      <c r="BB38" s="511"/>
      <c r="BC38" s="428"/>
      <c r="BE38" s="539">
        <f>COUNT(D38:BC38)</f>
        <v>0</v>
      </c>
      <c r="BF38" s="539" t="str">
        <f>IF(BE38&lt;3," ",(LARGE(D38:BC38,1)+LARGE(D38:BC38,2)+LARGE(D38:BC38,3))/3)</f>
        <v xml:space="preserve"> </v>
      </c>
      <c r="BG38" s="540" t="str">
        <f>IF(COUNTIF(D38:BC38,"(1)")=0," ",COUNTIF(D38:BC38,"(1)"))</f>
        <v xml:space="preserve"> </v>
      </c>
      <c r="BH38" s="540" t="str">
        <f>IF(COUNTIF(D38:BC38,"(2)")=0," ",COUNTIF(D38:BC38,"(2)"))</f>
        <v xml:space="preserve"> </v>
      </c>
      <c r="BI38" s="540" t="str">
        <f>IF(COUNTIF(D38:BC38,"(3)")=0," ",COUNTIF(D38:BC38,"(3)"))</f>
        <v xml:space="preserve"> </v>
      </c>
      <c r="BJ38" s="541" t="str">
        <f>IF(SUM(BG38:BI38)=0," ",SUM(BG38:BI38))</f>
        <v xml:space="preserve"> </v>
      </c>
      <c r="BK38" s="542" t="str">
        <f>IF(BE38=0,Var!$B$8,IF(LARGE(D38:BC38,1)&gt;=110,Var!$B$4," "))</f>
        <v>---</v>
      </c>
      <c r="BL38" s="542" t="str">
        <f>IF(BE38=0,Var!$B$8,IF(LARGE(D38:BC38,1)&gt;=160,Var!$B$4," "))</f>
        <v>---</v>
      </c>
      <c r="BM38" s="542" t="str">
        <f>IF(BE38=0,Var!$B$8,IF(LARGE(D38:BC38,1)&gt;=220,Var!$B$4," "))</f>
        <v>---</v>
      </c>
      <c r="BN38" s="542" t="str">
        <f>IF(BE38=0,Var!$B$8,IF(LARGE(D38:BC38,1)&gt;=270,Var!$B$4," "))</f>
        <v>---</v>
      </c>
      <c r="BO38" s="542" t="str">
        <f>IF(BE38=0,Var!$B$8,IF(LARGE(D38:BC38,1)&gt;=315,Var!$B$4," "))</f>
        <v>---</v>
      </c>
      <c r="BP38" s="542" t="str">
        <f>IF(BE38=0,Var!$B$8,IF(LARGE(D38:BC38,1)&gt;=375,Var!$B$4," "))</f>
        <v>---</v>
      </c>
      <c r="BQ38" s="523"/>
    </row>
    <row r="39" spans="1:69" s="528" customFormat="1" ht="22.7" customHeight="1">
      <c r="A39" s="523"/>
      <c r="B39" s="524"/>
      <c r="C39" s="525" t="s">
        <v>93</v>
      </c>
      <c r="D39" s="510"/>
      <c r="E39" s="510"/>
      <c r="F39" s="510"/>
      <c r="G39" s="510"/>
      <c r="H39" s="510"/>
      <c r="I39" s="510"/>
      <c r="J39" s="510"/>
      <c r="K39" s="510"/>
      <c r="L39" s="526"/>
      <c r="M39" s="526"/>
      <c r="N39" s="526"/>
      <c r="O39" s="526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7"/>
      <c r="AK39" s="527"/>
      <c r="AL39" s="527"/>
      <c r="AM39" s="527"/>
      <c r="AN39" s="527"/>
      <c r="AO39" s="527"/>
      <c r="AP39" s="527"/>
      <c r="AQ39" s="527"/>
      <c r="AR39" s="527"/>
      <c r="AS39" s="527"/>
      <c r="AT39" s="431"/>
      <c r="AU39" s="431"/>
      <c r="AV39" s="527"/>
      <c r="AW39" s="527"/>
      <c r="AX39" s="527"/>
      <c r="AY39" s="527"/>
      <c r="AZ39" s="527"/>
      <c r="BA39" s="527"/>
      <c r="BB39" s="527"/>
      <c r="BC39" s="527"/>
      <c r="BE39" s="538"/>
      <c r="BF39" s="538"/>
      <c r="BG39" s="530"/>
      <c r="BH39" s="530"/>
      <c r="BI39" s="530"/>
      <c r="BJ39" s="531"/>
      <c r="BK39" s="529"/>
      <c r="BL39" s="529"/>
      <c r="BM39" s="529"/>
      <c r="BN39" s="529"/>
      <c r="BO39" s="529"/>
      <c r="BP39" s="529"/>
      <c r="BQ39" s="523"/>
    </row>
    <row r="40" spans="1:69">
      <c r="A40" s="523"/>
      <c r="B40" s="534"/>
      <c r="C40" s="535"/>
      <c r="D40" s="511"/>
      <c r="E40" s="428"/>
      <c r="F40" s="511"/>
      <c r="G40" s="428"/>
      <c r="H40" s="511"/>
      <c r="I40" s="428"/>
      <c r="J40" s="511"/>
      <c r="K40" s="428"/>
      <c r="L40" s="511"/>
      <c r="M40" s="428"/>
      <c r="N40" s="511"/>
      <c r="O40" s="428"/>
      <c r="P40" s="511"/>
      <c r="Q40" s="428"/>
      <c r="R40" s="511"/>
      <c r="S40" s="428"/>
      <c r="T40" s="511"/>
      <c r="U40" s="428"/>
      <c r="V40" s="511"/>
      <c r="W40" s="428"/>
      <c r="X40" s="511"/>
      <c r="Y40" s="428"/>
      <c r="Z40" s="511"/>
      <c r="AA40" s="428"/>
      <c r="AC40" s="430"/>
      <c r="AF40" s="511"/>
      <c r="AG40" s="428"/>
      <c r="AH40" s="511"/>
      <c r="AI40" s="428"/>
      <c r="AJ40" s="511"/>
      <c r="AK40" s="428"/>
      <c r="AL40" s="511"/>
      <c r="AM40" s="428"/>
      <c r="AN40" s="511"/>
      <c r="AO40" s="428"/>
      <c r="AP40" s="511"/>
      <c r="AQ40" s="428"/>
      <c r="AT40" s="432"/>
      <c r="AU40" s="433"/>
      <c r="AX40" s="511"/>
      <c r="AY40" s="428"/>
      <c r="AZ40" s="511"/>
      <c r="BA40" s="428"/>
      <c r="BB40" s="511"/>
      <c r="BC40" s="428"/>
      <c r="BE40" s="539">
        <f>COUNT(D40:BC40)</f>
        <v>0</v>
      </c>
      <c r="BF40" s="539" t="str">
        <f>IF(BE40&lt;3," ",(LARGE(D40:BC40,1)+LARGE(D40:BC40,2)+LARGE(D40:BC40,3))/3)</f>
        <v xml:space="preserve"> </v>
      </c>
      <c r="BG40" s="540" t="str">
        <f>IF(COUNTIF(D40:BC40,"(1)")=0," ",COUNTIF(D40:BC40,"(1)"))</f>
        <v xml:space="preserve"> </v>
      </c>
      <c r="BH40" s="540" t="str">
        <f>IF(COUNTIF(D40:BC40,"(2)")=0," ",COUNTIF(D40:BC40,"(2)"))</f>
        <v xml:space="preserve"> </v>
      </c>
      <c r="BI40" s="540" t="str">
        <f>IF(COUNTIF(D40:BC40,"(3)")=0," ",COUNTIF(D40:BC40,"(3)"))</f>
        <v xml:space="preserve"> </v>
      </c>
      <c r="BJ40" s="541" t="str">
        <f>IF(SUM(BG40:BI40)=0," ",SUM(BG40:BI40))</f>
        <v xml:space="preserve"> </v>
      </c>
      <c r="BK40" s="542" t="str">
        <f>IF(BE40=0,Var!$B$8,IF(LARGE(D40:BC40,1)&gt;=110,Var!$B$4," "))</f>
        <v>---</v>
      </c>
      <c r="BL40" s="542" t="str">
        <f>IF(BE40=0,Var!$B$8,IF(LARGE(D40:BC40,1)&gt;=160,Var!$B$4," "))</f>
        <v>---</v>
      </c>
      <c r="BM40" s="542" t="str">
        <f>IF(BE40=0,Var!$B$8,IF(LARGE(D40:BC40,1)&gt;=220,Var!$B$4," "))</f>
        <v>---</v>
      </c>
      <c r="BN40" s="542" t="str">
        <f>IF(BE40=0,Var!$B$8,IF(LARGE(D40:BC40,1)&gt;=270,Var!$B$4," "))</f>
        <v>---</v>
      </c>
      <c r="BO40" s="542" t="str">
        <f>IF(BE40=0,Var!$B$8,IF(LARGE(D40:BC40,1)&gt;=315,Var!$B$4," "))</f>
        <v>---</v>
      </c>
      <c r="BP40" s="542" t="str">
        <f>IF(BE40=0,Var!$B$8,IF(LARGE(D40:BC40,1)&gt;=375,Var!$B$4," "))</f>
        <v>---</v>
      </c>
      <c r="BQ40" s="523"/>
    </row>
    <row r="41" spans="1:69">
      <c r="A41" s="523"/>
      <c r="B41" s="534"/>
      <c r="C41" s="535"/>
      <c r="D41" s="511"/>
      <c r="E41" s="428"/>
      <c r="F41" s="511"/>
      <c r="G41" s="428"/>
      <c r="H41" s="511"/>
      <c r="I41" s="428"/>
      <c r="J41" s="511"/>
      <c r="K41" s="428"/>
      <c r="L41" s="511"/>
      <c r="M41" s="428"/>
      <c r="N41" s="511"/>
      <c r="O41" s="428"/>
      <c r="P41" s="511"/>
      <c r="Q41" s="428"/>
      <c r="R41" s="511"/>
      <c r="S41" s="428"/>
      <c r="T41" s="511"/>
      <c r="U41" s="428"/>
      <c r="V41" s="511"/>
      <c r="W41" s="428"/>
      <c r="X41" s="511"/>
      <c r="Y41" s="428"/>
      <c r="Z41" s="511"/>
      <c r="AA41" s="428"/>
      <c r="AC41" s="436"/>
      <c r="AF41" s="511"/>
      <c r="AG41" s="428"/>
      <c r="AH41" s="511"/>
      <c r="AI41" s="428"/>
      <c r="AJ41" s="511"/>
      <c r="AK41" s="428"/>
      <c r="AL41" s="511"/>
      <c r="AM41" s="428"/>
      <c r="AN41" s="511"/>
      <c r="AO41" s="428"/>
      <c r="AP41" s="511"/>
      <c r="AQ41" s="428"/>
      <c r="AT41" s="437"/>
      <c r="AU41" s="438"/>
      <c r="AX41" s="511"/>
      <c r="AY41" s="428"/>
      <c r="AZ41" s="511"/>
      <c r="BA41" s="428"/>
      <c r="BB41" s="511"/>
      <c r="BC41" s="428"/>
      <c r="BE41" s="539">
        <f>COUNT(D41:BC41)</f>
        <v>0</v>
      </c>
      <c r="BF41" s="539" t="str">
        <f>IF(BE41&lt;3," ",(LARGE(D41:BC41,1)+LARGE(D41:BC41,2)+LARGE(D41:BC41,3))/3)</f>
        <v xml:space="preserve"> </v>
      </c>
      <c r="BG41" s="540" t="str">
        <f>IF(COUNTIF(D41:BC41,"(1)")=0," ",COUNTIF(D41:BC41,"(1)"))</f>
        <v xml:space="preserve"> </v>
      </c>
      <c r="BH41" s="540" t="str">
        <f>IF(COUNTIF(D41:BC41,"(2)")=0," ",COUNTIF(D41:BC41,"(2)"))</f>
        <v xml:space="preserve"> </v>
      </c>
      <c r="BI41" s="540" t="str">
        <f>IF(COUNTIF(D41:BC41,"(3)")=0," ",COUNTIF(D41:BC41,"(3)"))</f>
        <v xml:space="preserve"> </v>
      </c>
      <c r="BJ41" s="541" t="str">
        <f>IF(SUM(BG41:BI41)=0," ",SUM(BG41:BI41))</f>
        <v xml:space="preserve"> </v>
      </c>
      <c r="BK41" s="542" t="str">
        <f>IF(BE41=0,Var!$B$8,IF(LARGE(D41:BC41,1)&gt;=110,Var!$B$4," "))</f>
        <v>---</v>
      </c>
      <c r="BL41" s="542" t="str">
        <f>IF(BE41=0,Var!$B$8,IF(LARGE(D41:BC41,1)&gt;=160,Var!$B$4," "))</f>
        <v>---</v>
      </c>
      <c r="BM41" s="542" t="str">
        <f>IF(BE41=0,Var!$B$8,IF(LARGE(D41:BC41,1)&gt;=220,Var!$B$4," "))</f>
        <v>---</v>
      </c>
      <c r="BN41" s="542" t="str">
        <f>IF(BE41=0,Var!$B$8,IF(LARGE(D41:BC41,1)&gt;=270,Var!$B$4," "))</f>
        <v>---</v>
      </c>
      <c r="BO41" s="542" t="str">
        <f>IF(BE41=0,Var!$B$8,IF(LARGE(D41:BC41,1)&gt;=315,Var!$B$4," "))</f>
        <v>---</v>
      </c>
      <c r="BP41" s="542" t="str">
        <f>IF(BE41=0,Var!$B$8,IF(LARGE(D41:BC41,1)&gt;=375,Var!$B$4," "))</f>
        <v>---</v>
      </c>
      <c r="BQ41" s="523"/>
    </row>
    <row r="42" spans="1:69" s="528" customFormat="1" ht="22.7" customHeight="1">
      <c r="A42" s="523"/>
      <c r="B42" s="524"/>
      <c r="C42" s="525" t="s">
        <v>285</v>
      </c>
      <c r="D42" s="510"/>
      <c r="E42" s="510"/>
      <c r="F42" s="510"/>
      <c r="G42" s="510"/>
      <c r="H42" s="510"/>
      <c r="I42" s="510"/>
      <c r="J42" s="510"/>
      <c r="K42" s="510"/>
      <c r="L42" s="526"/>
      <c r="M42" s="526"/>
      <c r="N42" s="526"/>
      <c r="O42" s="526"/>
      <c r="P42" s="527"/>
      <c r="Q42" s="527"/>
      <c r="R42" s="527"/>
      <c r="S42" s="527"/>
      <c r="T42" s="527"/>
      <c r="U42" s="527"/>
      <c r="V42" s="527"/>
      <c r="W42" s="527"/>
      <c r="X42" s="527"/>
      <c r="Y42" s="527"/>
      <c r="Z42" s="527"/>
      <c r="AA42" s="527"/>
      <c r="AB42" s="527"/>
      <c r="AC42" s="527"/>
      <c r="AD42" s="527"/>
      <c r="AE42" s="527"/>
      <c r="AF42" s="527"/>
      <c r="AG42" s="527"/>
      <c r="AH42" s="527"/>
      <c r="AI42" s="527"/>
      <c r="AJ42" s="527"/>
      <c r="AK42" s="527"/>
      <c r="AL42" s="527"/>
      <c r="AM42" s="527"/>
      <c r="AN42" s="527"/>
      <c r="AO42" s="527"/>
      <c r="AP42" s="527"/>
      <c r="AQ42" s="527"/>
      <c r="AR42" s="527"/>
      <c r="AS42" s="527"/>
      <c r="AT42" s="431"/>
      <c r="AU42" s="431"/>
      <c r="AV42" s="527"/>
      <c r="AW42" s="527"/>
      <c r="AX42" s="527"/>
      <c r="AY42" s="527"/>
      <c r="AZ42" s="527"/>
      <c r="BA42" s="527"/>
      <c r="BB42" s="527"/>
      <c r="BC42" s="527"/>
      <c r="BE42" s="539"/>
      <c r="BF42" s="538"/>
      <c r="BG42" s="530"/>
      <c r="BH42" s="530"/>
      <c r="BI42" s="530"/>
      <c r="BJ42" s="531"/>
      <c r="BK42" s="529"/>
      <c r="BL42" s="529"/>
      <c r="BM42" s="529"/>
      <c r="BN42" s="529"/>
      <c r="BO42" s="529"/>
      <c r="BP42" s="529"/>
      <c r="BQ42" s="523"/>
    </row>
    <row r="43" spans="1:69">
      <c r="A43" s="523"/>
      <c r="B43" s="534"/>
      <c r="C43" s="535" t="s">
        <v>34</v>
      </c>
      <c r="D43" s="511"/>
      <c r="E43" s="428"/>
      <c r="F43" s="511"/>
      <c r="G43" s="428"/>
      <c r="H43" s="511"/>
      <c r="I43" s="428"/>
      <c r="J43" s="511"/>
      <c r="K43" s="428"/>
      <c r="L43" s="511"/>
      <c r="M43" s="428"/>
      <c r="N43" s="511"/>
      <c r="O43" s="428"/>
      <c r="P43" s="511"/>
      <c r="Q43" s="428"/>
      <c r="R43" s="511"/>
      <c r="S43" s="428"/>
      <c r="T43" s="511"/>
      <c r="U43" s="428"/>
      <c r="V43" s="511"/>
      <c r="W43" s="428"/>
      <c r="X43" s="511"/>
      <c r="Y43" s="428"/>
      <c r="Z43" s="511"/>
      <c r="AA43" s="428"/>
      <c r="AC43" s="430"/>
      <c r="AF43" s="511"/>
      <c r="AG43" s="428"/>
      <c r="AH43" s="511"/>
      <c r="AI43" s="428"/>
      <c r="AJ43" s="511"/>
      <c r="AK43" s="428"/>
      <c r="AL43" s="511"/>
      <c r="AM43" s="428"/>
      <c r="AN43" s="511"/>
      <c r="AO43" s="428"/>
      <c r="AP43" s="511"/>
      <c r="AQ43" s="428"/>
      <c r="AT43" s="432"/>
      <c r="AU43" s="433"/>
      <c r="AX43" s="511"/>
      <c r="AY43" s="428"/>
      <c r="AZ43" s="511"/>
      <c r="BA43" s="428"/>
      <c r="BB43" s="511"/>
      <c r="BC43" s="428"/>
      <c r="BE43" s="539">
        <f>COUNT(D43:BC43)</f>
        <v>0</v>
      </c>
      <c r="BF43" s="539" t="str">
        <f>IF(BE43&lt;3," ",(LARGE(D43:BC43,1)+LARGE(D43:BC43,2)+LARGE(D43:BC43,3))/3)</f>
        <v xml:space="preserve"> </v>
      </c>
      <c r="BG43" s="540" t="str">
        <f>IF(COUNTIF(D43:BC43,"(1)")=0," ",COUNTIF(D43:BC43,"(1)"))</f>
        <v xml:space="preserve"> </v>
      </c>
      <c r="BH43" s="540" t="str">
        <f>IF(COUNTIF(D43:BC43,"(2)")=0," ",COUNTIF(D43:BC43,"(2)"))</f>
        <v xml:space="preserve"> </v>
      </c>
      <c r="BI43" s="540" t="str">
        <f>IF(COUNTIF(D43:BC43,"(3)")=0," ",COUNTIF(D43:BC43,"(3)"))</f>
        <v xml:space="preserve"> </v>
      </c>
      <c r="BJ43" s="541" t="str">
        <f>IF(SUM(BG43:BI43)=0," ",SUM(BG43:BI43))</f>
        <v xml:space="preserve"> </v>
      </c>
      <c r="BK43" s="542">
        <v>9</v>
      </c>
      <c r="BL43" s="542">
        <v>9</v>
      </c>
      <c r="BM43" s="542">
        <v>10</v>
      </c>
      <c r="BN43" s="542">
        <v>11</v>
      </c>
      <c r="BO43" s="542" t="str">
        <f>IF(BE43=0,Var!$B$8,IF(LARGE(D43:BC43,1)&gt;=315,Var!$B$4," "))</f>
        <v>---</v>
      </c>
      <c r="BP43" s="542" t="str">
        <f>IF(BE43=0,Var!$B$8,IF(LARGE(D43:BC43,1)&gt;=375,Var!$B$4," "))</f>
        <v>---</v>
      </c>
      <c r="BQ43" s="523"/>
    </row>
    <row r="44" spans="1:69">
      <c r="A44" s="523"/>
      <c r="B44" s="534"/>
      <c r="C44" s="535" t="s">
        <v>37</v>
      </c>
      <c r="D44" s="511"/>
      <c r="E44" s="428"/>
      <c r="F44" s="511"/>
      <c r="G44" s="428"/>
      <c r="H44" s="511"/>
      <c r="I44" s="428"/>
      <c r="J44" s="511"/>
      <c r="K44" s="428"/>
      <c r="L44" s="511"/>
      <c r="M44" s="428"/>
      <c r="N44" s="511"/>
      <c r="O44" s="428"/>
      <c r="P44" s="511"/>
      <c r="Q44" s="428"/>
      <c r="R44" s="511"/>
      <c r="S44" s="428"/>
      <c r="T44" s="511"/>
      <c r="U44" s="428"/>
      <c r="V44" s="511"/>
      <c r="W44" s="428"/>
      <c r="X44" s="511"/>
      <c r="Y44" s="428"/>
      <c r="Z44" s="511"/>
      <c r="AA44" s="428"/>
      <c r="AC44" s="436"/>
      <c r="AF44" s="511"/>
      <c r="AG44" s="428"/>
      <c r="AH44" s="511"/>
      <c r="AI44" s="428"/>
      <c r="AJ44" s="511"/>
      <c r="AK44" s="428"/>
      <c r="AL44" s="511"/>
      <c r="AM44" s="428"/>
      <c r="AN44" s="511"/>
      <c r="AO44" s="428"/>
      <c r="AP44" s="511"/>
      <c r="AQ44" s="428"/>
      <c r="AT44" s="552"/>
      <c r="AU44" s="438"/>
      <c r="AX44" s="511"/>
      <c r="AY44" s="428"/>
      <c r="AZ44" s="511"/>
      <c r="BA44" s="428"/>
      <c r="BB44" s="511"/>
      <c r="BC44" s="428"/>
      <c r="BE44" s="539">
        <f>COUNT(D44:BC44)</f>
        <v>0</v>
      </c>
      <c r="BF44" s="539" t="str">
        <f>IF(BE44&lt;3," ",(LARGE(D44:BC44,1)+LARGE(D44:BC44,2)+LARGE(D44:BC44,3))/3)</f>
        <v xml:space="preserve"> </v>
      </c>
      <c r="BG44" s="540" t="str">
        <f>IF(COUNTIF(D44:BC44,"(1)")=0," ",COUNTIF(D44:BC44,"(1)"))</f>
        <v xml:space="preserve"> </v>
      </c>
      <c r="BH44" s="540" t="str">
        <f>IF(COUNTIF(D44:BC44,"(2)")=0," ",COUNTIF(D44:BC44,"(2)"))</f>
        <v xml:space="preserve"> </v>
      </c>
      <c r="BI44" s="540" t="str">
        <f>IF(COUNTIF(D44:BC44,"(3)")=0," ",COUNTIF(D44:BC44,"(3)"))</f>
        <v xml:space="preserve"> </v>
      </c>
      <c r="BJ44" s="541" t="str">
        <f>IF(SUM(BG44:BI44)=0," ",SUM(BG44:BI44))</f>
        <v xml:space="preserve"> </v>
      </c>
      <c r="BK44" s="542">
        <v>19</v>
      </c>
      <c r="BL44" s="542">
        <v>19</v>
      </c>
      <c r="BM44" s="542">
        <v>19</v>
      </c>
      <c r="BN44" s="542">
        <v>19</v>
      </c>
      <c r="BO44" s="542" t="str">
        <f>IF(BE44=0,Var!$B$8,IF(LARGE(D44:BC44,1)&gt;=315,Var!$B$4," "))</f>
        <v>---</v>
      </c>
      <c r="BP44" s="542" t="str">
        <f>IF(BE44=0,Var!$B$8,IF(LARGE(D44:BC44,1)&gt;=375,Var!$B$4," "))</f>
        <v>---</v>
      </c>
      <c r="BQ44" s="523"/>
    </row>
    <row r="45" spans="1:69" s="528" customFormat="1" ht="22.7" customHeight="1">
      <c r="A45" s="523"/>
      <c r="B45" s="524"/>
      <c r="C45" s="525" t="s">
        <v>94</v>
      </c>
      <c r="D45" s="510"/>
      <c r="E45" s="510"/>
      <c r="F45" s="510"/>
      <c r="G45" s="510"/>
      <c r="H45" s="510"/>
      <c r="I45" s="510"/>
      <c r="J45" s="510"/>
      <c r="K45" s="510"/>
      <c r="L45" s="526"/>
      <c r="M45" s="526"/>
      <c r="N45" s="526"/>
      <c r="O45" s="526"/>
      <c r="P45" s="527"/>
      <c r="Q45" s="527"/>
      <c r="R45" s="527"/>
      <c r="S45" s="527"/>
      <c r="T45" s="527"/>
      <c r="U45" s="527"/>
      <c r="V45" s="527"/>
      <c r="W45" s="527"/>
      <c r="X45" s="527"/>
      <c r="Y45" s="527"/>
      <c r="Z45" s="527"/>
      <c r="AA45" s="527"/>
      <c r="AB45" s="527"/>
      <c r="AC45" s="527"/>
      <c r="AD45" s="527"/>
      <c r="AE45" s="527"/>
      <c r="AF45" s="527"/>
      <c r="AG45" s="527"/>
      <c r="AH45" s="527"/>
      <c r="AI45" s="527"/>
      <c r="AJ45" s="527"/>
      <c r="AK45" s="527"/>
      <c r="AL45" s="527"/>
      <c r="AM45" s="527"/>
      <c r="AN45" s="527"/>
      <c r="AO45" s="527"/>
      <c r="AP45" s="527"/>
      <c r="AQ45" s="527"/>
      <c r="AR45" s="527"/>
      <c r="AS45" s="527"/>
      <c r="AT45" s="431"/>
      <c r="AU45" s="431"/>
      <c r="AV45" s="527"/>
      <c r="AW45" s="527"/>
      <c r="AX45" s="527"/>
      <c r="AY45" s="527"/>
      <c r="AZ45" s="527"/>
      <c r="BA45" s="527"/>
      <c r="BB45" s="527"/>
      <c r="BC45" s="527"/>
      <c r="BE45" s="539"/>
      <c r="BF45" s="538"/>
      <c r="BG45" s="530"/>
      <c r="BH45" s="530"/>
      <c r="BI45" s="530"/>
      <c r="BJ45" s="531"/>
      <c r="BK45" s="532">
        <v>185</v>
      </c>
      <c r="BL45" s="532">
        <v>260</v>
      </c>
      <c r="BM45" s="532">
        <v>330</v>
      </c>
      <c r="BN45" s="532">
        <v>380</v>
      </c>
      <c r="BO45" s="532">
        <v>435</v>
      </c>
      <c r="BP45" s="532">
        <v>460</v>
      </c>
      <c r="BQ45" s="523"/>
    </row>
    <row r="46" spans="1:69">
      <c r="A46" s="523"/>
      <c r="B46" s="534"/>
      <c r="C46" s="535"/>
      <c r="D46" s="511"/>
      <c r="E46" s="428"/>
      <c r="F46" s="511"/>
      <c r="G46" s="428"/>
      <c r="H46" s="511"/>
      <c r="I46" s="428"/>
      <c r="J46" s="511"/>
      <c r="K46" s="428"/>
      <c r="L46" s="511"/>
      <c r="M46" s="428"/>
      <c r="N46" s="511"/>
      <c r="O46" s="428"/>
      <c r="P46" s="511"/>
      <c r="Q46" s="428"/>
      <c r="R46" s="511"/>
      <c r="S46" s="428"/>
      <c r="T46" s="511"/>
      <c r="U46" s="428"/>
      <c r="V46" s="511"/>
      <c r="W46" s="428"/>
      <c r="X46" s="511"/>
      <c r="Y46" s="428"/>
      <c r="Z46" s="511"/>
      <c r="AA46" s="428"/>
      <c r="AC46" s="443"/>
      <c r="AF46" s="511"/>
      <c r="AG46" s="428"/>
      <c r="AH46" s="511"/>
      <c r="AI46" s="428"/>
      <c r="AJ46" s="511"/>
      <c r="AK46" s="428"/>
      <c r="AL46" s="511"/>
      <c r="AM46" s="428"/>
      <c r="AN46" s="511"/>
      <c r="AO46" s="428"/>
      <c r="AP46" s="511"/>
      <c r="AQ46" s="428"/>
      <c r="AT46" s="536"/>
      <c r="AU46" s="537"/>
      <c r="AX46" s="511"/>
      <c r="AY46" s="428"/>
      <c r="AZ46" s="511"/>
      <c r="BA46" s="428"/>
      <c r="BB46" s="511"/>
      <c r="BC46" s="428"/>
      <c r="BE46" s="539">
        <f>COUNT(D46:BC46)</f>
        <v>0</v>
      </c>
      <c r="BF46" s="539" t="str">
        <f>IF(BE46&lt;3," ",(LARGE(D46:BC46,1)+LARGE(D46:BC46,2)+LARGE(D46:BC46,3))/3)</f>
        <v xml:space="preserve"> </v>
      </c>
      <c r="BG46" s="540" t="str">
        <f>IF(COUNTIF(D46:BC46,"(1)")=0," ",COUNTIF(D46:BC46,"(1)"))</f>
        <v xml:space="preserve"> </v>
      </c>
      <c r="BH46" s="540" t="str">
        <f>IF(COUNTIF(D46:BC46,"(2)")=0," ",COUNTIF(D46:BC46,"(2)"))</f>
        <v xml:space="preserve"> </v>
      </c>
      <c r="BI46" s="540" t="str">
        <f>IF(COUNTIF(D46:BC46,"(3)")=0," ",COUNTIF(D46:BC46,"(3)"))</f>
        <v xml:space="preserve"> </v>
      </c>
      <c r="BJ46" s="541" t="str">
        <f>IF(SUM(BG46:BI46)=0," ",SUM(BG46:BI46))</f>
        <v xml:space="preserve"> </v>
      </c>
      <c r="BK46" s="542" t="str">
        <f>IF(BE46=0,Var!$B$8,IF(LARGE(D46:BC46,1)&gt;=185,Var!$B$4," "))</f>
        <v>---</v>
      </c>
      <c r="BL46" s="542" t="str">
        <f>IF(BE46=0,Var!$B$8,IF(LARGE(D46:BC46,1)&gt;=260,Var!$B$4," "))</f>
        <v>---</v>
      </c>
      <c r="BM46" s="542" t="str">
        <f>IF(BE46=0,Var!$B$8,IF(LARGE(D46:BC46,1)&gt;=330,Var!$B$4," "))</f>
        <v>---</v>
      </c>
      <c r="BN46" s="542" t="str">
        <f>IF(BE46=0,Var!$B$8,IF(LARGE(D46:BC46,1)&gt;=380,Var!$B$4," "))</f>
        <v>---</v>
      </c>
      <c r="BO46" s="542" t="str">
        <f>IF(BE46=0,Var!$B$8,IF(LARGE(D46:BC46,1)&gt;=435,Var!$B$4," "))</f>
        <v>---</v>
      </c>
      <c r="BP46" s="542" t="str">
        <f>IF(BE46=0,Var!$B$8,IF(LARGE(D46:BC46,1)&gt;=460,Var!$B$4," "))</f>
        <v>---</v>
      </c>
      <c r="BQ46" s="523"/>
    </row>
    <row r="47" spans="1:69" s="528" customFormat="1" ht="22.7" customHeight="1">
      <c r="A47" s="523"/>
      <c r="B47" s="524"/>
      <c r="C47" s="525" t="s">
        <v>95</v>
      </c>
      <c r="D47" s="510"/>
      <c r="E47" s="510"/>
      <c r="F47" s="510"/>
      <c r="G47" s="510"/>
      <c r="H47" s="510"/>
      <c r="I47" s="510"/>
      <c r="J47" s="510"/>
      <c r="K47" s="510"/>
      <c r="L47" s="526"/>
      <c r="M47" s="526"/>
      <c r="N47" s="526"/>
      <c r="O47" s="526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7"/>
      <c r="AK47" s="527"/>
      <c r="AL47" s="527"/>
      <c r="AM47" s="527"/>
      <c r="AN47" s="527"/>
      <c r="AO47" s="527"/>
      <c r="AP47" s="527"/>
      <c r="AQ47" s="527"/>
      <c r="AR47" s="527"/>
      <c r="AS47" s="527"/>
      <c r="AT47" s="431"/>
      <c r="AU47" s="431"/>
      <c r="AV47" s="527"/>
      <c r="AW47" s="527"/>
      <c r="AX47" s="527"/>
      <c r="AY47" s="527"/>
      <c r="AZ47" s="527"/>
      <c r="BA47" s="527"/>
      <c r="BB47" s="527"/>
      <c r="BC47" s="527"/>
      <c r="BE47" s="539"/>
      <c r="BF47" s="538"/>
      <c r="BG47" s="529"/>
      <c r="BH47" s="529"/>
      <c r="BI47" s="529"/>
      <c r="BJ47" s="546"/>
      <c r="BK47" s="529"/>
      <c r="BL47" s="529"/>
      <c r="BM47" s="529"/>
      <c r="BN47" s="529"/>
      <c r="BO47" s="529"/>
      <c r="BP47" s="529"/>
      <c r="BQ47" s="523"/>
    </row>
    <row r="48" spans="1:69">
      <c r="A48" s="523"/>
      <c r="B48" s="534"/>
      <c r="C48" s="535"/>
      <c r="D48" s="511"/>
      <c r="E48" s="428"/>
      <c r="F48" s="511"/>
      <c r="G48" s="428"/>
      <c r="H48" s="511"/>
      <c r="I48" s="428"/>
      <c r="J48" s="511"/>
      <c r="K48" s="428"/>
      <c r="L48" s="511"/>
      <c r="M48" s="428"/>
      <c r="N48" s="511"/>
      <c r="O48" s="428"/>
      <c r="P48" s="511"/>
      <c r="Q48" s="428"/>
      <c r="R48" s="511"/>
      <c r="S48" s="428"/>
      <c r="T48" s="511"/>
      <c r="U48" s="428"/>
      <c r="V48" s="511"/>
      <c r="W48" s="428"/>
      <c r="X48" s="511"/>
      <c r="Y48" s="428"/>
      <c r="Z48" s="511"/>
      <c r="AA48" s="428"/>
      <c r="AC48" s="430"/>
      <c r="AF48" s="511"/>
      <c r="AG48" s="428"/>
      <c r="AH48" s="511"/>
      <c r="AI48" s="428"/>
      <c r="AJ48" s="511"/>
      <c r="AK48" s="428"/>
      <c r="AL48" s="511"/>
      <c r="AM48" s="428"/>
      <c r="AN48" s="511"/>
      <c r="AO48" s="428"/>
      <c r="AP48" s="511"/>
      <c r="AQ48" s="428"/>
      <c r="AT48" s="432"/>
      <c r="AU48" s="433"/>
      <c r="AX48" s="511"/>
      <c r="AY48" s="428"/>
      <c r="AZ48" s="511"/>
      <c r="BA48" s="428"/>
      <c r="BB48" s="511"/>
      <c r="BC48" s="428"/>
      <c r="BE48" s="539">
        <f>COUNT(D48:BC48)</f>
        <v>0</v>
      </c>
      <c r="BF48" s="539" t="str">
        <f>IF(BE48&lt;3," ",(LARGE(D48:BC48,1)+LARGE(D48:BC48,2)+LARGE(D48:BC48,3))/3)</f>
        <v xml:space="preserve"> </v>
      </c>
      <c r="BG48" s="540" t="str">
        <f>IF(COUNTIF(D48:BC48,"(1)")=0," ",COUNTIF(D48:BC48,"(1)"))</f>
        <v xml:space="preserve"> </v>
      </c>
      <c r="BH48" s="540" t="str">
        <f>IF(COUNTIF(D48:BC48,"(2)")=0," ",COUNTIF(D48:BC48,"(2)"))</f>
        <v xml:space="preserve"> </v>
      </c>
      <c r="BI48" s="540" t="str">
        <f>IF(COUNTIF(D48:BC48,"(3)")=0," ",COUNTIF(D48:BC48,"(3)"))</f>
        <v xml:space="preserve"> </v>
      </c>
      <c r="BJ48" s="541" t="str">
        <f>IF(SUM(BG48:BI48)=0," ",SUM(BG48:BI48))</f>
        <v xml:space="preserve"> </v>
      </c>
      <c r="BK48" s="542" t="str">
        <f>IF(BE48=0,Var!$B$8,IF(LARGE(D48:BC48,1)&gt;=185,Var!$B$4," "))</f>
        <v>---</v>
      </c>
      <c r="BL48" s="542" t="str">
        <f>IF(BE48=0,Var!$B$8,IF(LARGE(D48:BC48,1)&gt;=260,Var!$B$4," "))</f>
        <v>---</v>
      </c>
      <c r="BM48" s="542" t="str">
        <f>IF(BE48=0,Var!$B$8,IF(LARGE(D48:BC48,1)&gt;=330,Var!$B$4," "))</f>
        <v>---</v>
      </c>
      <c r="BN48" s="542" t="str">
        <f>IF(BE48=0,Var!$B$8,IF(LARGE(D48:BC48,1)&gt;=380,Var!$B$4," "))</f>
        <v>---</v>
      </c>
      <c r="BO48" s="542" t="str">
        <f>IF(BE48=0,Var!$B$8,IF(LARGE(D48:BC48,1)&gt;=435,Var!$B$4," "))</f>
        <v>---</v>
      </c>
      <c r="BP48" s="542" t="str">
        <f>IF(BE48=0,Var!$B$8,IF(LARGE(D48:BC48,1)&gt;=460,Var!$B$4," "))</f>
        <v>---</v>
      </c>
      <c r="BQ48" s="523"/>
    </row>
    <row r="49" spans="1:69">
      <c r="A49" s="523"/>
      <c r="B49" s="534"/>
      <c r="C49" s="535"/>
      <c r="D49" s="511"/>
      <c r="E49" s="428"/>
      <c r="F49" s="511"/>
      <c r="G49" s="428"/>
      <c r="H49" s="511"/>
      <c r="I49" s="428"/>
      <c r="J49" s="511"/>
      <c r="K49" s="428"/>
      <c r="L49" s="511"/>
      <c r="M49" s="428"/>
      <c r="N49" s="511"/>
      <c r="O49" s="428"/>
      <c r="P49" s="511"/>
      <c r="Q49" s="428"/>
      <c r="R49" s="511"/>
      <c r="S49" s="428"/>
      <c r="T49" s="511"/>
      <c r="U49" s="428"/>
      <c r="V49" s="511"/>
      <c r="W49" s="428"/>
      <c r="X49" s="511"/>
      <c r="Y49" s="428"/>
      <c r="Z49" s="511"/>
      <c r="AA49" s="428"/>
      <c r="AC49" s="436"/>
      <c r="AF49" s="511"/>
      <c r="AG49" s="428"/>
      <c r="AH49" s="511"/>
      <c r="AI49" s="428"/>
      <c r="AJ49" s="511"/>
      <c r="AK49" s="428"/>
      <c r="AL49" s="511"/>
      <c r="AM49" s="428"/>
      <c r="AN49" s="511"/>
      <c r="AO49" s="428"/>
      <c r="AP49" s="511"/>
      <c r="AQ49" s="428"/>
      <c r="AT49" s="437"/>
      <c r="AU49" s="438"/>
      <c r="AX49" s="511"/>
      <c r="AY49" s="428"/>
      <c r="AZ49" s="511"/>
      <c r="BA49" s="428"/>
      <c r="BB49" s="511"/>
      <c r="BC49" s="428"/>
      <c r="BE49" s="539">
        <f>COUNT(D49:BC49)</f>
        <v>0</v>
      </c>
      <c r="BF49" s="539" t="str">
        <f>IF(BE49&lt;3," ",(LARGE(D49:BC49,1)+LARGE(D49:BC49,2)+LARGE(D49:BC49,3))/3)</f>
        <v xml:space="preserve"> </v>
      </c>
      <c r="BG49" s="540" t="str">
        <f>IF(COUNTIF(D49:BC49,"(1)")=0," ",COUNTIF(D49:BC49,"(1)"))</f>
        <v xml:space="preserve"> </v>
      </c>
      <c r="BH49" s="540" t="str">
        <f>IF(COUNTIF(D49:BC49,"(2)")=0," ",COUNTIF(D49:BC49,"(2)"))</f>
        <v xml:space="preserve"> </v>
      </c>
      <c r="BI49" s="540" t="str">
        <f>IF(COUNTIF(D49:BC49,"(3)")=0," ",COUNTIF(D49:BC49,"(3)"))</f>
        <v xml:space="preserve"> </v>
      </c>
      <c r="BJ49" s="541" t="str">
        <f>IF(SUM(BG49:BI49)=0," ",SUM(BG49:BI49))</f>
        <v xml:space="preserve"> </v>
      </c>
      <c r="BK49" s="542" t="str">
        <f>IF(BE49=0,Var!$B$8,IF(LARGE(D49:BC49,1)&gt;=185,Var!$B$4," "))</f>
        <v>---</v>
      </c>
      <c r="BL49" s="542" t="str">
        <f>IF(BE49=0,Var!$B$8,IF(LARGE(D49:BC49,1)&gt;=260,Var!$B$4," "))</f>
        <v>---</v>
      </c>
      <c r="BM49" s="542" t="str">
        <f>IF(BE49=0,Var!$B$8,IF(LARGE(D49:BC49,1)&gt;=330,Var!$B$4," "))</f>
        <v>---</v>
      </c>
      <c r="BN49" s="542" t="str">
        <f>IF(BE49=0,Var!$B$8,IF(LARGE(D49:BC49,1)&gt;=380,Var!$B$4," "))</f>
        <v>---</v>
      </c>
      <c r="BO49" s="542" t="str">
        <f>IF(BE49=0,Var!$B$8,IF(LARGE(D49:BC49,1)&gt;=435,Var!$B$4," "))</f>
        <v>---</v>
      </c>
      <c r="BP49" s="542" t="str">
        <f>IF(BE49=0,Var!$B$8,IF(LARGE(D49:BC49,1)&gt;=460,Var!$B$4," "))</f>
        <v>---</v>
      </c>
      <c r="BQ49" s="523"/>
    </row>
    <row r="50" spans="1:69" s="528" customFormat="1" ht="22.7" customHeight="1">
      <c r="A50" s="523"/>
      <c r="B50" s="524"/>
      <c r="C50" s="525" t="s">
        <v>334</v>
      </c>
      <c r="D50" s="510"/>
      <c r="E50" s="510"/>
      <c r="F50" s="510"/>
      <c r="G50" s="510"/>
      <c r="H50" s="510"/>
      <c r="I50" s="510"/>
      <c r="J50" s="510"/>
      <c r="K50" s="510"/>
      <c r="L50" s="526"/>
      <c r="M50" s="526"/>
      <c r="N50" s="526"/>
      <c r="O50" s="526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527"/>
      <c r="AE50" s="527"/>
      <c r="AF50" s="527"/>
      <c r="AG50" s="527"/>
      <c r="AH50" s="527"/>
      <c r="AI50" s="527"/>
      <c r="AJ50" s="527"/>
      <c r="AK50" s="527"/>
      <c r="AL50" s="527"/>
      <c r="AM50" s="527"/>
      <c r="AN50" s="527"/>
      <c r="AO50" s="527"/>
      <c r="AP50" s="527"/>
      <c r="AQ50" s="527"/>
      <c r="AR50" s="527"/>
      <c r="AS50" s="527"/>
      <c r="AT50" s="431"/>
      <c r="AU50" s="431"/>
      <c r="AV50" s="527"/>
      <c r="AW50" s="527"/>
      <c r="AX50" s="527"/>
      <c r="AY50" s="527"/>
      <c r="AZ50" s="527"/>
      <c r="BA50" s="527"/>
      <c r="BB50" s="527"/>
      <c r="BC50" s="527"/>
      <c r="BE50" s="539"/>
      <c r="BF50" s="538"/>
      <c r="BG50" s="530"/>
      <c r="BH50" s="530"/>
      <c r="BI50" s="530"/>
      <c r="BJ50" s="531"/>
      <c r="BK50" s="530"/>
      <c r="BL50" s="530"/>
      <c r="BM50" s="530"/>
      <c r="BN50" s="530"/>
      <c r="BO50" s="530"/>
      <c r="BP50" s="529"/>
      <c r="BQ50" s="523"/>
    </row>
    <row r="51" spans="1:69">
      <c r="A51" s="523"/>
      <c r="B51" s="534"/>
      <c r="C51" s="535" t="s">
        <v>48</v>
      </c>
      <c r="D51" s="511"/>
      <c r="E51" s="428"/>
      <c r="F51" s="511"/>
      <c r="G51" s="428"/>
      <c r="H51" s="511"/>
      <c r="I51" s="428"/>
      <c r="J51" s="511"/>
      <c r="K51" s="428"/>
      <c r="L51" s="511"/>
      <c r="M51" s="428"/>
      <c r="N51" s="511"/>
      <c r="O51" s="428"/>
      <c r="P51" s="511"/>
      <c r="Q51" s="428"/>
      <c r="R51" s="511"/>
      <c r="S51" s="428"/>
      <c r="T51" s="511"/>
      <c r="U51" s="428"/>
      <c r="V51" s="511"/>
      <c r="W51" s="428"/>
      <c r="X51" s="511"/>
      <c r="Y51" s="428"/>
      <c r="Z51" s="511"/>
      <c r="AA51" s="428"/>
      <c r="AC51" s="443"/>
      <c r="AF51" s="511"/>
      <c r="AG51" s="428"/>
      <c r="AH51" s="511"/>
      <c r="AI51" s="428"/>
      <c r="AJ51" s="511"/>
      <c r="AK51" s="428"/>
      <c r="AL51" s="511"/>
      <c r="AM51" s="428"/>
      <c r="AN51" s="511"/>
      <c r="AO51" s="428"/>
      <c r="AP51" s="511"/>
      <c r="AQ51" s="428"/>
      <c r="AT51" s="536"/>
      <c r="AU51" s="537"/>
      <c r="AX51" s="511"/>
      <c r="AY51" s="428"/>
      <c r="AZ51" s="511"/>
      <c r="BA51" s="428"/>
      <c r="BB51" s="511"/>
      <c r="BC51" s="428"/>
      <c r="BE51" s="539">
        <f>COUNT(D51:BC51)</f>
        <v>0</v>
      </c>
      <c r="BF51" s="539" t="str">
        <f>IF(BE51&lt;3," ",(LARGE(D51:BC51,1)+LARGE(D51:BC51,2)+LARGE(D51:BC51,3))/3)</f>
        <v xml:space="preserve"> </v>
      </c>
      <c r="BG51" s="540" t="str">
        <f>IF(COUNTIF(D51:BC51,"(1)")=0," ",COUNTIF(D51:BC51,"(1)"))</f>
        <v xml:space="preserve"> </v>
      </c>
      <c r="BH51" s="540" t="str">
        <f>IF(COUNTIF(D51:BC51,"(2)")=0," ",COUNTIF(D51:BC51,"(2)"))</f>
        <v xml:space="preserve"> </v>
      </c>
      <c r="BI51" s="540" t="str">
        <f>IF(COUNTIF(D51:BC51,"(3)")=0," ",COUNTIF(D51:BC51,"(3)"))</f>
        <v xml:space="preserve"> </v>
      </c>
      <c r="BJ51" s="541" t="str">
        <f>IF(SUM(BG51:BI51)=0," ",SUM(BG51:BI51))</f>
        <v xml:space="preserve"> </v>
      </c>
      <c r="BK51" s="542">
        <v>14</v>
      </c>
      <c r="BL51" s="542">
        <v>14</v>
      </c>
      <c r="BM51" s="542">
        <v>14</v>
      </c>
      <c r="BN51" s="542">
        <v>16</v>
      </c>
      <c r="BO51" s="542" t="str">
        <f>IF(BE51=0,Var!$B$8,IF(LARGE(D51:BC51,1)&gt;=435,Var!$B$4," "))</f>
        <v>---</v>
      </c>
      <c r="BP51" s="542" t="str">
        <f>IF(BE51=0,Var!$B$8,IF(LARGE(D51:BC51,1)&gt;=460,Var!$B$4," "))</f>
        <v>---</v>
      </c>
      <c r="BQ51" s="523"/>
    </row>
    <row r="52" spans="1:69" s="528" customFormat="1" ht="22.7" customHeight="1">
      <c r="A52" s="523"/>
      <c r="B52" s="524"/>
      <c r="C52" s="525" t="s">
        <v>356</v>
      </c>
      <c r="D52" s="510"/>
      <c r="E52" s="510"/>
      <c r="F52" s="510"/>
      <c r="G52" s="510"/>
      <c r="H52" s="510"/>
      <c r="I52" s="510"/>
      <c r="J52" s="510"/>
      <c r="K52" s="510"/>
      <c r="L52" s="526"/>
      <c r="M52" s="526"/>
      <c r="N52" s="526"/>
      <c r="O52" s="526"/>
      <c r="P52" s="527"/>
      <c r="Q52" s="527"/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  <c r="AI52" s="527"/>
      <c r="AJ52" s="527"/>
      <c r="AK52" s="527"/>
      <c r="AL52" s="527"/>
      <c r="AM52" s="527"/>
      <c r="AN52" s="527"/>
      <c r="AO52" s="527"/>
      <c r="AP52" s="527"/>
      <c r="AQ52" s="527"/>
      <c r="AR52" s="527"/>
      <c r="AS52" s="527"/>
      <c r="AT52" s="431"/>
      <c r="AU52" s="431"/>
      <c r="AV52" s="527"/>
      <c r="AW52" s="527"/>
      <c r="AX52" s="527"/>
      <c r="AY52" s="527"/>
      <c r="AZ52" s="527"/>
      <c r="BA52" s="527"/>
      <c r="BB52" s="527"/>
      <c r="BC52" s="527"/>
      <c r="BE52" s="539"/>
      <c r="BF52" s="538"/>
      <c r="BG52" s="530"/>
      <c r="BH52" s="530"/>
      <c r="BI52" s="530"/>
      <c r="BJ52" s="531"/>
      <c r="BK52" s="530"/>
      <c r="BL52" s="530"/>
      <c r="BM52" s="530"/>
      <c r="BN52" s="530"/>
      <c r="BO52" s="530"/>
      <c r="BP52" s="529"/>
      <c r="BQ52" s="523"/>
    </row>
    <row r="53" spans="1:69">
      <c r="A53" s="523"/>
      <c r="B53" s="534">
        <v>1</v>
      </c>
      <c r="C53" s="535" t="s">
        <v>33</v>
      </c>
      <c r="D53" s="511"/>
      <c r="E53" s="428"/>
      <c r="F53" s="511">
        <v>456</v>
      </c>
      <c r="G53" s="428" t="s">
        <v>14</v>
      </c>
      <c r="H53" s="511">
        <v>477</v>
      </c>
      <c r="I53" s="428" t="s">
        <v>14</v>
      </c>
      <c r="J53" s="511"/>
      <c r="K53" s="428"/>
      <c r="L53" s="511"/>
      <c r="M53" s="428"/>
      <c r="N53" s="511"/>
      <c r="O53" s="428"/>
      <c r="P53" s="511"/>
      <c r="Q53" s="428"/>
      <c r="R53" s="511"/>
      <c r="S53" s="428"/>
      <c r="T53" s="511"/>
      <c r="U53" s="428"/>
      <c r="V53" s="511"/>
      <c r="W53" s="428"/>
      <c r="X53" s="511"/>
      <c r="Y53" s="428"/>
      <c r="Z53" s="511"/>
      <c r="AA53" s="428"/>
      <c r="AC53" s="430"/>
      <c r="AF53" s="511"/>
      <c r="AG53" s="428"/>
      <c r="AH53" s="511"/>
      <c r="AI53" s="428"/>
      <c r="AJ53" s="511"/>
      <c r="AK53" s="428"/>
      <c r="AL53" s="511"/>
      <c r="AM53" s="428"/>
      <c r="AN53" s="511"/>
      <c r="AO53" s="428"/>
      <c r="AP53" s="511"/>
      <c r="AQ53" s="428"/>
      <c r="AT53" s="432"/>
      <c r="AU53" s="433"/>
      <c r="AX53" s="511"/>
      <c r="AY53" s="428"/>
      <c r="AZ53" s="511"/>
      <c r="BA53" s="428"/>
      <c r="BB53" s="511"/>
      <c r="BC53" s="428"/>
      <c r="BE53" s="539">
        <f>COUNT(D53:BC53)</f>
        <v>2</v>
      </c>
      <c r="BF53" s="539" t="str">
        <f>IF(BE53&lt;3," ",(LARGE(D53:BC53,1)+LARGE(D53:BC53,2)+LARGE(D53:BC53,3))/3)</f>
        <v xml:space="preserve"> </v>
      </c>
      <c r="BG53" s="540">
        <f>IF(COUNTIF(D53:BC53,"(1)")=0," ",COUNTIF(D53:BC53,"(1)"))</f>
        <v>2</v>
      </c>
      <c r="BH53" s="540" t="str">
        <f>IF(COUNTIF(D53:BC53,"(2)")=0," ",COUNTIF(D53:BC53,"(2)"))</f>
        <v xml:space="preserve"> </v>
      </c>
      <c r="BI53" s="540" t="str">
        <f>IF(COUNTIF(D53:BC53,"(3)")=0," ",COUNTIF(D53:BC53,"(3)"))</f>
        <v xml:space="preserve"> </v>
      </c>
      <c r="BJ53" s="541">
        <f>IF(SUM(BG53:BI53)=0," ",SUM(BG53:BI53))</f>
        <v>2</v>
      </c>
      <c r="BK53" s="542">
        <v>3</v>
      </c>
      <c r="BL53" s="542">
        <v>4</v>
      </c>
      <c r="BM53" s="542">
        <v>4</v>
      </c>
      <c r="BN53" s="542">
        <v>4</v>
      </c>
      <c r="BO53" s="542">
        <v>7</v>
      </c>
      <c r="BP53" s="542">
        <v>8</v>
      </c>
      <c r="BQ53" s="523"/>
    </row>
    <row r="54" spans="1:69">
      <c r="A54" s="523"/>
      <c r="B54" s="534"/>
      <c r="C54" s="535" t="s">
        <v>49</v>
      </c>
      <c r="D54" s="511"/>
      <c r="E54" s="428"/>
      <c r="F54" s="511"/>
      <c r="G54" s="428"/>
      <c r="H54" s="511"/>
      <c r="I54" s="428"/>
      <c r="J54" s="511"/>
      <c r="K54" s="428"/>
      <c r="L54" s="511"/>
      <c r="M54" s="428"/>
      <c r="N54" s="511"/>
      <c r="O54" s="428"/>
      <c r="P54" s="511"/>
      <c r="Q54" s="428"/>
      <c r="R54" s="511"/>
      <c r="S54" s="428"/>
      <c r="T54" s="511"/>
      <c r="U54" s="428"/>
      <c r="V54" s="511"/>
      <c r="W54" s="428"/>
      <c r="X54" s="511"/>
      <c r="Y54" s="428"/>
      <c r="Z54" s="511"/>
      <c r="AA54" s="428"/>
      <c r="AC54" s="447"/>
      <c r="AF54" s="511"/>
      <c r="AG54" s="428"/>
      <c r="AH54" s="511"/>
      <c r="AI54" s="428"/>
      <c r="AJ54" s="511"/>
      <c r="AK54" s="428"/>
      <c r="AL54" s="511"/>
      <c r="AM54" s="428"/>
      <c r="AN54" s="511"/>
      <c r="AO54" s="428"/>
      <c r="AP54" s="511"/>
      <c r="AQ54" s="428"/>
      <c r="AT54" s="448"/>
      <c r="AU54" s="447"/>
      <c r="AX54" s="511"/>
      <c r="AY54" s="428"/>
      <c r="AZ54" s="511"/>
      <c r="BA54" s="428"/>
      <c r="BB54" s="511"/>
      <c r="BC54" s="428"/>
      <c r="BE54" s="539">
        <f>COUNT(D54:BC54)</f>
        <v>0</v>
      </c>
      <c r="BF54" s="539" t="str">
        <f>IF(BE54&lt;3," ",(LARGE(D54:BC54,1)+LARGE(D54:BC54,2)+LARGE(D54:BC54,3))/3)</f>
        <v xml:space="preserve"> </v>
      </c>
      <c r="BG54" s="540" t="str">
        <f>IF(COUNTIF(D54:BC54,"(1)")=0," ",COUNTIF(D54:BC54,"(1)"))</f>
        <v xml:space="preserve"> </v>
      </c>
      <c r="BH54" s="540" t="str">
        <f>IF(COUNTIF(D54:BC54,"(2)")=0," ",COUNTIF(D54:BC54,"(2)"))</f>
        <v xml:space="preserve"> </v>
      </c>
      <c r="BI54" s="540" t="str">
        <f>IF(COUNTIF(D54:BC54,"(3)")=0," ",COUNTIF(D54:BC54,"(3)"))</f>
        <v xml:space="preserve"> </v>
      </c>
      <c r="BJ54" s="541" t="str">
        <f>IF(SUM(BG54:BI54)=0," ",SUM(BG54:BI54))</f>
        <v xml:space="preserve"> </v>
      </c>
      <c r="BK54" s="542">
        <v>17</v>
      </c>
      <c r="BL54" s="542">
        <v>17</v>
      </c>
      <c r="BM54" s="542">
        <v>17</v>
      </c>
      <c r="BN54" s="542">
        <v>18</v>
      </c>
      <c r="BO54" s="542">
        <v>18</v>
      </c>
      <c r="BP54" s="542">
        <v>18</v>
      </c>
      <c r="BQ54" s="523"/>
    </row>
    <row r="55" spans="1:69">
      <c r="A55" s="523"/>
      <c r="B55" s="534"/>
      <c r="C55" s="535" t="s">
        <v>51</v>
      </c>
      <c r="D55" s="511"/>
      <c r="E55" s="428"/>
      <c r="F55" s="511"/>
      <c r="G55" s="428"/>
      <c r="H55" s="511"/>
      <c r="I55" s="428"/>
      <c r="J55" s="511"/>
      <c r="K55" s="428"/>
      <c r="L55" s="511"/>
      <c r="M55" s="428"/>
      <c r="N55" s="511"/>
      <c r="O55" s="428"/>
      <c r="P55" s="511"/>
      <c r="Q55" s="428"/>
      <c r="R55" s="511"/>
      <c r="S55" s="428"/>
      <c r="T55" s="511"/>
      <c r="U55" s="428"/>
      <c r="V55" s="511"/>
      <c r="W55" s="428"/>
      <c r="X55" s="511"/>
      <c r="Y55" s="428"/>
      <c r="Z55" s="511"/>
      <c r="AA55" s="428"/>
      <c r="AC55" s="447"/>
      <c r="AF55" s="511"/>
      <c r="AG55" s="428"/>
      <c r="AH55" s="511"/>
      <c r="AI55" s="428"/>
      <c r="AJ55" s="511"/>
      <c r="AK55" s="428"/>
      <c r="AL55" s="511"/>
      <c r="AM55" s="428"/>
      <c r="AN55" s="511"/>
      <c r="AO55" s="428"/>
      <c r="AP55" s="511"/>
      <c r="AQ55" s="428"/>
      <c r="AT55" s="448"/>
      <c r="AU55" s="447"/>
      <c r="AX55" s="511"/>
      <c r="AY55" s="428"/>
      <c r="AZ55" s="511"/>
      <c r="BA55" s="428"/>
      <c r="BB55" s="511"/>
      <c r="BC55" s="428"/>
      <c r="BE55" s="539">
        <f>COUNT(D55:BC55)</f>
        <v>0</v>
      </c>
      <c r="BF55" s="539" t="str">
        <f>IF(BE55&lt;3," ",(LARGE(D55:BC55,1)+LARGE(D55:BC55,2)+LARGE(D55:BC55,3))/3)</f>
        <v xml:space="preserve"> </v>
      </c>
      <c r="BG55" s="540" t="str">
        <f>IF(COUNTIF(D55:BC55,"(1)")=0," ",COUNTIF(D55:BC55,"(1)"))</f>
        <v xml:space="preserve"> </v>
      </c>
      <c r="BH55" s="540" t="str">
        <f>IF(COUNTIF(D55:BC55,"(2)")=0," ",COUNTIF(D55:BC55,"(2)"))</f>
        <v xml:space="preserve"> </v>
      </c>
      <c r="BI55" s="540" t="str">
        <f>IF(COUNTIF(D55:BC55,"(3)")=0," ",COUNTIF(D55:BC55,"(3)"))</f>
        <v xml:space="preserve"> </v>
      </c>
      <c r="BJ55" s="541" t="str">
        <f>IF(SUM(BG55:BI55)=0," ",SUM(BG55:BI55))</f>
        <v xml:space="preserve"> </v>
      </c>
      <c r="BK55" s="542">
        <v>15</v>
      </c>
      <c r="BL55" s="542">
        <v>15</v>
      </c>
      <c r="BM55" s="542">
        <v>15</v>
      </c>
      <c r="BN55" s="542">
        <v>15</v>
      </c>
      <c r="BO55" s="542">
        <v>15</v>
      </c>
      <c r="BP55" s="542">
        <v>15</v>
      </c>
      <c r="BQ55" s="523"/>
    </row>
    <row r="56" spans="1:69">
      <c r="A56" s="523"/>
      <c r="B56" s="534"/>
      <c r="C56" s="535" t="s">
        <v>50</v>
      </c>
      <c r="D56" s="511"/>
      <c r="E56" s="428"/>
      <c r="F56" s="511"/>
      <c r="G56" s="428"/>
      <c r="H56" s="511"/>
      <c r="I56" s="428"/>
      <c r="J56" s="511"/>
      <c r="K56" s="428"/>
      <c r="L56" s="511"/>
      <c r="M56" s="428"/>
      <c r="N56" s="511"/>
      <c r="O56" s="428"/>
      <c r="P56" s="511"/>
      <c r="Q56" s="428"/>
      <c r="R56" s="511"/>
      <c r="S56" s="428"/>
      <c r="T56" s="511"/>
      <c r="U56" s="428"/>
      <c r="V56" s="511"/>
      <c r="W56" s="428"/>
      <c r="X56" s="511"/>
      <c r="Y56" s="428"/>
      <c r="Z56" s="511"/>
      <c r="AA56" s="428"/>
      <c r="AC56" s="436"/>
      <c r="AF56" s="511"/>
      <c r="AG56" s="428"/>
      <c r="AH56" s="511"/>
      <c r="AI56" s="428"/>
      <c r="AJ56" s="511"/>
      <c r="AK56" s="428"/>
      <c r="AL56" s="511"/>
      <c r="AM56" s="428"/>
      <c r="AN56" s="511"/>
      <c r="AO56" s="428"/>
      <c r="AP56" s="511"/>
      <c r="AQ56" s="428"/>
      <c r="AT56" s="437"/>
      <c r="AU56" s="438"/>
      <c r="AX56" s="511"/>
      <c r="AY56" s="428"/>
      <c r="AZ56" s="511"/>
      <c r="BA56" s="428"/>
      <c r="BB56" s="511"/>
      <c r="BC56" s="428"/>
      <c r="BE56" s="539">
        <f>COUNT(D56:BC56)</f>
        <v>0</v>
      </c>
      <c r="BF56" s="539" t="str">
        <f>IF(BE56&lt;3," ",(LARGE(D56:BC56,1)+LARGE(D56:BC56,2)+LARGE(D56:BC56,3))/3)</f>
        <v xml:space="preserve"> </v>
      </c>
      <c r="BG56" s="540" t="str">
        <f>IF(COUNTIF(D56:BC56,"(1)")=0," ",COUNTIF(D56:BC56,"(1)"))</f>
        <v xml:space="preserve"> </v>
      </c>
      <c r="BH56" s="540" t="str">
        <f>IF(COUNTIF(D56:BC56,"(2)")=0," ",COUNTIF(D56:BC56,"(2)"))</f>
        <v xml:space="preserve"> </v>
      </c>
      <c r="BI56" s="540" t="str">
        <f>IF(COUNTIF(D56:BC56,"(3)")=0," ",COUNTIF(D56:BC56,"(3)"))</f>
        <v xml:space="preserve"> </v>
      </c>
      <c r="BJ56" s="541" t="str">
        <f>IF(SUM(BG56:BI56)=0," ",SUM(BG56:BI56))</f>
        <v xml:space="preserve"> </v>
      </c>
      <c r="BK56" s="542">
        <v>1</v>
      </c>
      <c r="BL56" s="542">
        <v>1</v>
      </c>
      <c r="BM56" s="542">
        <v>1</v>
      </c>
      <c r="BN56" s="542">
        <v>2</v>
      </c>
      <c r="BO56" s="542">
        <v>3</v>
      </c>
      <c r="BP56" s="542">
        <v>6</v>
      </c>
      <c r="BQ56" s="523"/>
    </row>
    <row r="57" spans="1:69" s="528" customFormat="1" ht="22.7" customHeight="1">
      <c r="A57" s="523"/>
      <c r="B57" s="524"/>
      <c r="C57" s="525" t="s">
        <v>286</v>
      </c>
      <c r="D57" s="510"/>
      <c r="E57" s="510"/>
      <c r="F57" s="510"/>
      <c r="G57" s="510"/>
      <c r="H57" s="510"/>
      <c r="I57" s="510"/>
      <c r="J57" s="510"/>
      <c r="K57" s="510"/>
      <c r="L57" s="526"/>
      <c r="M57" s="526"/>
      <c r="N57" s="526"/>
      <c r="O57" s="526"/>
      <c r="P57" s="527"/>
      <c r="Q57" s="527"/>
      <c r="R57" s="527"/>
      <c r="S57" s="527"/>
      <c r="T57" s="527"/>
      <c r="U57" s="527"/>
      <c r="V57" s="527"/>
      <c r="W57" s="527"/>
      <c r="X57" s="527"/>
      <c r="Y57" s="527"/>
      <c r="Z57" s="527"/>
      <c r="AA57" s="527"/>
      <c r="AB57" s="527"/>
      <c r="AC57" s="527"/>
      <c r="AD57" s="527"/>
      <c r="AE57" s="527"/>
      <c r="AF57" s="527"/>
      <c r="AG57" s="527"/>
      <c r="AH57" s="527"/>
      <c r="AI57" s="527"/>
      <c r="AJ57" s="527"/>
      <c r="AK57" s="527"/>
      <c r="AL57" s="527"/>
      <c r="AM57" s="527"/>
      <c r="AN57" s="527"/>
      <c r="AO57" s="527"/>
      <c r="AP57" s="527"/>
      <c r="AQ57" s="527"/>
      <c r="AR57" s="527"/>
      <c r="AS57" s="527"/>
      <c r="AT57" s="431"/>
      <c r="AU57" s="431"/>
      <c r="AV57" s="527"/>
      <c r="AW57" s="527"/>
      <c r="AX57" s="527"/>
      <c r="AY57" s="527"/>
      <c r="AZ57" s="527"/>
      <c r="BA57" s="527"/>
      <c r="BB57" s="527"/>
      <c r="BC57" s="527"/>
      <c r="BE57" s="539"/>
      <c r="BF57" s="538"/>
      <c r="BG57" s="530"/>
      <c r="BH57" s="530"/>
      <c r="BI57" s="530"/>
      <c r="BJ57" s="531"/>
      <c r="BK57" s="530"/>
      <c r="BL57" s="530"/>
      <c r="BM57" s="530"/>
      <c r="BN57" s="530"/>
      <c r="BO57" s="530"/>
      <c r="BP57" s="529"/>
      <c r="BQ57" s="523"/>
    </row>
    <row r="58" spans="1:69">
      <c r="A58" s="523"/>
      <c r="B58" s="534">
        <v>1</v>
      </c>
      <c r="C58" s="535" t="s">
        <v>52</v>
      </c>
      <c r="D58" s="511"/>
      <c r="E58" s="428"/>
      <c r="F58" s="511">
        <v>464</v>
      </c>
      <c r="G58" s="428" t="s">
        <v>18</v>
      </c>
      <c r="H58" s="511">
        <v>474</v>
      </c>
      <c r="I58" s="428" t="s">
        <v>15</v>
      </c>
      <c r="J58" s="511"/>
      <c r="K58" s="428"/>
      <c r="L58" s="511"/>
      <c r="M58" s="428"/>
      <c r="N58" s="511"/>
      <c r="O58" s="428"/>
      <c r="P58" s="511"/>
      <c r="Q58" s="428"/>
      <c r="R58" s="511"/>
      <c r="S58" s="428"/>
      <c r="T58" s="511"/>
      <c r="U58" s="428"/>
      <c r="V58" s="511"/>
      <c r="W58" s="428"/>
      <c r="X58" s="511"/>
      <c r="Y58" s="428"/>
      <c r="Z58" s="511"/>
      <c r="AA58" s="428"/>
      <c r="AC58" s="430"/>
      <c r="AF58" s="511"/>
      <c r="AG58" s="428"/>
      <c r="AH58" s="511"/>
      <c r="AI58" s="428"/>
      <c r="AJ58" s="511"/>
      <c r="AK58" s="428"/>
      <c r="AL58" s="511"/>
      <c r="AM58" s="428"/>
      <c r="AN58" s="511"/>
      <c r="AO58" s="428"/>
      <c r="AP58" s="511"/>
      <c r="AQ58" s="428"/>
      <c r="AT58" s="432"/>
      <c r="AU58" s="433"/>
      <c r="AX58" s="511"/>
      <c r="AY58" s="428"/>
      <c r="AZ58" s="511"/>
      <c r="BA58" s="428"/>
      <c r="BB58" s="511"/>
      <c r="BC58" s="428"/>
      <c r="BE58" s="539">
        <f>COUNT(D58:BC58)</f>
        <v>2</v>
      </c>
      <c r="BF58" s="539" t="str">
        <f>IF(BE58&lt;3," ",(LARGE(D58:BC58,1)+LARGE(D58:BC58,2)+LARGE(D58:BC58,3))/3)</f>
        <v xml:space="preserve"> </v>
      </c>
      <c r="BG58" s="540" t="str">
        <f>IF(COUNTIF(D58:BC58,"(1)")=0," ",COUNTIF(D58:BC58,"(1)"))</f>
        <v xml:space="preserve"> </v>
      </c>
      <c r="BH58" s="540">
        <f>IF(COUNTIF(D58:BC58,"(2)")=0," ",COUNTIF(D58:BC58,"(2)"))</f>
        <v>1</v>
      </c>
      <c r="BI58" s="540">
        <f>IF(COUNTIF(D58:BC58,"(3)")=0," ",COUNTIF(D58:BC58,"(3)"))</f>
        <v>1</v>
      </c>
      <c r="BJ58" s="541">
        <f>IF(SUM(BG58:BI58)=0," ",SUM(BG58:BI58))</f>
        <v>2</v>
      </c>
      <c r="BK58" s="542">
        <v>14</v>
      </c>
      <c r="BL58" s="542">
        <v>14</v>
      </c>
      <c r="BM58" s="542">
        <v>14</v>
      </c>
      <c r="BN58" s="542">
        <v>14</v>
      </c>
      <c r="BO58" s="542">
        <v>14</v>
      </c>
      <c r="BP58" s="542">
        <v>14</v>
      </c>
      <c r="BQ58" s="523"/>
    </row>
    <row r="59" spans="1:69">
      <c r="A59" s="523"/>
      <c r="B59" s="534">
        <v>2</v>
      </c>
      <c r="C59" s="535" t="s">
        <v>98</v>
      </c>
      <c r="D59" s="511"/>
      <c r="E59" s="428"/>
      <c r="F59" s="511">
        <v>295</v>
      </c>
      <c r="G59" s="428" t="s">
        <v>390</v>
      </c>
      <c r="H59" s="511"/>
      <c r="I59" s="428"/>
      <c r="J59" s="511"/>
      <c r="K59" s="428"/>
      <c r="L59" s="511"/>
      <c r="M59" s="428"/>
      <c r="N59" s="511"/>
      <c r="O59" s="428"/>
      <c r="P59" s="511"/>
      <c r="Q59" s="428"/>
      <c r="R59" s="511"/>
      <c r="S59" s="428"/>
      <c r="T59" s="511"/>
      <c r="U59" s="428"/>
      <c r="V59" s="511"/>
      <c r="W59" s="428"/>
      <c r="X59" s="511"/>
      <c r="Y59" s="428"/>
      <c r="Z59" s="511"/>
      <c r="AA59" s="428"/>
      <c r="AC59" s="447"/>
      <c r="AF59" s="511"/>
      <c r="AG59" s="428"/>
      <c r="AH59" s="511"/>
      <c r="AI59" s="428"/>
      <c r="AJ59" s="511"/>
      <c r="AK59" s="428"/>
      <c r="AL59" s="511"/>
      <c r="AM59" s="428"/>
      <c r="AN59" s="511"/>
      <c r="AO59" s="428"/>
      <c r="AP59" s="511"/>
      <c r="AQ59" s="428"/>
      <c r="AT59" s="448"/>
      <c r="AU59" s="447"/>
      <c r="AX59" s="511"/>
      <c r="AY59" s="428"/>
      <c r="AZ59" s="511"/>
      <c r="BA59" s="428"/>
      <c r="BB59" s="511"/>
      <c r="BC59" s="428"/>
      <c r="BE59" s="539">
        <f>COUNT(D59:BC59)</f>
        <v>1</v>
      </c>
      <c r="BF59" s="539" t="str">
        <f>IF(BE59&lt;3," ",(LARGE(D59:BC59,1)+LARGE(D59:BC59,2)+LARGE(D59:BC59,3))/3)</f>
        <v xml:space="preserve"> </v>
      </c>
      <c r="BG59" s="540" t="str">
        <f>IF(COUNTIF(D59:BC59,"(1)")=0," ",COUNTIF(D59:BC59,"(1)"))</f>
        <v xml:space="preserve"> </v>
      </c>
      <c r="BH59" s="540" t="str">
        <f>IF(COUNTIF(D59:BC59,"(2)")=0," ",COUNTIF(D59:BC59,"(2)"))</f>
        <v xml:space="preserve"> </v>
      </c>
      <c r="BI59" s="540" t="str">
        <f>IF(COUNTIF(D59:BC59,"(3)")=0," ",COUNTIF(D59:BC59,"(3)"))</f>
        <v xml:space="preserve"> </v>
      </c>
      <c r="BJ59" s="541" t="str">
        <f>IF(SUM(BG59:BI59)=0," ",SUM(BG59:BI59))</f>
        <v xml:space="preserve"> </v>
      </c>
      <c r="BK59" s="542">
        <v>19</v>
      </c>
      <c r="BL59" s="542">
        <v>19</v>
      </c>
      <c r="BM59" s="542">
        <v>19</v>
      </c>
      <c r="BN59" s="542" t="str">
        <f>IF(BE59=0,Var!$B$8,IF(LARGE(D59:BC59,1)&gt;=380,Var!$B$4," "))</f>
        <v xml:space="preserve"> </v>
      </c>
      <c r="BO59" s="542" t="str">
        <f>IF(BE59=0,Var!$B$8,IF(LARGE(D59:BC59,1)&gt;=435,Var!$B$4," "))</f>
        <v xml:space="preserve"> </v>
      </c>
      <c r="BP59" s="542" t="str">
        <f>IF(BE59=0,Var!$B$8,IF(LARGE(D59:BC59,1)&gt;=460,Var!$B$4," "))</f>
        <v xml:space="preserve"> </v>
      </c>
      <c r="BQ59" s="523"/>
    </row>
    <row r="60" spans="1:69">
      <c r="A60" s="523"/>
      <c r="B60" s="534"/>
      <c r="C60" s="535"/>
      <c r="D60" s="511"/>
      <c r="E60" s="428"/>
      <c r="F60" s="511"/>
      <c r="G60" s="428"/>
      <c r="H60" s="511"/>
      <c r="I60" s="428"/>
      <c r="J60" s="511"/>
      <c r="K60" s="428"/>
      <c r="L60" s="511"/>
      <c r="M60" s="428"/>
      <c r="N60" s="511"/>
      <c r="O60" s="428"/>
      <c r="P60" s="511"/>
      <c r="Q60" s="428"/>
      <c r="R60" s="511"/>
      <c r="S60" s="428"/>
      <c r="T60" s="511"/>
      <c r="U60" s="428"/>
      <c r="V60" s="511"/>
      <c r="W60" s="428"/>
      <c r="X60" s="511"/>
      <c r="Y60" s="428"/>
      <c r="Z60" s="511"/>
      <c r="AA60" s="428"/>
      <c r="AC60" s="436"/>
      <c r="AF60" s="511"/>
      <c r="AG60" s="428"/>
      <c r="AH60" s="511"/>
      <c r="AI60" s="428"/>
      <c r="AJ60" s="511"/>
      <c r="AK60" s="428"/>
      <c r="AL60" s="511"/>
      <c r="AM60" s="428"/>
      <c r="AN60" s="511"/>
      <c r="AO60" s="428"/>
      <c r="AP60" s="511"/>
      <c r="AQ60" s="428"/>
      <c r="AT60" s="437"/>
      <c r="AU60" s="438"/>
      <c r="AX60" s="511"/>
      <c r="AY60" s="428"/>
      <c r="AZ60" s="511"/>
      <c r="BA60" s="428"/>
      <c r="BB60" s="511"/>
      <c r="BC60" s="428"/>
      <c r="BE60" s="539">
        <f>COUNT(D60:BC60)</f>
        <v>0</v>
      </c>
      <c r="BF60" s="539" t="str">
        <f>IF(BE60&lt;3," ",(LARGE(D60:BC60,1)+LARGE(D60:BC60,2)+LARGE(D60:BC60,3))/3)</f>
        <v xml:space="preserve"> </v>
      </c>
      <c r="BG60" s="540" t="str">
        <f>IF(COUNTIF(D60:BC60,"(1)")=0," ",COUNTIF(D60:BC60,"(1)"))</f>
        <v xml:space="preserve"> </v>
      </c>
      <c r="BH60" s="540" t="str">
        <f>IF(COUNTIF(D60:BC60,"(2)")=0," ",COUNTIF(D60:BC60,"(2)"))</f>
        <v xml:space="preserve"> </v>
      </c>
      <c r="BI60" s="540" t="str">
        <f>IF(COUNTIF(D60:BC60,"(3)")=0," ",COUNTIF(D60:BC60,"(3)"))</f>
        <v xml:space="preserve"> </v>
      </c>
      <c r="BJ60" s="541" t="str">
        <f>IF(SUM(BG60:BI60)=0," ",SUM(BG60:BI60))</f>
        <v xml:space="preserve"> </v>
      </c>
      <c r="BK60" s="542" t="str">
        <f>IF(BE60=0,Var!$B$8,IF(LARGE(D60:BC60,1)&gt;=185,Var!$B$4," "))</f>
        <v>---</v>
      </c>
      <c r="BL60" s="542" t="str">
        <f>IF(BE60=0,Var!$B$8,IF(LARGE(D60:BC60,1)&gt;=260,Var!$B$4," "))</f>
        <v>---</v>
      </c>
      <c r="BM60" s="542" t="str">
        <f>IF(BE60=0,Var!$B$8,IF(LARGE(D60:BC60,1)&gt;=330,Var!$B$4," "))</f>
        <v>---</v>
      </c>
      <c r="BN60" s="542" t="str">
        <f>IF(BE60=0,Var!$B$8,IF(LARGE(D60:BC60,1)&gt;=380,Var!$B$4," "))</f>
        <v>---</v>
      </c>
      <c r="BO60" s="542" t="str">
        <f>IF(BE60=0,Var!$B$8,IF(LARGE(D60:BC60,1)&gt;=435,Var!$B$4," "))</f>
        <v>---</v>
      </c>
      <c r="BP60" s="542" t="str">
        <f>IF(BE60=0,Var!$B$8,IF(LARGE(D60:BC60,1)&gt;=460,Var!$B$4," "))</f>
        <v>---</v>
      </c>
      <c r="BQ60" s="523"/>
    </row>
    <row r="61" spans="1:69" s="528" customFormat="1" ht="22.7" customHeight="1">
      <c r="A61" s="523"/>
      <c r="B61" s="524"/>
      <c r="C61" s="525" t="s">
        <v>360</v>
      </c>
      <c r="D61" s="510"/>
      <c r="E61" s="510"/>
      <c r="F61" s="510"/>
      <c r="G61" s="510"/>
      <c r="H61" s="510"/>
      <c r="I61" s="510"/>
      <c r="J61" s="510"/>
      <c r="K61" s="510"/>
      <c r="L61" s="526"/>
      <c r="M61" s="526"/>
      <c r="N61" s="526"/>
      <c r="O61" s="526"/>
      <c r="P61" s="527"/>
      <c r="Q61" s="527"/>
      <c r="R61" s="527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431"/>
      <c r="AU61" s="431"/>
      <c r="AV61" s="527"/>
      <c r="AW61" s="527"/>
      <c r="AX61" s="527"/>
      <c r="AY61" s="527"/>
      <c r="AZ61" s="527"/>
      <c r="BA61" s="527"/>
      <c r="BB61" s="527"/>
      <c r="BC61" s="527"/>
      <c r="BE61" s="539"/>
      <c r="BF61" s="538"/>
      <c r="BG61" s="529"/>
      <c r="BH61" s="529"/>
      <c r="BI61" s="529"/>
      <c r="BJ61" s="546"/>
      <c r="BK61" s="529"/>
      <c r="BL61" s="529"/>
      <c r="BM61" s="529"/>
      <c r="BN61" s="529"/>
      <c r="BO61" s="529"/>
      <c r="BP61" s="529"/>
      <c r="BQ61" s="523"/>
    </row>
    <row r="62" spans="1:69">
      <c r="A62" s="523"/>
      <c r="B62" s="534">
        <v>1</v>
      </c>
      <c r="C62" s="535" t="s">
        <v>34</v>
      </c>
      <c r="D62" s="511">
        <v>365</v>
      </c>
      <c r="E62" s="428" t="s">
        <v>14</v>
      </c>
      <c r="F62" s="514">
        <v>315</v>
      </c>
      <c r="G62" s="428" t="s">
        <v>384</v>
      </c>
      <c r="H62" s="511"/>
      <c r="I62" s="428"/>
      <c r="J62" s="511"/>
      <c r="K62" s="428"/>
      <c r="L62" s="511"/>
      <c r="M62" s="428"/>
      <c r="N62" s="511"/>
      <c r="O62" s="428"/>
      <c r="P62" s="511"/>
      <c r="Q62" s="428"/>
      <c r="R62" s="511"/>
      <c r="S62" s="428"/>
      <c r="T62" s="511"/>
      <c r="U62" s="428"/>
      <c r="V62" s="511"/>
      <c r="W62" s="428"/>
      <c r="X62" s="511"/>
      <c r="Y62" s="428"/>
      <c r="Z62" s="511"/>
      <c r="AA62" s="428"/>
      <c r="AC62" s="430"/>
      <c r="AF62" s="511"/>
      <c r="AG62" s="428"/>
      <c r="AH62" s="511"/>
      <c r="AI62" s="428"/>
      <c r="AJ62" s="511"/>
      <c r="AK62" s="428"/>
      <c r="AL62" s="511"/>
      <c r="AM62" s="428"/>
      <c r="AN62" s="511"/>
      <c r="AO62" s="428"/>
      <c r="AP62" s="511"/>
      <c r="AQ62" s="428"/>
      <c r="AT62" s="432"/>
      <c r="AU62" s="433"/>
      <c r="AX62" s="511"/>
      <c r="AY62" s="428"/>
      <c r="AZ62" s="511"/>
      <c r="BA62" s="428"/>
      <c r="BB62" s="511"/>
      <c r="BC62" s="428"/>
      <c r="BE62" s="539">
        <f>COUNT(D62:BC62)</f>
        <v>2</v>
      </c>
      <c r="BF62" s="539" t="str">
        <f>IF(BE62&lt;3," ",(LARGE(D62:BC62,1)+LARGE(D62:BC62,2)+LARGE(D62:BC62,3))/3)</f>
        <v xml:space="preserve"> </v>
      </c>
      <c r="BG62" s="540">
        <f>IF(COUNTIF(D62:BC62,"(1)")=0," ",COUNTIF(D62:BC62,"(1)"))</f>
        <v>1</v>
      </c>
      <c r="BH62" s="540" t="str">
        <f>IF(COUNTIF(D62:BC62,"(2)")=0," ",COUNTIF(D62:BC62,"(2)"))</f>
        <v xml:space="preserve"> </v>
      </c>
      <c r="BI62" s="540" t="str">
        <f>IF(COUNTIF(D62:BC62,"(3)")=0," ",COUNTIF(D62:BC62,"(3)"))</f>
        <v xml:space="preserve"> </v>
      </c>
      <c r="BJ62" s="541">
        <f>IF(SUM(BG62:BI62)=0," ",SUM(BG62:BI62))</f>
        <v>1</v>
      </c>
      <c r="BK62" s="542">
        <v>14</v>
      </c>
      <c r="BL62" s="542">
        <v>14</v>
      </c>
      <c r="BM62" s="542">
        <v>14</v>
      </c>
      <c r="BN62" s="542" t="str">
        <f>IF(BE62=0,Var!$B$8,IF(LARGE(D62:BC62,1)&gt;=380,Var!$B$4," "))</f>
        <v xml:space="preserve"> </v>
      </c>
      <c r="BO62" s="542" t="str">
        <f>IF(BE62=0,Var!$B$8,IF(LARGE(D62:BC62,1)&gt;=435,Var!$B$4," "))</f>
        <v xml:space="preserve"> </v>
      </c>
      <c r="BP62" s="542" t="str">
        <f>IF(BE62=0,Var!$B$8,IF(LARGE(D62:BC62,1)&gt;=460,Var!$B$4," "))</f>
        <v xml:space="preserve"> </v>
      </c>
      <c r="BQ62" s="523"/>
    </row>
    <row r="63" spans="1:69">
      <c r="A63" s="523"/>
      <c r="B63" s="534">
        <v>2</v>
      </c>
      <c r="C63" s="535" t="s">
        <v>53</v>
      </c>
      <c r="D63" s="511"/>
      <c r="E63" s="428"/>
      <c r="F63" s="511">
        <v>398</v>
      </c>
      <c r="G63" s="428" t="s">
        <v>15</v>
      </c>
      <c r="H63" s="511">
        <v>434</v>
      </c>
      <c r="I63" s="449" t="s">
        <v>14</v>
      </c>
      <c r="J63" s="511"/>
      <c r="K63" s="428"/>
      <c r="L63" s="511"/>
      <c r="M63" s="428"/>
      <c r="N63" s="511"/>
      <c r="O63" s="428"/>
      <c r="P63" s="511"/>
      <c r="Q63" s="428"/>
      <c r="R63" s="511"/>
      <c r="S63" s="428"/>
      <c r="T63" s="511"/>
      <c r="U63" s="428"/>
      <c r="V63" s="511"/>
      <c r="W63" s="428"/>
      <c r="X63" s="511"/>
      <c r="Y63" s="428"/>
      <c r="Z63" s="511"/>
      <c r="AA63" s="428"/>
      <c r="AC63" s="436"/>
      <c r="AF63" s="511"/>
      <c r="AG63" s="428"/>
      <c r="AH63" s="511"/>
      <c r="AI63" s="428"/>
      <c r="AJ63" s="511"/>
      <c r="AK63" s="428"/>
      <c r="AL63" s="511"/>
      <c r="AM63" s="428"/>
      <c r="AN63" s="511"/>
      <c r="AO63" s="428"/>
      <c r="AP63" s="511"/>
      <c r="AQ63" s="428"/>
      <c r="AT63" s="437"/>
      <c r="AU63" s="438"/>
      <c r="AX63" s="511"/>
      <c r="AY63" s="428"/>
      <c r="AZ63" s="511"/>
      <c r="BA63" s="428"/>
      <c r="BB63" s="511"/>
      <c r="BC63" s="428"/>
      <c r="BE63" s="539">
        <f>COUNT(D63:BC63)</f>
        <v>2</v>
      </c>
      <c r="BF63" s="539" t="str">
        <f>IF(BE63&lt;3," ",(LARGE(D63:BC63,1)+LARGE(D63:BC63,2)+LARGE(D63:BC63,3))/3)</f>
        <v xml:space="preserve"> </v>
      </c>
      <c r="BG63" s="540">
        <f>IF(COUNTIF(D63:BC63,"(1)")=0," ",COUNTIF(D63:BC63,"(1)"))</f>
        <v>1</v>
      </c>
      <c r="BH63" s="540">
        <f>IF(COUNTIF(D63:BC63,"(2)")=0," ",COUNTIF(D63:BC63,"(2)"))</f>
        <v>1</v>
      </c>
      <c r="BI63" s="540" t="str">
        <f>IF(COUNTIF(D63:BC63,"(3)")=0," ",COUNTIF(D63:BC63,"(3)"))</f>
        <v xml:space="preserve"> </v>
      </c>
      <c r="BJ63" s="541">
        <f>IF(SUM(BG63:BI63)=0," ",SUM(BG63:BI63))</f>
        <v>2</v>
      </c>
      <c r="BK63" s="542">
        <v>17</v>
      </c>
      <c r="BL63" s="542">
        <v>17</v>
      </c>
      <c r="BM63" s="542">
        <v>17</v>
      </c>
      <c r="BN63" s="542">
        <v>17</v>
      </c>
      <c r="BO63" s="542">
        <v>17</v>
      </c>
      <c r="BP63" s="542">
        <v>18</v>
      </c>
      <c r="BQ63" s="523"/>
    </row>
    <row r="64" spans="1:69" s="528" customFormat="1" ht="22.7" customHeight="1">
      <c r="A64" s="523"/>
      <c r="B64" s="524"/>
      <c r="C64" s="525" t="s">
        <v>82</v>
      </c>
      <c r="D64" s="510"/>
      <c r="E64" s="510"/>
      <c r="F64" s="510"/>
      <c r="G64" s="510"/>
      <c r="H64" s="510"/>
      <c r="I64" s="510"/>
      <c r="J64" s="510"/>
      <c r="K64" s="510"/>
      <c r="L64" s="526"/>
      <c r="M64" s="526"/>
      <c r="N64" s="526"/>
      <c r="O64" s="526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7"/>
      <c r="AK64" s="527"/>
      <c r="AL64" s="527"/>
      <c r="AM64" s="527"/>
      <c r="AN64" s="527"/>
      <c r="AO64" s="527"/>
      <c r="AP64" s="527"/>
      <c r="AQ64" s="527"/>
      <c r="AR64" s="527"/>
      <c r="AS64" s="527"/>
      <c r="AT64" s="431"/>
      <c r="AU64" s="431"/>
      <c r="AV64" s="527"/>
      <c r="AW64" s="527"/>
      <c r="AX64" s="527"/>
      <c r="AY64" s="527"/>
      <c r="AZ64" s="527"/>
      <c r="BA64" s="527"/>
      <c r="BB64" s="527"/>
      <c r="BC64" s="527"/>
      <c r="BE64" s="539"/>
      <c r="BF64" s="538"/>
      <c r="BG64" s="530"/>
      <c r="BH64" s="530"/>
      <c r="BI64" s="530"/>
      <c r="BJ64" s="531"/>
      <c r="BK64" s="532">
        <v>140</v>
      </c>
      <c r="BL64" s="532">
        <v>210</v>
      </c>
      <c r="BM64" s="532">
        <v>280</v>
      </c>
      <c r="BN64" s="532">
        <v>330</v>
      </c>
      <c r="BO64" s="532">
        <v>385</v>
      </c>
      <c r="BP64" s="532">
        <v>435</v>
      </c>
      <c r="BQ64" s="523"/>
    </row>
    <row r="65" spans="1:69">
      <c r="A65" s="523"/>
      <c r="B65" s="534"/>
      <c r="C65" s="535"/>
      <c r="D65" s="511"/>
      <c r="E65" s="428"/>
      <c r="F65" s="511"/>
      <c r="G65" s="428"/>
      <c r="H65" s="511"/>
      <c r="I65" s="428"/>
      <c r="J65" s="511"/>
      <c r="K65" s="428"/>
      <c r="L65" s="511"/>
      <c r="M65" s="428"/>
      <c r="N65" s="511"/>
      <c r="O65" s="428"/>
      <c r="P65" s="511"/>
      <c r="Q65" s="428"/>
      <c r="R65" s="511"/>
      <c r="S65" s="428"/>
      <c r="T65" s="511"/>
      <c r="U65" s="428"/>
      <c r="V65" s="511"/>
      <c r="W65" s="428"/>
      <c r="X65" s="511"/>
      <c r="Y65" s="428"/>
      <c r="Z65" s="511"/>
      <c r="AA65" s="428"/>
      <c r="AC65" s="430"/>
      <c r="AF65" s="511"/>
      <c r="AG65" s="428"/>
      <c r="AH65" s="511"/>
      <c r="AI65" s="428"/>
      <c r="AJ65" s="511"/>
      <c r="AK65" s="428"/>
      <c r="AL65" s="511"/>
      <c r="AM65" s="428"/>
      <c r="AN65" s="511"/>
      <c r="AO65" s="428"/>
      <c r="AP65" s="511"/>
      <c r="AQ65" s="428"/>
      <c r="AT65" s="432"/>
      <c r="AU65" s="433"/>
      <c r="AX65" s="511"/>
      <c r="AY65" s="428"/>
      <c r="AZ65" s="511"/>
      <c r="BA65" s="428"/>
      <c r="BB65" s="511"/>
      <c r="BC65" s="428"/>
      <c r="BE65" s="539">
        <f>COUNT(D65:BC65)</f>
        <v>0</v>
      </c>
      <c r="BF65" s="539" t="str">
        <f>IF(BE65&lt;3," ",(LARGE(D65:BC65,1)+LARGE(D65:BC65,2)+LARGE(D65:BC65,3))/3)</f>
        <v xml:space="preserve"> </v>
      </c>
      <c r="BG65" s="540" t="str">
        <f>IF(COUNTIF(D65:BC65,"(1)")=0," ",COUNTIF(D65:BC65,"(1)"))</f>
        <v xml:space="preserve"> </v>
      </c>
      <c r="BH65" s="540" t="str">
        <f>IF(COUNTIF(D65:BC65,"(2)")=0," ",COUNTIF(D65:BC65,"(2)"))</f>
        <v xml:space="preserve"> </v>
      </c>
      <c r="BI65" s="540" t="str">
        <f>IF(COUNTIF(D65:BC65,"(3)")=0," ",COUNTIF(D65:BC65,"(3)"))</f>
        <v xml:space="preserve"> </v>
      </c>
      <c r="BJ65" s="541" t="str">
        <f>IF(SUM(BG65:BI65)=0," ",SUM(BG65:BI65))</f>
        <v xml:space="preserve"> </v>
      </c>
      <c r="BK65" s="542" t="str">
        <f>IF(BE65=0,Var!$B$8,IF(LARGE(D65:BC65,1)&gt;=140,Var!$B$4," "))</f>
        <v>---</v>
      </c>
      <c r="BL65" s="542" t="str">
        <f>IF(BE65=0,Var!$B$8,IF(LARGE(D65:BC65,1)&gt;=210,Var!$B$4," "))</f>
        <v>---</v>
      </c>
      <c r="BM65" s="542" t="str">
        <f>IF(BE65=0,Var!$B$8,IF(LARGE(D65:BC65,1)&gt;=280,Var!$B$4," "))</f>
        <v>---</v>
      </c>
      <c r="BN65" s="542" t="str">
        <f>IF(BE65=0,Var!$B$8,IF(LARGE(D65:BC65,1)&gt;=330,Var!$B$4," "))</f>
        <v>---</v>
      </c>
      <c r="BO65" s="542" t="str">
        <f>IF(BE65=0,Var!$B$8,IF(LARGE(D65:BC65,1)&gt;=485,Var!$B$4," "))</f>
        <v>---</v>
      </c>
      <c r="BP65" s="542" t="str">
        <f>IF(BE65=0,Var!$B$8,IF(LARGE(D65:BC65,1)&gt;=435,Var!$B$4," "))</f>
        <v>---</v>
      </c>
      <c r="BQ65" s="523"/>
    </row>
    <row r="66" spans="1:69">
      <c r="A66" s="523"/>
      <c r="B66" s="534"/>
      <c r="C66" s="535" t="s">
        <v>50</v>
      </c>
      <c r="D66" s="511"/>
      <c r="E66" s="428"/>
      <c r="F66" s="511"/>
      <c r="G66" s="428"/>
      <c r="H66" s="511"/>
      <c r="I66" s="428"/>
      <c r="J66" s="511"/>
      <c r="K66" s="428"/>
      <c r="L66" s="511"/>
      <c r="M66" s="428"/>
      <c r="N66" s="511"/>
      <c r="O66" s="428"/>
      <c r="P66" s="511"/>
      <c r="Q66" s="428"/>
      <c r="R66" s="511"/>
      <c r="S66" s="428"/>
      <c r="T66" s="511"/>
      <c r="U66" s="428"/>
      <c r="V66" s="511"/>
      <c r="W66" s="428"/>
      <c r="X66" s="511"/>
      <c r="Y66" s="428"/>
      <c r="Z66" s="511"/>
      <c r="AA66" s="428"/>
      <c r="AC66" s="436"/>
      <c r="AF66" s="511"/>
      <c r="AG66" s="428"/>
      <c r="AH66" s="511"/>
      <c r="AI66" s="428"/>
      <c r="AJ66" s="511"/>
      <c r="AK66" s="428"/>
      <c r="AL66" s="511"/>
      <c r="AM66" s="428"/>
      <c r="AN66" s="511"/>
      <c r="AO66" s="428"/>
      <c r="AP66" s="511"/>
      <c r="AQ66" s="428"/>
      <c r="AT66" s="437"/>
      <c r="AU66" s="438"/>
      <c r="AX66" s="511"/>
      <c r="AY66" s="428"/>
      <c r="AZ66" s="511"/>
      <c r="BA66" s="428"/>
      <c r="BB66" s="511"/>
      <c r="BC66" s="428"/>
      <c r="BE66" s="539">
        <f>COUNT(D66:BC66)</f>
        <v>0</v>
      </c>
      <c r="BF66" s="539" t="str">
        <f>IF(BE66&lt;3," ",(LARGE(D66:BC66,1)+LARGE(D66:BC66,2)+LARGE(D66:BC66,3))/3)</f>
        <v xml:space="preserve"> </v>
      </c>
      <c r="BG66" s="540" t="str">
        <f>IF(COUNTIF(D66:BC66,"(1)")=0," ",COUNTIF(D66:BC66,"(1)"))</f>
        <v xml:space="preserve"> </v>
      </c>
      <c r="BH66" s="540" t="str">
        <f>IF(COUNTIF(D66:BC66,"(2)")=0," ",COUNTIF(D66:BC66,"(2)"))</f>
        <v xml:space="preserve"> </v>
      </c>
      <c r="BI66" s="540" t="str">
        <f>IF(COUNTIF(D66:BC66,"(3)")=0," ",COUNTIF(D66:BC66,"(3)"))</f>
        <v xml:space="preserve"> </v>
      </c>
      <c r="BJ66" s="541" t="str">
        <f>IF(SUM(BG66:BI66)=0," ",SUM(BG66:BI66))</f>
        <v xml:space="preserve"> </v>
      </c>
      <c r="BK66" s="542">
        <v>1</v>
      </c>
      <c r="BL66" s="542">
        <v>1</v>
      </c>
      <c r="BM66" s="542">
        <v>1</v>
      </c>
      <c r="BN66" s="542">
        <v>2</v>
      </c>
      <c r="BO66" s="542">
        <v>3</v>
      </c>
      <c r="BP66" s="542">
        <v>6</v>
      </c>
      <c r="BQ66" s="523"/>
    </row>
    <row r="67" spans="1:69">
      <c r="A67" s="523"/>
      <c r="B67" s="553"/>
      <c r="C67" s="554"/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2"/>
      <c r="T67" s="512"/>
      <c r="U67" s="512"/>
      <c r="V67" s="512"/>
      <c r="W67" s="512"/>
      <c r="X67" s="512"/>
      <c r="Y67" s="512"/>
      <c r="Z67" s="512"/>
      <c r="AA67" s="512"/>
      <c r="AB67" s="512"/>
      <c r="AC67" s="512"/>
      <c r="AD67" s="512"/>
      <c r="AE67" s="512"/>
      <c r="AF67" s="512"/>
      <c r="AG67" s="512"/>
      <c r="AH67" s="512"/>
      <c r="AI67" s="512"/>
      <c r="AJ67" s="512"/>
      <c r="AK67" s="512"/>
      <c r="AL67" s="512"/>
      <c r="AM67" s="512"/>
      <c r="AN67" s="512"/>
      <c r="AO67" s="512"/>
      <c r="AP67" s="512"/>
      <c r="AQ67" s="512"/>
      <c r="AR67" s="512"/>
      <c r="AS67" s="512"/>
      <c r="AV67" s="512"/>
      <c r="AW67" s="512"/>
      <c r="AX67" s="512"/>
      <c r="AY67" s="512"/>
      <c r="AZ67" s="512"/>
      <c r="BA67" s="512"/>
      <c r="BB67" s="512"/>
      <c r="BC67" s="512"/>
      <c r="BF67" s="539"/>
      <c r="BG67" s="539"/>
      <c r="BH67" s="539"/>
      <c r="BI67" s="539"/>
      <c r="BJ67" s="539"/>
      <c r="BK67" s="539"/>
      <c r="BL67" s="539"/>
      <c r="BM67" s="539"/>
      <c r="BN67" s="539"/>
      <c r="BO67" s="539"/>
      <c r="BQ67" s="523"/>
    </row>
    <row r="68" spans="1:69">
      <c r="A68" s="523"/>
      <c r="C68" s="523" t="s">
        <v>58</v>
      </c>
      <c r="D68" s="513"/>
      <c r="E68" s="513"/>
      <c r="F68" s="513"/>
      <c r="G68" s="513"/>
      <c r="H68" s="513"/>
      <c r="I68" s="513"/>
      <c r="J68" s="513"/>
      <c r="K68" s="513"/>
      <c r="P68" s="513"/>
      <c r="R68" s="668">
        <f>COUNT(B21:B66)</f>
        <v>6</v>
      </c>
      <c r="S68" s="668"/>
      <c r="T68" s="669"/>
      <c r="U68" s="669"/>
      <c r="BE68" s="529">
        <f>SUM(BE8:BE66)</f>
        <v>10</v>
      </c>
      <c r="BF68" s="539"/>
      <c r="BG68" s="555">
        <f>SUM(BG8:BG66)</f>
        <v>4</v>
      </c>
      <c r="BH68" s="556">
        <f>SUM(BH8:BH66)</f>
        <v>2</v>
      </c>
      <c r="BI68" s="557">
        <f>SUM(BI8:BI66)</f>
        <v>1</v>
      </c>
      <c r="BJ68" s="558">
        <f>SUM(BJ8:BJ66)</f>
        <v>7</v>
      </c>
      <c r="BK68" s="539"/>
      <c r="BL68" s="539"/>
      <c r="BM68" s="539"/>
      <c r="BN68" s="539"/>
      <c r="BO68" s="539"/>
      <c r="BQ68" s="523"/>
    </row>
    <row r="69" spans="1:69">
      <c r="A69" s="523"/>
      <c r="C69" s="523"/>
      <c r="BF69" s="523"/>
      <c r="BG69" s="523"/>
      <c r="BH69" s="523"/>
      <c r="BI69" s="523"/>
      <c r="BJ69" s="523"/>
      <c r="BQ69" s="523"/>
    </row>
    <row r="70" spans="1:69">
      <c r="A70" s="523"/>
      <c r="C70" s="523"/>
      <c r="BF70" s="523"/>
      <c r="BG70" s="523"/>
      <c r="BH70" s="523"/>
      <c r="BI70" s="523"/>
      <c r="BJ70" s="523"/>
      <c r="BQ70" s="523"/>
    </row>
    <row r="71" spans="1:69">
      <c r="A71" s="523"/>
      <c r="C71" s="523"/>
      <c r="BF71" s="523"/>
      <c r="BG71" s="523"/>
      <c r="BH71" s="523"/>
      <c r="BI71" s="523"/>
      <c r="BJ71" s="523"/>
      <c r="BQ71" s="523"/>
    </row>
    <row r="72" spans="1:69">
      <c r="A72" s="523"/>
      <c r="C72" s="523"/>
      <c r="BF72" s="529"/>
      <c r="BG72" s="523"/>
      <c r="BH72" s="523"/>
      <c r="BI72" s="523"/>
      <c r="BJ72" s="523"/>
      <c r="BQ72" s="523"/>
    </row>
    <row r="73" spans="1:69">
      <c r="A73" s="523"/>
      <c r="C73" s="523"/>
      <c r="BF73" s="523"/>
      <c r="BG73" s="523"/>
      <c r="BH73" s="539"/>
      <c r="BI73" s="539"/>
      <c r="BJ73" s="539"/>
      <c r="BQ73" s="523"/>
    </row>
    <row r="74" spans="1:69">
      <c r="A74" s="523"/>
      <c r="C74" s="523"/>
      <c r="BF74" s="523"/>
      <c r="BG74" s="523"/>
      <c r="BH74" s="523"/>
      <c r="BI74" s="523"/>
      <c r="BJ74" s="523"/>
      <c r="BQ74" s="523"/>
    </row>
    <row r="75" spans="1:69">
      <c r="A75" s="523"/>
      <c r="C75" s="523"/>
      <c r="BF75" s="523"/>
      <c r="BG75" s="523"/>
      <c r="BH75" s="523"/>
      <c r="BI75" s="523"/>
      <c r="BJ75" s="523"/>
      <c r="BQ75" s="523"/>
    </row>
    <row r="76" spans="1:69">
      <c r="A76" s="523"/>
      <c r="C76" s="523"/>
      <c r="BF76" s="523"/>
      <c r="BG76" s="523"/>
      <c r="BH76" s="523"/>
      <c r="BI76" s="523"/>
      <c r="BJ76" s="523"/>
      <c r="BQ76" s="523"/>
    </row>
    <row r="77" spans="1:69">
      <c r="A77" s="523"/>
      <c r="C77" s="523"/>
      <c r="BF77" s="523"/>
      <c r="BG77" s="523"/>
      <c r="BH77" s="523"/>
      <c r="BI77" s="523"/>
      <c r="BJ77" s="523"/>
      <c r="BQ77" s="523"/>
    </row>
    <row r="78" spans="1:69">
      <c r="A78" s="523"/>
      <c r="C78" s="523"/>
      <c r="BF78" s="523"/>
      <c r="BG78" s="523"/>
      <c r="BH78" s="523"/>
      <c r="BI78" s="523"/>
      <c r="BJ78" s="523"/>
      <c r="BQ78" s="523"/>
    </row>
    <row r="79" spans="1:69">
      <c r="A79" s="523"/>
      <c r="C79" s="523"/>
      <c r="BF79" s="523"/>
      <c r="BG79" s="523"/>
      <c r="BH79" s="523"/>
      <c r="BI79" s="523"/>
      <c r="BJ79" s="523"/>
      <c r="BQ79" s="523"/>
    </row>
    <row r="80" spans="1:69">
      <c r="A80" s="523"/>
      <c r="C80" s="523"/>
      <c r="BF80" s="523"/>
      <c r="BG80" s="523"/>
      <c r="BH80" s="523"/>
      <c r="BI80" s="523"/>
      <c r="BJ80" s="523"/>
      <c r="BQ80" s="523"/>
    </row>
    <row r="81" spans="1:69">
      <c r="A81" s="523"/>
      <c r="C81" s="523"/>
      <c r="BF81" s="523"/>
      <c r="BG81" s="523"/>
      <c r="BH81" s="523"/>
      <c r="BI81" s="523"/>
      <c r="BJ81" s="523"/>
      <c r="BQ81" s="523"/>
    </row>
    <row r="82" spans="1:69">
      <c r="A82" s="523"/>
      <c r="C82" s="523"/>
      <c r="BF82" s="523"/>
      <c r="BG82" s="523"/>
      <c r="BH82" s="523"/>
      <c r="BI82" s="523"/>
      <c r="BJ82" s="523"/>
      <c r="BQ82" s="523"/>
    </row>
    <row r="83" spans="1:69">
      <c r="A83" s="523"/>
      <c r="C83" s="523"/>
      <c r="BF83" s="523"/>
      <c r="BG83" s="523"/>
      <c r="BH83" s="523"/>
      <c r="BI83" s="523"/>
      <c r="BJ83" s="523"/>
      <c r="BQ83" s="523"/>
    </row>
    <row r="84" spans="1:69">
      <c r="A84" s="523"/>
      <c r="C84" s="523"/>
      <c r="BF84" s="523"/>
      <c r="BG84" s="523"/>
      <c r="BH84" s="523"/>
      <c r="BI84" s="523"/>
      <c r="BJ84" s="523"/>
      <c r="BQ84" s="523"/>
    </row>
    <row r="85" spans="1:69">
      <c r="A85" s="523"/>
      <c r="C85" s="523"/>
      <c r="BF85" s="523"/>
      <c r="BG85" s="523"/>
      <c r="BH85" s="523"/>
      <c r="BI85" s="523"/>
      <c r="BJ85" s="523"/>
      <c r="BQ85" s="523"/>
    </row>
    <row r="86" spans="1:69">
      <c r="A86" s="523"/>
      <c r="C86" s="523"/>
      <c r="BF86" s="523"/>
      <c r="BG86" s="523"/>
      <c r="BH86" s="523"/>
      <c r="BI86" s="523"/>
      <c r="BJ86" s="523"/>
      <c r="BQ86" s="523"/>
    </row>
    <row r="87" spans="1:69">
      <c r="A87" s="523"/>
      <c r="C87" s="523"/>
      <c r="BF87" s="523"/>
      <c r="BG87" s="523"/>
      <c r="BH87" s="523"/>
      <c r="BI87" s="523"/>
      <c r="BJ87" s="523"/>
      <c r="BQ87" s="523"/>
    </row>
    <row r="88" spans="1:69">
      <c r="A88" s="523"/>
      <c r="C88" s="523"/>
      <c r="BF88" s="523"/>
      <c r="BG88" s="523"/>
      <c r="BH88" s="523"/>
      <c r="BI88" s="523"/>
      <c r="BJ88" s="523"/>
      <c r="BQ88" s="523"/>
    </row>
    <row r="89" spans="1:69">
      <c r="A89" s="523"/>
      <c r="C89" s="523"/>
      <c r="BF89" s="523"/>
      <c r="BG89" s="523"/>
      <c r="BH89" s="523"/>
      <c r="BI89" s="523"/>
      <c r="BJ89" s="523"/>
      <c r="BQ89" s="523"/>
    </row>
    <row r="90" spans="1:69">
      <c r="A90" s="523"/>
      <c r="C90" s="523"/>
      <c r="BF90" s="523"/>
      <c r="BG90" s="523"/>
      <c r="BH90" s="523"/>
      <c r="BI90" s="523"/>
      <c r="BJ90" s="523"/>
      <c r="BQ90" s="523"/>
    </row>
    <row r="91" spans="1:69">
      <c r="A91" s="523"/>
      <c r="C91" s="523"/>
      <c r="BF91" s="523"/>
      <c r="BG91" s="523"/>
      <c r="BH91" s="523"/>
      <c r="BI91" s="523"/>
      <c r="BJ91" s="523"/>
      <c r="BQ91" s="523"/>
    </row>
    <row r="92" spans="1:69">
      <c r="A92" s="523"/>
      <c r="C92" s="523"/>
      <c r="BF92" s="523"/>
      <c r="BG92" s="523"/>
      <c r="BH92" s="523"/>
      <c r="BI92" s="523"/>
      <c r="BJ92" s="523"/>
      <c r="BQ92" s="523"/>
    </row>
    <row r="93" spans="1:69">
      <c r="A93" s="523"/>
      <c r="C93" s="523"/>
      <c r="BF93" s="523"/>
      <c r="BG93" s="523"/>
      <c r="BH93" s="523"/>
      <c r="BI93" s="523"/>
      <c r="BJ93" s="523"/>
      <c r="BQ93" s="523"/>
    </row>
    <row r="94" spans="1:69">
      <c r="A94" s="523"/>
      <c r="C94" s="523"/>
      <c r="BF94" s="523"/>
      <c r="BG94" s="523"/>
      <c r="BH94" s="523"/>
      <c r="BI94" s="523"/>
      <c r="BJ94" s="523"/>
      <c r="BQ94" s="523"/>
    </row>
    <row r="95" spans="1:69">
      <c r="A95" s="523"/>
      <c r="C95" s="523"/>
      <c r="BF95" s="523"/>
      <c r="BG95" s="523"/>
      <c r="BH95" s="523"/>
      <c r="BI95" s="523"/>
      <c r="BJ95" s="523"/>
      <c r="BQ95" s="523"/>
    </row>
    <row r="96" spans="1:69">
      <c r="A96" s="523"/>
      <c r="C96" s="523"/>
      <c r="BF96" s="523"/>
      <c r="BG96" s="523"/>
      <c r="BH96" s="523"/>
      <c r="BI96" s="523"/>
      <c r="BJ96" s="523"/>
      <c r="BQ96" s="523"/>
    </row>
    <row r="97" spans="1:69">
      <c r="A97" s="523"/>
      <c r="C97" s="523"/>
      <c r="BF97" s="523"/>
      <c r="BG97" s="523"/>
      <c r="BH97" s="523"/>
      <c r="BI97" s="523"/>
      <c r="BJ97" s="523"/>
      <c r="BQ97" s="523"/>
    </row>
    <row r="98" spans="1:69">
      <c r="A98" s="523"/>
      <c r="C98" s="523"/>
      <c r="BF98" s="523"/>
      <c r="BG98" s="523"/>
      <c r="BH98" s="523"/>
      <c r="BI98" s="523"/>
      <c r="BJ98" s="523"/>
      <c r="BQ98" s="523"/>
    </row>
    <row r="99" spans="1:69">
      <c r="A99" s="523"/>
      <c r="C99" s="523"/>
      <c r="BF99" s="523"/>
      <c r="BG99" s="523"/>
      <c r="BH99" s="523"/>
      <c r="BI99" s="523"/>
      <c r="BJ99" s="523"/>
      <c r="BQ99" s="523"/>
    </row>
    <row r="100" spans="1:69">
      <c r="A100" s="523"/>
      <c r="C100" s="523"/>
      <c r="BF100" s="523"/>
      <c r="BG100" s="523"/>
      <c r="BH100" s="523"/>
      <c r="BI100" s="523"/>
      <c r="BJ100" s="523"/>
      <c r="BQ100" s="523"/>
    </row>
    <row r="101" spans="1:69">
      <c r="A101" s="523"/>
      <c r="C101" s="523"/>
      <c r="BF101" s="523"/>
      <c r="BG101" s="523"/>
      <c r="BH101" s="523"/>
      <c r="BI101" s="523"/>
      <c r="BJ101" s="523"/>
      <c r="BQ101" s="523"/>
    </row>
    <row r="102" spans="1:69">
      <c r="A102" s="523"/>
      <c r="C102" s="523"/>
      <c r="BF102" s="523"/>
      <c r="BG102" s="523"/>
      <c r="BH102" s="523"/>
      <c r="BI102" s="523"/>
      <c r="BJ102" s="523"/>
      <c r="BQ102" s="523"/>
    </row>
    <row r="103" spans="1:69">
      <c r="A103" s="523"/>
      <c r="C103" s="523"/>
      <c r="BF103" s="523"/>
      <c r="BG103" s="523"/>
      <c r="BH103" s="523"/>
      <c r="BI103" s="523"/>
      <c r="BJ103" s="523"/>
      <c r="BQ103" s="523"/>
    </row>
    <row r="104" spans="1:69">
      <c r="A104" s="523"/>
      <c r="C104" s="523"/>
      <c r="BF104" s="523"/>
      <c r="BG104" s="523"/>
      <c r="BH104" s="523"/>
      <c r="BI104" s="523"/>
      <c r="BJ104" s="523"/>
      <c r="BQ104" s="523"/>
    </row>
    <row r="105" spans="1:69">
      <c r="A105" s="523"/>
      <c r="C105" s="523"/>
      <c r="BF105" s="523"/>
      <c r="BG105" s="523"/>
      <c r="BH105" s="523"/>
      <c r="BI105" s="523"/>
      <c r="BJ105" s="523"/>
      <c r="BQ105" s="523"/>
    </row>
    <row r="106" spans="1:69">
      <c r="A106" s="523"/>
      <c r="C106" s="523"/>
      <c r="BF106" s="523"/>
      <c r="BG106" s="523"/>
      <c r="BH106" s="523"/>
      <c r="BI106" s="523"/>
      <c r="BJ106" s="523"/>
      <c r="BQ106" s="523"/>
    </row>
    <row r="107" spans="1:69">
      <c r="A107" s="523"/>
      <c r="C107" s="523"/>
      <c r="BF107" s="523"/>
      <c r="BG107" s="523"/>
      <c r="BH107" s="523"/>
      <c r="BI107" s="523"/>
      <c r="BJ107" s="523"/>
      <c r="BQ107" s="523"/>
    </row>
    <row r="108" spans="1:69">
      <c r="A108" s="523"/>
      <c r="C108" s="523"/>
      <c r="BF108" s="523"/>
      <c r="BG108" s="523"/>
      <c r="BH108" s="523"/>
      <c r="BI108" s="523"/>
      <c r="BJ108" s="523"/>
      <c r="BQ108" s="523"/>
    </row>
    <row r="109" spans="1:69">
      <c r="A109" s="523"/>
      <c r="C109" s="523"/>
      <c r="BF109" s="523"/>
      <c r="BG109" s="523"/>
      <c r="BH109" s="523"/>
      <c r="BI109" s="523"/>
      <c r="BJ109" s="523"/>
      <c r="BQ109" s="523"/>
    </row>
    <row r="110" spans="1:69">
      <c r="A110" s="523"/>
      <c r="C110" s="523"/>
      <c r="BF110" s="523"/>
      <c r="BG110" s="523"/>
      <c r="BH110" s="523"/>
      <c r="BI110" s="523"/>
      <c r="BJ110" s="523"/>
      <c r="BQ110" s="523"/>
    </row>
    <row r="111" spans="1:69">
      <c r="A111" s="523"/>
      <c r="C111" s="523"/>
      <c r="BF111" s="523"/>
      <c r="BG111" s="523"/>
      <c r="BH111" s="523"/>
      <c r="BI111" s="523"/>
      <c r="BJ111" s="523"/>
      <c r="BQ111" s="523"/>
    </row>
    <row r="112" spans="1:69">
      <c r="A112" s="523"/>
      <c r="C112" s="523"/>
      <c r="BF112" s="523"/>
      <c r="BG112" s="523"/>
      <c r="BH112" s="523"/>
      <c r="BI112" s="523"/>
      <c r="BJ112" s="523"/>
      <c r="BQ112" s="523"/>
    </row>
    <row r="113" spans="1:69">
      <c r="A113" s="523"/>
      <c r="C113" s="523"/>
      <c r="BF113" s="523"/>
      <c r="BG113" s="523"/>
      <c r="BH113" s="523"/>
      <c r="BI113" s="523"/>
      <c r="BJ113" s="523"/>
      <c r="BQ113" s="523"/>
    </row>
    <row r="114" spans="1:69">
      <c r="A114" s="523"/>
      <c r="C114" s="523"/>
      <c r="BF114" s="523"/>
      <c r="BG114" s="523"/>
      <c r="BH114" s="523"/>
      <c r="BI114" s="523"/>
      <c r="BJ114" s="523"/>
      <c r="BQ114" s="523"/>
    </row>
    <row r="115" spans="1:69">
      <c r="A115" s="523"/>
      <c r="C115" s="523"/>
      <c r="BF115" s="523"/>
      <c r="BG115" s="523"/>
      <c r="BH115" s="523"/>
      <c r="BI115" s="523"/>
      <c r="BJ115" s="523"/>
      <c r="BQ115" s="523"/>
    </row>
    <row r="116" spans="1:69">
      <c r="A116" s="523"/>
      <c r="C116" s="523"/>
      <c r="BF116" s="523"/>
      <c r="BG116" s="523"/>
      <c r="BH116" s="523"/>
      <c r="BI116" s="523"/>
      <c r="BJ116" s="523"/>
      <c r="BQ116" s="523"/>
    </row>
    <row r="117" spans="1:69">
      <c r="A117" s="523"/>
      <c r="C117" s="523"/>
      <c r="BF117" s="523"/>
      <c r="BG117" s="523"/>
      <c r="BH117" s="523"/>
      <c r="BI117" s="523"/>
      <c r="BJ117" s="523"/>
      <c r="BQ117" s="523"/>
    </row>
    <row r="118" spans="1:69">
      <c r="A118" s="523"/>
      <c r="C118" s="523"/>
      <c r="BF118" s="523"/>
      <c r="BG118" s="523"/>
      <c r="BH118" s="523"/>
      <c r="BI118" s="523"/>
      <c r="BJ118" s="523"/>
      <c r="BQ118" s="523"/>
    </row>
    <row r="119" spans="1:69">
      <c r="A119" s="523"/>
      <c r="C119" s="523"/>
      <c r="BF119" s="523"/>
      <c r="BG119" s="523"/>
      <c r="BH119" s="523"/>
      <c r="BI119" s="523"/>
      <c r="BJ119" s="523"/>
      <c r="BQ119" s="523"/>
    </row>
    <row r="120" spans="1:69">
      <c r="A120" s="523"/>
      <c r="C120" s="523"/>
      <c r="BF120" s="523"/>
      <c r="BG120" s="523"/>
      <c r="BH120" s="523"/>
      <c r="BI120" s="523"/>
      <c r="BJ120" s="523"/>
      <c r="BQ120" s="523"/>
    </row>
    <row r="121" spans="1:69">
      <c r="A121" s="523"/>
      <c r="C121" s="523"/>
      <c r="BF121" s="523"/>
      <c r="BG121" s="523"/>
      <c r="BH121" s="523"/>
      <c r="BI121" s="523"/>
      <c r="BJ121" s="523"/>
      <c r="BQ121" s="523"/>
    </row>
    <row r="122" spans="1:69">
      <c r="A122" s="523"/>
      <c r="C122" s="523"/>
      <c r="BF122" s="523"/>
      <c r="BG122" s="523"/>
      <c r="BH122" s="523"/>
      <c r="BI122" s="523"/>
      <c r="BJ122" s="523"/>
      <c r="BQ122" s="523"/>
    </row>
    <row r="123" spans="1:69">
      <c r="A123" s="523"/>
      <c r="C123" s="523"/>
      <c r="BF123" s="523"/>
      <c r="BG123" s="523"/>
      <c r="BH123" s="523"/>
      <c r="BI123" s="523"/>
      <c r="BJ123" s="523"/>
      <c r="BQ123" s="523"/>
    </row>
    <row r="124" spans="1:69">
      <c r="A124" s="523"/>
      <c r="C124" s="523"/>
      <c r="BF124" s="523"/>
      <c r="BG124" s="523"/>
      <c r="BH124" s="523"/>
      <c r="BI124" s="523"/>
      <c r="BJ124" s="523"/>
      <c r="BQ124" s="523"/>
    </row>
    <row r="125" spans="1:69">
      <c r="A125" s="523"/>
      <c r="C125" s="523"/>
      <c r="BF125" s="523"/>
      <c r="BG125" s="523"/>
      <c r="BH125" s="523"/>
      <c r="BI125" s="523"/>
      <c r="BJ125" s="523"/>
      <c r="BQ125" s="523"/>
    </row>
    <row r="126" spans="1:69">
      <c r="A126" s="523"/>
      <c r="C126" s="523"/>
      <c r="BF126" s="523"/>
      <c r="BG126" s="523"/>
      <c r="BH126" s="523"/>
      <c r="BI126" s="523"/>
      <c r="BJ126" s="523"/>
      <c r="BQ126" s="523"/>
    </row>
    <row r="127" spans="1:69">
      <c r="A127" s="523"/>
      <c r="C127" s="523"/>
      <c r="BF127" s="523"/>
      <c r="BG127" s="523"/>
      <c r="BH127" s="523"/>
      <c r="BI127" s="523"/>
      <c r="BJ127" s="523"/>
      <c r="BQ127" s="523"/>
    </row>
    <row r="128" spans="1:69">
      <c r="A128" s="523"/>
      <c r="C128" s="523"/>
      <c r="BF128" s="523"/>
      <c r="BG128" s="523"/>
      <c r="BH128" s="523"/>
      <c r="BI128" s="523"/>
      <c r="BJ128" s="523"/>
      <c r="BQ128" s="523"/>
    </row>
    <row r="129" spans="1:69">
      <c r="A129" s="523"/>
      <c r="C129" s="523"/>
      <c r="BF129" s="523"/>
      <c r="BG129" s="523"/>
      <c r="BH129" s="523"/>
      <c r="BI129" s="523"/>
      <c r="BJ129" s="523"/>
      <c r="BQ129" s="523"/>
    </row>
    <row r="130" spans="1:69">
      <c r="A130" s="523"/>
      <c r="C130" s="523"/>
      <c r="BF130" s="523"/>
      <c r="BG130" s="523"/>
      <c r="BH130" s="523"/>
      <c r="BI130" s="523"/>
      <c r="BJ130" s="523"/>
      <c r="BQ130" s="523"/>
    </row>
    <row r="131" spans="1:69">
      <c r="A131" s="523"/>
      <c r="C131" s="523"/>
      <c r="BF131" s="523"/>
      <c r="BG131" s="523"/>
      <c r="BH131" s="523"/>
      <c r="BI131" s="523"/>
      <c r="BJ131" s="523"/>
      <c r="BQ131" s="523"/>
    </row>
    <row r="132" spans="1:69">
      <c r="A132" s="523"/>
      <c r="C132" s="523"/>
      <c r="BF132" s="523"/>
      <c r="BG132" s="523"/>
      <c r="BH132" s="523"/>
      <c r="BI132" s="523"/>
      <c r="BJ132" s="523"/>
      <c r="BQ132" s="523"/>
    </row>
    <row r="133" spans="1:69">
      <c r="A133" s="523"/>
      <c r="C133" s="523"/>
      <c r="BF133" s="523"/>
      <c r="BG133" s="523"/>
      <c r="BH133" s="523"/>
      <c r="BI133" s="523"/>
      <c r="BJ133" s="523"/>
      <c r="BQ133" s="523"/>
    </row>
    <row r="134" spans="1:69">
      <c r="A134" s="523"/>
      <c r="C134" s="523"/>
      <c r="BF134" s="523"/>
      <c r="BG134" s="523"/>
      <c r="BH134" s="523"/>
      <c r="BI134" s="523"/>
      <c r="BJ134" s="523"/>
      <c r="BQ134" s="523"/>
    </row>
    <row r="135" spans="1:69">
      <c r="A135" s="523"/>
      <c r="C135" s="523"/>
      <c r="BF135" s="523"/>
      <c r="BG135" s="523"/>
      <c r="BH135" s="523"/>
      <c r="BI135" s="523"/>
      <c r="BJ135" s="523"/>
      <c r="BQ135" s="523"/>
    </row>
    <row r="136" spans="1:69">
      <c r="A136" s="523"/>
      <c r="C136" s="523"/>
      <c r="BF136" s="523"/>
      <c r="BG136" s="523"/>
      <c r="BH136" s="523"/>
      <c r="BI136" s="523"/>
      <c r="BJ136" s="523"/>
      <c r="BQ136" s="523"/>
    </row>
    <row r="137" spans="1:69">
      <c r="A137" s="523"/>
      <c r="C137" s="523"/>
      <c r="BF137" s="523"/>
      <c r="BG137" s="523"/>
      <c r="BH137" s="523"/>
      <c r="BI137" s="523"/>
      <c r="BJ137" s="523"/>
      <c r="BQ137" s="523"/>
    </row>
    <row r="138" spans="1:69">
      <c r="A138" s="523"/>
      <c r="C138" s="523"/>
      <c r="BF138" s="523"/>
      <c r="BG138" s="523"/>
      <c r="BH138" s="523"/>
      <c r="BI138" s="523"/>
      <c r="BJ138" s="523"/>
      <c r="BQ138" s="523"/>
    </row>
    <row r="139" spans="1:69">
      <c r="A139" s="523"/>
      <c r="C139" s="523"/>
      <c r="BF139" s="523"/>
      <c r="BG139" s="523"/>
      <c r="BH139" s="523"/>
      <c r="BI139" s="523"/>
      <c r="BJ139" s="523"/>
      <c r="BQ139" s="523"/>
    </row>
    <row r="140" spans="1:69">
      <c r="A140" s="523"/>
      <c r="C140" s="523"/>
      <c r="BF140" s="523"/>
      <c r="BG140" s="523"/>
      <c r="BH140" s="523"/>
      <c r="BI140" s="523"/>
      <c r="BJ140" s="523"/>
      <c r="BQ140" s="523"/>
    </row>
    <row r="141" spans="1:69">
      <c r="A141" s="523"/>
      <c r="C141" s="523"/>
      <c r="BF141" s="523"/>
      <c r="BG141" s="523"/>
      <c r="BH141" s="523"/>
      <c r="BI141" s="523"/>
      <c r="BJ141" s="523"/>
      <c r="BQ141" s="523"/>
    </row>
    <row r="142" spans="1:69">
      <c r="A142" s="523"/>
      <c r="C142" s="523"/>
      <c r="BF142" s="523"/>
      <c r="BG142" s="523"/>
      <c r="BH142" s="523"/>
      <c r="BI142" s="523"/>
      <c r="BJ142" s="523"/>
      <c r="BQ142" s="523"/>
    </row>
    <row r="143" spans="1:69">
      <c r="A143" s="523"/>
      <c r="C143" s="523"/>
      <c r="BF143" s="523"/>
      <c r="BG143" s="523"/>
      <c r="BH143" s="523"/>
      <c r="BI143" s="523"/>
      <c r="BJ143" s="523"/>
      <c r="BQ143" s="523"/>
    </row>
    <row r="144" spans="1:69">
      <c r="A144" s="523"/>
      <c r="C144" s="523"/>
      <c r="BF144" s="523"/>
      <c r="BG144" s="523"/>
      <c r="BH144" s="523"/>
      <c r="BI144" s="523"/>
      <c r="BJ144" s="523"/>
      <c r="BQ144" s="523"/>
    </row>
    <row r="145" spans="1:69">
      <c r="A145" s="523"/>
      <c r="C145" s="523"/>
      <c r="BF145" s="523"/>
      <c r="BG145" s="523"/>
      <c r="BH145" s="523"/>
      <c r="BI145" s="523"/>
      <c r="BJ145" s="523"/>
      <c r="BQ145" s="523"/>
    </row>
    <row r="146" spans="1:69">
      <c r="A146" s="523"/>
      <c r="C146" s="523"/>
      <c r="BF146" s="523"/>
      <c r="BG146" s="523"/>
      <c r="BH146" s="523"/>
      <c r="BI146" s="523"/>
      <c r="BJ146" s="523"/>
      <c r="BQ146" s="523"/>
    </row>
    <row r="147" spans="1:69">
      <c r="A147" s="523"/>
      <c r="C147" s="523"/>
      <c r="BF147" s="523"/>
      <c r="BG147" s="523"/>
      <c r="BH147" s="523"/>
      <c r="BI147" s="523"/>
      <c r="BJ147" s="523"/>
      <c r="BQ147" s="523"/>
    </row>
    <row r="148" spans="1:69">
      <c r="A148" s="523"/>
      <c r="C148" s="523"/>
      <c r="BF148" s="523"/>
      <c r="BG148" s="523"/>
      <c r="BH148" s="523"/>
      <c r="BI148" s="523"/>
      <c r="BJ148" s="523"/>
      <c r="BQ148" s="523"/>
    </row>
    <row r="149" spans="1:69">
      <c r="A149" s="523"/>
      <c r="C149" s="523"/>
      <c r="BF149" s="523"/>
      <c r="BG149" s="523"/>
      <c r="BH149" s="523"/>
      <c r="BI149" s="523"/>
      <c r="BJ149" s="523"/>
      <c r="BQ149" s="523"/>
    </row>
    <row r="150" spans="1:69" ht="12.75" customHeight="1">
      <c r="A150" s="523"/>
      <c r="C150" s="523"/>
      <c r="BF150" s="523"/>
      <c r="BG150" s="523"/>
      <c r="BH150" s="523"/>
      <c r="BI150" s="523"/>
      <c r="BJ150" s="523"/>
      <c r="BQ150" s="523"/>
    </row>
    <row r="151" spans="1:69">
      <c r="A151" s="523"/>
      <c r="C151" s="523"/>
      <c r="BF151" s="523"/>
      <c r="BG151" s="523"/>
      <c r="BH151" s="523"/>
      <c r="BI151" s="523"/>
      <c r="BJ151" s="523"/>
      <c r="BQ151" s="523"/>
    </row>
    <row r="152" spans="1:69">
      <c r="A152" s="523"/>
      <c r="C152" s="523"/>
      <c r="BF152" s="523"/>
      <c r="BG152" s="523"/>
      <c r="BH152" s="523"/>
      <c r="BI152" s="523"/>
      <c r="BJ152" s="523"/>
      <c r="BQ152" s="523"/>
    </row>
    <row r="153" spans="1:69">
      <c r="A153" s="523"/>
      <c r="C153" s="523"/>
      <c r="BF153" s="523"/>
      <c r="BG153" s="523"/>
      <c r="BH153" s="523"/>
      <c r="BI153" s="523"/>
      <c r="BJ153" s="523"/>
      <c r="BQ153" s="523"/>
    </row>
    <row r="154" spans="1:69" ht="12.75" customHeight="1">
      <c r="A154" s="523"/>
      <c r="C154" s="523"/>
      <c r="BF154" s="523"/>
      <c r="BG154" s="523"/>
      <c r="BH154" s="523"/>
      <c r="BI154" s="523"/>
      <c r="BJ154" s="523"/>
      <c r="BQ154" s="523"/>
    </row>
    <row r="155" spans="1:69" ht="12.75" customHeight="1">
      <c r="A155" s="523"/>
      <c r="C155" s="523"/>
      <c r="BF155" s="523"/>
      <c r="BG155" s="523"/>
      <c r="BH155" s="523"/>
      <c r="BI155" s="523"/>
      <c r="BJ155" s="523"/>
      <c r="BQ155" s="523"/>
    </row>
    <row r="156" spans="1:69" ht="12.75" customHeight="1">
      <c r="A156" s="523"/>
      <c r="C156" s="523"/>
      <c r="BF156" s="523"/>
      <c r="BG156" s="523"/>
      <c r="BH156" s="523"/>
      <c r="BI156" s="523"/>
      <c r="BJ156" s="523"/>
      <c r="BQ156" s="523"/>
    </row>
    <row r="157" spans="1:69" ht="12.75" customHeight="1">
      <c r="A157" s="523"/>
      <c r="C157" s="523"/>
      <c r="BF157" s="523"/>
      <c r="BG157" s="523"/>
      <c r="BH157" s="523"/>
      <c r="BI157" s="523"/>
      <c r="BJ157" s="523"/>
      <c r="BQ157" s="523"/>
    </row>
    <row r="158" spans="1:69" ht="12.75" customHeight="1">
      <c r="A158" s="523"/>
      <c r="C158" s="523"/>
      <c r="BF158" s="523"/>
      <c r="BG158" s="523"/>
      <c r="BH158" s="523"/>
      <c r="BI158" s="523"/>
      <c r="BJ158" s="523"/>
      <c r="BQ158" s="523"/>
    </row>
    <row r="159" spans="1:69" ht="12.75" customHeight="1">
      <c r="A159" s="523"/>
      <c r="C159" s="523"/>
      <c r="BF159" s="523"/>
      <c r="BG159" s="523"/>
      <c r="BH159" s="523"/>
      <c r="BI159" s="523"/>
      <c r="BJ159" s="523"/>
      <c r="BQ159" s="523"/>
    </row>
    <row r="160" spans="1:69" ht="12.75" customHeight="1">
      <c r="A160" s="523"/>
      <c r="C160" s="523"/>
      <c r="BF160" s="523"/>
      <c r="BG160" s="523"/>
      <c r="BH160" s="523"/>
      <c r="BI160" s="523"/>
      <c r="BJ160" s="523"/>
      <c r="BQ160" s="523"/>
    </row>
    <row r="161" spans="1:69" ht="12.75" customHeight="1">
      <c r="A161" s="523"/>
      <c r="C161" s="523"/>
      <c r="BF161" s="523"/>
      <c r="BG161" s="523"/>
      <c r="BH161" s="523"/>
      <c r="BI161" s="523"/>
      <c r="BJ161" s="523"/>
      <c r="BQ161" s="523"/>
    </row>
    <row r="162" spans="1:69" ht="12.75" customHeight="1">
      <c r="A162" s="523"/>
      <c r="C162" s="523"/>
      <c r="BF162" s="523"/>
      <c r="BG162" s="523"/>
      <c r="BH162" s="523"/>
      <c r="BI162" s="523"/>
      <c r="BJ162" s="523"/>
      <c r="BQ162" s="523"/>
    </row>
    <row r="163" spans="1:69" ht="12.75" customHeight="1">
      <c r="A163" s="523"/>
      <c r="C163" s="523"/>
      <c r="BF163" s="523"/>
      <c r="BG163" s="523"/>
      <c r="BH163" s="523"/>
      <c r="BI163" s="523"/>
      <c r="BJ163" s="523"/>
      <c r="BQ163" s="523"/>
    </row>
    <row r="164" spans="1:69" ht="12.75" customHeight="1">
      <c r="A164" s="523"/>
      <c r="C164" s="523"/>
      <c r="BF164" s="523"/>
      <c r="BG164" s="523"/>
      <c r="BH164" s="523"/>
      <c r="BI164" s="523"/>
      <c r="BJ164" s="523"/>
      <c r="BQ164" s="523"/>
    </row>
    <row r="165" spans="1:69" ht="12.75" customHeight="1">
      <c r="A165" s="523"/>
      <c r="C165" s="523"/>
      <c r="BF165" s="523"/>
      <c r="BG165" s="523"/>
      <c r="BH165" s="523"/>
      <c r="BI165" s="523"/>
      <c r="BJ165" s="523"/>
      <c r="BQ165" s="523"/>
    </row>
    <row r="166" spans="1:69" ht="12.75" customHeight="1">
      <c r="A166" s="523"/>
      <c r="C166" s="523"/>
      <c r="BF166" s="523"/>
      <c r="BG166" s="523"/>
      <c r="BH166" s="523"/>
      <c r="BI166" s="523"/>
      <c r="BJ166" s="523"/>
      <c r="BQ166" s="523"/>
    </row>
    <row r="167" spans="1:69" ht="12.75" customHeight="1">
      <c r="A167" s="523"/>
      <c r="C167" s="523"/>
      <c r="BF167" s="523"/>
      <c r="BG167" s="523"/>
      <c r="BH167" s="523"/>
      <c r="BI167" s="523"/>
      <c r="BJ167" s="523"/>
      <c r="BQ167" s="523"/>
    </row>
    <row r="168" spans="1:69" ht="12.75" customHeight="1">
      <c r="A168" s="523"/>
      <c r="C168" s="523"/>
      <c r="BF168" s="523"/>
      <c r="BG168" s="523"/>
      <c r="BH168" s="523"/>
      <c r="BI168" s="523"/>
      <c r="BJ168" s="523"/>
      <c r="BQ168" s="523"/>
    </row>
    <row r="169" spans="1:69" ht="12.75" customHeight="1">
      <c r="A169" s="523"/>
      <c r="C169" s="523"/>
      <c r="BF169" s="523"/>
      <c r="BG169" s="523"/>
      <c r="BH169" s="523"/>
      <c r="BI169" s="523"/>
      <c r="BJ169" s="523"/>
      <c r="BQ169" s="523"/>
    </row>
    <row r="170" spans="1:69" ht="12.75" customHeight="1">
      <c r="A170" s="523"/>
      <c r="C170" s="523"/>
      <c r="BF170" s="523"/>
      <c r="BG170" s="523"/>
      <c r="BH170" s="523"/>
      <c r="BI170" s="523"/>
      <c r="BJ170" s="523"/>
      <c r="BQ170" s="523"/>
    </row>
    <row r="171" spans="1:69" ht="12.75" customHeight="1">
      <c r="A171" s="523"/>
      <c r="C171" s="523"/>
      <c r="BF171" s="523"/>
      <c r="BG171" s="523"/>
      <c r="BH171" s="523"/>
      <c r="BI171" s="523"/>
      <c r="BJ171" s="523"/>
      <c r="BQ171" s="523"/>
    </row>
    <row r="172" spans="1:69" ht="12.75" customHeight="1">
      <c r="A172" s="523"/>
      <c r="C172" s="523"/>
      <c r="BF172" s="523"/>
      <c r="BG172" s="523"/>
      <c r="BH172" s="523"/>
      <c r="BI172" s="523"/>
      <c r="BJ172" s="523"/>
      <c r="BQ172" s="523"/>
    </row>
    <row r="173" spans="1:69" ht="12.75" customHeight="1">
      <c r="A173" s="523"/>
      <c r="C173" s="523"/>
      <c r="BF173" s="523"/>
      <c r="BG173" s="523"/>
      <c r="BH173" s="523"/>
      <c r="BI173" s="523"/>
      <c r="BJ173" s="523"/>
      <c r="BQ173" s="523"/>
    </row>
    <row r="174" spans="1:69" ht="12.75" customHeight="1">
      <c r="A174" s="523"/>
      <c r="C174" s="523"/>
      <c r="BF174" s="523"/>
      <c r="BG174" s="523"/>
      <c r="BH174" s="523"/>
      <c r="BI174" s="523"/>
      <c r="BJ174" s="523"/>
      <c r="BQ174" s="523"/>
    </row>
    <row r="175" spans="1:69" ht="12.75" customHeight="1">
      <c r="A175" s="523"/>
      <c r="C175" s="523"/>
      <c r="BF175" s="523"/>
      <c r="BG175" s="523"/>
      <c r="BH175" s="523"/>
      <c r="BI175" s="523"/>
      <c r="BJ175" s="523"/>
      <c r="BQ175" s="523"/>
    </row>
    <row r="176" spans="1:69" ht="12.75" customHeight="1">
      <c r="A176" s="523"/>
      <c r="C176" s="523"/>
      <c r="BF176" s="523"/>
      <c r="BG176" s="523"/>
      <c r="BH176" s="523"/>
      <c r="BI176" s="523"/>
      <c r="BJ176" s="523"/>
      <c r="BQ176" s="523"/>
    </row>
    <row r="177" spans="1:69" ht="12.75" customHeight="1">
      <c r="A177" s="523"/>
      <c r="C177" s="523"/>
      <c r="BF177" s="523"/>
      <c r="BG177" s="523"/>
      <c r="BH177" s="523"/>
      <c r="BI177" s="523"/>
      <c r="BJ177" s="523"/>
      <c r="BQ177" s="523"/>
    </row>
    <row r="178" spans="1:69" ht="12.75" customHeight="1">
      <c r="A178" s="523"/>
      <c r="C178" s="523"/>
      <c r="BF178" s="523"/>
      <c r="BG178" s="523"/>
      <c r="BH178" s="523"/>
      <c r="BI178" s="523"/>
      <c r="BJ178" s="523"/>
      <c r="BQ178" s="523"/>
    </row>
    <row r="179" spans="1:69" ht="12.75" customHeight="1">
      <c r="A179" s="523"/>
      <c r="C179" s="523"/>
      <c r="BF179" s="523"/>
      <c r="BG179" s="523"/>
      <c r="BH179" s="523"/>
      <c r="BI179" s="523"/>
      <c r="BJ179" s="523"/>
      <c r="BQ179" s="523"/>
    </row>
    <row r="180" spans="1:69" ht="12.75" customHeight="1">
      <c r="A180" s="523"/>
      <c r="C180" s="523"/>
      <c r="BF180" s="523"/>
      <c r="BG180" s="523"/>
      <c r="BH180" s="523"/>
      <c r="BI180" s="523"/>
      <c r="BJ180" s="523"/>
      <c r="BQ180" s="523"/>
    </row>
    <row r="181" spans="1:69" ht="12.75" customHeight="1">
      <c r="A181" s="523"/>
      <c r="C181" s="523"/>
      <c r="BF181" s="523"/>
      <c r="BG181" s="523"/>
      <c r="BH181" s="523"/>
      <c r="BI181" s="523"/>
      <c r="BJ181" s="523"/>
      <c r="BQ181" s="523"/>
    </row>
    <row r="182" spans="1:69" ht="12.75" customHeight="1">
      <c r="A182" s="523"/>
      <c r="C182" s="523"/>
      <c r="BF182" s="523"/>
      <c r="BG182" s="523"/>
      <c r="BH182" s="523"/>
      <c r="BI182" s="523"/>
      <c r="BJ182" s="523"/>
      <c r="BQ182" s="523"/>
    </row>
    <row r="183" spans="1:69" ht="12.75" customHeight="1">
      <c r="A183" s="523"/>
      <c r="C183" s="523"/>
      <c r="BF183" s="523"/>
      <c r="BG183" s="523"/>
      <c r="BH183" s="523"/>
      <c r="BI183" s="523"/>
      <c r="BJ183" s="523"/>
      <c r="BQ183" s="523"/>
    </row>
    <row r="184" spans="1:69" ht="12.75" customHeight="1">
      <c r="A184" s="523"/>
      <c r="C184" s="523"/>
      <c r="BF184" s="523"/>
      <c r="BG184" s="523"/>
      <c r="BH184" s="523"/>
      <c r="BI184" s="523"/>
      <c r="BJ184" s="523"/>
      <c r="BQ184" s="523"/>
    </row>
    <row r="185" spans="1:69" ht="12.75" customHeight="1">
      <c r="A185" s="523"/>
      <c r="C185" s="523"/>
      <c r="BF185" s="523"/>
      <c r="BG185" s="523"/>
      <c r="BH185" s="523"/>
      <c r="BI185" s="523"/>
      <c r="BJ185" s="523"/>
      <c r="BQ185" s="523"/>
    </row>
    <row r="186" spans="1:69" ht="12.75" customHeight="1">
      <c r="A186" s="523"/>
      <c r="C186" s="523"/>
      <c r="BF186" s="523"/>
      <c r="BG186" s="523"/>
      <c r="BH186" s="523"/>
      <c r="BI186" s="523"/>
      <c r="BJ186" s="523"/>
      <c r="BQ186" s="523"/>
    </row>
    <row r="187" spans="1:69" ht="12.75" customHeight="1">
      <c r="A187" s="523"/>
      <c r="C187" s="523"/>
      <c r="BF187" s="523"/>
      <c r="BG187" s="523"/>
      <c r="BH187" s="523"/>
      <c r="BI187" s="523"/>
      <c r="BJ187" s="523"/>
      <c r="BQ187" s="523"/>
    </row>
    <row r="188" spans="1:69" ht="12.75" customHeight="1">
      <c r="A188" s="523"/>
      <c r="C188" s="523"/>
      <c r="BF188" s="523"/>
      <c r="BG188" s="523"/>
      <c r="BH188" s="523"/>
      <c r="BI188" s="523"/>
      <c r="BJ188" s="523"/>
      <c r="BQ188" s="523"/>
    </row>
    <row r="189" spans="1:69" ht="12.75" customHeight="1">
      <c r="A189" s="523"/>
      <c r="C189" s="523"/>
      <c r="BF189" s="523"/>
      <c r="BG189" s="523"/>
      <c r="BH189" s="523"/>
      <c r="BI189" s="523"/>
      <c r="BJ189" s="523"/>
      <c r="BQ189" s="523"/>
    </row>
    <row r="190" spans="1:69" ht="12.75" customHeight="1">
      <c r="A190" s="523"/>
      <c r="C190" s="523"/>
      <c r="BF190" s="523"/>
      <c r="BG190" s="523"/>
      <c r="BH190" s="523"/>
      <c r="BI190" s="523"/>
      <c r="BJ190" s="523"/>
      <c r="BQ190" s="523"/>
    </row>
    <row r="191" spans="1:69" ht="12.75" customHeight="1">
      <c r="A191" s="523"/>
      <c r="C191" s="523"/>
      <c r="BF191" s="523"/>
      <c r="BG191" s="523"/>
      <c r="BH191" s="523"/>
      <c r="BI191" s="523"/>
      <c r="BJ191" s="523"/>
      <c r="BQ191" s="523"/>
    </row>
    <row r="192" spans="1:69" ht="12.75" customHeight="1">
      <c r="A192" s="523"/>
      <c r="C192" s="523"/>
      <c r="BF192" s="523"/>
      <c r="BG192" s="523"/>
      <c r="BH192" s="523"/>
      <c r="BI192" s="523"/>
      <c r="BJ192" s="523"/>
      <c r="BQ192" s="523"/>
    </row>
    <row r="193" spans="1:69" ht="12.75" customHeight="1">
      <c r="A193" s="523"/>
      <c r="C193" s="523"/>
      <c r="BF193" s="523"/>
      <c r="BG193" s="523"/>
      <c r="BH193" s="523"/>
      <c r="BI193" s="523"/>
      <c r="BJ193" s="523"/>
      <c r="BQ193" s="523"/>
    </row>
    <row r="194" spans="1:69" ht="12.75" customHeight="1">
      <c r="A194" s="523"/>
      <c r="C194" s="523"/>
      <c r="BF194" s="523"/>
      <c r="BG194" s="523"/>
      <c r="BH194" s="523"/>
      <c r="BI194" s="523"/>
      <c r="BJ194" s="523"/>
      <c r="BQ194" s="523"/>
    </row>
    <row r="195" spans="1:69" ht="12.75" customHeight="1">
      <c r="A195" s="523"/>
      <c r="C195" s="523"/>
      <c r="BF195" s="523"/>
      <c r="BG195" s="523"/>
      <c r="BH195" s="523"/>
      <c r="BI195" s="523"/>
      <c r="BJ195" s="523"/>
      <c r="BQ195" s="523"/>
    </row>
    <row r="196" spans="1:69" ht="12.75" customHeight="1">
      <c r="A196" s="523"/>
      <c r="C196" s="523"/>
      <c r="BF196" s="523"/>
      <c r="BG196" s="523"/>
      <c r="BH196" s="523"/>
      <c r="BI196" s="523"/>
      <c r="BJ196" s="523"/>
      <c r="BQ196" s="523"/>
    </row>
  </sheetData>
  <sheetProtection selectLockedCells="1" selectUnlockedCells="1"/>
  <sortState ref="B25:BB26">
    <sortCondition ref="C25:C26"/>
  </sortState>
  <mergeCells count="135">
    <mergeCell ref="BB2:BC2"/>
    <mergeCell ref="BB3:BC3"/>
    <mergeCell ref="BB4:BC4"/>
    <mergeCell ref="BB5:BC5"/>
    <mergeCell ref="BB6:BC6"/>
    <mergeCell ref="AX2:AY2"/>
    <mergeCell ref="AX3:AY3"/>
    <mergeCell ref="AX4:AY4"/>
    <mergeCell ref="AX5:AY5"/>
    <mergeCell ref="AX6:AY6"/>
    <mergeCell ref="AZ2:BA2"/>
    <mergeCell ref="AZ3:BA3"/>
    <mergeCell ref="AZ4:BA4"/>
    <mergeCell ref="AZ5:BA5"/>
    <mergeCell ref="AZ6:BA6"/>
    <mergeCell ref="AT2:AU2"/>
    <mergeCell ref="AT3:AU3"/>
    <mergeCell ref="AT4:AU4"/>
    <mergeCell ref="AT5:AU5"/>
    <mergeCell ref="AT6:AU6"/>
    <mergeCell ref="AV2:AW2"/>
    <mergeCell ref="AV3:AW3"/>
    <mergeCell ref="AV4:AW4"/>
    <mergeCell ref="AV5:AW5"/>
    <mergeCell ref="AV6:AW6"/>
    <mergeCell ref="B2:C6"/>
    <mergeCell ref="D2:E2"/>
    <mergeCell ref="F2:G2"/>
    <mergeCell ref="H2:I2"/>
    <mergeCell ref="J2:K2"/>
    <mergeCell ref="D4:E4"/>
    <mergeCell ref="F4:G4"/>
    <mergeCell ref="H4:I4"/>
    <mergeCell ref="J4:K4"/>
    <mergeCell ref="D3:E3"/>
    <mergeCell ref="F3:G3"/>
    <mergeCell ref="H3:I3"/>
    <mergeCell ref="J3:K3"/>
    <mergeCell ref="D6:E6"/>
    <mergeCell ref="F6:G6"/>
    <mergeCell ref="H6:I6"/>
    <mergeCell ref="J6:K6"/>
    <mergeCell ref="D5:E5"/>
    <mergeCell ref="F5:G5"/>
    <mergeCell ref="H5:I5"/>
    <mergeCell ref="J5:K5"/>
    <mergeCell ref="AL6:AM6"/>
    <mergeCell ref="AD3:AE3"/>
    <mergeCell ref="AJ3:AK3"/>
    <mergeCell ref="Z2:AA2"/>
    <mergeCell ref="T3:U3"/>
    <mergeCell ref="V3:W3"/>
    <mergeCell ref="X3:Y3"/>
    <mergeCell ref="Z3:AA3"/>
    <mergeCell ref="T2:U2"/>
    <mergeCell ref="V2:W2"/>
    <mergeCell ref="Z5:AA5"/>
    <mergeCell ref="T5:U5"/>
    <mergeCell ref="BK4:BP4"/>
    <mergeCell ref="AL4:AM4"/>
    <mergeCell ref="AN4:AO4"/>
    <mergeCell ref="AF5:AG5"/>
    <mergeCell ref="AH5:AI5"/>
    <mergeCell ref="AJ5:AK5"/>
    <mergeCell ref="AL5:AM5"/>
    <mergeCell ref="AN5:AO5"/>
    <mergeCell ref="AP5:AQ5"/>
    <mergeCell ref="AF4:AG4"/>
    <mergeCell ref="AH4:AI4"/>
    <mergeCell ref="AJ4:AK4"/>
    <mergeCell ref="AP4:AQ4"/>
    <mergeCell ref="BG4:BJ4"/>
    <mergeCell ref="AR4:AS4"/>
    <mergeCell ref="AR5:AS5"/>
    <mergeCell ref="R4:S4"/>
    <mergeCell ref="AD5:AE5"/>
    <mergeCell ref="Z4:AA4"/>
    <mergeCell ref="AB5:AC5"/>
    <mergeCell ref="V5:W5"/>
    <mergeCell ref="X5:Y5"/>
    <mergeCell ref="R68:S68"/>
    <mergeCell ref="T68:U68"/>
    <mergeCell ref="V6:W6"/>
    <mergeCell ref="X6:Y6"/>
    <mergeCell ref="Z6:AA6"/>
    <mergeCell ref="AB6:AC6"/>
    <mergeCell ref="AD6:AE6"/>
    <mergeCell ref="AP6:AQ6"/>
    <mergeCell ref="AF6:AG6"/>
    <mergeCell ref="AH6:AI6"/>
    <mergeCell ref="AJ6:AK6"/>
    <mergeCell ref="N4:O4"/>
    <mergeCell ref="P4:Q4"/>
    <mergeCell ref="AH3:AI3"/>
    <mergeCell ref="AN2:AO2"/>
    <mergeCell ref="AL3:AM3"/>
    <mergeCell ref="AN3:AO3"/>
    <mergeCell ref="AP3:AQ3"/>
    <mergeCell ref="X2:Y2"/>
    <mergeCell ref="AB2:AC2"/>
    <mergeCell ref="AD2:AE2"/>
    <mergeCell ref="AB4:AC4"/>
    <mergeCell ref="AD4:AE4"/>
    <mergeCell ref="AP2:AQ2"/>
    <mergeCell ref="AF3:AG3"/>
    <mergeCell ref="AB3:AC3"/>
    <mergeCell ref="AN6:AO6"/>
    <mergeCell ref="R6:S6"/>
    <mergeCell ref="T4:U4"/>
    <mergeCell ref="V4:W4"/>
    <mergeCell ref="X4:Y4"/>
    <mergeCell ref="L2:M2"/>
    <mergeCell ref="P5:Q5"/>
    <mergeCell ref="R5:S5"/>
    <mergeCell ref="AR6:AS6"/>
    <mergeCell ref="AR2:AS2"/>
    <mergeCell ref="AR3:AS3"/>
    <mergeCell ref="AF2:AG2"/>
    <mergeCell ref="AH2:AI2"/>
    <mergeCell ref="L6:M6"/>
    <mergeCell ref="N6:O6"/>
    <mergeCell ref="P6:Q6"/>
    <mergeCell ref="T6:U6"/>
    <mergeCell ref="AJ2:AK2"/>
    <mergeCell ref="L4:M4"/>
    <mergeCell ref="L5:M5"/>
    <mergeCell ref="N2:O2"/>
    <mergeCell ref="P2:Q2"/>
    <mergeCell ref="R2:S2"/>
    <mergeCell ref="L3:M3"/>
    <mergeCell ref="N3:O3"/>
    <mergeCell ref="P3:Q3"/>
    <mergeCell ref="R3:S3"/>
    <mergeCell ref="N5:O5"/>
    <mergeCell ref="AL2:AM2"/>
  </mergeCells>
  <conditionalFormatting sqref="BK8:BP8 BK17:BP17 BK19:BP20 BK43:BP43 BK46:BP46 BK48:BP49 BK51:BP51 BK58:BP58 BK65:BP66 BK22:BP22 BM23:BP23 BK53:BP56 BK10:BP10 BK12:BP13 BK15:BP15 BK33:BP35 BK28:BP28 BK37:BP38 BK40:BP41 BO44:BP44 BK60:BP60">
    <cfRule type="cellIs" dxfId="110" priority="158" stopIfTrue="1" operator="greaterThan">
      <formula>0</formula>
    </cfRule>
  </conditionalFormatting>
  <conditionalFormatting sqref="BK7:BP7 BK16:BP16 BK32:BP32 BK36:BP36 BK45:BP45 BK64:BP64 BK27:BP27">
    <cfRule type="cellIs" priority="159" stopIfTrue="1" operator="equal">
      <formula>#N/A</formula>
    </cfRule>
  </conditionalFormatting>
  <conditionalFormatting sqref="BK9:BP9 BK11:BP11 BK47:BP47 BK57:BP57">
    <cfRule type="cellIs" priority="160" stopIfTrue="1" operator="equal">
      <formula>"04"</formula>
    </cfRule>
  </conditionalFormatting>
  <conditionalFormatting sqref="BK14:BP14 BK18:BP18 BK21:BP21 BK39:BP39 BK42:BP42 BK50:BP50 BK52:BP52">
    <cfRule type="cellIs" priority="161" stopIfTrue="1" operator="equal">
      <formula>"03"</formula>
    </cfRule>
  </conditionalFormatting>
  <conditionalFormatting sqref="BK26:BP26">
    <cfRule type="cellIs" dxfId="109" priority="137" stopIfTrue="1" operator="greaterThan">
      <formula>0</formula>
    </cfRule>
  </conditionalFormatting>
  <conditionalFormatting sqref="BK24:BP24">
    <cfRule type="cellIs" priority="138" stopIfTrue="1" operator="equal">
      <formula>"03"</formula>
    </cfRule>
  </conditionalFormatting>
  <conditionalFormatting sqref="BK25:BP25">
    <cfRule type="cellIs" dxfId="108" priority="117" stopIfTrue="1" operator="greaterThan">
      <formula>0</formula>
    </cfRule>
  </conditionalFormatting>
  <conditionalFormatting sqref="BK30:BP30">
    <cfRule type="cellIs" dxfId="107" priority="94" stopIfTrue="1" operator="greaterThan">
      <formula>0</formula>
    </cfRule>
  </conditionalFormatting>
  <conditionalFormatting sqref="BK23:BL23">
    <cfRule type="cellIs" dxfId="106" priority="74" stopIfTrue="1" operator="greaterThan">
      <formula>0</formula>
    </cfRule>
  </conditionalFormatting>
  <conditionalFormatting sqref="BK59:BP59">
    <cfRule type="cellIs" dxfId="105" priority="72" stopIfTrue="1" operator="greaterThan">
      <formula>0</formula>
    </cfRule>
  </conditionalFormatting>
  <conditionalFormatting sqref="BK44:BN44">
    <cfRule type="cellIs" dxfId="104" priority="38" stopIfTrue="1" operator="greaterThan">
      <formula>0</formula>
    </cfRule>
  </conditionalFormatting>
  <conditionalFormatting sqref="BK63:BP63 BN62:BP62">
    <cfRule type="cellIs" dxfId="103" priority="23" stopIfTrue="1" operator="greaterThan">
      <formula>0</formula>
    </cfRule>
  </conditionalFormatting>
  <conditionalFormatting sqref="BK61:BP61">
    <cfRule type="cellIs" priority="24" stopIfTrue="1" operator="equal">
      <formula>"04"</formula>
    </cfRule>
  </conditionalFormatting>
  <conditionalFormatting sqref="BK62:BM62">
    <cfRule type="cellIs" dxfId="102" priority="9" stopIfTrue="1" operator="greaterThan">
      <formula>0</formula>
    </cfRule>
  </conditionalFormatting>
  <conditionalFormatting sqref="BK31:BN31">
    <cfRule type="cellIs" dxfId="101" priority="7" stopIfTrue="1" operator="greaterThan">
      <formula>0</formula>
    </cfRule>
  </conditionalFormatting>
  <conditionalFormatting sqref="BK29:BP29">
    <cfRule type="cellIs" priority="3" stopIfTrue="1" operator="equal">
      <formula>#N/A</formula>
    </cfRule>
  </conditionalFormatting>
  <conditionalFormatting sqref="BO31:BP31">
    <cfRule type="cellIs" dxfId="100" priority="2" stopIfTrue="1" operator="greaterThan">
      <formula>0</formula>
    </cfRule>
  </conditionalFormatting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45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4" stopIfTrue="1" operator="equal" id="{46A3FA1F-AF28-4CFF-908A-7044CF3C6F0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5" stopIfTrue="1" operator="equal" id="{58D9DA6E-42D2-4024-99B9-4241C1216B3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6" stopIfTrue="1" operator="equal" id="{8F781244-456A-4CBC-BC93-AF490CE3DB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 E10 E12:E13 E15 E17 E19:E20 E22:E23 E37:E38 E40:E41 E43 E46 E48:E49 E51 E58 E65:E66 G8 G10 G12:G13 G15 G17 G19:G20 G22:G23 G37:G38 G40:G41 G43 G46 G48:G49 G51 G58 G65:G66 I8 I10 I12:I13 I15 I17 I19:I20 I22:I23 I37:I38 I40:I41 I43 I46 I48:I49 I51 I58 I65:I66 K8 K10 K12:K13 K15 K17 K19:K20 K22:K23 K37:K38 K40:K41 K43 K46 K48:K49 K51 K58 K65:K66 M8 M10 M12:M13 M15 M17 M19:M20 M22:M23 M37:M38 M40:M41 M43 M46 M48:M49 M51 M58 M65:M66 O8 O10 O12:O13 O15 O17 O19:O20 O22:O23 O37:O38 O40:O41 O43 O46 O48:O49 O51 O58 O65:O66 Q8 Q10 Q12:Q13 Q15 Q17 Q19:Q20 Q22:Q23 Q37:Q38 Q40:Q41 Q43 Q46 Q48:Q49 Q51 Q58 Q65:Q66 S8 S10 S12:S13 S15 S17 S19:S20 S22:S23 S37:S38 S40:S41 S43 S46 S48:S49 S51 S58 S65:S66 U8 U10 U12:U13 U15 U17 U19:U20 U22:U23 U37:U38 U40:U41 U43 U46 U48:U49 U51 U58 U65:U66 W8 W10 W12:W13 W15 W17 W19:W20 W22:W23 W37:W38 W40:W41 W43 W46 W48:W49 W51 W58 W65:W66 Y8 Y10 Y12:Y13 Y15 Y17 Y19:Y20 Y22:Y23 Y37:Y38 Y40:Y41 Y43 Y46 Y48:Y49 Y51 Y58 Y65:Y66 AA8:AE8 AA10:AE10 AA12:AE12 AA15:AE15 AA17:AE17 AA19:AE20 AA22:AE23 AA37:AE38 AA40:AE41 AA43:AE43 AA46:AE46 AA48:AE49 AA51:AE51 AA58:AE58 AA65:AE66 AG8 AG10 AG12:AG13 AG15 AG17 AG19:AG20 AG22:AG23 AG37:AG38 AG40:AG41 AG43 AG46 AG48:AG49 AG51 AG58 AG65:AG66 AI8 AI10 AI12:AI13 AI15 AI17 AI19:AI20 AI22:AI23 AI37:AI38 AI40:AI41 AI43 AI46 AI48:AI49 AI51 AI58 AI65:AI66 AK8 AK10 AK12:AK13 AK15 AK17 AK19:AK20 AK22:AK23 AK37:AK38 AK40:AK41 AK43 AK46 AK48:AK49 AK51 AK58 AK65:AK66 AM8 AM10 AM12:AM13 AM15 AM17 AM19:AM20 AM22:AM23 AM37:AM38 AM40:AM41 AM43 AM46 AM48:AM49 AM51 AM58 AM65:AM66 AO8 AO10 AO12:AO13 AO15 AO17 AO19:AO20 AO22:AO23 AO37:AO38 AO40:AO41 AO43 AO46 AO48:AO49 AO51 AO58 AO65:AO66 AQ8:AW8 AQ10:AW10 AQ12:AW13 AQ15:AW15 AQ17:AW17 AQ19:AW20 AQ22:AW23 AQ37:AW38 AQ40:AW41 AQ43:AW43 AQ46:AW46 AQ48:AW49 AQ51:AW51 AQ58:AW58 AQ65:AW66 AA13:AB13 AD13:AE13 E33:E35 G33:G35 I33:I35 K33:K35 M33:M35 O33:O35 Q33:Q35 S33:S35 U33:U35 W33:W35 Y33:Y35 AA33:AE35 AG33:AG35 AI33:AI35 AK33:AK35 AM33:AM35 AO33:AO35 AQ33:AW35 BA33:BA35 AY33:AY35 BC33:BC35 AQ60:AW60 AO60 AM60 AK60 AI60 AG60 AA60:AE60 Y60 W60 U60 S60 Q60 O60 M60 K60 I60 G60 E60 E53:E56 G53:G56 I53:I56 K53:K56 M53:M56 O53:O56 Q53:Q56 S53:S56 U53:U56 W53:W56 Y53:Y56 AA53:AE56 AG53:AG56 AI53:AI56 AK53:AK56 AM53:AM56 AO53:AO56 AQ53:AW56 BA53:BA56 AY53:AY56 BC53:BC56 AQ44:AS44 AU44 E28 G28 I28 K28 M28 O28 Q28 S28 U28 W28 Y28 AA28:AE28 AG28 AI28 AK28 AM28 AO28 AQ28:AW28 BA28 AY28 BC28</xm:sqref>
        </x14:conditionalFormatting>
        <x14:conditionalFormatting xmlns:xm="http://schemas.microsoft.com/office/excel/2006/main">
          <x14:cfRule type="cellIs" priority="157" stopIfTrue="1" operator="equal" id="{F46DB26B-C8B1-4634-87EC-2386C5B4838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BK8:BP8 BK17:BP17 BK19:BP20 BK43:BP43 BK46:BP46 BK48:BP49 BK51:BP51 BK58:BP58 BK65:BP66 BK22:BP22 BM23:BP23 BK53:BP56 BK10:BP10 BK12:BP13 BK15:BP15 BK33:BP35 BK28:BP28 BK37:BP38 BK40:BP41 BO44:BP44 BK60:BP60</xm:sqref>
        </x14:conditionalFormatting>
        <x14:conditionalFormatting xmlns:xm="http://schemas.microsoft.com/office/excel/2006/main">
          <x14:cfRule type="cellIs" priority="148" stopIfTrue="1" operator="equal" id="{CE95B023-D904-4B92-A755-8729067A1A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9" stopIfTrue="1" operator="equal" id="{EFDF7CF1-8594-4DEB-A52E-4DDF8B82B0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0" stopIfTrue="1" operator="equal" id="{685C4CAA-A274-4F6D-83FB-0DAB7B2A17C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BA8 BA10 BA12:BA13 BA15 BA17 BA19:BA20 BA22:BA23 BA37:BA38 BA40:BA41 BA43 BA46 BA48:BA49 BA51 BA58 BA65:BA66 BA60</xm:sqref>
        </x14:conditionalFormatting>
        <x14:conditionalFormatting xmlns:xm="http://schemas.microsoft.com/office/excel/2006/main">
          <x14:cfRule type="cellIs" priority="151" stopIfTrue="1" operator="equal" id="{123A72F3-42D8-4783-9939-0031D33D569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2" stopIfTrue="1" operator="equal" id="{7083BC97-1002-428F-B5AE-3B2EFD3BED0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3" stopIfTrue="1" operator="equal" id="{F31A875E-827E-452D-8DA1-39514D16ED6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AY8 AY10 AY12:AY13 AY15 AY17 AY19:AY20 AY22:AY23 AY37:AY38 AY40:AY41 AY43 AY46 AY48:AY49 AY51 AY58 AY65:AY66 AY60</xm:sqref>
        </x14:conditionalFormatting>
        <x14:conditionalFormatting xmlns:xm="http://schemas.microsoft.com/office/excel/2006/main">
          <x14:cfRule type="cellIs" priority="145" stopIfTrue="1" operator="equal" id="{6F5F686C-77AF-4923-AB02-E7ADDF3F57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6" stopIfTrue="1" operator="equal" id="{139754AC-45BF-4866-A4AE-43E9B7A2AD1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7" stopIfTrue="1" operator="equal" id="{BBB384C5-4F6A-46EF-80FC-C9FFE29ABBD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BC8 BC10 BC12:BC13 BC15 BC17 BC19:BC20 BC22:BC23 BC37:BC38 BC40:BC41 BC43 BC46 BC48:BC49 BC51 BC58 BC65:BC66 BC60</xm:sqref>
        </x14:conditionalFormatting>
        <x14:conditionalFormatting xmlns:xm="http://schemas.microsoft.com/office/excel/2006/main">
          <x14:cfRule type="cellIs" priority="133" stopIfTrue="1" operator="equal" id="{8FA35A2F-1171-4445-A258-6DBBDAE8D03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4" stopIfTrue="1" operator="equal" id="{5122EFF9-DC64-48FA-AA2B-F29DFAD59A5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5" stopIfTrue="1" operator="equal" id="{75BD5D68-3D8D-45D4-A271-AA614760636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E25:E26 G25:G26 I25:I26 K25:K26 M25:M26 O25:O26 Q25:Q26 S25:S26 U25:U26 W25:W26 Y25:Y26 AA25:AE26 AG25:AG26 AI25:AI26 AK25:AK26 AM25:AM26 AO25:AO26 AQ25:AW26</xm:sqref>
        </x14:conditionalFormatting>
        <x14:conditionalFormatting xmlns:xm="http://schemas.microsoft.com/office/excel/2006/main">
          <x14:cfRule type="cellIs" priority="136" stopIfTrue="1" operator="equal" id="{49D290A5-6A05-4FBD-9BC9-58BCB7BED2A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BK26:BP26</xm:sqref>
        </x14:conditionalFormatting>
        <x14:conditionalFormatting xmlns:xm="http://schemas.microsoft.com/office/excel/2006/main">
          <x14:cfRule type="cellIs" priority="127" stopIfTrue="1" operator="equal" id="{CD6CC0A2-F006-48AC-B5C9-E55E1CD8C28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8" stopIfTrue="1" operator="equal" id="{C1F36458-B6D9-4181-B9EA-CDBF8C130B9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9" stopIfTrue="1" operator="equal" id="{5D985901-4761-4E99-9D22-C3E8E7211C8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BA25:BA26</xm:sqref>
        </x14:conditionalFormatting>
        <x14:conditionalFormatting xmlns:xm="http://schemas.microsoft.com/office/excel/2006/main">
          <x14:cfRule type="cellIs" priority="130" stopIfTrue="1" operator="equal" id="{64EA360D-AE9A-4448-85FE-471A6190AC4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1" stopIfTrue="1" operator="equal" id="{13D6BAE0-266B-4DB1-AA2F-045EE9CB225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2" stopIfTrue="1" operator="equal" id="{B0BC2E87-E572-4EF6-AEB7-5D966258D00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AY25:AY26</xm:sqref>
        </x14:conditionalFormatting>
        <x14:conditionalFormatting xmlns:xm="http://schemas.microsoft.com/office/excel/2006/main">
          <x14:cfRule type="cellIs" priority="124" stopIfTrue="1" operator="equal" id="{6BC7621F-B6C5-49C5-B843-2A6E4768D7E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5" stopIfTrue="1" operator="equal" id="{B56FE945-1415-4843-9A3C-B506D7C3B8B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6" stopIfTrue="1" operator="equal" id="{F5883B17-C091-4DD4-BABD-3A1F1DBC90B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BC25:BC26</xm:sqref>
        </x14:conditionalFormatting>
        <x14:conditionalFormatting xmlns:xm="http://schemas.microsoft.com/office/excel/2006/main">
          <x14:cfRule type="cellIs" priority="90" stopIfTrue="1" operator="equal" id="{38D5F826-4582-40B9-8468-D201E11445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689F4B17-0B3D-433B-BDDC-EE725DE3744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2" stopIfTrue="1" operator="equal" id="{9534871F-EFCF-477C-BE5A-B8A8407A872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E30 G30 I30 K30 M30 O30 Q30 S30 U30 W30 Y30 AA30:AE30 AG30 AI30 AK30 AM30 AO30 AQ30:AW30</xm:sqref>
        </x14:conditionalFormatting>
        <x14:conditionalFormatting xmlns:xm="http://schemas.microsoft.com/office/excel/2006/main">
          <x14:cfRule type="cellIs" priority="116" stopIfTrue="1" operator="equal" id="{C8560F80-23ED-40EB-BE1D-341D25AE7C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BK25:BP25</xm:sqref>
        </x14:conditionalFormatting>
        <x14:conditionalFormatting xmlns:xm="http://schemas.microsoft.com/office/excel/2006/main">
          <x14:cfRule type="cellIs" priority="110" stopIfTrue="1" operator="equal" id="{826DF46B-1A5B-42FF-BF9B-3328BE15B1A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1" stopIfTrue="1" operator="equal" id="{3344A490-5DF1-47DC-AC72-E0355147BF3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2" stopIfTrue="1" operator="equal" id="{F1A89FA5-F165-47C8-998E-1918C249ACF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E31 G31 I31 K31 M31 O31 Q31 S31 U31 W31 Y31 AA31:AE31 AG31 AI31 AK31 AM31 AO31 AQ31:AW31</xm:sqref>
        </x14:conditionalFormatting>
        <x14:conditionalFormatting xmlns:xm="http://schemas.microsoft.com/office/excel/2006/main">
          <x14:cfRule type="cellIs" priority="104" stopIfTrue="1" operator="equal" id="{04877091-401D-44FE-A963-E9EADC13F85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5" stopIfTrue="1" operator="equal" id="{8B0A7E1E-F592-424E-8063-AF0675A968F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6" stopIfTrue="1" operator="equal" id="{A71A9B15-BE73-424C-B114-425EBAAA40C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BA31</xm:sqref>
        </x14:conditionalFormatting>
        <x14:conditionalFormatting xmlns:xm="http://schemas.microsoft.com/office/excel/2006/main">
          <x14:cfRule type="cellIs" priority="107" stopIfTrue="1" operator="equal" id="{B9DA0C27-6B75-4F4A-97FF-38A712A55B3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8" stopIfTrue="1" operator="equal" id="{3990CB39-5A68-4438-9A51-9A6B736E68E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9" stopIfTrue="1" operator="equal" id="{CEC04071-31A3-4F93-9765-D0BD4B65BBE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AY31</xm:sqref>
        </x14:conditionalFormatting>
        <x14:conditionalFormatting xmlns:xm="http://schemas.microsoft.com/office/excel/2006/main">
          <x14:cfRule type="cellIs" priority="101" stopIfTrue="1" operator="equal" id="{997494ED-992F-4BB2-AFED-98A540D69A2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2" stopIfTrue="1" operator="equal" id="{B8951911-C8ED-4241-A25C-3C6ADC6CA1C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3" stopIfTrue="1" operator="equal" id="{4D9FCFB4-3430-412F-93F4-DD046324655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BC31</xm:sqref>
        </x14:conditionalFormatting>
        <x14:conditionalFormatting xmlns:xm="http://schemas.microsoft.com/office/excel/2006/main">
          <x14:cfRule type="cellIs" priority="93" stopIfTrue="1" operator="equal" id="{CF44912F-6F1A-47CD-A20C-DB76E7F122C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BK30:BP30</xm:sqref>
        </x14:conditionalFormatting>
        <x14:conditionalFormatting xmlns:xm="http://schemas.microsoft.com/office/excel/2006/main">
          <x14:cfRule type="cellIs" priority="84" stopIfTrue="1" operator="equal" id="{145862C3-33B9-4D8B-93E8-9D495B837D8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06DEC4FE-1B25-4ADB-A0B7-21BC271EBE3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F3E04240-1796-4E83-8993-F88F2C54A8A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BA30</xm:sqref>
        </x14:conditionalFormatting>
        <x14:conditionalFormatting xmlns:xm="http://schemas.microsoft.com/office/excel/2006/main">
          <x14:cfRule type="cellIs" priority="87" stopIfTrue="1" operator="equal" id="{CA164AF6-AA0D-4687-B60E-731E5DC0410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8" stopIfTrue="1" operator="equal" id="{988AF376-4116-4873-8C8A-1784E3DD9FE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9" stopIfTrue="1" operator="equal" id="{EA264CCF-7FCC-484D-B0FC-42EDC1CD467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AY30</xm:sqref>
        </x14:conditionalFormatting>
        <x14:conditionalFormatting xmlns:xm="http://schemas.microsoft.com/office/excel/2006/main">
          <x14:cfRule type="cellIs" priority="81" stopIfTrue="1" operator="equal" id="{66E2D882-AF31-49EF-AA41-A6AA425907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2" stopIfTrue="1" operator="equal" id="{B10F0370-D074-492F-8940-4FFE8FA4FBD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3" stopIfTrue="1" operator="equal" id="{AB844544-2B80-421B-99C1-F22FA33D1E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BC30</xm:sqref>
        </x14:conditionalFormatting>
        <x14:conditionalFormatting xmlns:xm="http://schemas.microsoft.com/office/excel/2006/main">
          <x14:cfRule type="cellIs" priority="73" stopIfTrue="1" operator="equal" id="{B209F7A4-EF8E-4041-8EC6-F666944107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BK23:BL23</xm:sqref>
        </x14:conditionalFormatting>
        <x14:conditionalFormatting xmlns:xm="http://schemas.microsoft.com/office/excel/2006/main">
          <x14:cfRule type="cellIs" priority="68" stopIfTrue="1" operator="equal" id="{537CCE80-1CB6-46B3-B807-08CFF5335DA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9" stopIfTrue="1" operator="equal" id="{1656DABE-479A-4296-88C8-F7ABF0E09A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738A0018-F9B3-478E-BC7F-37951A1C8DE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E59 G59 I59 K59 M59 O59 Q59 S59 U59 W59 Y59 AA59:AE59 AG59 AI59 AK59 AM59 AO59 AQ59:AW59</xm:sqref>
        </x14:conditionalFormatting>
        <x14:conditionalFormatting xmlns:xm="http://schemas.microsoft.com/office/excel/2006/main">
          <x14:cfRule type="cellIs" priority="71" stopIfTrue="1" operator="equal" id="{7FDC8027-0EBA-4B9D-97DD-CF15A4F6308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BK59:BP59</xm:sqref>
        </x14:conditionalFormatting>
        <x14:conditionalFormatting xmlns:xm="http://schemas.microsoft.com/office/excel/2006/main">
          <x14:cfRule type="cellIs" priority="62" stopIfTrue="1" operator="equal" id="{BBFEE723-00F8-47E1-B374-F278CC3356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3" stopIfTrue="1" operator="equal" id="{A4798E5A-96DB-4A56-8DC4-08CD765D8F4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4" stopIfTrue="1" operator="equal" id="{8C33F8D1-CB85-4995-A460-349158CFF27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BA59</xm:sqref>
        </x14:conditionalFormatting>
        <x14:conditionalFormatting xmlns:xm="http://schemas.microsoft.com/office/excel/2006/main">
          <x14:cfRule type="cellIs" priority="65" stopIfTrue="1" operator="equal" id="{F2C4D917-95B3-4D68-9EC3-013D07DC18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6" stopIfTrue="1" operator="equal" id="{551C9092-7AD7-4B55-BC46-166749741B3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7" stopIfTrue="1" operator="equal" id="{7C22306C-DA9A-4E4A-8DC2-9B83F6B6FFA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AY59</xm:sqref>
        </x14:conditionalFormatting>
        <x14:conditionalFormatting xmlns:xm="http://schemas.microsoft.com/office/excel/2006/main">
          <x14:cfRule type="cellIs" priority="59" stopIfTrue="1" operator="equal" id="{10B97BB9-3D67-4711-AC3C-3CB26EC94C5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0" stopIfTrue="1" operator="equal" id="{3176E8ED-3568-4943-9463-EC967DF3A5B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1" stopIfTrue="1" operator="equal" id="{3DF96E02-293D-49D6-81F8-A31441ECDEA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BC59</xm:sqref>
        </x14:conditionalFormatting>
        <x14:conditionalFormatting xmlns:xm="http://schemas.microsoft.com/office/excel/2006/main">
          <x14:cfRule type="cellIs" priority="28" stopIfTrue="1" operator="equal" id="{26FA8310-123D-4B1F-A3A2-CC8F53C5355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9" stopIfTrue="1" operator="equal" id="{EA7A3071-E2BB-4566-A739-26C624D3FE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0" stopIfTrue="1" operator="equal" id="{E7376919-AF7F-4214-BA1B-8366E523D0A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BA44</xm:sqref>
        </x14:conditionalFormatting>
        <x14:conditionalFormatting xmlns:xm="http://schemas.microsoft.com/office/excel/2006/main">
          <x14:cfRule type="cellIs" priority="25" stopIfTrue="1" operator="equal" id="{49CAF0CE-1B29-42A9-A181-E10EA6AA4E6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6" stopIfTrue="1" operator="equal" id="{1CFCE552-F422-4E09-80A4-BED945E0340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7" stopIfTrue="1" operator="equal" id="{7D4663DB-7920-4D25-94DB-56ECD69F108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BC44</xm:sqref>
        </x14:conditionalFormatting>
        <x14:conditionalFormatting xmlns:xm="http://schemas.microsoft.com/office/excel/2006/main">
          <x14:cfRule type="cellIs" priority="34" stopIfTrue="1" operator="equal" id="{EB31D4E4-1DF2-4D79-9012-6616E5FC48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5" stopIfTrue="1" operator="equal" id="{51461F7B-087D-49E6-AE9F-12B4B4EFBC3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FCCF40BC-BCDF-422B-AAE9-1C1AA52C1F1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E44 G44 I44 K44 M44 O44 Q44 S44 U44 W44 Y44 AA44:AE44 AG44 AI44 AK44 AM44 AO44 AV44:AW44</xm:sqref>
        </x14:conditionalFormatting>
        <x14:conditionalFormatting xmlns:xm="http://schemas.microsoft.com/office/excel/2006/main">
          <x14:cfRule type="cellIs" priority="37" stopIfTrue="1" operator="equal" id="{917DBEC9-6FCE-45C8-9FB3-936EF09DF5B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BK44:BN44</xm:sqref>
        </x14:conditionalFormatting>
        <x14:conditionalFormatting xmlns:xm="http://schemas.microsoft.com/office/excel/2006/main">
          <x14:cfRule type="cellIs" priority="31" stopIfTrue="1" operator="equal" id="{5A72209C-CB3B-416E-BF30-BA04297F4D9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2" stopIfTrue="1" operator="equal" id="{F2E8D672-632B-4256-A3C1-5C8877B4ADD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3" stopIfTrue="1" operator="equal" id="{7402F3B9-0C2B-4068-A1ED-7B986346E9A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AY44</xm:sqref>
        </x14:conditionalFormatting>
        <x14:conditionalFormatting xmlns:xm="http://schemas.microsoft.com/office/excel/2006/main">
          <x14:cfRule type="cellIs" priority="19" stopIfTrue="1" operator="equal" id="{22146DE3-3E9A-43D8-85E9-116A6F439EA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0" stopIfTrue="1" operator="equal" id="{62333673-3961-48F6-8020-CAA25CD143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A75D5910-CF85-4E5D-A696-ED38D8B521F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E62:E63 G62:G63 I62:I63 K62:K63 M62:M63 O62:O63 Q62:Q63 S62:S63 U62:U63 W62:W63 Y62:Y63 AA62:AE63 AG62:AG63 AI62:AI63 AK62:AK63 AM62:AM63 AO62:AO63 AQ62:AW63</xm:sqref>
        </x14:conditionalFormatting>
        <x14:conditionalFormatting xmlns:xm="http://schemas.microsoft.com/office/excel/2006/main">
          <x14:cfRule type="cellIs" priority="22" stopIfTrue="1" operator="equal" id="{5E4F5426-D11B-48F5-91F7-3B01860A8A7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BK63:BP63 BN62:BP62</xm:sqref>
        </x14:conditionalFormatting>
        <x14:conditionalFormatting xmlns:xm="http://schemas.microsoft.com/office/excel/2006/main">
          <x14:cfRule type="cellIs" priority="13" stopIfTrue="1" operator="equal" id="{4F75F917-3177-4287-88AB-00C0602B51A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" stopIfTrue="1" operator="equal" id="{B3794A5F-8831-49CC-90E5-EF40F5EEF5A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4641E046-6F85-4E55-ADE7-0FFB1930210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BA62:BA63</xm:sqref>
        </x14:conditionalFormatting>
        <x14:conditionalFormatting xmlns:xm="http://schemas.microsoft.com/office/excel/2006/main">
          <x14:cfRule type="cellIs" priority="16" stopIfTrue="1" operator="equal" id="{2B2C865C-8474-42BB-967C-156D3716852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" stopIfTrue="1" operator="equal" id="{EF58F1F0-57AA-42B1-BA2C-45511D5E5BBB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575E8279-9D43-4BB3-ADBF-C7E9314D4FA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AY62:AY63</xm:sqref>
        </x14:conditionalFormatting>
        <x14:conditionalFormatting xmlns:xm="http://schemas.microsoft.com/office/excel/2006/main">
          <x14:cfRule type="cellIs" priority="10" stopIfTrue="1" operator="equal" id="{7BE39084-4B4F-4A66-8F31-6AA218D684F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1FBCF368-E2E6-4358-B65C-881CFB5E829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60817895-048F-4A2B-8D62-989C758F016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BC62:BC63</xm:sqref>
        </x14:conditionalFormatting>
        <x14:conditionalFormatting xmlns:xm="http://schemas.microsoft.com/office/excel/2006/main">
          <x14:cfRule type="cellIs" priority="8" stopIfTrue="1" operator="equal" id="{DF615637-1298-435B-AE25-E586D4E794A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BK62:BM62</xm:sqref>
        </x14:conditionalFormatting>
        <x14:conditionalFormatting xmlns:xm="http://schemas.microsoft.com/office/excel/2006/main">
          <x14:cfRule type="cellIs" priority="6" stopIfTrue="1" operator="equal" id="{E4DC0D13-54A5-43B1-ACF1-45F7512F18C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BK31:BN31</xm:sqref>
        </x14:conditionalFormatting>
        <x14:conditionalFormatting xmlns:xm="http://schemas.microsoft.com/office/excel/2006/main">
          <x14:cfRule type="cellIs" priority="1" stopIfTrue="1" operator="equal" id="{EDAE90EE-788E-4604-87AC-DE9E228F534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BO31:BP31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8"/>
  <sheetViews>
    <sheetView zoomScale="85" zoomScaleNormal="85" workbookViewId="0">
      <selection activeCell="N55" sqref="N55:O55"/>
    </sheetView>
  </sheetViews>
  <sheetFormatPr baseColWidth="10" defaultColWidth="10.7109375" defaultRowHeight="12.75"/>
  <cols>
    <col min="1" max="1" width="1.140625" customWidth="1"/>
    <col min="2" max="2" width="3" customWidth="1"/>
    <col min="3" max="3" width="25.28515625" customWidth="1"/>
    <col min="4" max="4" width="6.5703125" style="119" customWidth="1"/>
    <col min="5" max="5" width="3.5703125" style="119" customWidth="1"/>
    <col min="6" max="6" width="6.5703125" customWidth="1"/>
    <col min="7" max="7" width="3.5703125" customWidth="1"/>
    <col min="8" max="8" width="6.5703125" customWidth="1"/>
    <col min="9" max="9" width="3.5703125" customWidth="1"/>
    <col min="10" max="10" width="6.5703125" customWidth="1"/>
    <col min="11" max="11" width="3.5703125" customWidth="1"/>
    <col min="12" max="12" width="6.5703125" customWidth="1"/>
    <col min="13" max="13" width="3.5703125" customWidth="1"/>
    <col min="14" max="14" width="6.5703125" customWidth="1"/>
    <col min="15" max="15" width="3.5703125" customWidth="1"/>
    <col min="16" max="16" width="6.5703125" customWidth="1"/>
    <col min="17" max="17" width="3.5703125" customWidth="1"/>
    <col min="18" max="18" width="6.5703125" customWidth="1"/>
    <col min="19" max="19" width="3.5703125" customWidth="1"/>
    <col min="20" max="20" width="6.5703125" customWidth="1"/>
    <col min="21" max="21" width="3.5703125" customWidth="1"/>
    <col min="22" max="22" width="2.5703125" customWidth="1"/>
    <col min="23" max="28" width="4" style="99" customWidth="1"/>
    <col min="29" max="34" width="6.140625" style="99" customWidth="1"/>
    <col min="35" max="37" width="4" customWidth="1"/>
  </cols>
  <sheetData>
    <row r="1" spans="1:36">
      <c r="A1" s="99"/>
      <c r="B1" s="108"/>
      <c r="C1" s="99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W1" s="108"/>
    </row>
    <row r="2" spans="1:36">
      <c r="A2" s="99"/>
      <c r="B2" s="698"/>
      <c r="C2" s="698"/>
      <c r="D2" s="699"/>
      <c r="E2" s="699"/>
      <c r="F2" s="696"/>
      <c r="G2" s="696"/>
      <c r="H2" s="696"/>
      <c r="I2" s="696"/>
      <c r="J2" s="700"/>
      <c r="K2" s="700"/>
      <c r="L2" s="696"/>
      <c r="M2" s="696"/>
      <c r="N2" s="696"/>
      <c r="O2" s="696"/>
      <c r="P2" s="696"/>
      <c r="Q2" s="696"/>
      <c r="R2" s="696"/>
      <c r="S2" s="696"/>
      <c r="T2" s="696"/>
      <c r="U2" s="696"/>
      <c r="W2" s="109"/>
    </row>
    <row r="3" spans="1:36">
      <c r="A3" s="99"/>
      <c r="B3" s="698"/>
      <c r="C3" s="698"/>
      <c r="D3" s="693"/>
      <c r="E3" s="693"/>
      <c r="F3" s="694"/>
      <c r="G3" s="694"/>
      <c r="H3" s="694"/>
      <c r="I3" s="694"/>
      <c r="J3" s="697"/>
      <c r="K3" s="697"/>
      <c r="L3" s="694"/>
      <c r="M3" s="694"/>
      <c r="N3" s="694"/>
      <c r="O3" s="694"/>
      <c r="P3" s="694"/>
      <c r="Q3" s="694"/>
      <c r="R3" s="694"/>
      <c r="S3" s="694"/>
      <c r="T3" s="694"/>
      <c r="U3" s="694"/>
      <c r="W3" s="109"/>
    </row>
    <row r="4" spans="1:36">
      <c r="A4" s="99"/>
      <c r="B4" s="698"/>
      <c r="C4" s="698"/>
      <c r="D4" s="693"/>
      <c r="E4" s="693"/>
      <c r="F4" s="694"/>
      <c r="G4" s="694"/>
      <c r="H4" s="694"/>
      <c r="I4" s="694"/>
      <c r="J4" s="695"/>
      <c r="K4" s="695"/>
      <c r="L4" s="694"/>
      <c r="M4" s="694"/>
      <c r="N4" s="694"/>
      <c r="O4" s="694"/>
      <c r="P4" s="694"/>
      <c r="Q4" s="694"/>
      <c r="R4" s="694"/>
      <c r="S4" s="694"/>
      <c r="T4" s="694"/>
      <c r="U4" s="694"/>
      <c r="W4" s="109" t="s">
        <v>0</v>
      </c>
      <c r="X4" s="109" t="s">
        <v>1</v>
      </c>
      <c r="Y4" s="617" t="s">
        <v>2</v>
      </c>
      <c r="Z4" s="617"/>
      <c r="AA4" s="617"/>
      <c r="AB4" s="617"/>
      <c r="AC4" s="618" t="s">
        <v>3</v>
      </c>
      <c r="AD4" s="618"/>
      <c r="AE4" s="618"/>
      <c r="AF4" s="618"/>
      <c r="AG4" s="618"/>
      <c r="AH4" s="618"/>
    </row>
    <row r="5" spans="1:36">
      <c r="A5" s="99"/>
      <c r="B5" s="698"/>
      <c r="C5" s="698"/>
      <c r="D5" s="693"/>
      <c r="E5" s="693"/>
      <c r="F5" s="694"/>
      <c r="G5" s="694"/>
      <c r="H5" s="694"/>
      <c r="I5" s="694"/>
      <c r="J5" s="695"/>
      <c r="K5" s="695"/>
      <c r="L5" s="694"/>
      <c r="M5" s="694"/>
      <c r="N5" s="694"/>
      <c r="O5" s="694"/>
      <c r="P5" s="694"/>
      <c r="Q5" s="694"/>
      <c r="R5" s="694"/>
      <c r="S5" s="694"/>
      <c r="T5" s="694"/>
      <c r="U5" s="694"/>
      <c r="W5" s="109"/>
      <c r="X5" s="109" t="s">
        <v>4</v>
      </c>
      <c r="Y5" s="85" t="s">
        <v>5</v>
      </c>
      <c r="Z5" s="123" t="s">
        <v>6</v>
      </c>
      <c r="AA5" s="124" t="s">
        <v>7</v>
      </c>
      <c r="AB5" s="88" t="s">
        <v>8</v>
      </c>
      <c r="AC5" s="109"/>
      <c r="AD5" s="109"/>
      <c r="AE5" s="109"/>
      <c r="AF5" s="109"/>
      <c r="AG5" s="125"/>
    </row>
    <row r="6" spans="1:36">
      <c r="A6" s="99"/>
      <c r="B6" s="698"/>
      <c r="C6" s="698"/>
      <c r="D6" s="691"/>
      <c r="E6" s="691"/>
      <c r="F6" s="701"/>
      <c r="G6" s="70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2"/>
      <c r="U6" s="692"/>
      <c r="W6" s="109"/>
      <c r="X6" s="109"/>
      <c r="Y6"/>
      <c r="Z6"/>
      <c r="AA6"/>
      <c r="AB6"/>
      <c r="AC6" s="125"/>
      <c r="AD6" s="125"/>
      <c r="AE6" s="125"/>
      <c r="AF6" s="125"/>
      <c r="AG6" s="125"/>
    </row>
    <row r="7" spans="1:36" s="89" customFormat="1" ht="22.7" customHeight="1">
      <c r="A7" s="99"/>
      <c r="B7" s="111"/>
      <c r="C7" s="112" t="s">
        <v>84</v>
      </c>
      <c r="D7" s="113"/>
      <c r="E7" s="113"/>
      <c r="F7" s="113"/>
      <c r="G7" s="113"/>
      <c r="H7" s="114"/>
      <c r="I7" s="114"/>
      <c r="J7" s="115"/>
      <c r="K7" s="29"/>
      <c r="L7" s="115"/>
      <c r="M7" s="29"/>
      <c r="N7" s="115"/>
      <c r="O7" s="29"/>
      <c r="P7" s="115"/>
      <c r="Q7" s="29"/>
      <c r="R7" s="115"/>
      <c r="S7" s="29"/>
      <c r="T7" s="115"/>
      <c r="U7" s="29"/>
      <c r="W7" s="108"/>
      <c r="X7" s="126"/>
      <c r="Y7" s="127"/>
      <c r="Z7" s="127"/>
      <c r="AA7" s="127"/>
      <c r="AB7" s="128"/>
      <c r="AC7" s="129">
        <v>325</v>
      </c>
      <c r="AD7" s="129">
        <v>550</v>
      </c>
      <c r="AE7" s="129">
        <v>775</v>
      </c>
      <c r="AF7" s="108"/>
      <c r="AG7" s="108"/>
      <c r="AH7" s="99"/>
      <c r="AI7" s="99"/>
    </row>
    <row r="8" spans="1:36">
      <c r="A8" s="99"/>
      <c r="B8" s="116"/>
      <c r="C8" s="130"/>
      <c r="D8" s="117"/>
      <c r="E8" s="33"/>
      <c r="F8" s="117"/>
      <c r="G8" s="33"/>
      <c r="H8" s="117"/>
      <c r="I8" s="33"/>
      <c r="J8" s="117"/>
      <c r="K8" s="33"/>
      <c r="L8" s="117"/>
      <c r="M8" s="33"/>
      <c r="N8" s="117"/>
      <c r="O8" s="33"/>
      <c r="P8" s="117"/>
      <c r="Q8" s="33"/>
      <c r="R8" s="117"/>
      <c r="S8" s="33"/>
      <c r="T8" s="117"/>
      <c r="U8" s="33"/>
      <c r="W8" s="109">
        <f>COUNT(D8:U8)</f>
        <v>0</v>
      </c>
      <c r="X8" s="131" t="str">
        <f>IF(W8&lt;3," ",(LARGE(D8:U8,1)+LARGE(D8:U8,2)+LARGE(D8:U8,3))/3)</f>
        <v xml:space="preserve"> </v>
      </c>
      <c r="Y8" s="110" t="str">
        <f>IF(COUNTIF(D8:U8,"(1)")=0," ",COUNTIF(D8:U8,"(1)"))</f>
        <v xml:space="preserve"> </v>
      </c>
      <c r="Z8" s="110" t="str">
        <f>IF(COUNTIF(D8:U8,"(2)")=0," ",COUNTIF(D8:U8,"(2)"))</f>
        <v xml:space="preserve"> </v>
      </c>
      <c r="AA8" s="110" t="str">
        <f>IF(COUNTIF(D8:U8,"(3)")=0," ",COUNTIF(D8:U8,"(3)"))</f>
        <v xml:space="preserve"> </v>
      </c>
      <c r="AB8" s="132" t="str">
        <f>IF(SUM(Y8:AA8)=0," ",SUM(Y8:AA8))</f>
        <v xml:space="preserve"> </v>
      </c>
      <c r="AC8" s="36" t="str">
        <f>IF(W8=0,Var!$B$8,IF(LARGE(D8:U8,1)&gt;=325,Var!$B$4," "))</f>
        <v>---</v>
      </c>
      <c r="AD8" s="36" t="str">
        <f>IF(W8=0,Var!$B$8,IF(LARGE(D8:U8,1)&gt;=550,Var!$B$4," "))</f>
        <v>---</v>
      </c>
      <c r="AE8" s="36" t="str">
        <f>IF(W8=0,Var!$B$8,IF(LARGE(D8:U8,1)&gt;=775,Var!$B$4," "))</f>
        <v>---</v>
      </c>
      <c r="AF8" s="109"/>
      <c r="AG8" s="109"/>
      <c r="AH8" s="109"/>
      <c r="AI8" s="99"/>
    </row>
    <row r="9" spans="1:36" s="89" customFormat="1" ht="22.7" customHeight="1">
      <c r="A9" s="99"/>
      <c r="B9" s="111"/>
      <c r="C9" s="112" t="s">
        <v>85</v>
      </c>
      <c r="D9" s="113"/>
      <c r="E9" s="113"/>
      <c r="F9" s="113"/>
      <c r="G9" s="113"/>
      <c r="H9" s="114"/>
      <c r="I9" s="114"/>
      <c r="J9" s="115"/>
      <c r="K9" s="29"/>
      <c r="L9" s="115"/>
      <c r="M9" s="29"/>
      <c r="N9" s="115"/>
      <c r="O9" s="29"/>
      <c r="P9" s="115"/>
      <c r="Q9" s="29"/>
      <c r="R9" s="115"/>
      <c r="S9" s="29"/>
      <c r="T9" s="115"/>
      <c r="U9" s="29"/>
      <c r="X9"/>
      <c r="Y9" s="108"/>
      <c r="Z9" s="108"/>
      <c r="AA9" s="108"/>
      <c r="AB9" s="133"/>
      <c r="AC9" s="108"/>
      <c r="AD9" s="108"/>
      <c r="AE9" s="108"/>
      <c r="AF9" s="108"/>
      <c r="AG9" s="108"/>
      <c r="AH9" s="108"/>
      <c r="AI9" s="99"/>
    </row>
    <row r="10" spans="1:36">
      <c r="A10" s="99"/>
      <c r="B10" s="116"/>
      <c r="C10" s="130"/>
      <c r="D10" s="117"/>
      <c r="E10" s="33"/>
      <c r="F10" s="117"/>
      <c r="G10" s="33"/>
      <c r="H10" s="117"/>
      <c r="I10" s="33"/>
      <c r="J10" s="117"/>
      <c r="K10" s="33"/>
      <c r="L10" s="117"/>
      <c r="M10" s="33"/>
      <c r="N10" s="117"/>
      <c r="O10" s="33"/>
      <c r="P10" s="117"/>
      <c r="Q10" s="33"/>
      <c r="R10" s="117"/>
      <c r="S10" s="33"/>
      <c r="T10" s="117"/>
      <c r="U10" s="33"/>
      <c r="W10" s="109">
        <f>COUNT(D10:U10)</f>
        <v>0</v>
      </c>
      <c r="X10" s="131" t="str">
        <f>IF(W10&lt;3," ",(LARGE(D10:U10,1)+LARGE(D10:U10,2)+LARGE(D10:U10,3))/3)</f>
        <v xml:space="preserve"> </v>
      </c>
      <c r="Y10" s="110" t="str">
        <f>IF(COUNTIF(D10:U10,"(1)")=0," ",COUNTIF(D10:U10,"(1)"))</f>
        <v xml:space="preserve"> </v>
      </c>
      <c r="Z10" s="110" t="str">
        <f>IF(COUNTIF(D10:U10,"(2)")=0," ",COUNTIF(D10:U10,"(2)"))</f>
        <v xml:space="preserve"> </v>
      </c>
      <c r="AA10" s="110" t="str">
        <f>IF(COUNTIF(D10:U10,"(3)")=0," ",COUNTIF(D10:U10,"(3)"))</f>
        <v xml:space="preserve"> </v>
      </c>
      <c r="AB10" s="132" t="str">
        <f>IF(SUM(Y10:AA10)=0," ",SUM(Y10:AA10))</f>
        <v xml:space="preserve"> </v>
      </c>
      <c r="AC10" s="36" t="str">
        <f>IF(W10=0,Var!$B$8,IF(LARGE(D10:U10,1)&gt;=325,Var!$B$4," "))</f>
        <v>---</v>
      </c>
      <c r="AD10" s="36" t="str">
        <f>IF(W10=0,Var!$B$8,IF(LARGE(D10:U10,1)&gt;=550,Var!$B$4," "))</f>
        <v>---</v>
      </c>
      <c r="AE10" s="36" t="str">
        <f>IF(W10=0,Var!$B$8,IF(LARGE(D10:U10,1)&gt;=775,Var!$B$4," "))</f>
        <v>---</v>
      </c>
      <c r="AF10" s="109"/>
      <c r="AG10" s="109"/>
      <c r="AH10" s="109"/>
      <c r="AI10" s="99"/>
    </row>
    <row r="11" spans="1:36" s="89" customFormat="1" ht="22.7" customHeight="1">
      <c r="A11" s="99"/>
      <c r="B11" s="111"/>
      <c r="C11" s="112" t="s">
        <v>86</v>
      </c>
      <c r="D11" s="113"/>
      <c r="E11" s="113"/>
      <c r="F11" s="113"/>
      <c r="G11" s="113"/>
      <c r="H11" s="114"/>
      <c r="I11" s="114"/>
      <c r="J11" s="115"/>
      <c r="K11" s="29"/>
      <c r="L11" s="115"/>
      <c r="M11" s="29"/>
      <c r="N11" s="115"/>
      <c r="O11" s="29"/>
      <c r="P11" s="115"/>
      <c r="Q11" s="29"/>
      <c r="R11" s="115"/>
      <c r="S11" s="29"/>
      <c r="T11" s="115"/>
      <c r="U11" s="29"/>
      <c r="X11"/>
      <c r="Y11" s="108"/>
      <c r="Z11" s="108"/>
      <c r="AA11" s="108"/>
      <c r="AB11" s="133"/>
      <c r="AC11" s="108"/>
      <c r="AD11" s="108"/>
      <c r="AE11" s="108"/>
      <c r="AF11" s="108"/>
      <c r="AG11" s="108"/>
      <c r="AH11" s="108"/>
      <c r="AI11" s="99"/>
    </row>
    <row r="12" spans="1:36">
      <c r="A12" s="99"/>
      <c r="B12" s="116"/>
      <c r="C12" s="130"/>
      <c r="D12" s="117"/>
      <c r="E12" s="33"/>
      <c r="F12" s="117"/>
      <c r="G12" s="33"/>
      <c r="H12" s="117"/>
      <c r="I12" s="33"/>
      <c r="J12" s="117"/>
      <c r="K12" s="33"/>
      <c r="L12" s="117"/>
      <c r="M12" s="33"/>
      <c r="N12" s="117"/>
      <c r="O12" s="33"/>
      <c r="P12" s="117"/>
      <c r="Q12" s="33"/>
      <c r="R12" s="117"/>
      <c r="S12" s="33"/>
      <c r="T12" s="117"/>
      <c r="U12" s="33"/>
      <c r="W12" s="109">
        <f>COUNT(D12:U12)</f>
        <v>0</v>
      </c>
      <c r="X12" s="131" t="str">
        <f>IF(W12&lt;3," ",(LARGE(D12:U12,1)+LARGE(D12:U12,2)+LARGE(D12:U12,3))/3)</f>
        <v xml:space="preserve"> </v>
      </c>
      <c r="Y12" s="110" t="str">
        <f>IF(COUNTIF(D12:U12,"(1)")=0," ",COUNTIF(D12:U12,"(1)"))</f>
        <v xml:space="preserve"> </v>
      </c>
      <c r="Z12" s="110" t="str">
        <f>IF(COUNTIF(D12:U12,"(2)")=0," ",COUNTIF(D12:U12,"(2)"))</f>
        <v xml:space="preserve"> </v>
      </c>
      <c r="AA12" s="110" t="str">
        <f>IF(COUNTIF(D12:U12,"(3)")=0," ",COUNTIF(D12:U12,"(3)"))</f>
        <v xml:space="preserve"> </v>
      </c>
      <c r="AB12" s="132" t="str">
        <f>IF(SUM(Y12:AA12)=0," ",SUM(Y12:AA12))</f>
        <v xml:space="preserve"> </v>
      </c>
      <c r="AC12" s="36" t="str">
        <f>IF(W12=0,Var!$B$8,IF(LARGE(D12:U12,1)&gt;=325,Var!$B$4," "))</f>
        <v>---</v>
      </c>
      <c r="AD12" s="36" t="str">
        <f>IF(W12=0,Var!$B$8,IF(LARGE(D12:U12,1)&gt;=550,Var!$B$4," "))</f>
        <v>---</v>
      </c>
      <c r="AE12" s="36" t="str">
        <f>IF(W12=0,Var!$B$8,IF(LARGE(D12:U12,1)&gt;=775,Var!$B$4," "))</f>
        <v>---</v>
      </c>
      <c r="AF12" s="109"/>
      <c r="AG12" s="109"/>
      <c r="AH12" s="109"/>
      <c r="AI12" s="99"/>
    </row>
    <row r="13" spans="1:36">
      <c r="A13" s="99"/>
      <c r="B13" s="116"/>
      <c r="C13" s="130"/>
      <c r="D13" s="117"/>
      <c r="E13" s="33"/>
      <c r="F13" s="117"/>
      <c r="G13" s="33"/>
      <c r="H13" s="117"/>
      <c r="I13" s="33"/>
      <c r="J13" s="117"/>
      <c r="K13" s="33"/>
      <c r="L13" s="117"/>
      <c r="M13" s="33"/>
      <c r="N13" s="117"/>
      <c r="O13" s="33"/>
      <c r="P13" s="117"/>
      <c r="Q13" s="33"/>
      <c r="R13" s="117"/>
      <c r="S13" s="33"/>
      <c r="T13" s="117"/>
      <c r="U13" s="33"/>
      <c r="W13" s="109">
        <f>COUNT(D13:U13)</f>
        <v>0</v>
      </c>
      <c r="X13" s="131" t="str">
        <f>IF(W13&lt;3," ",(LARGE(D13:U13,1)+LARGE(D13:U13,2)+LARGE(D13:U13,3))/3)</f>
        <v xml:space="preserve"> </v>
      </c>
      <c r="Y13" s="110" t="str">
        <f>IF(COUNTIF(D13:U13,"(1)")=0," ",COUNTIF(D13:U13,"(1)"))</f>
        <v xml:space="preserve"> </v>
      </c>
      <c r="Z13" s="110" t="str">
        <f>IF(COUNTIF(D13:U13,"(2)")=0," ",COUNTIF(D13:U13,"(2)"))</f>
        <v xml:space="preserve"> </v>
      </c>
      <c r="AA13" s="110" t="str">
        <f>IF(COUNTIF(D13:U13,"(3)")=0," ",COUNTIF(D13:U13,"(3)"))</f>
        <v xml:space="preserve"> </v>
      </c>
      <c r="AB13" s="132" t="str">
        <f>IF(SUM(Y13:AA13)=0," ",SUM(Y13:AA13))</f>
        <v xml:space="preserve"> </v>
      </c>
      <c r="AC13" s="36" t="str">
        <f>IF(W13=0,Var!$B$8,IF(LARGE(D13:U13,1)&gt;=325,Var!$B$4," "))</f>
        <v>---</v>
      </c>
      <c r="AD13" s="36" t="str">
        <f>IF(W13=0,Var!$B$8,IF(LARGE(D13:U13,1)&gt;=550,Var!$B$4," "))</f>
        <v>---</v>
      </c>
      <c r="AE13" s="36" t="str">
        <f>IF(W13=0,Var!$B$8,IF(LARGE(D13:U13,1)&gt;=775,Var!$B$4," "))</f>
        <v>---</v>
      </c>
      <c r="AF13" s="109"/>
      <c r="AG13" s="109"/>
      <c r="AH13" s="109"/>
      <c r="AI13" s="99"/>
    </row>
    <row r="14" spans="1:36" s="89" customFormat="1" ht="22.7" customHeight="1">
      <c r="A14" s="99"/>
      <c r="B14" s="111"/>
      <c r="C14" s="112" t="s">
        <v>87</v>
      </c>
      <c r="D14" s="113"/>
      <c r="E14" s="113"/>
      <c r="F14" s="113"/>
      <c r="G14" s="113"/>
      <c r="H14" s="114"/>
      <c r="I14" s="114"/>
      <c r="J14" s="115"/>
      <c r="K14" s="29"/>
      <c r="L14" s="115"/>
      <c r="M14" s="29"/>
      <c r="N14" s="115"/>
      <c r="O14" s="29"/>
      <c r="P14" s="115"/>
      <c r="Q14" s="29"/>
      <c r="R14" s="115"/>
      <c r="S14" s="29"/>
      <c r="T14" s="115"/>
      <c r="U14" s="29"/>
      <c r="X14"/>
      <c r="Y14" s="108"/>
      <c r="Z14" s="108"/>
      <c r="AA14" s="108"/>
      <c r="AB14" s="133"/>
      <c r="AC14" s="108"/>
      <c r="AD14" s="108"/>
      <c r="AE14" s="108"/>
      <c r="AF14" s="108"/>
      <c r="AG14" s="108"/>
    </row>
    <row r="15" spans="1:36">
      <c r="A15" s="99"/>
      <c r="B15" s="116"/>
      <c r="C15" s="130"/>
      <c r="D15" s="117"/>
      <c r="E15" s="33"/>
      <c r="F15" s="117"/>
      <c r="G15" s="33"/>
      <c r="H15" s="117"/>
      <c r="I15" s="33"/>
      <c r="J15" s="117"/>
      <c r="K15" s="33"/>
      <c r="L15" s="117"/>
      <c r="M15" s="33"/>
      <c r="N15" s="117"/>
      <c r="O15" s="33"/>
      <c r="P15" s="117"/>
      <c r="Q15" s="33"/>
      <c r="R15" s="117"/>
      <c r="S15" s="33"/>
      <c r="T15" s="117"/>
      <c r="U15" s="33"/>
      <c r="W15" s="109">
        <f>COUNT(D15:U15)</f>
        <v>0</v>
      </c>
      <c r="X15" s="131" t="str">
        <f>IF(W15&lt;3," ",(LARGE(D15:U15,1)+LARGE(D15:U15,2)+LARGE(D15:U15,3))/3)</f>
        <v xml:space="preserve"> </v>
      </c>
      <c r="Y15" s="110" t="str">
        <f>IF(COUNTIF(D15:U15,"(1)")=0," ",COUNTIF(D15:U15,"(1)"))</f>
        <v xml:space="preserve"> </v>
      </c>
      <c r="Z15" s="110" t="str">
        <f>IF(COUNTIF(D15:U15,"(2)")=0," ",COUNTIF(D15:U15,"(2)"))</f>
        <v xml:space="preserve"> </v>
      </c>
      <c r="AA15" s="110" t="str">
        <f>IF(COUNTIF(D15:U15,"(3)")=0," ",COUNTIF(D15:U15,"(3)"))</f>
        <v xml:space="preserve"> </v>
      </c>
      <c r="AB15" s="132" t="str">
        <f>IF(SUM(Y15:AA15)=0," ",SUM(Y15:AA15))</f>
        <v xml:space="preserve"> </v>
      </c>
      <c r="AC15" s="36" t="str">
        <f>IF(W15=0,Var!$B$8,IF(LARGE(D15:U15,1)&gt;=325,Var!$B$4," "))</f>
        <v>---</v>
      </c>
      <c r="AD15" s="36" t="str">
        <f>IF(W15=0,Var!$B$8,IF(LARGE(D15:U15,1)&gt;=550,Var!$B$4," "))</f>
        <v>---</v>
      </c>
      <c r="AE15" s="36" t="str">
        <f>IF(W15=0,Var!$B$8,IF(LARGE(D15:U15,1)&gt;=775,Var!$B$4," "))</f>
        <v>---</v>
      </c>
      <c r="AF15" s="109"/>
      <c r="AG15"/>
      <c r="AH15" s="105"/>
      <c r="AI15" s="105"/>
      <c r="AJ15" s="105"/>
    </row>
    <row r="16" spans="1:36" ht="11.45" customHeight="1">
      <c r="A16" s="99"/>
      <c r="B16" s="134"/>
      <c r="C16" s="134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W16"/>
      <c r="X16"/>
      <c r="Y16" s="109"/>
      <c r="Z16" s="109"/>
      <c r="AA16" s="109"/>
      <c r="AB16" s="136"/>
      <c r="AC16" s="125"/>
      <c r="AD16" s="125"/>
      <c r="AE16" s="125"/>
      <c r="AF16" s="125"/>
      <c r="AG16" s="105"/>
      <c r="AH16" s="105"/>
      <c r="AI16" s="105"/>
      <c r="AJ16" s="105"/>
    </row>
    <row r="17" spans="1:35" s="89" customFormat="1" ht="22.7" customHeight="1">
      <c r="A17" s="99"/>
      <c r="B17" s="127"/>
      <c r="C17" s="137" t="s">
        <v>88</v>
      </c>
      <c r="D17" s="138"/>
      <c r="E17" s="138"/>
      <c r="F17" s="138"/>
      <c r="G17" s="138"/>
      <c r="H17" s="138"/>
      <c r="I17" s="138"/>
      <c r="J17" s="138"/>
      <c r="K17" s="45"/>
      <c r="L17" s="138"/>
      <c r="M17" s="45"/>
      <c r="N17" s="138"/>
      <c r="O17" s="45"/>
      <c r="P17" s="138"/>
      <c r="Q17" s="45"/>
      <c r="R17" s="138"/>
      <c r="S17" s="45"/>
      <c r="T17" s="138"/>
      <c r="U17" s="45"/>
      <c r="X17"/>
      <c r="Y17" s="108"/>
      <c r="Z17" s="108"/>
      <c r="AA17" s="108"/>
      <c r="AB17" s="133"/>
      <c r="AC17" s="129">
        <v>350</v>
      </c>
      <c r="AD17" s="129">
        <v>575</v>
      </c>
      <c r="AE17" s="129">
        <v>800</v>
      </c>
      <c r="AF17" s="129">
        <v>950</v>
      </c>
      <c r="AG17" s="129">
        <v>1100</v>
      </c>
      <c r="AH17" s="129">
        <v>1175</v>
      </c>
      <c r="AI17" s="99"/>
    </row>
    <row r="18" spans="1:35">
      <c r="A18" s="99"/>
      <c r="B18" s="116"/>
      <c r="C18" s="130"/>
      <c r="D18" s="117"/>
      <c r="E18" s="33"/>
      <c r="F18" s="117"/>
      <c r="G18" s="33"/>
      <c r="H18" s="117"/>
      <c r="I18" s="33"/>
      <c r="J18" s="117"/>
      <c r="K18" s="33"/>
      <c r="L18" s="117"/>
      <c r="M18" s="33"/>
      <c r="N18" s="117"/>
      <c r="O18" s="33"/>
      <c r="P18" s="117"/>
      <c r="Q18" s="33"/>
      <c r="R18" s="117"/>
      <c r="S18" s="33"/>
      <c r="T18" s="117"/>
      <c r="U18" s="33"/>
      <c r="W18" s="109">
        <f>COUNT(D18:U18)</f>
        <v>0</v>
      </c>
      <c r="X18" s="131" t="str">
        <f>IF(W18&lt;3," ",(LARGE(D18:U18,1)+LARGE(D18:U18,2)+LARGE(D18:U18,3))/3)</f>
        <v xml:space="preserve"> </v>
      </c>
      <c r="Y18" s="110" t="str">
        <f>IF(COUNTIF(D18:U18,"(1)")=0," ",COUNTIF(D18:U18,"(1)"))</f>
        <v xml:space="preserve"> </v>
      </c>
      <c r="Z18" s="110" t="str">
        <f>IF(COUNTIF(D18:U18,"(2)")=0," ",COUNTIF(D18:U18,"(2)"))</f>
        <v xml:space="preserve"> </v>
      </c>
      <c r="AA18" s="110" t="str">
        <f>IF(COUNTIF(D18:U18,"(3)")=0," ",COUNTIF(D18:U18,"(3)"))</f>
        <v xml:space="preserve"> </v>
      </c>
      <c r="AB18" s="132" t="str">
        <f>IF(SUM(Y18:AA18)=0," ",SUM(Y18:AA18))</f>
        <v xml:space="preserve"> </v>
      </c>
      <c r="AC18" s="36" t="str">
        <f>IF(W18=0,Var!$B$8,IF(LARGE(D18:U18,1)&gt;=350,Var!$B$4," "))</f>
        <v>---</v>
      </c>
      <c r="AD18" s="36" t="str">
        <f>IF(W18=0,Var!$B$8,IF(LARGE(D18:U18,1)&gt;=575,Var!$B$4," "))</f>
        <v>---</v>
      </c>
      <c r="AE18" s="36" t="str">
        <f>IF(W18=0,Var!$B$8,IF(LARGE(D18:U18,1)&gt;=800,Var!$B$4," "))</f>
        <v>---</v>
      </c>
      <c r="AF18" s="36" t="str">
        <f>IF(W18=0,Var!$B$8,IF(LARGE(D18:U18,1)&gt;=950,Var!$B$4," "))</f>
        <v>---</v>
      </c>
      <c r="AG18" s="36" t="str">
        <f>IF(W18=0,Var!$B$8,IF(LARGE(D18:U18,1)&gt;=1100,Var!$B$4," "))</f>
        <v>---</v>
      </c>
      <c r="AH18" s="36" t="str">
        <f>IF(W18=0,Var!$B$8,IF(LARGE(D18:U18,1)&gt;=1175,Var!$B$4," "))</f>
        <v>---</v>
      </c>
      <c r="AI18" s="99"/>
    </row>
    <row r="19" spans="1:35" s="89" customFormat="1" ht="22.7" customHeight="1">
      <c r="A19" s="99"/>
      <c r="B19" s="111"/>
      <c r="C19" s="112" t="s">
        <v>89</v>
      </c>
      <c r="D19" s="113"/>
      <c r="E19" s="113"/>
      <c r="F19" s="113"/>
      <c r="G19" s="113"/>
      <c r="H19" s="114"/>
      <c r="I19" s="114"/>
      <c r="J19" s="115"/>
      <c r="K19" s="29"/>
      <c r="L19" s="115"/>
      <c r="M19" s="29"/>
      <c r="N19" s="115"/>
      <c r="O19" s="29"/>
      <c r="P19" s="115"/>
      <c r="Q19" s="29"/>
      <c r="R19" s="115"/>
      <c r="S19" s="29"/>
      <c r="T19" s="115"/>
      <c r="U19" s="29"/>
      <c r="X19"/>
      <c r="Y19" s="127"/>
      <c r="Z19" s="127"/>
      <c r="AA19" s="127"/>
      <c r="AB19" s="128"/>
      <c r="AC19" s="108"/>
      <c r="AD19" s="108"/>
      <c r="AE19" s="108"/>
      <c r="AF19" s="108"/>
      <c r="AG19" s="108"/>
      <c r="AH19" s="99"/>
      <c r="AI19" s="99"/>
    </row>
    <row r="20" spans="1:35">
      <c r="A20" s="118"/>
      <c r="B20" s="116"/>
      <c r="C20" s="130"/>
      <c r="D20" s="117"/>
      <c r="E20" s="33"/>
      <c r="F20" s="117"/>
      <c r="G20" s="33"/>
      <c r="H20" s="117"/>
      <c r="I20" s="33"/>
      <c r="J20" s="117"/>
      <c r="K20" s="33"/>
      <c r="L20" s="117"/>
      <c r="M20" s="33"/>
      <c r="N20" s="117"/>
      <c r="O20" s="33"/>
      <c r="P20" s="117"/>
      <c r="Q20" s="33"/>
      <c r="R20" s="117"/>
      <c r="S20" s="33"/>
      <c r="T20" s="117"/>
      <c r="U20" s="33"/>
      <c r="W20" s="109">
        <f>COUNT(D20:U20)</f>
        <v>0</v>
      </c>
      <c r="X20" s="131" t="str">
        <f>IF(W20&lt;3," ",(LARGE(D20:U20,1)+LARGE(D20:U20,2)+LARGE(D20:U20,3))/3)</f>
        <v xml:space="preserve"> </v>
      </c>
      <c r="Y20" s="110" t="str">
        <f>IF(COUNTIF(D20:U20,"(1)")=0," ",COUNTIF(D20:U20,"(1)"))</f>
        <v xml:space="preserve"> </v>
      </c>
      <c r="Z20" s="110" t="str">
        <f>IF(COUNTIF(D20:U20,"(2)")=0," ",COUNTIF(D20:U20,"(2)"))</f>
        <v xml:space="preserve"> </v>
      </c>
      <c r="AA20" s="110" t="str">
        <f>IF(COUNTIF(D20:U20,"(3)")=0," ",COUNTIF(D20:U20,"(3)"))</f>
        <v xml:space="preserve"> </v>
      </c>
      <c r="AB20" s="132" t="str">
        <f>IF(SUM(Y20:AA20)=0," ",SUM(Y20:AA20))</f>
        <v xml:space="preserve"> </v>
      </c>
      <c r="AC20" s="36" t="str">
        <f>IF(W20=0,Var!$B$8,IF(LARGE(D20:U20,1)&gt;=350,Var!$B$4," "))</f>
        <v>---</v>
      </c>
      <c r="AD20" s="36" t="str">
        <f>IF(W20=0,Var!$B$8,IF(LARGE(D20:U20,1)&gt;=575,Var!$B$4," "))</f>
        <v>---</v>
      </c>
      <c r="AE20" s="36" t="str">
        <f>IF(W20=0,Var!$B$8,IF(LARGE(D20:U20,1)&gt;=800,Var!$B$4," "))</f>
        <v>---</v>
      </c>
      <c r="AF20" s="36" t="str">
        <f>IF(W20=0,Var!$B$8,IF(LARGE(D20:U20,1)&gt;=950,Var!$B$4," "))</f>
        <v>---</v>
      </c>
      <c r="AG20" s="36" t="str">
        <f>IF(W20=0,Var!$B$8,IF(LARGE(D20:U20,1)&gt;=1100,Var!$B$4," "))</f>
        <v>---</v>
      </c>
      <c r="AH20" s="36" t="str">
        <f>IF(W20=0,Var!$B$8,IF(LARGE(D20:U20,1)&gt;=1175,Var!$B$4," "))</f>
        <v>---</v>
      </c>
      <c r="AI20" s="118"/>
    </row>
    <row r="21" spans="1:35" s="89" customFormat="1" ht="22.7" customHeight="1">
      <c r="A21" s="99"/>
      <c r="B21" s="111"/>
      <c r="C21" s="112" t="s">
        <v>283</v>
      </c>
      <c r="D21" s="113"/>
      <c r="E21" s="113"/>
      <c r="F21" s="113"/>
      <c r="G21" s="113"/>
      <c r="H21" s="114"/>
      <c r="I21" s="114"/>
      <c r="J21" s="115"/>
      <c r="K21" s="29"/>
      <c r="L21" s="115"/>
      <c r="M21" s="29"/>
      <c r="N21" s="115"/>
      <c r="O21" s="29"/>
      <c r="P21" s="115"/>
      <c r="Q21" s="29"/>
      <c r="R21" s="115"/>
      <c r="S21" s="29"/>
      <c r="T21" s="115"/>
      <c r="U21" s="29"/>
      <c r="X21"/>
      <c r="Y21" s="127"/>
      <c r="Z21" s="127"/>
      <c r="AA21" s="127"/>
      <c r="AB21" s="128"/>
      <c r="AC21" s="108"/>
      <c r="AD21" s="108"/>
      <c r="AE21" s="108"/>
      <c r="AF21" s="108"/>
      <c r="AG21" s="108"/>
      <c r="AH21" s="99"/>
      <c r="AI21" s="99"/>
    </row>
    <row r="22" spans="1:35">
      <c r="A22" s="118"/>
      <c r="B22" s="116"/>
      <c r="C22" s="130"/>
      <c r="D22" s="117"/>
      <c r="E22" s="33"/>
      <c r="F22" s="117"/>
      <c r="G22" s="33"/>
      <c r="H22" s="117"/>
      <c r="I22" s="33"/>
      <c r="J22" s="117"/>
      <c r="K22" s="33"/>
      <c r="L22" s="117"/>
      <c r="M22" s="33"/>
      <c r="N22" s="117"/>
      <c r="O22" s="33"/>
      <c r="P22" s="117"/>
      <c r="Q22" s="33"/>
      <c r="R22" s="117"/>
      <c r="S22" s="33"/>
      <c r="T22" s="117"/>
      <c r="U22" s="33"/>
      <c r="W22" s="109">
        <f>COUNT(D22:U22)</f>
        <v>0</v>
      </c>
      <c r="X22" s="131" t="str">
        <f>IF(W22&lt;3," ",(LARGE(D22:U22,1)+LARGE(D22:U22,2)+LARGE(D22:U22,3))/3)</f>
        <v xml:space="preserve"> </v>
      </c>
      <c r="Y22" s="110" t="str">
        <f>IF(COUNTIF(D22:U22,"(1)")=0," ",COUNTIF(D22:U22,"(1)"))</f>
        <v xml:space="preserve"> </v>
      </c>
      <c r="Z22" s="110" t="str">
        <f>IF(COUNTIF(D22:U22,"(2)")=0," ",COUNTIF(D22:U22,"(2)"))</f>
        <v xml:space="preserve"> </v>
      </c>
      <c r="AA22" s="110" t="str">
        <f>IF(COUNTIF(D22:U22,"(3)")=0," ",COUNTIF(D22:U22,"(3)"))</f>
        <v xml:space="preserve"> </v>
      </c>
      <c r="AB22" s="132" t="str">
        <f>IF(SUM(Y22:AA22)=0," ",SUM(Y22:AA22))</f>
        <v xml:space="preserve"> </v>
      </c>
      <c r="AC22" s="36" t="str">
        <f>IF(W22=0,Var!$B$8,IF(LARGE(D22:U22,1)&gt;=350,Var!$B$4," "))</f>
        <v>---</v>
      </c>
      <c r="AD22" s="36" t="str">
        <f>IF(W22=0,Var!$B$8,IF(LARGE(D22:U22,1)&gt;=575,Var!$B$4," "))</f>
        <v>---</v>
      </c>
      <c r="AE22" s="36" t="str">
        <f>IF(W22=0,Var!$B$8,IF(LARGE(D22:U22,1)&gt;=800,Var!$B$4," "))</f>
        <v>---</v>
      </c>
      <c r="AF22" s="36" t="str">
        <f>IF(W22=0,Var!$B$8,IF(LARGE(D22:U22,1)&gt;=950,Var!$B$4," "))</f>
        <v>---</v>
      </c>
      <c r="AG22" s="36" t="str">
        <f>IF(W22=0,Var!$B$8,IF(LARGE(D22:U22,1)&gt;=1100,Var!$B$4," "))</f>
        <v>---</v>
      </c>
      <c r="AH22" s="36" t="str">
        <f>IF(W22=0,Var!$B$8,IF(LARGE(D22:U22,1)&gt;=1175,Var!$B$4," "))</f>
        <v>---</v>
      </c>
      <c r="AI22" s="118"/>
    </row>
    <row r="23" spans="1:35">
      <c r="A23" s="99"/>
      <c r="B23" s="116"/>
      <c r="C23" s="130" t="s">
        <v>70</v>
      </c>
      <c r="D23" s="117"/>
      <c r="E23" s="33"/>
      <c r="F23" s="117"/>
      <c r="G23" s="33"/>
      <c r="H23" s="117"/>
      <c r="I23" s="33"/>
      <c r="J23" s="117"/>
      <c r="K23" s="33"/>
      <c r="L23" s="117"/>
      <c r="M23" s="33"/>
      <c r="N23" s="117"/>
      <c r="O23" s="33"/>
      <c r="P23" s="117"/>
      <c r="Q23" s="33"/>
      <c r="R23" s="117"/>
      <c r="S23" s="33"/>
      <c r="T23" s="117"/>
      <c r="U23" s="33"/>
      <c r="W23" s="109">
        <f>COUNT(D23:U23)</f>
        <v>0</v>
      </c>
      <c r="X23" s="131" t="str">
        <f>IF(W23&lt;3," ",(LARGE(D23:U23,1)+LARGE(D23:U23,2)+LARGE(D23:U23,3))/3)</f>
        <v xml:space="preserve"> </v>
      </c>
      <c r="Y23" s="110" t="str">
        <f>IF(COUNTIF(D23:U23,"(1)")=0," ",COUNTIF(D23:U23,"(1)"))</f>
        <v xml:space="preserve"> </v>
      </c>
      <c r="Z23" s="110" t="str">
        <f>IF(COUNTIF(D23:U23,"(2)")=0," ",COUNTIF(D23:U23,"(2)"))</f>
        <v xml:space="preserve"> </v>
      </c>
      <c r="AA23" s="110" t="str">
        <f>IF(COUNTIF(D23:U23,"(3)")=0," ",COUNTIF(D23:U23,"(3)"))</f>
        <v xml:space="preserve"> </v>
      </c>
      <c r="AB23" s="132" t="str">
        <f>IF(SUM(Y23:AA23)=0," ",SUM(Y23:AA23))</f>
        <v xml:space="preserve"> </v>
      </c>
      <c r="AC23" s="36">
        <v>14</v>
      </c>
      <c r="AD23" s="36">
        <v>14</v>
      </c>
      <c r="AE23" s="36">
        <v>14</v>
      </c>
      <c r="AF23" s="36" t="str">
        <f>IF(W23=0,Var!$B$8,IF(LARGE(D23:U23,1)&gt;=950,Var!$B$4," "))</f>
        <v>---</v>
      </c>
      <c r="AG23" s="36" t="str">
        <f>IF(W23=0,Var!$B$8,IF(LARGE(D23:U23,1)&gt;=1100,Var!$B$4," "))</f>
        <v>---</v>
      </c>
      <c r="AH23" s="36" t="str">
        <f>IF(W23=0,Var!$B$8,IF(LARGE(D23:U23,1)&gt;=1175,Var!$B$4," "))</f>
        <v>---</v>
      </c>
      <c r="AI23" s="99"/>
    </row>
    <row r="24" spans="1:35" ht="11.45" customHeight="1">
      <c r="A24" s="99"/>
      <c r="B24" s="134"/>
      <c r="C24" s="134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W24"/>
      <c r="X24"/>
      <c r="Y24" s="109"/>
      <c r="Z24" s="109"/>
      <c r="AA24" s="109"/>
      <c r="AB24" s="136"/>
      <c r="AC24" s="109"/>
      <c r="AD24" s="109"/>
      <c r="AE24" s="109"/>
      <c r="AF24" s="109"/>
      <c r="AG24" s="109"/>
      <c r="AI24" s="99"/>
    </row>
    <row r="25" spans="1:35" s="89" customFormat="1" ht="22.7" customHeight="1">
      <c r="A25" s="99"/>
      <c r="B25" s="127"/>
      <c r="C25" s="137" t="s">
        <v>91</v>
      </c>
      <c r="D25" s="138"/>
      <c r="E25" s="138"/>
      <c r="F25" s="138"/>
      <c r="G25" s="138"/>
      <c r="H25" s="138"/>
      <c r="I25" s="138"/>
      <c r="J25" s="138"/>
      <c r="K25" s="45"/>
      <c r="L25" s="138"/>
      <c r="M25" s="45"/>
      <c r="N25" s="138"/>
      <c r="O25" s="45"/>
      <c r="P25" s="138"/>
      <c r="Q25" s="45"/>
      <c r="R25" s="138"/>
      <c r="S25" s="45"/>
      <c r="T25" s="138"/>
      <c r="U25" s="45"/>
      <c r="X25"/>
      <c r="Y25" s="127"/>
      <c r="Z25" s="127"/>
      <c r="AA25" s="127"/>
      <c r="AB25" s="128"/>
      <c r="AC25" s="129">
        <v>250</v>
      </c>
      <c r="AD25" s="129">
        <v>475</v>
      </c>
      <c r="AE25" s="129">
        <v>700</v>
      </c>
      <c r="AF25" s="129">
        <v>850</v>
      </c>
      <c r="AG25" s="129">
        <v>1000</v>
      </c>
      <c r="AH25" s="129">
        <v>1075</v>
      </c>
      <c r="AI25" s="99"/>
    </row>
    <row r="26" spans="1:35">
      <c r="A26" s="99"/>
      <c r="B26" s="116"/>
      <c r="C26" s="130"/>
      <c r="D26" s="117"/>
      <c r="E26" s="33"/>
      <c r="F26" s="117"/>
      <c r="G26" s="33"/>
      <c r="H26" s="117"/>
      <c r="I26" s="33"/>
      <c r="J26" s="117"/>
      <c r="K26" s="33"/>
      <c r="L26" s="117"/>
      <c r="M26" s="33"/>
      <c r="N26" s="117"/>
      <c r="O26" s="33"/>
      <c r="P26" s="117"/>
      <c r="Q26" s="33"/>
      <c r="R26" s="117"/>
      <c r="S26" s="33"/>
      <c r="T26" s="117"/>
      <c r="U26" s="33"/>
      <c r="W26" s="109">
        <f>COUNT(D26:U26)</f>
        <v>0</v>
      </c>
      <c r="X26" s="131" t="str">
        <f>IF(W26&lt;3," ",(LARGE(D26:U26,1)+LARGE(D26:U26,2)+LARGE(D26:U26,3))/3)</f>
        <v xml:space="preserve"> </v>
      </c>
      <c r="Y26" s="110" t="str">
        <f>IF(COUNTIF(D26:U26,"(1)")=0," ",COUNTIF(D26:U26,"(1)"))</f>
        <v xml:space="preserve"> </v>
      </c>
      <c r="Z26" s="110" t="str">
        <f>IF(COUNTIF(D26:U26,"(2)")=0," ",COUNTIF(D26:U26,"(2)"))</f>
        <v xml:space="preserve"> </v>
      </c>
      <c r="AA26" s="110" t="str">
        <f>IF(COUNTIF(D26:U26,"(3)")=0," ",COUNTIF(D26:U26,"(3)"))</f>
        <v xml:space="preserve"> </v>
      </c>
      <c r="AB26" s="132" t="str">
        <f>IF(SUM(Y26:AA26)=0," ",SUM(Y26:AA26))</f>
        <v xml:space="preserve"> </v>
      </c>
      <c r="AC26" s="36" t="str">
        <f>IF(W26=0,Var!$B$8,IF(LARGE(D26:U26,1)&gt;=250,Var!$B$4," "))</f>
        <v>---</v>
      </c>
      <c r="AD26" s="36" t="str">
        <f>IF(W26=0,Var!$B$8,IF(LARGE(D26:U26,1)&gt;=475,Var!$B$4," "))</f>
        <v>---</v>
      </c>
      <c r="AE26" s="36" t="str">
        <f>IF(W26=0,Var!$B$8,IF(LARGE(D26:U26,1)&gt;=700,Var!$B$4," "))</f>
        <v>---</v>
      </c>
      <c r="AF26" s="36" t="str">
        <f>IF(W26=0,Var!$B$8,IF(LARGE(D26:U26,1)&gt;=850,Var!$B$4," "))</f>
        <v>---</v>
      </c>
      <c r="AG26" s="36" t="str">
        <f>IF(W26=0,Var!$B$8,IF(LARGE(D26:U26,1)&gt;=1000,Var!$B$4," "))</f>
        <v>---</v>
      </c>
      <c r="AH26" s="36" t="str">
        <f>IF(W26=0,Var!$B$8,IF(LARGE(D26:U26,1)&gt;=1075,Var!$B$4," "))</f>
        <v>---</v>
      </c>
      <c r="AI26" s="99"/>
    </row>
    <row r="27" spans="1:35" s="89" customFormat="1" ht="22.7" customHeight="1">
      <c r="A27" s="99"/>
      <c r="B27" s="111"/>
      <c r="C27" s="112" t="s">
        <v>284</v>
      </c>
      <c r="D27" s="113"/>
      <c r="E27" s="113"/>
      <c r="F27" s="113"/>
      <c r="G27" s="113"/>
      <c r="H27" s="114"/>
      <c r="I27" s="114"/>
      <c r="J27" s="115"/>
      <c r="K27" s="29"/>
      <c r="L27" s="115"/>
      <c r="M27" s="29"/>
      <c r="N27" s="115"/>
      <c r="O27" s="29"/>
      <c r="P27" s="115"/>
      <c r="Q27" s="29"/>
      <c r="R27" s="115"/>
      <c r="S27" s="29"/>
      <c r="T27" s="115"/>
      <c r="U27" s="29"/>
      <c r="X27"/>
      <c r="Y27" s="127"/>
      <c r="Z27" s="127"/>
      <c r="AA27" s="127"/>
      <c r="AB27" s="128"/>
      <c r="AC27" s="108"/>
      <c r="AD27" s="108"/>
      <c r="AE27" s="108"/>
      <c r="AF27" s="108"/>
      <c r="AG27" s="108"/>
      <c r="AH27" s="99"/>
      <c r="AI27" s="99"/>
    </row>
    <row r="28" spans="1:35">
      <c r="A28" s="99"/>
      <c r="B28" s="116"/>
      <c r="C28" s="130"/>
      <c r="D28" s="117"/>
      <c r="E28" s="33"/>
      <c r="F28" s="117"/>
      <c r="G28" s="33"/>
      <c r="H28" s="117"/>
      <c r="I28" s="33"/>
      <c r="J28" s="117"/>
      <c r="K28" s="33"/>
      <c r="L28" s="117"/>
      <c r="M28" s="33"/>
      <c r="N28" s="117"/>
      <c r="O28" s="33"/>
      <c r="P28" s="117"/>
      <c r="Q28" s="33"/>
      <c r="R28" s="117"/>
      <c r="S28" s="33"/>
      <c r="T28" s="117"/>
      <c r="U28" s="33"/>
      <c r="W28" s="109">
        <f>COUNT(D28:U28)</f>
        <v>0</v>
      </c>
      <c r="X28" s="131" t="str">
        <f>IF(W28&lt;3," ",(LARGE(D28:U28,1)+LARGE(D28:U28,2)+LARGE(D28:U28,3))/3)</f>
        <v xml:space="preserve"> </v>
      </c>
      <c r="Y28" s="110" t="str">
        <f>IF(COUNTIF(D28:U28,"(1)")=0," ",COUNTIF(D28:U28,"(1)"))</f>
        <v xml:space="preserve"> </v>
      </c>
      <c r="Z28" s="110" t="str">
        <f>IF(COUNTIF(D28:U28,"(2)")=0," ",COUNTIF(D28:U28,"(2)"))</f>
        <v xml:space="preserve"> </v>
      </c>
      <c r="AA28" s="110" t="str">
        <f>IF(COUNTIF(D28:U28,"(3)")=0," ",COUNTIF(D28:U28,"(3)"))</f>
        <v xml:space="preserve"> </v>
      </c>
      <c r="AB28" s="132" t="str">
        <f>IF(SUM(Y28:AA28)=0," ",SUM(Y28:AA28))</f>
        <v xml:space="preserve"> </v>
      </c>
      <c r="AC28" s="36" t="str">
        <f>IF(W28=0,Var!$B$8,IF(LARGE(D28:U28,1)&gt;=250,Var!$B$4," "))</f>
        <v>---</v>
      </c>
      <c r="AD28" s="36" t="str">
        <f>IF(W28=0,Var!$B$8,IF(LARGE(D28:U28,1)&gt;=475,Var!$B$4," "))</f>
        <v>---</v>
      </c>
      <c r="AE28" s="36" t="str">
        <f>IF(W28=0,Var!$B$8,IF(LARGE(D28:U28,1)&gt;=700,Var!$B$4," "))</f>
        <v>---</v>
      </c>
      <c r="AF28" s="36" t="str">
        <f>IF(W28=0,Var!$B$8,IF(LARGE(D28:U28,1)&gt;=850,Var!$B$4," "))</f>
        <v>---</v>
      </c>
      <c r="AG28" s="36" t="str">
        <f>IF(W28=0,Var!$B$8,IF(LARGE(D28:U28,1)&gt;=1000,Var!$B$4," "))</f>
        <v>---</v>
      </c>
      <c r="AH28" s="36" t="str">
        <f>IF(W28=0,Var!$B$8,IF(LARGE(D28:U28,1)&gt;=1075,Var!$B$4," "))</f>
        <v>---</v>
      </c>
      <c r="AI28" s="99"/>
    </row>
    <row r="29" spans="1:35">
      <c r="A29" s="99"/>
      <c r="B29" s="116"/>
      <c r="C29" s="130"/>
      <c r="D29" s="117"/>
      <c r="E29" s="33"/>
      <c r="F29" s="117"/>
      <c r="G29" s="33"/>
      <c r="H29" s="117"/>
      <c r="I29" s="33"/>
      <c r="J29" s="117"/>
      <c r="K29" s="33"/>
      <c r="L29" s="117"/>
      <c r="M29" s="33"/>
      <c r="N29" s="117"/>
      <c r="O29" s="33"/>
      <c r="P29" s="117"/>
      <c r="Q29" s="33"/>
      <c r="R29" s="117"/>
      <c r="S29" s="33"/>
      <c r="T29" s="117"/>
      <c r="U29" s="33"/>
      <c r="W29" s="109">
        <f>COUNT(D29:U29)</f>
        <v>0</v>
      </c>
      <c r="X29" s="131" t="str">
        <f>IF(W29&lt;3," ",(LARGE(D29:U29,1)+LARGE(D29:U29,2)+LARGE(D29:U29,3))/3)</f>
        <v xml:space="preserve"> </v>
      </c>
      <c r="Y29" s="110" t="str">
        <f>IF(COUNTIF(D29:U29,"(1)")=0," ",COUNTIF(D29:U29,"(1)"))</f>
        <v xml:space="preserve"> </v>
      </c>
      <c r="Z29" s="110" t="str">
        <f>IF(COUNTIF(D29:U29,"(2)")=0," ",COUNTIF(D29:U29,"(2)"))</f>
        <v xml:space="preserve"> </v>
      </c>
      <c r="AA29" s="110" t="str">
        <f>IF(COUNTIF(D29:U29,"(3)")=0," ",COUNTIF(D29:U29,"(3)"))</f>
        <v xml:space="preserve"> </v>
      </c>
      <c r="AB29" s="132" t="str">
        <f>IF(SUM(Y29:AA29)=0," ",SUM(Y29:AA29))</f>
        <v xml:space="preserve"> </v>
      </c>
      <c r="AC29" s="36" t="str">
        <f>IF(W29=0,Var!$B$8,IF(LARGE(D29:U29,1)&gt;=250,Var!$B$4," "))</f>
        <v>---</v>
      </c>
      <c r="AD29" s="36" t="str">
        <f>IF(W29=0,Var!$B$8,IF(LARGE(D29:U29,1)&gt;=475,Var!$B$4," "))</f>
        <v>---</v>
      </c>
      <c r="AE29" s="36" t="str">
        <f>IF(W29=0,Var!$B$8,IF(LARGE(D29:U29,1)&gt;=700,Var!$B$4," "))</f>
        <v>---</v>
      </c>
      <c r="AF29" s="36" t="str">
        <f>IF(W29=0,Var!$B$8,IF(LARGE(D29:U29,1)&gt;=850,Var!$B$4," "))</f>
        <v>---</v>
      </c>
      <c r="AG29" s="36" t="str">
        <f>IF(W29=0,Var!$B$8,IF(LARGE(D29:U29,1)&gt;=1000,Var!$B$4," "))</f>
        <v>---</v>
      </c>
      <c r="AH29" s="36" t="str">
        <f>IF(W29=0,Var!$B$8,IF(LARGE(D29:U29,1)&gt;=1075,Var!$B$4," "))</f>
        <v>---</v>
      </c>
      <c r="AI29" s="99"/>
    </row>
    <row r="30" spans="1:35" ht="11.45" customHeight="1">
      <c r="A30" s="99"/>
      <c r="B30" s="134"/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W30"/>
      <c r="X30"/>
      <c r="Y30" s="109"/>
      <c r="Z30" s="109"/>
      <c r="AA30" s="109"/>
      <c r="AB30" s="136"/>
      <c r="AC30" s="109"/>
      <c r="AD30" s="136"/>
      <c r="AE30" s="136"/>
      <c r="AF30" s="109"/>
      <c r="AG30" s="109"/>
      <c r="AH30" s="109"/>
      <c r="AI30" s="99"/>
    </row>
    <row r="31" spans="1:35" s="89" customFormat="1" ht="22.7" customHeight="1">
      <c r="A31" s="99"/>
      <c r="B31" s="127"/>
      <c r="C31" s="137" t="s">
        <v>99</v>
      </c>
      <c r="D31" s="138"/>
      <c r="E31" s="138"/>
      <c r="F31" s="138"/>
      <c r="G31" s="138"/>
      <c r="H31" s="138"/>
      <c r="I31" s="138"/>
      <c r="J31" s="138"/>
      <c r="K31" s="45"/>
      <c r="L31" s="138"/>
      <c r="M31" s="45"/>
      <c r="N31" s="138"/>
      <c r="O31" s="45"/>
      <c r="P31" s="138"/>
      <c r="Q31" s="45"/>
      <c r="R31" s="138"/>
      <c r="S31" s="45"/>
      <c r="T31" s="138"/>
      <c r="U31" s="45"/>
      <c r="X31"/>
      <c r="Y31" s="127"/>
      <c r="Z31" s="127"/>
      <c r="AA31" s="127"/>
      <c r="AB31" s="128"/>
      <c r="AC31" s="129">
        <v>400</v>
      </c>
      <c r="AD31" s="129">
        <v>625</v>
      </c>
      <c r="AE31" s="129">
        <v>850</v>
      </c>
      <c r="AF31" s="129">
        <v>1000</v>
      </c>
      <c r="AG31" s="129">
        <v>1150</v>
      </c>
      <c r="AH31" s="129">
        <v>1225</v>
      </c>
      <c r="AI31" s="99"/>
    </row>
    <row r="32" spans="1:35">
      <c r="A32" s="99"/>
      <c r="B32" s="116"/>
      <c r="C32" s="130"/>
      <c r="D32" s="117"/>
      <c r="E32" s="33"/>
      <c r="F32" s="117"/>
      <c r="G32" s="33"/>
      <c r="H32" s="117"/>
      <c r="I32" s="33"/>
      <c r="J32" s="117"/>
      <c r="K32" s="33"/>
      <c r="L32" s="117"/>
      <c r="M32" s="33"/>
      <c r="N32" s="117"/>
      <c r="O32" s="33"/>
      <c r="P32" s="117"/>
      <c r="Q32" s="33"/>
      <c r="R32" s="117"/>
      <c r="S32" s="33"/>
      <c r="T32" s="117"/>
      <c r="U32" s="33"/>
      <c r="W32" s="109">
        <f>COUNT(D32:U32)</f>
        <v>0</v>
      </c>
      <c r="X32" s="131" t="str">
        <f>IF(W32&lt;3," ",(LARGE(D32:U32,1)+LARGE(D32:U32,2)+LARGE(D32:U32,3))/3)</f>
        <v xml:space="preserve"> </v>
      </c>
      <c r="Y32" s="110" t="str">
        <f>IF(COUNTIF(D32:U32,"(1)")=0," ",COUNTIF(D32:U32,"(1)"))</f>
        <v xml:space="preserve"> </v>
      </c>
      <c r="Z32" s="110" t="str">
        <f>IF(COUNTIF(D32:U32,"(2)")=0," ",COUNTIF(D32:U32,"(2)"))</f>
        <v xml:space="preserve"> </v>
      </c>
      <c r="AA32" s="110" t="str">
        <f>IF(COUNTIF(D32:U32,"(3)")=0," ",COUNTIF(D32:U32,"(3)"))</f>
        <v xml:space="preserve"> </v>
      </c>
      <c r="AB32" s="132" t="str">
        <f>IF(SUM(Y32:AA32)=0," ",SUM(Y32:AA32))</f>
        <v xml:space="preserve"> </v>
      </c>
      <c r="AC32" s="36" t="str">
        <f>IF(W32=0,Var!$B$8,IF(LARGE(D32:U32,1)&gt;=400,Var!$B$4," "))</f>
        <v>---</v>
      </c>
      <c r="AD32" s="36" t="str">
        <f>IF(W32=0,Var!$B$8,IF(LARGE(D32:U32,1)&gt;=625,Var!$B$4," "))</f>
        <v>---</v>
      </c>
      <c r="AE32" s="36" t="str">
        <f>IF(W32=0,Var!$B$8,IF(LARGE(D32:U32,1)&gt;=850,Var!$B$4," "))</f>
        <v>---</v>
      </c>
      <c r="AF32" s="36" t="str">
        <f>IF(W32=0,Var!$B$8,IF(LARGE(D32:U32,1)&gt;=1000,Var!$B$4," "))</f>
        <v>---</v>
      </c>
      <c r="AG32" s="36" t="str">
        <f>IF(W32=0,Var!$B$8,IF(LARGE(D32:U32,1)&gt;=1150,Var!$B$4," "))</f>
        <v>---</v>
      </c>
      <c r="AH32" s="36" t="str">
        <f>IF(W32=0,Var!$B$8,IF(LARGE(D32:U32,1)&gt;=1225,Var!$B$4," "))</f>
        <v>---</v>
      </c>
      <c r="AI32" s="99"/>
    </row>
    <row r="33" spans="1:35">
      <c r="A33" s="99"/>
      <c r="B33" s="116"/>
      <c r="C33" s="130"/>
      <c r="D33" s="117"/>
      <c r="E33" s="33"/>
      <c r="F33" s="117"/>
      <c r="G33" s="33"/>
      <c r="H33" s="117"/>
      <c r="I33" s="33"/>
      <c r="J33" s="117"/>
      <c r="K33" s="33"/>
      <c r="L33" s="117"/>
      <c r="M33" s="33"/>
      <c r="N33" s="117"/>
      <c r="O33" s="33"/>
      <c r="P33" s="117"/>
      <c r="Q33" s="33"/>
      <c r="R33" s="117"/>
      <c r="S33" s="33"/>
      <c r="T33" s="117"/>
      <c r="U33" s="33"/>
      <c r="W33" s="109">
        <f>COUNT(D33:U33)</f>
        <v>0</v>
      </c>
      <c r="X33" s="131" t="str">
        <f>IF(W33&lt;3," ",(LARGE(D33:U33,1)+LARGE(D33:U33,2)+LARGE(D33:U33,3))/3)</f>
        <v xml:space="preserve"> </v>
      </c>
      <c r="Y33" s="110" t="str">
        <f>IF(COUNTIF(D33:U33,"(1)")=0," ",COUNTIF(D33:U33,"(1)"))</f>
        <v xml:space="preserve"> </v>
      </c>
      <c r="Z33" s="110" t="str">
        <f>IF(COUNTIF(D33:U33,"(2)")=0," ",COUNTIF(D33:U33,"(2)"))</f>
        <v xml:space="preserve"> </v>
      </c>
      <c r="AA33" s="110" t="str">
        <f>IF(COUNTIF(D33:U33,"(3)")=0," ",COUNTIF(D33:U33,"(3)"))</f>
        <v xml:space="preserve"> </v>
      </c>
      <c r="AB33" s="132" t="str">
        <f>IF(SUM(Y33:AA33)=0," ",SUM(Y33:AA33))</f>
        <v xml:space="preserve"> </v>
      </c>
      <c r="AC33" s="36" t="str">
        <f>IF(W33=0,Var!$B$8,IF(LARGE(D33:U33,1)&gt;=400,Var!$B$4," "))</f>
        <v>---</v>
      </c>
      <c r="AD33" s="36" t="str">
        <f>IF(W33=0,Var!$B$8,IF(LARGE(D33:U33,1)&gt;=625,Var!$B$4," "))</f>
        <v>---</v>
      </c>
      <c r="AE33" s="36" t="str">
        <f>IF(W33=0,Var!$B$8,IF(LARGE(D33:U33,1)&gt;=850,Var!$B$4," "))</f>
        <v>---</v>
      </c>
      <c r="AF33" s="36" t="str">
        <f>IF(W33=0,Var!$B$8,IF(LARGE(D33:U33,1)&gt;=1000,Var!$B$4," "))</f>
        <v>---</v>
      </c>
      <c r="AG33" s="36" t="str">
        <f>IF(W33=0,Var!$B$8,IF(LARGE(D33:U33,1)&gt;=1150,Var!$B$4," "))</f>
        <v>---</v>
      </c>
      <c r="AH33" s="36" t="str">
        <f>IF(W33=0,Var!$B$8,IF(LARGE(D33:U33,1)&gt;=1225,Var!$B$4," "))</f>
        <v>---</v>
      </c>
      <c r="AI33" s="99"/>
    </row>
    <row r="34" spans="1:35" s="89" customFormat="1" ht="22.7" customHeight="1">
      <c r="A34" s="99"/>
      <c r="B34" s="111"/>
      <c r="C34" s="112" t="s">
        <v>100</v>
      </c>
      <c r="D34" s="113"/>
      <c r="E34" s="113"/>
      <c r="F34" s="113"/>
      <c r="G34" s="113"/>
      <c r="H34" s="114"/>
      <c r="I34" s="114"/>
      <c r="J34" s="115"/>
      <c r="K34" s="29"/>
      <c r="L34" s="115"/>
      <c r="M34" s="29"/>
      <c r="N34" s="115"/>
      <c r="O34" s="29"/>
      <c r="P34" s="115"/>
      <c r="Q34" s="29"/>
      <c r="R34" s="115"/>
      <c r="S34" s="29"/>
      <c r="T34" s="115"/>
      <c r="U34" s="29"/>
      <c r="X34"/>
      <c r="Y34" s="127"/>
      <c r="Z34" s="127"/>
      <c r="AA34" s="127"/>
      <c r="AB34" s="128"/>
      <c r="AC34" s="108"/>
      <c r="AD34" s="108"/>
      <c r="AE34" s="108"/>
      <c r="AF34" s="108"/>
      <c r="AG34" s="108"/>
      <c r="AH34" s="99"/>
      <c r="AI34" s="99"/>
    </row>
    <row r="35" spans="1:35">
      <c r="A35" s="99"/>
      <c r="B35" s="116"/>
      <c r="C35" s="130"/>
      <c r="D35" s="117"/>
      <c r="E35" s="33"/>
      <c r="F35" s="117"/>
      <c r="G35" s="33"/>
      <c r="H35" s="117"/>
      <c r="I35" s="33"/>
      <c r="J35" s="117"/>
      <c r="K35" s="33"/>
      <c r="L35" s="117"/>
      <c r="M35" s="33"/>
      <c r="N35" s="117"/>
      <c r="O35" s="33"/>
      <c r="P35" s="117"/>
      <c r="Q35" s="33"/>
      <c r="R35" s="117"/>
      <c r="S35" s="33"/>
      <c r="T35" s="117"/>
      <c r="U35" s="33"/>
      <c r="W35" s="109">
        <f>COUNT(D35:U35)</f>
        <v>0</v>
      </c>
      <c r="X35" s="131" t="str">
        <f>IF(W35&lt;3," ",(LARGE(D35:U35,1)+LARGE(D35:U35,2)+LARGE(D35:U35,3))/3)</f>
        <v xml:space="preserve"> </v>
      </c>
      <c r="Y35" s="110" t="str">
        <f>IF(COUNTIF(D35:U35,"(1)")=0," ",COUNTIF(D35:U35,"(1)"))</f>
        <v xml:space="preserve"> </v>
      </c>
      <c r="Z35" s="110" t="str">
        <f>IF(COUNTIF(D35:U35,"(2)")=0," ",COUNTIF(D35:U35,"(2)"))</f>
        <v xml:space="preserve"> </v>
      </c>
      <c r="AA35" s="110" t="str">
        <f>IF(COUNTIF(D35:U35,"(3)")=0," ",COUNTIF(D35:U35,"(3)"))</f>
        <v xml:space="preserve"> </v>
      </c>
      <c r="AB35" s="132" t="str">
        <f>IF(SUM(Y35:AA35)=0," ",SUM(Y35:AA35))</f>
        <v xml:space="preserve"> </v>
      </c>
      <c r="AC35" s="36" t="str">
        <f>IF(W35=0,Var!$B$8,IF(LARGE(D35:U35,1)&gt;=400,Var!$B$4," "))</f>
        <v>---</v>
      </c>
      <c r="AD35" s="36" t="str">
        <f>IF(W35=0,Var!$B$8,IF(LARGE(D35:U35,1)&gt;=625,Var!$B$4," "))</f>
        <v>---</v>
      </c>
      <c r="AE35" s="36" t="str">
        <f>IF(W35=0,Var!$B$8,IF(LARGE(D35:U35,1)&gt;=850,Var!$B$4," "))</f>
        <v>---</v>
      </c>
      <c r="AF35" s="36" t="str">
        <f>IF(W35=0,Var!$B$8,IF(LARGE(D35:U35,1)&gt;=1000,Var!$B$4," "))</f>
        <v>---</v>
      </c>
      <c r="AG35" s="36" t="str">
        <f>IF(W35=0,Var!$B$8,IF(LARGE(D35:U35,1)&gt;=1150,Var!$B$4," "))</f>
        <v>---</v>
      </c>
      <c r="AH35" s="36" t="str">
        <f>IF(W35=0,Var!$B$8,IF(LARGE(D35:U35,1)&gt;=1225,Var!$B$4," "))</f>
        <v>---</v>
      </c>
      <c r="AI35" s="99"/>
    </row>
    <row r="36" spans="1:35" s="89" customFormat="1" ht="22.7" customHeight="1">
      <c r="A36" s="99"/>
      <c r="B36" s="111"/>
      <c r="C36" s="112" t="s">
        <v>304</v>
      </c>
      <c r="D36" s="113"/>
      <c r="E36" s="113"/>
      <c r="F36" s="113"/>
      <c r="G36" s="113"/>
      <c r="H36" s="114"/>
      <c r="I36" s="114"/>
      <c r="J36" s="115"/>
      <c r="K36" s="29"/>
      <c r="L36" s="115"/>
      <c r="M36" s="29"/>
      <c r="N36" s="115"/>
      <c r="O36" s="29"/>
      <c r="P36" s="115"/>
      <c r="Q36" s="29"/>
      <c r="R36" s="115"/>
      <c r="S36" s="29"/>
      <c r="T36" s="115"/>
      <c r="U36" s="29"/>
      <c r="X36"/>
      <c r="Y36" s="127"/>
      <c r="Z36" s="127"/>
      <c r="AA36" s="127"/>
      <c r="AB36" s="128"/>
      <c r="AC36" s="108"/>
      <c r="AD36" s="108"/>
      <c r="AE36" s="108"/>
      <c r="AF36" s="108"/>
      <c r="AG36" s="108"/>
      <c r="AH36" s="99"/>
      <c r="AI36" s="99"/>
    </row>
    <row r="37" spans="1:35">
      <c r="A37" s="99"/>
      <c r="B37" s="116"/>
      <c r="C37" s="130"/>
      <c r="D37" s="117"/>
      <c r="E37" s="33"/>
      <c r="F37" s="117"/>
      <c r="G37" s="33"/>
      <c r="H37" s="117"/>
      <c r="I37" s="33"/>
      <c r="J37" s="117"/>
      <c r="K37" s="33"/>
      <c r="L37" s="117"/>
      <c r="M37" s="33"/>
      <c r="N37" s="117"/>
      <c r="O37" s="33"/>
      <c r="P37" s="117"/>
      <c r="Q37" s="33"/>
      <c r="R37" s="117"/>
      <c r="S37" s="33"/>
      <c r="T37" s="117"/>
      <c r="U37" s="33"/>
      <c r="W37" s="109">
        <f>COUNT(D37:U37)</f>
        <v>0</v>
      </c>
      <c r="X37" s="131" t="str">
        <f>IF(W37&lt;3," ",(LARGE(D37:U37,1)+LARGE(D37:U37,2)+LARGE(D37:U37,3))/3)</f>
        <v xml:space="preserve"> </v>
      </c>
      <c r="Y37" s="110" t="str">
        <f>IF(COUNTIF(D37:U37,"(1)")=0," ",COUNTIF(D37:U37,"(1)"))</f>
        <v xml:space="preserve"> </v>
      </c>
      <c r="Z37" s="110" t="str">
        <f>IF(COUNTIF(D37:U37,"(2)")=0," ",COUNTIF(D37:U37,"(2)"))</f>
        <v xml:space="preserve"> </v>
      </c>
      <c r="AA37" s="110" t="str">
        <f>IF(COUNTIF(D37:U37,"(3)")=0," ",COUNTIF(D37:U37,"(3)"))</f>
        <v xml:space="preserve"> </v>
      </c>
      <c r="AB37" s="132" t="str">
        <f>IF(SUM(Y37:AA37)=0," ",SUM(Y37:AA37))</f>
        <v xml:space="preserve"> </v>
      </c>
      <c r="AC37" s="36" t="str">
        <f>IF(W37=0,Var!$B$8,IF(LARGE(D37:U37,1)&gt;=400,Var!$B$4," "))</f>
        <v>---</v>
      </c>
      <c r="AD37" s="36" t="str">
        <f>IF(W37=0,Var!$B$8,IF(LARGE(D37:U37,1)&gt;=625,Var!$B$4," "))</f>
        <v>---</v>
      </c>
      <c r="AE37" s="36" t="str">
        <f>IF(W37=0,Var!$B$8,IF(LARGE(D37:U37,1)&gt;=850,Var!$B$4," "))</f>
        <v>---</v>
      </c>
      <c r="AF37" s="36" t="str">
        <f>IF(W37=0,Var!$B$8,IF(LARGE(D37:U37,1)&gt;=1000,Var!$B$4," "))</f>
        <v>---</v>
      </c>
      <c r="AG37" s="36" t="str">
        <f>IF(W37=0,Var!$B$8,IF(LARGE(D37:U37,1)&gt;=1150,Var!$B$4," "))</f>
        <v>---</v>
      </c>
      <c r="AH37" s="36" t="str">
        <f>IF(W37=0,Var!$B$8,IF(LARGE(D37:U37,1)&gt;=1225,Var!$B$4," "))</f>
        <v>---</v>
      </c>
      <c r="AI37" s="99"/>
    </row>
    <row r="38" spans="1:35">
      <c r="A38" s="99"/>
      <c r="B38" s="116"/>
      <c r="C38" s="130"/>
      <c r="D38" s="117"/>
      <c r="E38" s="33"/>
      <c r="F38" s="117"/>
      <c r="G38" s="33"/>
      <c r="H38" s="117"/>
      <c r="I38" s="33"/>
      <c r="J38" s="117"/>
      <c r="K38" s="33"/>
      <c r="L38" s="117"/>
      <c r="M38" s="33"/>
      <c r="N38" s="117"/>
      <c r="O38" s="33"/>
      <c r="P38" s="117"/>
      <c r="Q38" s="33"/>
      <c r="R38" s="117"/>
      <c r="S38" s="33"/>
      <c r="T38" s="117"/>
      <c r="U38" s="33"/>
      <c r="W38" s="109">
        <f>COUNT(D38:U38)</f>
        <v>0</v>
      </c>
      <c r="X38" s="131" t="str">
        <f>IF(W38&lt;3," ",(LARGE(D38:U38,1)+LARGE(D38:U38,2)+LARGE(D38:U38,3))/3)</f>
        <v xml:space="preserve"> </v>
      </c>
      <c r="Y38" s="110" t="str">
        <f>IF(COUNTIF(D38:U38,"(1)")=0," ",COUNTIF(D38:U38,"(1)"))</f>
        <v xml:space="preserve"> </v>
      </c>
      <c r="Z38" s="110" t="str">
        <f>IF(COUNTIF(D38:U38,"(2)")=0," ",COUNTIF(D38:U38,"(2)"))</f>
        <v xml:space="preserve"> </v>
      </c>
      <c r="AA38" s="110" t="str">
        <f>IF(COUNTIF(D38:U38,"(3)")=0," ",COUNTIF(D38:U38,"(3)"))</f>
        <v xml:space="preserve"> </v>
      </c>
      <c r="AB38" s="132" t="str">
        <f>IF(SUM(Y38:AA38)=0," ",SUM(Y38:AA38))</f>
        <v xml:space="preserve"> </v>
      </c>
      <c r="AC38" s="36" t="str">
        <f>IF(W38=0,Var!$B$8,IF(LARGE(D38:U38,1)&gt;=400,Var!$B$4," "))</f>
        <v>---</v>
      </c>
      <c r="AD38" s="36" t="str">
        <f>IF(W38=0,Var!$B$8,IF(LARGE(D38:U38,1)&gt;=625,Var!$B$4," "))</f>
        <v>---</v>
      </c>
      <c r="AE38" s="36" t="str">
        <f>IF(W38=0,Var!$B$8,IF(LARGE(D38:U38,1)&gt;=850,Var!$B$4," "))</f>
        <v>---</v>
      </c>
      <c r="AF38" s="36" t="str">
        <f>IF(W38=0,Var!$B$8,IF(LARGE(D38:U38,1)&gt;=1000,Var!$B$4," "))</f>
        <v>---</v>
      </c>
      <c r="AG38" s="36" t="str">
        <f>IF(W38=0,Var!$B$8,IF(LARGE(D38:U38,1)&gt;=1150,Var!$B$4," "))</f>
        <v>---</v>
      </c>
      <c r="AH38" s="36" t="str">
        <f>IF(W38=0,Var!$B$8,IF(LARGE(D38:U38,1)&gt;=1225,Var!$B$4," "))</f>
        <v>---</v>
      </c>
      <c r="AI38" s="99"/>
    </row>
    <row r="39" spans="1:35" ht="11.45" customHeight="1">
      <c r="A39" s="99"/>
      <c r="B39" s="134"/>
      <c r="C39" s="134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W39"/>
      <c r="X39"/>
      <c r="Y39" s="109"/>
      <c r="Z39" s="109"/>
      <c r="AA39" s="109"/>
      <c r="AB39" s="136"/>
      <c r="AC39" s="109"/>
      <c r="AD39" s="109"/>
      <c r="AE39" s="109"/>
      <c r="AF39" s="109"/>
      <c r="AG39" s="109"/>
      <c r="AH39" s="109"/>
      <c r="AI39" s="99"/>
    </row>
    <row r="40" spans="1:35" s="89" customFormat="1" ht="22.7" customHeight="1">
      <c r="A40" s="99"/>
      <c r="B40" s="127"/>
      <c r="C40" s="137" t="s">
        <v>94</v>
      </c>
      <c r="D40" s="138"/>
      <c r="E40" s="138"/>
      <c r="F40" s="138"/>
      <c r="G40" s="138"/>
      <c r="H40" s="138"/>
      <c r="I40" s="138"/>
      <c r="J40" s="138"/>
      <c r="K40" s="45"/>
      <c r="L40" s="138"/>
      <c r="M40" s="45"/>
      <c r="N40" s="138"/>
      <c r="O40" s="45"/>
      <c r="P40" s="138"/>
      <c r="Q40" s="45"/>
      <c r="R40" s="138"/>
      <c r="S40" s="45"/>
      <c r="T40" s="138"/>
      <c r="U40" s="45"/>
      <c r="X40"/>
      <c r="Y40" s="108"/>
      <c r="Z40" s="108"/>
      <c r="AA40" s="108"/>
      <c r="AB40" s="133"/>
      <c r="AC40" s="108"/>
      <c r="AD40" s="108"/>
      <c r="AE40" s="108"/>
      <c r="AF40" s="108"/>
      <c r="AG40" s="108"/>
      <c r="AH40" s="108"/>
      <c r="AI40" s="99"/>
    </row>
    <row r="41" spans="1:35">
      <c r="A41" s="99"/>
      <c r="B41" s="116"/>
      <c r="C41" s="130"/>
      <c r="D41" s="117"/>
      <c r="E41" s="33"/>
      <c r="F41" s="117"/>
      <c r="G41" s="33"/>
      <c r="H41" s="117"/>
      <c r="I41" s="33"/>
      <c r="J41" s="117"/>
      <c r="K41" s="33"/>
      <c r="L41" s="117"/>
      <c r="M41" s="33"/>
      <c r="N41" s="117"/>
      <c r="O41" s="33"/>
      <c r="P41" s="117"/>
      <c r="Q41" s="33"/>
      <c r="R41" s="117"/>
      <c r="S41" s="33"/>
      <c r="T41" s="117"/>
      <c r="U41" s="33"/>
      <c r="W41" s="109">
        <f>COUNT(D41:U41)</f>
        <v>0</v>
      </c>
      <c r="X41" s="131" t="str">
        <f>IF(W41&lt;3," ",(LARGE(D41:U41,1)+LARGE(D41:U41,2)+LARGE(D41:U41,3))/3)</f>
        <v xml:space="preserve"> </v>
      </c>
      <c r="Y41" s="110" t="str">
        <f>IF(COUNTIF(D41:U41,"(1)")=0," ",COUNTIF(D41:U41,"(1)"))</f>
        <v xml:space="preserve"> </v>
      </c>
      <c r="Z41" s="110" t="str">
        <f>IF(COUNTIF(D41:U41,"(2)")=0," ",COUNTIF(D41:U41,"(2)"))</f>
        <v xml:space="preserve"> </v>
      </c>
      <c r="AA41" s="110" t="str">
        <f>IF(COUNTIF(D41:U41,"(3)")=0," ",COUNTIF(D41:U41,"(3)"))</f>
        <v xml:space="preserve"> </v>
      </c>
      <c r="AB41" s="132" t="str">
        <f>IF(SUM(Y41:AA41)=0," ",SUM(Y41:AA41))</f>
        <v xml:space="preserve"> </v>
      </c>
      <c r="AC41" s="36" t="str">
        <f>IF(W41=0,Var!$B$8,IF(LARGE(D41:U41,1)&gt;=400,Var!$B$4," "))</f>
        <v>---</v>
      </c>
      <c r="AD41" s="36" t="str">
        <f>IF(W41=0,Var!$B$8,IF(LARGE(D41:U41,1)&gt;=625,Var!$B$4," "))</f>
        <v>---</v>
      </c>
      <c r="AE41" s="36" t="str">
        <f>IF(W41=0,Var!$B$8,IF(LARGE(D41:U41,1)&gt;=850,Var!$B$4," "))</f>
        <v>---</v>
      </c>
      <c r="AF41" s="36" t="str">
        <f>IF(W41=0,Var!$B$8,IF(LARGE(D41:U41,1)&gt;=1000,Var!$B$4," "))</f>
        <v>---</v>
      </c>
      <c r="AG41" s="36" t="str">
        <f>IF(W41=0,Var!$B$8,IF(LARGE(D41:U41,1)&gt;=1150,Var!$B$4," "))</f>
        <v>---</v>
      </c>
      <c r="AH41" s="36" t="str">
        <f>IF(W41=0,Var!$B$8,IF(LARGE(D41:U41,1)&gt;=1225,Var!$B$4," "))</f>
        <v>---</v>
      </c>
      <c r="AI41" s="99"/>
    </row>
    <row r="42" spans="1:35" s="89" customFormat="1" ht="22.7" customHeight="1">
      <c r="A42" s="99"/>
      <c r="B42" s="111"/>
      <c r="C42" s="112" t="s">
        <v>96</v>
      </c>
      <c r="D42" s="113"/>
      <c r="E42" s="113"/>
      <c r="F42" s="113"/>
      <c r="G42" s="113"/>
      <c r="H42" s="114"/>
      <c r="I42" s="114"/>
      <c r="J42" s="115"/>
      <c r="K42" s="29"/>
      <c r="L42" s="115"/>
      <c r="M42" s="29"/>
      <c r="N42" s="115"/>
      <c r="O42" s="29"/>
      <c r="P42" s="115"/>
      <c r="Q42" s="29"/>
      <c r="R42" s="115"/>
      <c r="S42" s="29"/>
      <c r="T42" s="115"/>
      <c r="U42" s="29"/>
      <c r="X42"/>
      <c r="Y42" s="127"/>
      <c r="Z42" s="127"/>
      <c r="AA42" s="127"/>
      <c r="AB42" s="128"/>
      <c r="AC42" s="129">
        <v>600</v>
      </c>
      <c r="AD42" s="129">
        <v>825</v>
      </c>
      <c r="AE42" s="129">
        <v>1025</v>
      </c>
      <c r="AF42" s="129">
        <v>1200</v>
      </c>
      <c r="AG42" s="129">
        <v>1350</v>
      </c>
      <c r="AH42" s="129">
        <v>1425</v>
      </c>
      <c r="AI42" s="99"/>
    </row>
    <row r="43" spans="1:35">
      <c r="A43" s="99"/>
      <c r="B43" s="116"/>
      <c r="C43" s="130"/>
      <c r="D43" s="117"/>
      <c r="E43" s="33"/>
      <c r="F43" s="117"/>
      <c r="G43" s="33"/>
      <c r="H43" s="117"/>
      <c r="I43" s="33"/>
      <c r="J43" s="117"/>
      <c r="K43" s="33"/>
      <c r="L43" s="117"/>
      <c r="M43" s="33"/>
      <c r="N43" s="117"/>
      <c r="O43" s="33"/>
      <c r="P43" s="117"/>
      <c r="Q43" s="33"/>
      <c r="R43" s="117"/>
      <c r="S43" s="33"/>
      <c r="T43" s="117"/>
      <c r="U43" s="33"/>
      <c r="W43" s="109">
        <f>COUNT(D43:U43)</f>
        <v>0</v>
      </c>
      <c r="X43" s="131" t="str">
        <f>IF(W43&lt;3," ",(LARGE(D43:U43,1)+LARGE(D43:U43,2)+LARGE(D43:U43,3))/3)</f>
        <v xml:space="preserve"> </v>
      </c>
      <c r="Y43" s="110" t="str">
        <f>IF(COUNTIF(D43:U43,"(1)")=0," ",COUNTIF(D43:U43,"(1)"))</f>
        <v xml:space="preserve"> </v>
      </c>
      <c r="Z43" s="110" t="str">
        <f>IF(COUNTIF(D43:U43,"(2)")=0," ",COUNTIF(D43:U43,"(2)"))</f>
        <v xml:space="preserve"> </v>
      </c>
      <c r="AA43" s="110" t="str">
        <f>IF(COUNTIF(D43:U43,"(3)")=0," ",COUNTIF(D43:U43,"(3)"))</f>
        <v xml:space="preserve"> </v>
      </c>
      <c r="AB43" s="132" t="str">
        <f>IF(SUM(Y43:AA43)=0," ",SUM(Y43:AA43))</f>
        <v xml:space="preserve"> </v>
      </c>
      <c r="AC43" s="36" t="str">
        <f>IF(W43=0,Var!$B$8,IF(LARGE(D43:U43,1)&gt;=600,Var!$B$4," "))</f>
        <v>---</v>
      </c>
      <c r="AD43" s="36" t="str">
        <f>IF(W43=0,Var!$B$8,IF(LARGE(D43:U43,1)&gt;=825,Var!$B$4," "))</f>
        <v>---</v>
      </c>
      <c r="AE43" s="36" t="str">
        <f>IF(W43=0,Var!$B$8,IF(LARGE(D43:U43,1)&gt;=1025,Var!$B$4," "))</f>
        <v>---</v>
      </c>
      <c r="AF43" s="36" t="str">
        <f>IF(W43=0,Var!$B$8,IF(LARGE(D43:U43,1)&gt;=1200,Var!$B$4," "))</f>
        <v>---</v>
      </c>
      <c r="AG43" s="36" t="str">
        <f>IF(W43=0,Var!$B$8,IF(LARGE(D43:U43,1)&gt;=1350,Var!$B$4," "))</f>
        <v>---</v>
      </c>
      <c r="AH43" s="36" t="str">
        <f>IF(W43=0,Var!$B$8,IF(LARGE(D43:U43,1)&gt;=1425,Var!$B$4," "))</f>
        <v>---</v>
      </c>
      <c r="AI43" s="99"/>
    </row>
    <row r="44" spans="1:35" s="89" customFormat="1" ht="22.7" customHeight="1">
      <c r="A44" s="99"/>
      <c r="B44" s="111"/>
      <c r="C44" s="112" t="s">
        <v>95</v>
      </c>
      <c r="D44" s="113"/>
      <c r="E44" s="113"/>
      <c r="F44" s="113"/>
      <c r="G44" s="113"/>
      <c r="H44" s="114"/>
      <c r="I44" s="114"/>
      <c r="J44" s="115"/>
      <c r="K44" s="29"/>
      <c r="L44" s="115"/>
      <c r="M44" s="29"/>
      <c r="N44" s="115"/>
      <c r="O44" s="29"/>
      <c r="P44" s="115"/>
      <c r="Q44" s="29"/>
      <c r="R44" s="115"/>
      <c r="S44" s="29"/>
      <c r="T44" s="115"/>
      <c r="U44" s="29"/>
      <c r="X44"/>
      <c r="Y44" s="108"/>
      <c r="Z44" s="108"/>
      <c r="AA44" s="108"/>
      <c r="AB44" s="133"/>
      <c r="AC44" s="108"/>
      <c r="AD44" s="108"/>
      <c r="AE44" s="108"/>
      <c r="AF44" s="108"/>
      <c r="AG44" s="108"/>
      <c r="AH44" s="99"/>
      <c r="AI44" s="99"/>
    </row>
    <row r="45" spans="1:35">
      <c r="A45" s="99"/>
      <c r="B45" s="116"/>
      <c r="C45" s="130"/>
      <c r="D45" s="117"/>
      <c r="E45" s="33"/>
      <c r="F45" s="117"/>
      <c r="G45" s="33"/>
      <c r="H45" s="117"/>
      <c r="I45" s="33"/>
      <c r="J45" s="117"/>
      <c r="K45" s="33"/>
      <c r="L45" s="117"/>
      <c r="M45" s="33"/>
      <c r="N45" s="117"/>
      <c r="O45" s="33"/>
      <c r="P45" s="117"/>
      <c r="Q45" s="33"/>
      <c r="R45" s="117"/>
      <c r="S45" s="33"/>
      <c r="T45" s="117"/>
      <c r="U45" s="33"/>
      <c r="W45" s="109">
        <f>COUNT(D45:U45)</f>
        <v>0</v>
      </c>
      <c r="X45" s="131" t="str">
        <f>IF(W45&lt;3," ",(LARGE(D45:U45,1)+LARGE(D45:U45,2)+LARGE(D45:U45,3))/3)</f>
        <v xml:space="preserve"> </v>
      </c>
      <c r="Y45" s="110" t="str">
        <f>IF(COUNTIF(D45:U45,"(1)")=0," ",COUNTIF(D45:U45,"(1)"))</f>
        <v xml:space="preserve"> </v>
      </c>
      <c r="Z45" s="110" t="str">
        <f>IF(COUNTIF(D45:U45,"(2)")=0," ",COUNTIF(D45:U45,"(2)"))</f>
        <v xml:space="preserve"> </v>
      </c>
      <c r="AA45" s="110" t="str">
        <f>IF(COUNTIF(D45:U45,"(3)")=0," ",COUNTIF(D45:U45,"(3)"))</f>
        <v xml:space="preserve"> </v>
      </c>
      <c r="AB45" s="132" t="str">
        <f>IF(SUM(Y45:AA45)=0," ",SUM(Y45:AA45))</f>
        <v xml:space="preserve"> </v>
      </c>
      <c r="AC45" s="36" t="str">
        <f>IF(W45=0,Var!$B$8,IF(LARGE(D45:U45,1)&gt;=600,Var!$B$4," "))</f>
        <v>---</v>
      </c>
      <c r="AD45" s="36" t="str">
        <f>IF(W45=0,Var!$B$8,IF(LARGE(D45:U45,1)&gt;=825,Var!$B$4," "))</f>
        <v>---</v>
      </c>
      <c r="AE45" s="36" t="str">
        <f>IF(W45=0,Var!$B$8,IF(LARGE(D45:U45,1)&gt;=1025,Var!$B$4," "))</f>
        <v>---</v>
      </c>
      <c r="AF45" s="36" t="str">
        <f>IF(W45=0,Var!$B$8,IF(LARGE(D45:U45,1)&gt;=1200,Var!$B$4," "))</f>
        <v>---</v>
      </c>
      <c r="AG45" s="36" t="str">
        <f>IF(W45=0,Var!$B$8,IF(LARGE(D45:U45,1)&gt;=1350,Var!$B$4," "))</f>
        <v>---</v>
      </c>
      <c r="AH45" s="36" t="str">
        <f>IF(W45=0,Var!$B$8,IF(LARGE(D45:U45,1)&gt;=1425,Var!$B$4," "))</f>
        <v>---</v>
      </c>
      <c r="AI45" s="99"/>
    </row>
    <row r="46" spans="1:35">
      <c r="A46" s="99"/>
      <c r="B46" s="116"/>
      <c r="C46" s="130"/>
      <c r="D46" s="117"/>
      <c r="E46" s="33"/>
      <c r="F46" s="117"/>
      <c r="G46" s="33"/>
      <c r="H46" s="117"/>
      <c r="I46" s="33"/>
      <c r="J46" s="117"/>
      <c r="K46" s="33"/>
      <c r="L46" s="117"/>
      <c r="M46" s="33"/>
      <c r="N46" s="117"/>
      <c r="O46" s="33"/>
      <c r="P46" s="117"/>
      <c r="Q46" s="33"/>
      <c r="R46" s="117"/>
      <c r="S46" s="33"/>
      <c r="T46" s="117"/>
      <c r="U46" s="33"/>
      <c r="W46" s="109">
        <f>COUNT(D46:U46)</f>
        <v>0</v>
      </c>
      <c r="X46" s="131" t="str">
        <f>IF(W46&lt;3," ",(LARGE(D46:U46,1)+LARGE(D46:U46,2)+LARGE(D46:U46,3))/3)</f>
        <v xml:space="preserve"> </v>
      </c>
      <c r="Y46" s="110" t="str">
        <f>IF(COUNTIF(D46:U46,"(1)")=0," ",COUNTIF(D46:U46,"(1)"))</f>
        <v xml:space="preserve"> </v>
      </c>
      <c r="Z46" s="110" t="str">
        <f>IF(COUNTIF(D46:U46,"(2)")=0," ",COUNTIF(D46:U46,"(2)"))</f>
        <v xml:space="preserve"> </v>
      </c>
      <c r="AA46" s="110" t="str">
        <f>IF(COUNTIF(D46:U46,"(3)")=0," ",COUNTIF(D46:U46,"(3)"))</f>
        <v xml:space="preserve"> </v>
      </c>
      <c r="AB46" s="132" t="str">
        <f>IF(SUM(Y46:AA46)=0," ",SUM(Y46:AA46))</f>
        <v xml:space="preserve"> </v>
      </c>
      <c r="AC46" s="36" t="str">
        <f>IF(W46=0,Var!$B$8,IF(LARGE(D46:U46,1)&gt;=600,Var!$B$4," "))</f>
        <v>---</v>
      </c>
      <c r="AD46" s="36" t="str">
        <f>IF(W46=0,Var!$B$8,IF(LARGE(D46:U46,1)&gt;=825,Var!$B$4," "))</f>
        <v>---</v>
      </c>
      <c r="AE46" s="36" t="str">
        <f>IF(W46=0,Var!$B$8,IF(LARGE(D46:U46,1)&gt;=1025,Var!$B$4," "))</f>
        <v>---</v>
      </c>
      <c r="AF46" s="36" t="str">
        <f>IF(W46=0,Var!$B$8,IF(LARGE(D46:U46,1)&gt;=1200,Var!$B$4," "))</f>
        <v>---</v>
      </c>
      <c r="AG46" s="36" t="str">
        <f>IF(W46=0,Var!$B$8,IF(LARGE(D46:U46,1)&gt;=1350,Var!$B$4," "))</f>
        <v>---</v>
      </c>
      <c r="AH46" s="36" t="str">
        <f>IF(W46=0,Var!$B$8,IF(LARGE(D46:U46,1)&gt;=1425,Var!$B$4," "))</f>
        <v>---</v>
      </c>
      <c r="AI46" s="99"/>
    </row>
    <row r="47" spans="1:35" s="89" customFormat="1" ht="22.7" customHeight="1">
      <c r="A47" s="99"/>
      <c r="B47" s="111"/>
      <c r="C47" s="112" t="s">
        <v>97</v>
      </c>
      <c r="D47" s="113"/>
      <c r="E47" s="113"/>
      <c r="F47" s="113"/>
      <c r="G47" s="113"/>
      <c r="H47" s="114"/>
      <c r="I47" s="114"/>
      <c r="J47" s="115"/>
      <c r="K47" s="29"/>
      <c r="L47" s="115"/>
      <c r="M47" s="29"/>
      <c r="N47" s="115"/>
      <c r="O47" s="29"/>
      <c r="P47" s="115"/>
      <c r="Q47" s="29"/>
      <c r="R47" s="115"/>
      <c r="S47" s="29"/>
      <c r="T47" s="115"/>
      <c r="U47" s="29"/>
      <c r="X47"/>
      <c r="Y47" s="127"/>
      <c r="Z47" s="127"/>
      <c r="AA47" s="127"/>
      <c r="AB47" s="128"/>
      <c r="AC47" s="108"/>
      <c r="AD47" s="108"/>
      <c r="AE47" s="108"/>
      <c r="AF47" s="108"/>
      <c r="AG47" s="108"/>
      <c r="AH47" s="99"/>
      <c r="AI47" s="99"/>
    </row>
    <row r="48" spans="1:35">
      <c r="A48" s="99"/>
      <c r="B48" s="116"/>
      <c r="C48" s="130"/>
      <c r="D48" s="117"/>
      <c r="E48" s="33"/>
      <c r="F48" s="117"/>
      <c r="G48" s="33"/>
      <c r="H48" s="117"/>
      <c r="I48" s="33"/>
      <c r="J48" s="117"/>
      <c r="K48" s="33"/>
      <c r="L48" s="117"/>
      <c r="M48" s="33"/>
      <c r="N48" s="117"/>
      <c r="O48" s="33"/>
      <c r="P48" s="117"/>
      <c r="Q48" s="33"/>
      <c r="R48" s="117"/>
      <c r="S48" s="33"/>
      <c r="T48" s="117"/>
      <c r="U48" s="33"/>
      <c r="W48" s="109">
        <f>COUNT(D48:U48)</f>
        <v>0</v>
      </c>
      <c r="X48" s="131" t="str">
        <f>IF(W48&lt;3," ",(LARGE(D48:U48,1)+LARGE(D48:U48,2)+LARGE(D48:U48,3))/3)</f>
        <v xml:space="preserve"> </v>
      </c>
      <c r="Y48" s="110" t="str">
        <f>IF(COUNTIF(D48:U48,"(1)")=0," ",COUNTIF(D48:U48,"(1)"))</f>
        <v xml:space="preserve"> </v>
      </c>
      <c r="Z48" s="110" t="str">
        <f>IF(COUNTIF(D48:U48,"(2)")=0," ",COUNTIF(D48:U48,"(2)"))</f>
        <v xml:space="preserve"> </v>
      </c>
      <c r="AA48" s="110" t="str">
        <f>IF(COUNTIF(D48:U48,"(3)")=0," ",COUNTIF(D48:U48,"(3)"))</f>
        <v xml:space="preserve"> </v>
      </c>
      <c r="AB48" s="132" t="str">
        <f>IF(SUM(Y48:AA48)=0," ",SUM(Y48:AA48))</f>
        <v xml:space="preserve"> </v>
      </c>
      <c r="AC48" s="36" t="str">
        <f>IF(W48=0,Var!$B$8,IF(LARGE(D48:U48,1)&gt;=600,Var!$B$4," "))</f>
        <v>---</v>
      </c>
      <c r="AD48" s="36" t="str">
        <f>IF(W48=0,Var!$B$8,IF(LARGE(D48:U48,1)&gt;=825,Var!$B$4," "))</f>
        <v>---</v>
      </c>
      <c r="AE48" s="36" t="str">
        <f>IF(W48=0,Var!$B$8,IF(LARGE(D48:U48,1)&gt;=1025,Var!$B$4," "))</f>
        <v>---</v>
      </c>
      <c r="AF48" s="36" t="str">
        <f>IF(W48=0,Var!$B$8,IF(LARGE(D48:U48,1)&gt;=1200,Var!$B$4," "))</f>
        <v>---</v>
      </c>
      <c r="AG48" s="36" t="str">
        <f>IF(W48=0,Var!$B$8,IF(LARGE(D48:U48,1)&gt;=1350,Var!$B$4," "))</f>
        <v>---</v>
      </c>
      <c r="AH48" s="36" t="str">
        <f>IF(W48=0,Var!$B$8,IF(LARGE(D48:U48,1)&gt;=1425,Var!$B$4," "))</f>
        <v>---</v>
      </c>
      <c r="AI48" s="99"/>
    </row>
    <row r="49" spans="1:35">
      <c r="A49" s="99"/>
      <c r="B49" s="116"/>
      <c r="C49" s="130"/>
      <c r="D49" s="117"/>
      <c r="E49" s="33"/>
      <c r="F49" s="117"/>
      <c r="G49" s="33"/>
      <c r="H49" s="117"/>
      <c r="I49" s="33"/>
      <c r="J49" s="117"/>
      <c r="K49" s="33"/>
      <c r="L49" s="117"/>
      <c r="M49" s="33"/>
      <c r="N49" s="117"/>
      <c r="O49" s="33"/>
      <c r="P49" s="117"/>
      <c r="Q49" s="33"/>
      <c r="R49" s="117"/>
      <c r="S49" s="33"/>
      <c r="T49" s="117"/>
      <c r="U49" s="33"/>
      <c r="W49" s="109">
        <f>COUNT(D49:U49)</f>
        <v>0</v>
      </c>
      <c r="X49" s="131" t="str">
        <f>IF(W49&lt;3," ",(LARGE(D49:U49,1)+LARGE(D49:U49,2)+LARGE(D49:U49,3))/3)</f>
        <v xml:space="preserve"> </v>
      </c>
      <c r="Y49" s="110" t="str">
        <f>IF(COUNTIF(D49:U49,"(1)")=0," ",COUNTIF(D49:U49,"(1)"))</f>
        <v xml:space="preserve"> </v>
      </c>
      <c r="Z49" s="110" t="str">
        <f>IF(COUNTIF(D49:U49,"(2)")=0," ",COUNTIF(D49:U49,"(2)"))</f>
        <v xml:space="preserve"> </v>
      </c>
      <c r="AA49" s="110" t="str">
        <f>IF(COUNTIF(D49:U49,"(3)")=0," ",COUNTIF(D49:U49,"(3)"))</f>
        <v xml:space="preserve"> </v>
      </c>
      <c r="AB49" s="132" t="str">
        <f>IF(SUM(Y49:AA49)=0," ",SUM(Y49:AA49))</f>
        <v xml:space="preserve"> </v>
      </c>
      <c r="AC49" s="36" t="str">
        <f>IF(W49=0,Var!$B$8,IF(LARGE(D49:U49,1)&gt;=600,Var!$B$4," "))</f>
        <v>---</v>
      </c>
      <c r="AD49" s="36" t="str">
        <f>IF(W49=0,Var!$B$8,IF(LARGE(D49:U49,1)&gt;=825,Var!$B$4," "))</f>
        <v>---</v>
      </c>
      <c r="AE49" s="36" t="str">
        <f>IF(W49=0,Var!$B$8,IF(LARGE(D49:U49,1)&gt;=1025,Var!$B$4," "))</f>
        <v>---</v>
      </c>
      <c r="AF49" s="36" t="str">
        <f>IF(W49=0,Var!$B$8,IF(LARGE(D49:U49,1)&gt;=1200,Var!$B$4," "))</f>
        <v>---</v>
      </c>
      <c r="AG49" s="36" t="str">
        <f>IF(W49=0,Var!$B$8,IF(LARGE(D49:U49,1)&gt;=1350,Var!$B$4," "))</f>
        <v>---</v>
      </c>
      <c r="AH49" s="36" t="str">
        <f>IF(W49=0,Var!$B$8,IF(LARGE(D49:U49,1)&gt;=1425,Var!$B$4," "))</f>
        <v>---</v>
      </c>
      <c r="AI49" s="99"/>
    </row>
    <row r="50" spans="1:35" ht="11.45" customHeight="1">
      <c r="A50" s="99"/>
      <c r="B50" s="134"/>
      <c r="C50" s="134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W50"/>
      <c r="X50"/>
      <c r="Y50" s="139"/>
      <c r="Z50" s="139"/>
      <c r="AA50" s="139"/>
      <c r="AB50" s="140"/>
      <c r="AC50" s="140"/>
      <c r="AD50" s="140"/>
      <c r="AE50" s="140"/>
      <c r="AF50" s="140"/>
      <c r="AG50" s="140"/>
      <c r="AH50" s="140"/>
      <c r="AI50" s="99"/>
    </row>
    <row r="51" spans="1:35" s="89" customFormat="1" ht="22.7" customHeight="1">
      <c r="A51" s="99"/>
      <c r="B51" s="127"/>
      <c r="C51" s="137" t="s">
        <v>82</v>
      </c>
      <c r="D51" s="138"/>
      <c r="E51" s="138"/>
      <c r="F51" s="138"/>
      <c r="G51" s="138"/>
      <c r="H51" s="138"/>
      <c r="I51" s="138"/>
      <c r="J51" s="138"/>
      <c r="K51" s="45"/>
      <c r="L51" s="138"/>
      <c r="M51" s="45"/>
      <c r="N51" s="138"/>
      <c r="O51" s="45"/>
      <c r="P51" s="138"/>
      <c r="Q51" s="45"/>
      <c r="R51" s="138"/>
      <c r="S51" s="45"/>
      <c r="T51" s="138"/>
      <c r="U51" s="45"/>
      <c r="X51"/>
      <c r="Y51" s="127"/>
      <c r="Z51" s="127"/>
      <c r="AA51" s="127"/>
      <c r="AB51" s="128"/>
      <c r="AC51" s="129">
        <v>450</v>
      </c>
      <c r="AD51" s="129">
        <v>675</v>
      </c>
      <c r="AE51" s="129">
        <v>900</v>
      </c>
      <c r="AF51" s="129">
        <v>1050</v>
      </c>
      <c r="AG51" s="129">
        <v>1200</v>
      </c>
      <c r="AH51" s="129">
        <v>1275</v>
      </c>
      <c r="AI51" s="99"/>
    </row>
    <row r="52" spans="1:35">
      <c r="A52" s="99"/>
      <c r="B52" s="116"/>
      <c r="C52" s="130"/>
      <c r="D52" s="117"/>
      <c r="E52" s="33"/>
      <c r="F52" s="117"/>
      <c r="G52" s="33"/>
      <c r="H52" s="117"/>
      <c r="I52" s="33"/>
      <c r="J52" s="117"/>
      <c r="K52" s="33"/>
      <c r="L52" s="117"/>
      <c r="M52" s="33"/>
      <c r="N52" s="117"/>
      <c r="O52" s="33"/>
      <c r="P52" s="117"/>
      <c r="Q52" s="33"/>
      <c r="R52" s="117"/>
      <c r="S52" s="33"/>
      <c r="T52" s="117"/>
      <c r="U52" s="33"/>
      <c r="W52" s="109">
        <f>COUNT(D52:U52)</f>
        <v>0</v>
      </c>
      <c r="X52" s="131" t="str">
        <f>IF(W52&lt;3," ",(LARGE(D52:U52,1)+LARGE(D52:U52,2)+LARGE(D52:U52,3))/3)</f>
        <v xml:space="preserve"> </v>
      </c>
      <c r="Y52" s="110" t="str">
        <f>IF(COUNTIF(D52:U52,"(1)")=0," ",COUNTIF(D52:U52,"(1)"))</f>
        <v xml:space="preserve"> </v>
      </c>
      <c r="Z52" s="110" t="str">
        <f>IF(COUNTIF(D52:U52,"(2)")=0," ",COUNTIF(D52:U52,"(2)"))</f>
        <v xml:space="preserve"> </v>
      </c>
      <c r="AA52" s="110" t="str">
        <f>IF(COUNTIF(D52:U52,"(3)")=0," ",COUNTIF(D52:U52,"(3)"))</f>
        <v xml:space="preserve"> </v>
      </c>
      <c r="AB52" s="132" t="str">
        <f>IF(SUM(Y52:AA52)=0," ",SUM(Y52:AA52))</f>
        <v xml:space="preserve"> </v>
      </c>
      <c r="AC52" s="36" t="str">
        <f>IF(W52=0,Var!$B$8,IF(LARGE(D52:U52,1)&gt;=450,Var!$B$4," "))</f>
        <v>---</v>
      </c>
      <c r="AD52" s="36" t="str">
        <f>IF(W52=0,Var!$B$8,IF(LARGE(D52:U52,1)&gt;=625,Var!$B$4," "))</f>
        <v>---</v>
      </c>
      <c r="AE52" s="36" t="str">
        <f>IF(W52=0,Var!$B$8,IF(LARGE(D52:U52,1)&gt;=900,Var!$B$4," "))</f>
        <v>---</v>
      </c>
      <c r="AF52" s="36" t="str">
        <f>IF(W52=0,Var!$B$8,IF(LARGE(D52:U52,1)&gt;=1050,Var!$B$4," "))</f>
        <v>---</v>
      </c>
      <c r="AG52" s="36" t="str">
        <f>IF(W52=0,Var!$B$8,IF(LARGE(D52:U52,1)&gt;=1200,Var!$B$4," "))</f>
        <v>---</v>
      </c>
      <c r="AH52" s="36" t="str">
        <f>IF(W52=0,Var!$B$8,IF(LARGE(D52:U52,1)&gt;=1275,Var!$B$4," "))</f>
        <v>---</v>
      </c>
      <c r="AI52" s="99"/>
    </row>
    <row r="53" spans="1:35">
      <c r="A53" s="99"/>
      <c r="B53" s="116"/>
      <c r="C53" s="130"/>
      <c r="D53" s="117"/>
      <c r="E53" s="33"/>
      <c r="F53" s="117"/>
      <c r="G53" s="33"/>
      <c r="H53" s="117"/>
      <c r="I53" s="33"/>
      <c r="J53" s="117"/>
      <c r="K53" s="33"/>
      <c r="L53" s="117"/>
      <c r="M53" s="33"/>
      <c r="N53" s="117"/>
      <c r="O53" s="33"/>
      <c r="P53" s="117"/>
      <c r="Q53" s="33"/>
      <c r="R53" s="117"/>
      <c r="S53" s="33"/>
      <c r="T53" s="117"/>
      <c r="U53" s="33"/>
      <c r="W53" s="109">
        <f>COUNT(D53:U53)</f>
        <v>0</v>
      </c>
      <c r="X53" s="131" t="str">
        <f>IF(W53&lt;3," ",(LARGE(D53:U53,1)+LARGE(D53:U53,2)+LARGE(D53:U53,3))/3)</f>
        <v xml:space="preserve"> </v>
      </c>
      <c r="Y53" s="110" t="str">
        <f>IF(COUNTIF(D53:U53,"(1)")=0," ",COUNTIF(D53:U53,"(1)"))</f>
        <v xml:space="preserve"> </v>
      </c>
      <c r="Z53" s="110" t="str">
        <f>IF(COUNTIF(D53:U53,"(2)")=0," ",COUNTIF(D53:U53,"(2)"))</f>
        <v xml:space="preserve"> </v>
      </c>
      <c r="AA53" s="110" t="str">
        <f>IF(COUNTIF(D53:U53,"(3)")=0," ",COUNTIF(D53:U53,"(3)"))</f>
        <v xml:space="preserve"> </v>
      </c>
      <c r="AB53" s="132" t="str">
        <f>IF(SUM(Y53:AA53)=0," ",SUM(Y53:AA53))</f>
        <v xml:space="preserve"> </v>
      </c>
      <c r="AC53" s="36" t="str">
        <f>IF(W53=0,Var!$B$8,IF(LARGE(D53:U53,1)&gt;=450,Var!$B$4," "))</f>
        <v>---</v>
      </c>
      <c r="AD53" s="36" t="str">
        <f>IF(W53=0,Var!$B$8,IF(LARGE(D53:U53,1)&gt;=625,Var!$B$4," "))</f>
        <v>---</v>
      </c>
      <c r="AE53" s="36" t="str">
        <f>IF(W53=0,Var!$B$8,IF(LARGE(D53:U53,1)&gt;=900,Var!$B$4," "))</f>
        <v>---</v>
      </c>
      <c r="AF53" s="36" t="str">
        <f>IF(W53=0,Var!$B$8,IF(LARGE(D53:U53,1)&gt;=1050,Var!$B$4," "))</f>
        <v>---</v>
      </c>
      <c r="AG53" s="36" t="str">
        <f>IF(W53=0,Var!$B$8,IF(LARGE(D53:U53,1)&gt;=1200,Var!$B$4," "))</f>
        <v>---</v>
      </c>
      <c r="AH53" s="36" t="str">
        <f>IF(W53=0,Var!$B$8,IF(LARGE(D53:U53,1)&gt;=1275,Var!$B$4," "))</f>
        <v>---</v>
      </c>
      <c r="AI53" s="99"/>
    </row>
    <row r="54" spans="1:35">
      <c r="A54" s="99"/>
      <c r="B54" s="134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W54" s="108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I54" s="99"/>
    </row>
    <row r="55" spans="1:35" ht="15.75">
      <c r="A55" s="99"/>
      <c r="B55" s="108"/>
      <c r="C55" s="99" t="s">
        <v>58</v>
      </c>
      <c r="D55" s="118"/>
      <c r="E55" s="118"/>
      <c r="F55" s="118"/>
      <c r="G55" s="118"/>
      <c r="H55" s="107"/>
      <c r="I55" s="107"/>
      <c r="J55" s="118"/>
      <c r="K55" s="118"/>
      <c r="L55" s="118"/>
      <c r="M55" s="107"/>
      <c r="N55" s="688">
        <f>COUNT(B8:B53)</f>
        <v>0</v>
      </c>
      <c r="O55" s="688"/>
      <c r="P55" s="689"/>
      <c r="Q55" s="689"/>
      <c r="R55" s="107"/>
      <c r="S55" s="107"/>
      <c r="T55" s="107"/>
      <c r="U55" s="107"/>
      <c r="W55" s="108">
        <f>SUM(W8:W53)</f>
        <v>0</v>
      </c>
      <c r="X55" s="109"/>
      <c r="Y55" s="141">
        <f>SUM(Y8:Y53)</f>
        <v>0</v>
      </c>
      <c r="Z55" s="142">
        <f>SUM(Z8:Z53)</f>
        <v>0</v>
      </c>
      <c r="AA55" s="143">
        <f>SUM(AA8:AA53)</f>
        <v>0</v>
      </c>
      <c r="AB55" s="144">
        <f>SUM(AB8:AB53)</f>
        <v>0</v>
      </c>
      <c r="AC55" s="690">
        <f ca="1">TODAY()</f>
        <v>43879</v>
      </c>
      <c r="AD55" s="690"/>
      <c r="AE55" s="690"/>
      <c r="AF55" s="690"/>
      <c r="AG55" s="690"/>
      <c r="AI55" s="99"/>
    </row>
    <row r="56" spans="1:35">
      <c r="A56" s="99"/>
      <c r="B56" s="108"/>
      <c r="C56" s="99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W56" s="108"/>
      <c r="AI56" s="99"/>
    </row>
    <row r="57" spans="1:35">
      <c r="A57" s="99"/>
      <c r="B57" s="108"/>
      <c r="C57" s="99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W57" s="108"/>
      <c r="AI57" s="99"/>
    </row>
    <row r="58" spans="1:35">
      <c r="A58" s="99"/>
      <c r="B58" s="108"/>
      <c r="C58" s="99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W58" s="108"/>
      <c r="AI58" s="99"/>
    </row>
  </sheetData>
  <sheetProtection selectLockedCells="1" selectUnlockedCells="1"/>
  <mergeCells count="51">
    <mergeCell ref="B2:C6"/>
    <mergeCell ref="D2:E2"/>
    <mergeCell ref="F2:G2"/>
    <mergeCell ref="H2:I2"/>
    <mergeCell ref="J2:K2"/>
    <mergeCell ref="D4:E4"/>
    <mergeCell ref="F4:G4"/>
    <mergeCell ref="H4:I4"/>
    <mergeCell ref="J4:K4"/>
    <mergeCell ref="D6:E6"/>
    <mergeCell ref="F6:G6"/>
    <mergeCell ref="H6:I6"/>
    <mergeCell ref="J6:K6"/>
    <mergeCell ref="N2:O2"/>
    <mergeCell ref="P2:Q2"/>
    <mergeCell ref="R2:S2"/>
    <mergeCell ref="T2:U2"/>
    <mergeCell ref="D3:E3"/>
    <mergeCell ref="F3:G3"/>
    <mergeCell ref="H3:I3"/>
    <mergeCell ref="J3:K3"/>
    <mergeCell ref="L3:M3"/>
    <mergeCell ref="N3:O3"/>
    <mergeCell ref="L2:M2"/>
    <mergeCell ref="P3:Q3"/>
    <mergeCell ref="R3:S3"/>
    <mergeCell ref="T3:U3"/>
    <mergeCell ref="Y4:AB4"/>
    <mergeCell ref="AC4:AH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L4:M4"/>
    <mergeCell ref="N4:O4"/>
    <mergeCell ref="P4:Q4"/>
    <mergeCell ref="R4:S4"/>
    <mergeCell ref="T4:U4"/>
    <mergeCell ref="N55:O55"/>
    <mergeCell ref="P55:Q55"/>
    <mergeCell ref="AC55:AG55"/>
    <mergeCell ref="L6:M6"/>
    <mergeCell ref="N6:O6"/>
    <mergeCell ref="P6:Q6"/>
    <mergeCell ref="R6:S6"/>
    <mergeCell ref="T6:U6"/>
  </mergeCells>
  <conditionalFormatting sqref="AC8:AE8 AC10:AE10 AC12:AE13 AC15:AE15 AC18:AH18 AC20:AH20 AC22:AH23 AC26:AH26 AC28:AH29 AC32:AH33 AC35:AH35 AC37:AH38 AC41:AH41 AC43:AH43 AC45:AH46 AC48:AH49 AC52:AH53">
    <cfRule type="cellIs" dxfId="4" priority="5" stopIfTrue="1" operator="greaterThan">
      <formula>0</formula>
    </cfRule>
  </conditionalFormatting>
  <conditionalFormatting sqref="AC7:AE7 AC17:AH17 AC25:AH25 AC31:AH31 AC42:AH42 AC51:AH51">
    <cfRule type="cellIs" priority="6" stopIfTrue="1" operator="equal">
      <formula>#N/A</formula>
    </cfRule>
  </conditionalFormatting>
  <conditionalFormatting sqref="AC9:AH9 AC11:AH11 AC30 AC39:AH39 AC50:AH50 AF8:AH13 AF15 AF30:AH30">
    <cfRule type="cellIs" priority="7" stopIfTrue="1" operator="equal">
      <formula>"04"</formula>
    </cfRule>
  </conditionalFormatting>
  <conditionalFormatting sqref="AC14:AG14 AC24:AH24 AC40:AH40 AF7:AH7">
    <cfRule type="cellIs" priority="8" stopIfTrue="1" operator="equal">
      <formula>"03"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DF261701-09FC-44A3-824C-9460F47D753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85CC48BA-34CF-4606-A8BD-BC6BAB2F9D4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B2C91A6A-0A98-4E8C-AA36-8450AAE8A5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 E10 E12:E13 E15 E18 E20 E22:E23 E26 E28:E29 E32:E33 E35 E37:E38 E41 E43 E45:E46 E48:E49 E52:E53 G8 G10 G12:G13 G15 G18 G20 G22:G23 G26 G28:G29 G32:G33 G35 G37:G38 G41 G43 G45:G46 G48:G49 G52:G53 I8 I10 I12:I13 I15 I18 I20 I22:I23 I26 I28:I29 I32:I33 I35 I37:I38 I41 I43 I45:I46 I48:I49 I52:I53 K8 K10 K12:K13 K15 K18 K20 K22:K23 K26 K28:K29 K32:K33 K35 K37:K38 K41 K43 K45:K46 K48:K49 K52:K53 M8 M10 M12:M13 M15 M18 M20 M22:M23 M26 M28:M29 M32:M33 M35 M37:M38 M41 M43 M45:M46 M48:M49 M52:M53 O8 O10 O12:O13 O15 O18 O20 O22:O23 O26 O28:O29 O32:O33 O35 O37:O38 O41 O43 O45:O46 O48:O49 O52:O53 Q8 Q10 Q12:Q13 Q15 Q18 Q20 Q22:Q23 Q26 Q28:Q29 Q32:Q33 Q35 Q37:Q38 Q41 Q43 Q45:Q46 Q48:Q49 Q52:Q53 S8 S10 S12:S13 S15 S18 S20 S22:S23 S26 S28:S29 S32:S33 S35 S37:S38 S41 S43 S45:S46 S48:S49 S52:S53 U8 U10 U12:U13 U15 U18 U20 U22:U23 U26 U28:U29 U32:U33 U35 U37:U38 U41 U43 U45:U46 U48:U49 U52:U53</xm:sqref>
        </x14:conditionalFormatting>
        <x14:conditionalFormatting xmlns:xm="http://schemas.microsoft.com/office/excel/2006/main">
          <x14:cfRule type="cellIs" priority="4" stopIfTrue="1" operator="equal" id="{F37ED732-F177-445A-B4D3-33A7FD7FEED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AC8:AE8 AC10:AE10 AC12:AE13 AC15:AE15 AC18:AH18 AC20:AH20 AC22:AH23 AC26:AH26 AC28:AH29 AC32:AH33 AC35:AH35 AC37:AH38 AC41:AH41 AC43:AH43 AC45:AH46 AC48:AH49 AC52:AH53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85" zoomScaleNormal="85" workbookViewId="0">
      <selection activeCell="S14" sqref="S14"/>
    </sheetView>
  </sheetViews>
  <sheetFormatPr baseColWidth="10" defaultRowHeight="12.75"/>
  <cols>
    <col min="1" max="1" width="11.42578125" style="145"/>
    <col min="2" max="2" width="11.42578125" style="106"/>
    <col min="3" max="3" width="13.140625" style="119" customWidth="1"/>
    <col min="4" max="4" width="13.28515625" style="106" customWidth="1"/>
    <col min="5" max="5" width="12.5703125" style="119" customWidth="1"/>
    <col min="6" max="8" width="11.42578125" style="119"/>
    <col min="9" max="9" width="11.42578125" style="106"/>
    <col min="10" max="15" width="11.42578125" style="119"/>
    <col min="16" max="16" width="12.42578125" style="119" customWidth="1"/>
    <col min="17" max="16384" width="11.42578125" style="119"/>
  </cols>
  <sheetData>
    <row r="1" spans="1:16" ht="69.75" customHeight="1" thickBot="1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</row>
    <row r="2" spans="1:16" ht="16.5" customHeight="1" thickBot="1">
      <c r="A2" s="149"/>
      <c r="B2" s="150" t="s">
        <v>305</v>
      </c>
      <c r="C2" s="151" t="s">
        <v>306</v>
      </c>
      <c r="D2" s="151" t="s">
        <v>361</v>
      </c>
      <c r="E2" s="151" t="s">
        <v>101</v>
      </c>
      <c r="F2" s="151" t="s">
        <v>102</v>
      </c>
      <c r="G2" s="151" t="s">
        <v>103</v>
      </c>
      <c r="H2" s="151" t="s">
        <v>104</v>
      </c>
      <c r="I2" s="151" t="s">
        <v>307</v>
      </c>
      <c r="J2" s="151" t="s">
        <v>308</v>
      </c>
      <c r="K2" s="151" t="s">
        <v>366</v>
      </c>
      <c r="L2" s="151" t="s">
        <v>105</v>
      </c>
      <c r="M2" s="152" t="s">
        <v>106</v>
      </c>
      <c r="N2" s="153" t="s">
        <v>107</v>
      </c>
      <c r="O2" s="150" t="s">
        <v>309</v>
      </c>
      <c r="P2" s="151" t="s">
        <v>310</v>
      </c>
    </row>
    <row r="3" spans="1:16" ht="15" customHeight="1" thickBot="1">
      <c r="A3" s="704" t="s">
        <v>378</v>
      </c>
      <c r="B3" s="159"/>
      <c r="C3" s="155">
        <v>620</v>
      </c>
      <c r="D3" s="155">
        <v>608</v>
      </c>
      <c r="E3" s="155"/>
      <c r="F3" s="159"/>
      <c r="G3" s="155">
        <v>623</v>
      </c>
      <c r="H3" s="155">
        <v>630</v>
      </c>
      <c r="I3" s="155">
        <v>644</v>
      </c>
      <c r="J3" s="155">
        <v>659</v>
      </c>
      <c r="K3" s="155">
        <v>693</v>
      </c>
      <c r="L3" s="155">
        <v>676</v>
      </c>
      <c r="M3" s="156"/>
      <c r="N3" s="157"/>
      <c r="O3" s="158"/>
      <c r="P3" s="159"/>
    </row>
    <row r="4" spans="1:16" ht="13.5" thickBot="1">
      <c r="A4" s="704"/>
      <c r="B4" s="159"/>
      <c r="C4" s="161" t="s">
        <v>110</v>
      </c>
      <c r="D4" s="162" t="s">
        <v>111</v>
      </c>
      <c r="E4" s="160"/>
      <c r="F4" s="159"/>
      <c r="G4" s="163" t="s">
        <v>112</v>
      </c>
      <c r="H4" s="164" t="s">
        <v>112</v>
      </c>
      <c r="I4" s="160" t="s">
        <v>113</v>
      </c>
      <c r="J4" s="161" t="s">
        <v>113</v>
      </c>
      <c r="K4" s="162" t="s">
        <v>114</v>
      </c>
      <c r="L4" s="160" t="s">
        <v>115</v>
      </c>
      <c r="M4" s="156"/>
      <c r="N4" s="157"/>
      <c r="O4" s="158"/>
      <c r="P4" s="159"/>
    </row>
    <row r="5" spans="1:16" ht="16.5" customHeight="1" thickBot="1">
      <c r="A5" s="704"/>
      <c r="B5" s="171"/>
      <c r="C5" s="166" t="s">
        <v>116</v>
      </c>
      <c r="D5" s="167" t="s">
        <v>117</v>
      </c>
      <c r="E5" s="165"/>
      <c r="F5" s="171"/>
      <c r="G5" s="166" t="s">
        <v>118</v>
      </c>
      <c r="H5" s="166" t="s">
        <v>119</v>
      </c>
      <c r="I5" s="166" t="s">
        <v>120</v>
      </c>
      <c r="J5" s="166" t="s">
        <v>121</v>
      </c>
      <c r="K5" s="166" t="s">
        <v>122</v>
      </c>
      <c r="L5" s="166" t="s">
        <v>123</v>
      </c>
      <c r="M5" s="168"/>
      <c r="N5" s="169"/>
      <c r="O5" s="170"/>
      <c r="P5" s="171"/>
    </row>
    <row r="6" spans="1:16" ht="12.75" customHeight="1" thickBot="1">
      <c r="A6" s="704" t="s">
        <v>379</v>
      </c>
      <c r="B6" s="324">
        <v>613</v>
      </c>
      <c r="C6" s="159"/>
      <c r="D6" s="159"/>
      <c r="E6" s="159"/>
      <c r="F6" s="155"/>
      <c r="G6" s="159"/>
      <c r="H6" s="159"/>
      <c r="I6" s="159"/>
      <c r="J6" s="159"/>
      <c r="K6" s="159"/>
      <c r="L6" s="159"/>
      <c r="M6" s="159"/>
      <c r="N6" s="159"/>
      <c r="O6" s="158"/>
      <c r="P6" s="159"/>
    </row>
    <row r="7" spans="1:16" ht="13.5" thickBot="1">
      <c r="A7" s="704"/>
      <c r="B7" s="325" t="s">
        <v>110</v>
      </c>
      <c r="C7" s="159"/>
      <c r="D7" s="159"/>
      <c r="E7" s="159"/>
      <c r="F7" s="161"/>
      <c r="G7" s="159"/>
      <c r="H7" s="159"/>
      <c r="I7" s="159"/>
      <c r="J7" s="159"/>
      <c r="K7" s="159"/>
      <c r="L7" s="159"/>
      <c r="M7" s="159"/>
      <c r="N7" s="159"/>
      <c r="O7" s="158"/>
      <c r="P7" s="159"/>
    </row>
    <row r="8" spans="1:16" ht="24" customHeight="1" thickBot="1">
      <c r="A8" s="704"/>
      <c r="B8" s="326" t="s">
        <v>380</v>
      </c>
      <c r="C8" s="171"/>
      <c r="D8" s="171"/>
      <c r="E8" s="171"/>
      <c r="F8" s="166"/>
      <c r="G8" s="171"/>
      <c r="H8" s="171"/>
      <c r="I8" s="171"/>
      <c r="J8" s="171"/>
      <c r="K8" s="171"/>
      <c r="L8" s="171"/>
      <c r="M8" s="171"/>
      <c r="N8" s="171"/>
      <c r="O8" s="170"/>
      <c r="P8" s="171"/>
    </row>
    <row r="9" spans="1:16" ht="12.75" customHeight="1" thickBot="1">
      <c r="A9" s="704" t="s">
        <v>381</v>
      </c>
      <c r="B9" s="172">
        <v>659</v>
      </c>
      <c r="C9" s="173">
        <v>673</v>
      </c>
      <c r="D9" s="174">
        <v>673</v>
      </c>
      <c r="E9" s="174"/>
      <c r="F9" s="174">
        <v>578</v>
      </c>
      <c r="G9" s="174"/>
      <c r="H9" s="174">
        <v>698</v>
      </c>
      <c r="I9" s="174">
        <v>693</v>
      </c>
      <c r="J9" s="174">
        <v>696</v>
      </c>
      <c r="K9" s="174">
        <v>714</v>
      </c>
      <c r="L9" s="174">
        <v>703</v>
      </c>
      <c r="M9" s="175"/>
      <c r="N9" s="176"/>
      <c r="O9" s="177"/>
      <c r="P9" s="178"/>
    </row>
    <row r="10" spans="1:16" ht="13.5" thickBot="1">
      <c r="A10" s="704"/>
      <c r="B10" s="160" t="s">
        <v>109</v>
      </c>
      <c r="C10" s="161" t="s">
        <v>110</v>
      </c>
      <c r="D10" s="162" t="s">
        <v>111</v>
      </c>
      <c r="E10" s="160"/>
      <c r="F10" s="161" t="s">
        <v>124</v>
      </c>
      <c r="G10" s="161"/>
      <c r="H10" s="161" t="s">
        <v>125</v>
      </c>
      <c r="I10" s="161" t="s">
        <v>113</v>
      </c>
      <c r="J10" s="161" t="s">
        <v>113</v>
      </c>
      <c r="K10" s="161" t="s">
        <v>115</v>
      </c>
      <c r="L10" s="161" t="s">
        <v>115</v>
      </c>
      <c r="M10" s="179"/>
      <c r="N10" s="157"/>
      <c r="O10" s="158"/>
      <c r="P10" s="159"/>
    </row>
    <row r="11" spans="1:16" ht="22.5" customHeight="1" thickBot="1">
      <c r="A11" s="704"/>
      <c r="B11" s="180" t="s">
        <v>126</v>
      </c>
      <c r="C11" s="165" t="s">
        <v>116</v>
      </c>
      <c r="D11" s="167" t="s">
        <v>127</v>
      </c>
      <c r="E11" s="165"/>
      <c r="F11" s="166" t="s">
        <v>128</v>
      </c>
      <c r="G11" s="167"/>
      <c r="H11" s="181" t="s">
        <v>129</v>
      </c>
      <c r="I11" s="182" t="s">
        <v>130</v>
      </c>
      <c r="J11" s="165" t="s">
        <v>121</v>
      </c>
      <c r="K11" s="166" t="s">
        <v>131</v>
      </c>
      <c r="L11" s="167" t="s">
        <v>123</v>
      </c>
      <c r="M11" s="168"/>
      <c r="N11" s="169"/>
      <c r="O11" s="170"/>
      <c r="P11" s="171"/>
    </row>
    <row r="12" spans="1:16" ht="13.5" thickBot="1">
      <c r="A12" s="703" t="s">
        <v>132</v>
      </c>
      <c r="B12" s="172">
        <v>554</v>
      </c>
      <c r="C12" s="173">
        <v>562</v>
      </c>
      <c r="D12" s="174">
        <v>577</v>
      </c>
      <c r="E12" s="174">
        <v>564</v>
      </c>
      <c r="F12" s="174">
        <v>559</v>
      </c>
      <c r="G12" s="174">
        <v>561</v>
      </c>
      <c r="H12" s="174">
        <v>571</v>
      </c>
      <c r="I12" s="174">
        <v>575</v>
      </c>
      <c r="J12" s="174">
        <v>572</v>
      </c>
      <c r="K12" s="174">
        <v>589</v>
      </c>
      <c r="L12" s="174">
        <v>584</v>
      </c>
      <c r="M12" s="183">
        <v>521</v>
      </c>
      <c r="N12" s="184">
        <v>527</v>
      </c>
      <c r="O12" s="185"/>
      <c r="P12" s="186"/>
    </row>
    <row r="13" spans="1:16" ht="13.5" thickBot="1">
      <c r="A13" s="703"/>
      <c r="B13" s="187" t="s">
        <v>133</v>
      </c>
      <c r="C13" s="160" t="s">
        <v>110</v>
      </c>
      <c r="D13" s="162" t="s">
        <v>111</v>
      </c>
      <c r="E13" s="160" t="s">
        <v>134</v>
      </c>
      <c r="F13" s="163" t="s">
        <v>112</v>
      </c>
      <c r="G13" s="164" t="s">
        <v>112</v>
      </c>
      <c r="H13" s="160" t="s">
        <v>125</v>
      </c>
      <c r="I13" s="161" t="s">
        <v>113</v>
      </c>
      <c r="J13" s="161" t="s">
        <v>135</v>
      </c>
      <c r="K13" s="161" t="s">
        <v>136</v>
      </c>
      <c r="L13" s="161" t="s">
        <v>115</v>
      </c>
      <c r="M13" s="188" t="s">
        <v>137</v>
      </c>
      <c r="N13" s="189" t="s">
        <v>138</v>
      </c>
      <c r="O13" s="190"/>
      <c r="P13" s="191"/>
    </row>
    <row r="14" spans="1:16" ht="27" customHeight="1" thickBot="1">
      <c r="A14" s="703"/>
      <c r="B14" s="180" t="s">
        <v>139</v>
      </c>
      <c r="C14" s="165" t="s">
        <v>140</v>
      </c>
      <c r="D14" s="165" t="s">
        <v>141</v>
      </c>
      <c r="E14" s="166" t="s">
        <v>142</v>
      </c>
      <c r="F14" s="166" t="s">
        <v>143</v>
      </c>
      <c r="G14" s="166" t="s">
        <v>144</v>
      </c>
      <c r="H14" s="166" t="s">
        <v>145</v>
      </c>
      <c r="I14" s="166" t="s">
        <v>146</v>
      </c>
      <c r="J14" s="166" t="s">
        <v>147</v>
      </c>
      <c r="K14" s="166" t="s">
        <v>148</v>
      </c>
      <c r="L14" s="166" t="s">
        <v>149</v>
      </c>
      <c r="M14" s="192" t="s">
        <v>150</v>
      </c>
      <c r="N14" s="193" t="s">
        <v>151</v>
      </c>
      <c r="O14" s="194"/>
      <c r="P14" s="195"/>
    </row>
    <row r="15" spans="1:16" ht="13.5" thickBot="1">
      <c r="A15" s="703" t="s">
        <v>152</v>
      </c>
      <c r="B15" s="172">
        <v>267</v>
      </c>
      <c r="C15" s="173">
        <v>347</v>
      </c>
      <c r="D15" s="174">
        <v>354</v>
      </c>
      <c r="E15" s="174">
        <v>317</v>
      </c>
      <c r="F15" s="174">
        <v>301</v>
      </c>
      <c r="G15" s="174">
        <v>229</v>
      </c>
      <c r="H15" s="174"/>
      <c r="I15" s="174"/>
      <c r="J15" s="327">
        <v>392</v>
      </c>
      <c r="K15" s="174">
        <v>411</v>
      </c>
      <c r="L15" s="174">
        <v>396</v>
      </c>
      <c r="M15" s="183"/>
      <c r="N15" s="196">
        <v>288</v>
      </c>
      <c r="O15" s="197">
        <v>272</v>
      </c>
      <c r="P15" s="184">
        <v>261</v>
      </c>
    </row>
    <row r="16" spans="1:16" ht="13.5" thickBot="1">
      <c r="A16" s="703"/>
      <c r="B16" s="187" t="s">
        <v>133</v>
      </c>
      <c r="C16" s="160" t="s">
        <v>153</v>
      </c>
      <c r="D16" s="162" t="s">
        <v>111</v>
      </c>
      <c r="E16" s="160" t="s">
        <v>154</v>
      </c>
      <c r="F16" s="161" t="s">
        <v>155</v>
      </c>
      <c r="G16" s="161" t="s">
        <v>156</v>
      </c>
      <c r="H16" s="161"/>
      <c r="I16" s="161"/>
      <c r="J16" s="328" t="s">
        <v>135</v>
      </c>
      <c r="K16" s="161" t="s">
        <v>157</v>
      </c>
      <c r="L16" s="161" t="s">
        <v>115</v>
      </c>
      <c r="M16" s="188"/>
      <c r="N16" s="189" t="s">
        <v>158</v>
      </c>
      <c r="O16" s="198" t="s">
        <v>133</v>
      </c>
      <c r="P16" s="189" t="s">
        <v>133</v>
      </c>
    </row>
    <row r="17" spans="1:16" ht="13.5" thickBot="1">
      <c r="A17" s="703"/>
      <c r="B17" s="180" t="s">
        <v>159</v>
      </c>
      <c r="C17" s="165" t="s">
        <v>160</v>
      </c>
      <c r="D17" s="166" t="s">
        <v>161</v>
      </c>
      <c r="E17" s="166" t="s">
        <v>162</v>
      </c>
      <c r="F17" s="166" t="s">
        <v>163</v>
      </c>
      <c r="G17" s="166" t="s">
        <v>164</v>
      </c>
      <c r="H17" s="166"/>
      <c r="I17" s="166"/>
      <c r="J17" s="329">
        <v>43204</v>
      </c>
      <c r="K17" s="166" t="s">
        <v>123</v>
      </c>
      <c r="L17" s="167" t="s">
        <v>165</v>
      </c>
      <c r="M17" s="192"/>
      <c r="N17" s="193" t="s">
        <v>166</v>
      </c>
      <c r="O17" s="199" t="s">
        <v>167</v>
      </c>
      <c r="P17" s="193" t="s">
        <v>168</v>
      </c>
    </row>
    <row r="18" spans="1:16">
      <c r="A18" s="200"/>
      <c r="B18" s="201"/>
      <c r="C18" s="202"/>
      <c r="D18" s="203"/>
      <c r="E18" s="202"/>
      <c r="F18" s="202"/>
      <c r="G18" s="202"/>
      <c r="H18" s="202"/>
      <c r="I18" s="203"/>
      <c r="J18" s="202"/>
      <c r="K18" s="202"/>
      <c r="L18" s="202"/>
      <c r="M18" s="202"/>
      <c r="N18" s="204"/>
      <c r="O18" s="204"/>
      <c r="P18" s="205"/>
    </row>
    <row r="19" spans="1:16">
      <c r="A19" s="206"/>
      <c r="B19" s="702" t="s">
        <v>169</v>
      </c>
      <c r="C19" s="702"/>
      <c r="D19" s="702"/>
      <c r="E19" s="702"/>
      <c r="F19" s="204"/>
      <c r="G19" s="204"/>
      <c r="H19" s="204"/>
      <c r="I19" s="207"/>
      <c r="J19" s="204"/>
      <c r="K19" s="204"/>
      <c r="L19" s="204"/>
      <c r="M19" s="204"/>
      <c r="N19" s="204"/>
      <c r="O19" s="204"/>
      <c r="P19" s="208"/>
    </row>
    <row r="20" spans="1:16">
      <c r="A20" s="206"/>
      <c r="B20" s="209" t="s">
        <v>170</v>
      </c>
      <c r="C20" s="207">
        <v>1613</v>
      </c>
      <c r="D20" s="207" t="s">
        <v>171</v>
      </c>
      <c r="E20" s="204" t="s">
        <v>172</v>
      </c>
      <c r="F20" s="204"/>
      <c r="G20" s="204"/>
      <c r="H20" s="204"/>
      <c r="I20" s="207"/>
      <c r="J20" s="204"/>
      <c r="K20" s="204"/>
      <c r="L20" s="204"/>
      <c r="M20" s="204"/>
      <c r="N20" s="204"/>
      <c r="O20" s="204"/>
      <c r="P20" s="208"/>
    </row>
    <row r="21" spans="1:16">
      <c r="A21" s="206"/>
      <c r="B21" s="209" t="s">
        <v>173</v>
      </c>
      <c r="C21" s="207">
        <v>1712</v>
      </c>
      <c r="D21" s="207" t="s">
        <v>174</v>
      </c>
      <c r="E21" s="204" t="s">
        <v>175</v>
      </c>
      <c r="F21" s="204"/>
      <c r="G21" s="204"/>
      <c r="H21" s="210"/>
      <c r="I21" s="207"/>
      <c r="J21" s="204"/>
      <c r="K21" s="204"/>
      <c r="L21" s="204"/>
      <c r="M21" s="204"/>
      <c r="N21" s="204"/>
      <c r="O21" s="204"/>
      <c r="P21" s="208"/>
    </row>
    <row r="22" spans="1:16">
      <c r="A22" s="206"/>
      <c r="B22" s="209" t="s">
        <v>176</v>
      </c>
      <c r="C22" s="207">
        <v>1643</v>
      </c>
      <c r="D22" s="207" t="s">
        <v>177</v>
      </c>
      <c r="E22" s="204" t="s">
        <v>178</v>
      </c>
      <c r="F22" s="204"/>
      <c r="G22" s="204"/>
      <c r="H22" s="210"/>
      <c r="I22" s="207"/>
      <c r="J22" s="204"/>
      <c r="K22" s="204"/>
      <c r="L22" s="204"/>
      <c r="M22" s="204"/>
      <c r="N22" s="204"/>
      <c r="O22" s="204"/>
      <c r="P22" s="208"/>
    </row>
    <row r="23" spans="1:16">
      <c r="A23" s="206"/>
      <c r="B23" s="209" t="s">
        <v>179</v>
      </c>
      <c r="C23" s="207">
        <v>1777</v>
      </c>
      <c r="D23" s="207" t="s">
        <v>180</v>
      </c>
      <c r="E23" s="204" t="s">
        <v>181</v>
      </c>
      <c r="F23" s="204"/>
      <c r="G23" s="204"/>
      <c r="H23" s="204"/>
      <c r="I23" s="207"/>
      <c r="J23" s="204"/>
      <c r="K23" s="204"/>
      <c r="L23" s="204"/>
      <c r="M23" s="204"/>
      <c r="N23" s="204"/>
      <c r="O23" s="204"/>
      <c r="P23" s="208"/>
    </row>
    <row r="24" spans="1:16">
      <c r="A24" s="206"/>
      <c r="B24" s="209" t="s">
        <v>152</v>
      </c>
      <c r="C24" s="207">
        <v>995</v>
      </c>
      <c r="D24" s="207" t="s">
        <v>182</v>
      </c>
      <c r="E24" s="204" t="s">
        <v>183</v>
      </c>
      <c r="F24" s="204"/>
      <c r="G24" s="204"/>
      <c r="H24" s="204"/>
      <c r="I24" s="207"/>
      <c r="J24" s="204"/>
      <c r="K24" s="204"/>
      <c r="L24" s="204"/>
      <c r="M24" s="204"/>
      <c r="N24" s="204"/>
      <c r="O24" s="204"/>
      <c r="P24" s="208"/>
    </row>
    <row r="25" spans="1:16">
      <c r="A25" s="206"/>
      <c r="B25" s="209" t="s">
        <v>184</v>
      </c>
      <c r="C25" s="207">
        <v>1938</v>
      </c>
      <c r="D25" s="207" t="s">
        <v>185</v>
      </c>
      <c r="E25" s="204" t="s">
        <v>186</v>
      </c>
      <c r="F25" s="204"/>
      <c r="G25" s="204"/>
      <c r="H25" s="204"/>
      <c r="I25" s="207"/>
      <c r="J25" s="204"/>
      <c r="K25" s="204"/>
      <c r="L25" s="204"/>
      <c r="M25" s="204"/>
      <c r="N25" s="204"/>
      <c r="O25" s="204"/>
      <c r="P25" s="208"/>
    </row>
    <row r="26" spans="1:16">
      <c r="A26" s="206"/>
      <c r="B26" s="209" t="s">
        <v>187</v>
      </c>
      <c r="C26" s="207">
        <v>1999</v>
      </c>
      <c r="D26" s="207" t="s">
        <v>188</v>
      </c>
      <c r="E26" s="204" t="s">
        <v>189</v>
      </c>
      <c r="F26" s="204"/>
      <c r="G26" s="204"/>
      <c r="H26" s="204"/>
      <c r="I26" s="207"/>
      <c r="J26" s="204"/>
      <c r="K26" s="204"/>
      <c r="L26" s="204"/>
      <c r="M26" s="204"/>
      <c r="N26" s="204"/>
      <c r="O26" s="204"/>
      <c r="P26" s="208"/>
    </row>
    <row r="27" spans="1:16">
      <c r="A27" s="206"/>
      <c r="B27" s="209" t="s">
        <v>190</v>
      </c>
      <c r="C27" s="207">
        <v>1895</v>
      </c>
      <c r="D27" s="207" t="s">
        <v>191</v>
      </c>
      <c r="E27" s="204" t="s">
        <v>192</v>
      </c>
      <c r="F27" s="204"/>
      <c r="G27" s="204"/>
      <c r="H27" s="204"/>
      <c r="I27" s="207"/>
      <c r="J27" s="204"/>
      <c r="K27" s="204"/>
      <c r="L27" s="204"/>
      <c r="M27" s="204"/>
      <c r="N27" s="204"/>
      <c r="O27" s="204"/>
      <c r="P27" s="208"/>
    </row>
    <row r="28" spans="1:16">
      <c r="A28" s="206"/>
      <c r="B28" s="209" t="s">
        <v>193</v>
      </c>
      <c r="C28" s="207">
        <v>1835</v>
      </c>
      <c r="D28" s="207" t="s">
        <v>188</v>
      </c>
      <c r="E28" s="204" t="s">
        <v>194</v>
      </c>
      <c r="F28" s="204"/>
      <c r="G28" s="204"/>
      <c r="H28" s="204"/>
      <c r="I28" s="207"/>
      <c r="J28" s="204"/>
      <c r="K28" s="204"/>
      <c r="L28" s="204"/>
      <c r="M28" s="204"/>
      <c r="N28" s="204"/>
      <c r="O28" s="204"/>
      <c r="P28" s="208"/>
    </row>
    <row r="29" spans="1:16">
      <c r="A29" s="206"/>
      <c r="B29" s="209" t="s">
        <v>195</v>
      </c>
      <c r="C29" s="207">
        <v>1213</v>
      </c>
      <c r="D29" s="207" t="s">
        <v>196</v>
      </c>
      <c r="E29" s="204" t="s">
        <v>197</v>
      </c>
      <c r="F29" s="204"/>
      <c r="G29" s="204"/>
      <c r="H29" s="204"/>
      <c r="I29" s="207"/>
      <c r="J29" s="204"/>
      <c r="K29" s="204"/>
      <c r="L29" s="204"/>
      <c r="M29" s="204"/>
      <c r="N29" s="204"/>
      <c r="O29" s="204"/>
      <c r="P29" s="208"/>
    </row>
    <row r="30" spans="1:16">
      <c r="A30" s="206"/>
      <c r="B30" s="209" t="s">
        <v>198</v>
      </c>
      <c r="C30" s="207">
        <v>835</v>
      </c>
      <c r="D30" s="207" t="s">
        <v>199</v>
      </c>
      <c r="E30" s="204" t="s">
        <v>200</v>
      </c>
      <c r="F30" s="204"/>
      <c r="G30" s="204"/>
      <c r="H30" s="204"/>
      <c r="I30" s="207"/>
      <c r="J30" s="204"/>
      <c r="K30" s="204"/>
      <c r="L30" s="204"/>
      <c r="M30" s="204"/>
      <c r="N30" s="204"/>
      <c r="O30" s="204"/>
      <c r="P30" s="208"/>
    </row>
    <row r="31" spans="1:16" ht="13.5" thickBot="1">
      <c r="A31" s="211"/>
      <c r="B31" s="212"/>
      <c r="C31" s="213"/>
      <c r="D31" s="214"/>
      <c r="E31" s="213"/>
      <c r="F31" s="213"/>
      <c r="G31" s="213"/>
      <c r="H31" s="213"/>
      <c r="I31" s="214"/>
      <c r="J31" s="213"/>
      <c r="K31" s="213"/>
      <c r="L31" s="215"/>
      <c r="M31" s="215"/>
      <c r="N31" s="216"/>
      <c r="O31" s="216"/>
      <c r="P31" s="217"/>
    </row>
    <row r="32" spans="1:16" ht="25.5" customHeight="1" thickBot="1">
      <c r="B32" s="218" t="s">
        <v>365</v>
      </c>
      <c r="C32" s="219" t="s">
        <v>311</v>
      </c>
      <c r="D32" s="220" t="s">
        <v>312</v>
      </c>
      <c r="E32" s="220" t="s">
        <v>368</v>
      </c>
      <c r="F32" s="220" t="s">
        <v>313</v>
      </c>
      <c r="G32" s="220" t="s">
        <v>203</v>
      </c>
      <c r="H32" s="220" t="s">
        <v>367</v>
      </c>
      <c r="I32" s="219" t="s">
        <v>363</v>
      </c>
      <c r="J32" s="220" t="s">
        <v>364</v>
      </c>
      <c r="K32" s="219" t="s">
        <v>314</v>
      </c>
      <c r="L32" s="220" t="s">
        <v>207</v>
      </c>
      <c r="M32" s="219" t="s">
        <v>208</v>
      </c>
      <c r="N32" s="220" t="s">
        <v>209</v>
      </c>
      <c r="O32" s="221"/>
      <c r="P32" s="220"/>
    </row>
    <row r="33" spans="1:16" ht="13.5" thickBot="1">
      <c r="A33" s="703" t="s">
        <v>210</v>
      </c>
      <c r="B33" s="330">
        <v>473</v>
      </c>
      <c r="C33" s="331">
        <v>499</v>
      </c>
      <c r="D33" s="332">
        <v>241</v>
      </c>
      <c r="E33" s="333">
        <v>401</v>
      </c>
      <c r="F33" s="330">
        <v>379</v>
      </c>
      <c r="G33" s="333"/>
      <c r="H33" s="333"/>
      <c r="I33" s="492">
        <v>252</v>
      </c>
      <c r="J33" s="333"/>
      <c r="K33" s="493">
        <v>284</v>
      </c>
      <c r="L33" s="223"/>
      <c r="M33" s="183"/>
      <c r="N33" s="223"/>
      <c r="O33" s="224"/>
      <c r="P33" s="197"/>
    </row>
    <row r="34" spans="1:16" ht="13.5" thickBot="1">
      <c r="A34" s="703"/>
      <c r="B34" s="334" t="s">
        <v>157</v>
      </c>
      <c r="C34" s="335" t="s">
        <v>135</v>
      </c>
      <c r="D34" s="336" t="s">
        <v>211</v>
      </c>
      <c r="E34" s="336" t="s">
        <v>212</v>
      </c>
      <c r="F34" s="334" t="s">
        <v>211</v>
      </c>
      <c r="G34" s="336"/>
      <c r="H34" s="336"/>
      <c r="I34" s="334" t="s">
        <v>124</v>
      </c>
      <c r="J34" s="336"/>
      <c r="K34" s="494" t="s">
        <v>362</v>
      </c>
      <c r="L34" s="225"/>
      <c r="M34" s="188"/>
      <c r="N34" s="225"/>
      <c r="O34" s="226"/>
      <c r="P34" s="227"/>
    </row>
    <row r="35" spans="1:16" s="364" customFormat="1" ht="13.5" thickBot="1">
      <c r="A35" s="703"/>
      <c r="B35" s="359">
        <v>43296</v>
      </c>
      <c r="C35" s="360">
        <v>43190</v>
      </c>
      <c r="D35" s="337">
        <v>42827</v>
      </c>
      <c r="E35" s="337">
        <v>43576</v>
      </c>
      <c r="F35" s="360">
        <v>43660</v>
      </c>
      <c r="G35" s="337"/>
      <c r="H35" s="337"/>
      <c r="I35" s="360">
        <v>43646</v>
      </c>
      <c r="J35" s="337"/>
      <c r="K35" s="495">
        <v>43660</v>
      </c>
      <c r="L35" s="361"/>
      <c r="M35" s="358"/>
      <c r="N35" s="361"/>
      <c r="O35" s="362"/>
      <c r="P35" s="363"/>
    </row>
    <row r="36" spans="1:16" ht="13.5" thickBot="1">
      <c r="B36" s="218" t="s">
        <v>201</v>
      </c>
      <c r="C36" s="231" t="s">
        <v>311</v>
      </c>
      <c r="D36" s="220" t="s">
        <v>312</v>
      </c>
      <c r="E36" s="220" t="s">
        <v>202</v>
      </c>
      <c r="F36" s="220" t="s">
        <v>313</v>
      </c>
      <c r="G36" s="220" t="s">
        <v>203</v>
      </c>
      <c r="H36" s="220" t="s">
        <v>204</v>
      </c>
      <c r="I36" s="231" t="s">
        <v>205</v>
      </c>
      <c r="J36" s="220" t="s">
        <v>206</v>
      </c>
      <c r="K36" s="231" t="s">
        <v>314</v>
      </c>
      <c r="L36" s="232" t="s">
        <v>207</v>
      </c>
      <c r="M36" s="231" t="s">
        <v>208</v>
      </c>
      <c r="N36" s="232" t="s">
        <v>209</v>
      </c>
      <c r="O36" s="233"/>
      <c r="P36" s="232"/>
    </row>
    <row r="37" spans="1:16" ht="13.5" thickBot="1">
      <c r="A37" s="703" t="s">
        <v>214</v>
      </c>
      <c r="B37" s="184"/>
      <c r="C37" s="183"/>
      <c r="D37" s="222"/>
      <c r="E37" s="184"/>
      <c r="F37" s="184">
        <v>815</v>
      </c>
      <c r="G37" s="184"/>
      <c r="H37" s="184"/>
      <c r="I37" s="183"/>
      <c r="J37" s="184"/>
      <c r="K37" s="183"/>
      <c r="L37" s="223"/>
      <c r="M37" s="183"/>
      <c r="N37" s="223"/>
      <c r="O37" s="224"/>
      <c r="P37" s="197"/>
    </row>
    <row r="38" spans="1:16" ht="13.5" thickBot="1">
      <c r="A38" s="703"/>
      <c r="B38" s="189"/>
      <c r="C38" s="188"/>
      <c r="D38" s="189"/>
      <c r="E38" s="189"/>
      <c r="F38" s="189" t="s">
        <v>215</v>
      </c>
      <c r="G38" s="189"/>
      <c r="H38" s="189"/>
      <c r="I38" s="188"/>
      <c r="J38" s="189"/>
      <c r="K38" s="188"/>
      <c r="L38" s="225"/>
      <c r="M38" s="188"/>
      <c r="N38" s="225"/>
      <c r="O38" s="226"/>
      <c r="P38" s="227"/>
    </row>
    <row r="39" spans="1:16" ht="13.5" thickBot="1">
      <c r="A39" s="703"/>
      <c r="B39" s="193"/>
      <c r="C39" s="192"/>
      <c r="D39" s="193"/>
      <c r="E39" s="193"/>
      <c r="F39" s="228">
        <v>41735</v>
      </c>
      <c r="G39" s="193"/>
      <c r="H39" s="193"/>
      <c r="I39" s="192"/>
      <c r="J39" s="193"/>
      <c r="K39" s="192"/>
      <c r="L39" s="229"/>
      <c r="M39" s="192"/>
      <c r="N39" s="229"/>
      <c r="O39" s="230"/>
      <c r="P39" s="199"/>
    </row>
  </sheetData>
  <sheetProtection selectLockedCells="1" selectUnlockedCells="1"/>
  <mergeCells count="8">
    <mergeCell ref="B19:E19"/>
    <mergeCell ref="A33:A35"/>
    <mergeCell ref="A37:A39"/>
    <mergeCell ref="A3:A5"/>
    <mergeCell ref="A6:A8"/>
    <mergeCell ref="A9:A11"/>
    <mergeCell ref="A12:A14"/>
    <mergeCell ref="A15:A17"/>
  </mergeCells>
  <printOptions horizontalCentered="1" verticalCentered="1"/>
  <pageMargins left="0.7" right="0.7" top="0.75" bottom="0.75" header="0.51180555555555551" footer="0.51180555555555551"/>
  <pageSetup paperSize="9" scale="7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7" sqref="O7:P8"/>
    </sheetView>
  </sheetViews>
  <sheetFormatPr baseColWidth="10" defaultRowHeight="20.100000000000001" customHeight="1"/>
  <cols>
    <col min="1" max="1" width="11.42578125" style="145"/>
    <col min="2" max="3" width="11.42578125" style="119"/>
    <col min="4" max="4" width="13" style="106" customWidth="1"/>
    <col min="5" max="5" width="13" style="119" customWidth="1"/>
    <col min="6" max="16384" width="11.42578125" style="119"/>
  </cols>
  <sheetData>
    <row r="1" spans="1:13" ht="78" customHeight="1" thickBot="1">
      <c r="A1" s="234"/>
      <c r="B1" s="235"/>
      <c r="C1" s="236"/>
      <c r="D1" s="235"/>
      <c r="E1" s="235"/>
      <c r="F1" s="235"/>
      <c r="G1" s="235"/>
      <c r="H1" s="235"/>
      <c r="I1" s="235"/>
      <c r="J1" s="235"/>
      <c r="K1" s="235"/>
      <c r="L1" s="235"/>
      <c r="M1" s="237"/>
    </row>
    <row r="2" spans="1:13" s="145" customFormat="1" ht="15" customHeight="1" thickBot="1">
      <c r="A2" s="149"/>
      <c r="B2" s="150" t="s">
        <v>315</v>
      </c>
      <c r="C2" s="151" t="s">
        <v>316</v>
      </c>
      <c r="D2" s="151" t="s">
        <v>422</v>
      </c>
      <c r="E2" s="151" t="s">
        <v>216</v>
      </c>
      <c r="F2" s="151" t="s">
        <v>9</v>
      </c>
      <c r="G2" s="151" t="s">
        <v>217</v>
      </c>
      <c r="H2" s="151" t="s">
        <v>218</v>
      </c>
      <c r="I2" s="352" t="s">
        <v>317</v>
      </c>
      <c r="J2" s="352" t="s">
        <v>318</v>
      </c>
      <c r="K2" s="151" t="s">
        <v>424</v>
      </c>
      <c r="L2" s="151" t="s">
        <v>219</v>
      </c>
      <c r="M2" s="151" t="s">
        <v>220</v>
      </c>
    </row>
    <row r="3" spans="1:13" s="241" customFormat="1" ht="20.100000000000001" customHeight="1" thickBot="1">
      <c r="A3" s="704" t="s">
        <v>108</v>
      </c>
      <c r="B3" s="238"/>
      <c r="C3" s="154">
        <v>475</v>
      </c>
      <c r="D3" s="155">
        <v>578</v>
      </c>
      <c r="E3" s="155"/>
      <c r="F3" s="155">
        <v>566</v>
      </c>
      <c r="G3" s="155">
        <v>460</v>
      </c>
      <c r="H3" s="155"/>
      <c r="I3" s="238"/>
      <c r="J3" s="239"/>
      <c r="K3" s="154"/>
      <c r="L3" s="238"/>
      <c r="M3" s="240"/>
    </row>
    <row r="4" spans="1:13" s="241" customFormat="1" ht="20.100000000000001" customHeight="1">
      <c r="A4" s="704"/>
      <c r="B4" s="242"/>
      <c r="C4" s="243" t="s">
        <v>221</v>
      </c>
      <c r="D4" s="160" t="s">
        <v>222</v>
      </c>
      <c r="E4" s="243"/>
      <c r="F4" s="244" t="s">
        <v>223</v>
      </c>
      <c r="G4" s="244" t="s">
        <v>224</v>
      </c>
      <c r="H4" s="244"/>
      <c r="I4" s="242"/>
      <c r="J4" s="245"/>
      <c r="K4" s="243"/>
      <c r="L4" s="242"/>
      <c r="M4" s="240"/>
    </row>
    <row r="5" spans="1:13" s="241" customFormat="1" ht="20.100000000000001" customHeight="1">
      <c r="A5" s="704"/>
      <c r="B5" s="246"/>
      <c r="C5" s="167" t="s">
        <v>165</v>
      </c>
      <c r="D5" s="165" t="s">
        <v>117</v>
      </c>
      <c r="E5" s="165"/>
      <c r="F5" s="166" t="s">
        <v>225</v>
      </c>
      <c r="G5" s="166" t="s">
        <v>226</v>
      </c>
      <c r="H5" s="166"/>
      <c r="I5" s="246"/>
      <c r="J5" s="247"/>
      <c r="K5" s="165"/>
      <c r="L5" s="246"/>
      <c r="M5" s="248"/>
    </row>
    <row r="6" spans="1:13" s="241" customFormat="1" ht="20.100000000000001" customHeight="1">
      <c r="A6" s="704" t="s">
        <v>227</v>
      </c>
      <c r="B6" s="154">
        <v>473</v>
      </c>
      <c r="C6" s="155">
        <v>632</v>
      </c>
      <c r="D6" s="155">
        <v>636</v>
      </c>
      <c r="E6" s="338">
        <v>609</v>
      </c>
      <c r="F6" s="155">
        <v>580</v>
      </c>
      <c r="G6" s="155">
        <v>583</v>
      </c>
      <c r="H6" s="155">
        <v>437</v>
      </c>
      <c r="I6" s="238"/>
      <c r="J6" s="239"/>
      <c r="K6" s="154"/>
      <c r="L6" s="238"/>
      <c r="M6" s="240"/>
    </row>
    <row r="7" spans="1:13" s="241" customFormat="1" ht="20.100000000000001" customHeight="1">
      <c r="A7" s="704"/>
      <c r="B7" s="160" t="s">
        <v>228</v>
      </c>
      <c r="C7" s="243" t="s">
        <v>221</v>
      </c>
      <c r="D7" s="244" t="s">
        <v>222</v>
      </c>
      <c r="E7" s="328" t="s">
        <v>235</v>
      </c>
      <c r="F7" s="244" t="s">
        <v>223</v>
      </c>
      <c r="G7" s="244" t="s">
        <v>224</v>
      </c>
      <c r="H7" s="244" t="s">
        <v>229</v>
      </c>
      <c r="I7" s="242"/>
      <c r="J7" s="245"/>
      <c r="K7" s="243"/>
      <c r="L7" s="242"/>
      <c r="M7" s="240"/>
    </row>
    <row r="8" spans="1:13" s="241" customFormat="1" ht="20.100000000000001" customHeight="1">
      <c r="A8" s="704"/>
      <c r="B8" s="249" t="s">
        <v>230</v>
      </c>
      <c r="C8" s="250" t="s">
        <v>231</v>
      </c>
      <c r="D8" s="243" t="s">
        <v>232</v>
      </c>
      <c r="E8" s="339" t="s">
        <v>280</v>
      </c>
      <c r="F8" s="165" t="s">
        <v>225</v>
      </c>
      <c r="G8" s="243" t="s">
        <v>226</v>
      </c>
      <c r="H8" s="244" t="s">
        <v>233</v>
      </c>
      <c r="I8" s="242"/>
      <c r="J8" s="245"/>
      <c r="K8" s="243"/>
      <c r="L8" s="242"/>
      <c r="M8" s="240"/>
    </row>
    <row r="9" spans="1:13" s="241" customFormat="1" ht="20.100000000000001" customHeight="1">
      <c r="A9" s="251"/>
      <c r="B9" s="173">
        <v>526</v>
      </c>
      <c r="C9" s="174">
        <v>538</v>
      </c>
      <c r="D9" s="563">
        <v>551</v>
      </c>
      <c r="E9" s="327">
        <v>543</v>
      </c>
      <c r="F9" s="174">
        <v>508</v>
      </c>
      <c r="G9" s="174">
        <v>524</v>
      </c>
      <c r="H9" s="174">
        <v>534</v>
      </c>
      <c r="I9" s="174">
        <v>461</v>
      </c>
      <c r="J9" s="174"/>
      <c r="K9" s="174">
        <v>503</v>
      </c>
      <c r="L9" s="174">
        <v>489</v>
      </c>
      <c r="M9" s="252"/>
    </row>
    <row r="10" spans="1:13" s="241" customFormat="1" ht="20.100000000000001" customHeight="1">
      <c r="A10" s="196" t="s">
        <v>132</v>
      </c>
      <c r="B10" s="160" t="s">
        <v>234</v>
      </c>
      <c r="C10" s="161" t="s">
        <v>221</v>
      </c>
      <c r="D10" s="564" t="s">
        <v>235</v>
      </c>
      <c r="E10" s="328" t="s">
        <v>235</v>
      </c>
      <c r="F10" s="243" t="s">
        <v>236</v>
      </c>
      <c r="G10" s="160" t="s">
        <v>237</v>
      </c>
      <c r="H10" s="161" t="s">
        <v>238</v>
      </c>
      <c r="I10" s="161" t="s">
        <v>239</v>
      </c>
      <c r="J10" s="161"/>
      <c r="K10" s="161" t="s">
        <v>240</v>
      </c>
      <c r="L10" s="161" t="s">
        <v>241</v>
      </c>
      <c r="M10" s="240"/>
    </row>
    <row r="11" spans="1:13" s="241" customFormat="1" ht="20.100000000000001" customHeight="1">
      <c r="A11" s="253"/>
      <c r="B11" s="165" t="s">
        <v>242</v>
      </c>
      <c r="C11" s="166" t="s">
        <v>144</v>
      </c>
      <c r="D11" s="565" t="s">
        <v>423</v>
      </c>
      <c r="E11" s="340" t="s">
        <v>243</v>
      </c>
      <c r="F11" s="166" t="s">
        <v>244</v>
      </c>
      <c r="G11" s="166" t="s">
        <v>245</v>
      </c>
      <c r="H11" s="166">
        <v>1982</v>
      </c>
      <c r="I11" s="166" t="s">
        <v>246</v>
      </c>
      <c r="J11" s="165"/>
      <c r="K11" s="166" t="s">
        <v>247</v>
      </c>
      <c r="L11" s="166" t="s">
        <v>248</v>
      </c>
      <c r="M11" s="248"/>
    </row>
    <row r="12" spans="1:13" s="241" customFormat="1" ht="20.100000000000001" customHeight="1">
      <c r="A12" s="196"/>
      <c r="B12" s="242"/>
      <c r="C12" s="154">
        <v>224</v>
      </c>
      <c r="D12" s="155">
        <v>254</v>
      </c>
      <c r="E12" s="155">
        <v>242</v>
      </c>
      <c r="F12" s="155">
        <v>269</v>
      </c>
      <c r="G12" s="155">
        <v>277</v>
      </c>
      <c r="H12" s="155"/>
      <c r="I12" s="155"/>
      <c r="J12" s="155"/>
      <c r="K12" s="155">
        <v>332</v>
      </c>
      <c r="L12" s="155"/>
      <c r="M12" s="254"/>
    </row>
    <row r="13" spans="1:13" s="156" customFormat="1" ht="20.100000000000001" customHeight="1">
      <c r="A13" s="196" t="s">
        <v>152</v>
      </c>
      <c r="B13" s="242"/>
      <c r="C13" s="243" t="s">
        <v>249</v>
      </c>
      <c r="D13" s="244" t="s">
        <v>222</v>
      </c>
      <c r="E13" s="244" t="s">
        <v>250</v>
      </c>
      <c r="F13" s="244" t="s">
        <v>251</v>
      </c>
      <c r="G13" s="244" t="s">
        <v>251</v>
      </c>
      <c r="H13" s="244"/>
      <c r="I13" s="244"/>
      <c r="J13" s="244"/>
      <c r="K13" s="244" t="s">
        <v>252</v>
      </c>
      <c r="L13" s="244"/>
      <c r="M13" s="227"/>
    </row>
    <row r="14" spans="1:13" s="241" customFormat="1" ht="20.100000000000001" customHeight="1">
      <c r="A14" s="255"/>
      <c r="B14" s="242"/>
      <c r="C14" s="243" t="s">
        <v>253</v>
      </c>
      <c r="D14" s="244" t="s">
        <v>254</v>
      </c>
      <c r="E14" s="244" t="s">
        <v>255</v>
      </c>
      <c r="F14" s="244" t="s">
        <v>256</v>
      </c>
      <c r="G14" s="244" t="s">
        <v>257</v>
      </c>
      <c r="H14" s="244"/>
      <c r="I14" s="244"/>
      <c r="J14" s="244"/>
      <c r="K14" s="244" t="s">
        <v>258</v>
      </c>
      <c r="L14" s="244"/>
      <c r="M14" s="227"/>
    </row>
    <row r="15" spans="1:13" ht="12.75">
      <c r="A15" s="200"/>
      <c r="B15" s="202"/>
      <c r="C15" s="202"/>
      <c r="D15" s="203"/>
      <c r="E15" s="202"/>
      <c r="F15" s="202"/>
      <c r="G15" s="202"/>
      <c r="H15" s="202"/>
      <c r="I15" s="202"/>
      <c r="J15" s="202"/>
      <c r="K15" s="256"/>
      <c r="L15" s="256"/>
      <c r="M15" s="257"/>
    </row>
    <row r="16" spans="1:13" ht="12.75">
      <c r="A16" s="206"/>
      <c r="B16" s="204"/>
      <c r="C16" s="204"/>
      <c r="D16" s="207"/>
      <c r="E16" s="204"/>
      <c r="F16" s="204"/>
      <c r="G16" s="204"/>
      <c r="H16" s="204"/>
      <c r="I16" s="204"/>
      <c r="J16" s="204"/>
      <c r="K16" s="204"/>
      <c r="L16" s="204"/>
      <c r="M16" s="208"/>
    </row>
    <row r="17" spans="1:13" ht="12.75">
      <c r="A17" s="206"/>
      <c r="B17" s="705" t="s">
        <v>169</v>
      </c>
      <c r="C17" s="705"/>
      <c r="D17" s="705"/>
      <c r="E17" s="705"/>
      <c r="F17" s="204"/>
      <c r="G17" s="204"/>
      <c r="H17" s="204"/>
      <c r="I17" s="204"/>
      <c r="J17" s="204"/>
      <c r="K17" s="204"/>
      <c r="L17" s="204"/>
      <c r="M17" s="208"/>
    </row>
    <row r="18" spans="1:13" ht="12.75">
      <c r="A18" s="206"/>
      <c r="B18" s="258" t="s">
        <v>170</v>
      </c>
      <c r="C18" s="259">
        <v>1532</v>
      </c>
      <c r="D18" s="259" t="s">
        <v>259</v>
      </c>
      <c r="E18" s="204" t="s">
        <v>260</v>
      </c>
      <c r="F18" s="204"/>
      <c r="G18" s="204"/>
      <c r="H18" s="204"/>
      <c r="I18" s="204"/>
      <c r="J18" s="204"/>
      <c r="K18" s="204"/>
      <c r="L18" s="204"/>
      <c r="M18" s="208"/>
    </row>
    <row r="19" spans="1:13" ht="12.75">
      <c r="A19" s="206"/>
      <c r="B19" s="204"/>
      <c r="C19" s="204"/>
      <c r="D19" s="207"/>
      <c r="E19" s="204"/>
      <c r="F19" s="204"/>
      <c r="G19" s="204"/>
      <c r="H19" s="204"/>
      <c r="I19" s="204"/>
      <c r="J19" s="204"/>
      <c r="K19" s="204"/>
      <c r="L19" s="204"/>
      <c r="M19" s="208"/>
    </row>
    <row r="20" spans="1:13" ht="12.75">
      <c r="A20" s="206"/>
      <c r="B20" s="258"/>
      <c r="C20" s="204"/>
      <c r="D20" s="207"/>
      <c r="E20" s="204"/>
      <c r="F20" s="204"/>
      <c r="G20" s="204"/>
      <c r="H20" s="204"/>
      <c r="I20" s="204"/>
      <c r="J20" s="204"/>
      <c r="K20" s="204"/>
      <c r="L20" s="204"/>
      <c r="M20" s="208"/>
    </row>
    <row r="21" spans="1:13" ht="12.75">
      <c r="A21" s="206"/>
      <c r="B21" s="258"/>
      <c r="C21" s="204"/>
      <c r="D21" s="207"/>
      <c r="E21" s="204"/>
      <c r="F21" s="204"/>
      <c r="G21" s="204"/>
      <c r="H21" s="204"/>
      <c r="I21" s="204"/>
      <c r="J21" s="204"/>
      <c r="K21" s="204"/>
      <c r="L21" s="204"/>
      <c r="M21" s="208"/>
    </row>
    <row r="22" spans="1:13" ht="12.75">
      <c r="A22" s="211"/>
      <c r="B22" s="213"/>
      <c r="C22" s="213"/>
      <c r="D22" s="214"/>
      <c r="E22" s="213"/>
      <c r="F22" s="213"/>
      <c r="G22" s="213"/>
      <c r="H22" s="213"/>
      <c r="I22" s="213"/>
      <c r="J22" s="213"/>
      <c r="K22" s="213"/>
      <c r="L22" s="213"/>
      <c r="M22" s="260"/>
    </row>
    <row r="23" spans="1:13" s="145" customFormat="1" ht="12.75">
      <c r="B23" s="145" t="s">
        <v>261</v>
      </c>
      <c r="C23" s="261" t="s">
        <v>262</v>
      </c>
      <c r="D23" s="7" t="s">
        <v>263</v>
      </c>
      <c r="E23" s="262" t="s">
        <v>264</v>
      </c>
      <c r="G23" s="263" t="s">
        <v>265</v>
      </c>
      <c r="I23" s="263"/>
      <c r="K23" s="263"/>
      <c r="M23" s="264"/>
    </row>
    <row r="24" spans="1:13" s="241" customFormat="1" ht="20.100000000000001" customHeight="1">
      <c r="A24" s="251"/>
      <c r="B24" s="265"/>
      <c r="C24" s="266"/>
      <c r="D24" s="267">
        <v>376</v>
      </c>
      <c r="E24" s="266"/>
      <c r="F24" s="268"/>
      <c r="G24" s="268"/>
      <c r="H24" s="268"/>
      <c r="I24" s="268"/>
      <c r="J24" s="268"/>
      <c r="K24" s="268"/>
      <c r="L24" s="268"/>
      <c r="M24" s="252"/>
    </row>
    <row r="25" spans="1:13" s="241" customFormat="1" ht="20.100000000000001" customHeight="1">
      <c r="A25" s="196" t="s">
        <v>210</v>
      </c>
      <c r="B25" s="269"/>
      <c r="C25" s="243"/>
      <c r="D25" s="244" t="s">
        <v>266</v>
      </c>
      <c r="E25" s="160"/>
      <c r="F25" s="243"/>
      <c r="G25" s="160"/>
      <c r="H25" s="243"/>
      <c r="I25" s="244"/>
      <c r="J25" s="244"/>
      <c r="K25" s="244"/>
      <c r="L25" s="244"/>
      <c r="M25" s="240"/>
    </row>
    <row r="26" spans="1:13" s="241" customFormat="1" ht="20.100000000000001" customHeight="1">
      <c r="A26" s="253"/>
      <c r="B26" s="180"/>
      <c r="C26" s="165"/>
      <c r="D26" s="166" t="s">
        <v>213</v>
      </c>
      <c r="E26" s="165"/>
      <c r="F26" s="166"/>
      <c r="G26" s="166"/>
      <c r="H26" s="166"/>
      <c r="I26" s="166"/>
      <c r="J26" s="166"/>
      <c r="K26" s="166"/>
      <c r="L26" s="166"/>
      <c r="M26" s="270"/>
    </row>
  </sheetData>
  <sheetProtection selectLockedCells="1" selectUnlockedCells="1"/>
  <mergeCells count="3">
    <mergeCell ref="A3:A5"/>
    <mergeCell ref="A6:A8"/>
    <mergeCell ref="B17:E17"/>
  </mergeCells>
  <printOptions horizontalCentered="1" verticalCentered="1"/>
  <pageMargins left="0.7" right="0.7" top="0.75" bottom="0.75" header="0.51180555555555551" footer="0.51180555555555551"/>
  <pageSetup paperSize="9" scale="88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zoomScale="85" zoomScaleNormal="85" workbookViewId="0">
      <selection activeCell="D17" sqref="D17"/>
    </sheetView>
  </sheetViews>
  <sheetFormatPr baseColWidth="10" defaultRowHeight="12"/>
  <cols>
    <col min="1" max="1" width="11.42578125" style="53"/>
    <col min="2" max="4" width="32.7109375" style="54" customWidth="1"/>
    <col min="5" max="5" width="32.7109375" style="271" customWidth="1"/>
    <col min="6" max="8" width="32.7109375" style="54" customWidth="1"/>
    <col min="9" max="9" width="32.7109375" style="53" customWidth="1"/>
    <col min="10" max="16384" width="11.42578125" style="53"/>
  </cols>
  <sheetData>
    <row r="1" spans="1:10" s="275" customFormat="1" ht="51.75" customHeight="1">
      <c r="A1" s="272" t="s">
        <v>370</v>
      </c>
      <c r="B1" s="273"/>
      <c r="C1" s="273"/>
      <c r="D1" s="273"/>
      <c r="E1" s="274"/>
      <c r="F1" s="273"/>
      <c r="G1" s="273"/>
      <c r="H1" s="273"/>
      <c r="I1" s="273"/>
    </row>
    <row r="7" spans="1:10">
      <c r="A7" s="271"/>
    </row>
    <row r="15" spans="1:10" ht="15">
      <c r="A15" s="276"/>
      <c r="B15" s="277"/>
      <c r="C15" s="277"/>
      <c r="D15" s="277"/>
      <c r="E15" s="278"/>
      <c r="F15" s="277"/>
      <c r="G15" s="277"/>
      <c r="H15" s="277"/>
      <c r="I15" s="276"/>
      <c r="J15" s="276"/>
    </row>
    <row r="16" spans="1:10" ht="15">
      <c r="A16" s="276"/>
      <c r="B16" s="277"/>
      <c r="C16" s="277"/>
      <c r="D16" s="277"/>
      <c r="E16" s="278"/>
      <c r="F16" s="277"/>
      <c r="G16" s="277"/>
      <c r="H16" s="277"/>
      <c r="I16" s="276"/>
      <c r="J16" s="276"/>
    </row>
    <row r="17" spans="1:10" ht="15">
      <c r="A17" s="276"/>
      <c r="B17" s="277"/>
      <c r="C17" s="277"/>
      <c r="D17" s="277"/>
      <c r="E17" s="278"/>
      <c r="F17" s="277"/>
      <c r="G17" s="277"/>
      <c r="H17" s="277"/>
      <c r="I17" s="276"/>
      <c r="J17" s="276"/>
    </row>
    <row r="18" spans="1:10" ht="15">
      <c r="A18" s="276"/>
      <c r="B18" s="277"/>
      <c r="C18" s="277"/>
      <c r="D18" s="277"/>
      <c r="E18" s="278"/>
      <c r="F18" s="277"/>
      <c r="G18" s="277"/>
      <c r="H18" s="277"/>
      <c r="I18" s="276"/>
      <c r="J18" s="276"/>
    </row>
    <row r="19" spans="1:10" ht="15">
      <c r="A19" s="276"/>
      <c r="B19" s="277"/>
      <c r="C19" s="277"/>
      <c r="D19" s="277"/>
      <c r="E19" s="278"/>
      <c r="F19" s="277"/>
      <c r="G19" s="277"/>
      <c r="H19" s="277"/>
      <c r="I19" s="276"/>
      <c r="J19" s="276"/>
    </row>
    <row r="20" spans="1:10" ht="15">
      <c r="A20" s="276"/>
      <c r="B20" s="277"/>
      <c r="C20" s="279"/>
      <c r="D20" s="277"/>
      <c r="E20" s="278"/>
      <c r="F20" s="277"/>
      <c r="G20" s="279"/>
      <c r="H20" s="277"/>
      <c r="I20" s="276"/>
      <c r="J20" s="276"/>
    </row>
    <row r="21" spans="1:10" ht="15">
      <c r="A21" s="276"/>
      <c r="B21" s="277"/>
      <c r="C21" s="280" t="s">
        <v>357</v>
      </c>
      <c r="D21" s="277"/>
      <c r="E21" s="278"/>
      <c r="F21" s="277"/>
      <c r="G21" s="280" t="s">
        <v>357</v>
      </c>
      <c r="H21" s="277"/>
      <c r="I21" s="276"/>
      <c r="J21" s="276"/>
    </row>
    <row r="22" spans="1:10" ht="15">
      <c r="A22" s="276"/>
      <c r="B22" s="277"/>
      <c r="C22" s="281"/>
      <c r="D22" s="277"/>
      <c r="E22" s="278"/>
      <c r="F22" s="277"/>
      <c r="G22" s="281"/>
      <c r="H22" s="277"/>
      <c r="I22" s="276"/>
      <c r="J22" s="276"/>
    </row>
    <row r="23" spans="1:10" ht="15">
      <c r="A23" s="276"/>
      <c r="B23" s="277"/>
      <c r="C23" s="281"/>
      <c r="D23" s="277"/>
      <c r="E23" s="278"/>
      <c r="F23" s="277"/>
      <c r="G23" s="281"/>
      <c r="H23" s="277"/>
      <c r="I23" s="276"/>
      <c r="J23" s="276"/>
    </row>
    <row r="24" spans="1:10" ht="15">
      <c r="A24" s="276"/>
      <c r="B24" s="277"/>
      <c r="C24" s="281"/>
      <c r="D24" s="277"/>
      <c r="E24" s="278"/>
      <c r="F24" s="277"/>
      <c r="G24" s="281"/>
      <c r="H24" s="277"/>
      <c r="I24" s="276"/>
      <c r="J24" s="276"/>
    </row>
    <row r="25" spans="1:10" ht="15">
      <c r="A25" s="276"/>
      <c r="B25" s="282"/>
      <c r="C25" s="281"/>
      <c r="D25" s="277"/>
      <c r="E25" s="278"/>
      <c r="F25" s="282"/>
      <c r="G25" s="281"/>
      <c r="H25" s="277"/>
      <c r="I25" s="276"/>
      <c r="J25" s="276"/>
    </row>
    <row r="26" spans="1:10" ht="15">
      <c r="A26" s="276"/>
      <c r="B26" s="280" t="s">
        <v>357</v>
      </c>
      <c r="C26" s="283"/>
      <c r="D26" s="284"/>
      <c r="E26" s="278"/>
      <c r="F26" s="280" t="s">
        <v>357</v>
      </c>
      <c r="G26" s="281"/>
      <c r="H26" s="282"/>
      <c r="I26" s="276"/>
      <c r="J26" s="276"/>
    </row>
    <row r="27" spans="1:10" ht="15">
      <c r="A27" s="276"/>
      <c r="B27" s="281"/>
      <c r="C27" s="277"/>
      <c r="D27" s="280" t="s">
        <v>357</v>
      </c>
      <c r="E27" s="278"/>
      <c r="F27" s="281"/>
      <c r="G27" s="277"/>
      <c r="H27" s="280" t="s">
        <v>357</v>
      </c>
      <c r="I27" s="276"/>
      <c r="J27" s="276"/>
    </row>
    <row r="28" spans="1:10" ht="15">
      <c r="A28" s="276"/>
      <c r="B28" s="281"/>
      <c r="C28" s="283"/>
      <c r="D28" s="281"/>
      <c r="E28" s="278"/>
      <c r="F28" s="281"/>
      <c r="G28" s="281"/>
      <c r="H28" s="281"/>
      <c r="I28" s="276"/>
      <c r="J28" s="276"/>
    </row>
    <row r="29" spans="1:10" ht="15">
      <c r="A29" s="276"/>
      <c r="B29" s="281"/>
      <c r="C29" s="283"/>
      <c r="D29" s="281"/>
      <c r="E29" s="278"/>
      <c r="F29" s="281"/>
      <c r="G29" s="281"/>
      <c r="H29" s="281"/>
      <c r="I29" s="276"/>
      <c r="J29" s="276"/>
    </row>
    <row r="30" spans="1:10" ht="14.25">
      <c r="A30" s="276"/>
      <c r="B30" s="281"/>
      <c r="C30" s="283"/>
      <c r="D30" s="281"/>
      <c r="E30" s="276"/>
      <c r="F30" s="281"/>
      <c r="G30" s="281"/>
      <c r="H30" s="281"/>
      <c r="I30" s="276"/>
      <c r="J30" s="276"/>
    </row>
    <row r="31" spans="1:10" ht="15">
      <c r="A31" s="276"/>
      <c r="B31" s="281"/>
      <c r="C31" s="281"/>
      <c r="D31" s="281"/>
      <c r="E31" s="278"/>
      <c r="F31" s="281"/>
      <c r="G31" s="281"/>
      <c r="H31" s="281"/>
      <c r="I31" s="276"/>
      <c r="J31" s="276"/>
    </row>
    <row r="32" spans="1:10" ht="15">
      <c r="A32" s="276"/>
      <c r="B32" s="281"/>
      <c r="C32" s="285"/>
      <c r="D32" s="281"/>
      <c r="E32" s="278"/>
      <c r="F32" s="281"/>
      <c r="G32" s="281"/>
      <c r="H32" s="281"/>
      <c r="I32" s="276"/>
      <c r="J32" s="276"/>
    </row>
    <row r="33" spans="1:10" ht="15">
      <c r="A33" s="276"/>
      <c r="B33" s="281"/>
      <c r="C33" s="285"/>
      <c r="D33" s="281"/>
      <c r="E33" s="278"/>
      <c r="F33" s="281"/>
      <c r="G33" s="285"/>
      <c r="H33" s="286"/>
      <c r="I33" s="276"/>
      <c r="J33" s="276"/>
    </row>
    <row r="34" spans="1:10" ht="15">
      <c r="A34" s="276"/>
      <c r="B34" s="281"/>
      <c r="C34" s="281"/>
      <c r="D34" s="281"/>
      <c r="E34" s="278"/>
      <c r="F34" s="281"/>
      <c r="G34" s="286"/>
      <c r="H34" s="283"/>
      <c r="I34" s="276"/>
      <c r="J34" s="276"/>
    </row>
    <row r="35" spans="1:10" ht="15">
      <c r="A35" s="276"/>
      <c r="B35" s="286" t="s">
        <v>132</v>
      </c>
      <c r="C35" s="287" t="s">
        <v>132</v>
      </c>
      <c r="D35" s="286" t="s">
        <v>132</v>
      </c>
      <c r="E35" s="278"/>
      <c r="F35" s="286" t="s">
        <v>132</v>
      </c>
      <c r="G35" s="286" t="s">
        <v>132</v>
      </c>
      <c r="H35" s="286" t="s">
        <v>132</v>
      </c>
      <c r="I35" s="276"/>
      <c r="J35" s="276"/>
    </row>
    <row r="36" spans="1:10" ht="15">
      <c r="A36" s="276"/>
      <c r="B36" s="281" t="s">
        <v>435</v>
      </c>
      <c r="C36" s="285" t="s">
        <v>434</v>
      </c>
      <c r="D36" s="281" t="s">
        <v>437</v>
      </c>
      <c r="E36" s="278"/>
      <c r="F36" s="281" t="s">
        <v>436</v>
      </c>
      <c r="G36" s="285"/>
      <c r="H36" s="281"/>
      <c r="I36" s="276"/>
      <c r="J36" s="276"/>
    </row>
    <row r="37" spans="1:10" ht="15">
      <c r="A37" s="276"/>
      <c r="B37" s="281" t="s">
        <v>436</v>
      </c>
      <c r="C37" s="285"/>
      <c r="D37" s="281"/>
      <c r="E37" s="278"/>
      <c r="F37" s="281"/>
      <c r="G37" s="281"/>
      <c r="H37" s="281"/>
      <c r="I37" s="276"/>
      <c r="J37" s="276"/>
    </row>
    <row r="38" spans="1:10" ht="15">
      <c r="A38" s="276"/>
      <c r="B38" s="281"/>
      <c r="C38" s="281"/>
      <c r="D38" s="281"/>
      <c r="E38" s="278"/>
      <c r="F38" s="281"/>
      <c r="G38" s="285"/>
      <c r="H38" s="281"/>
      <c r="I38" s="276"/>
      <c r="J38" s="276"/>
    </row>
    <row r="39" spans="1:10" ht="15">
      <c r="A39" s="276"/>
      <c r="B39" s="281"/>
      <c r="C39" s="285"/>
      <c r="D39" s="281"/>
      <c r="E39" s="278"/>
      <c r="F39" s="288"/>
      <c r="G39" s="288"/>
      <c r="H39" s="288"/>
      <c r="I39" s="276"/>
      <c r="J39" s="276"/>
    </row>
    <row r="40" spans="1:10" ht="15">
      <c r="A40" s="276"/>
      <c r="B40" s="288" t="s">
        <v>152</v>
      </c>
      <c r="C40" s="289" t="s">
        <v>152</v>
      </c>
      <c r="D40" s="288" t="s">
        <v>152</v>
      </c>
      <c r="E40" s="278"/>
      <c r="F40" s="288" t="s">
        <v>152</v>
      </c>
      <c r="G40" s="288" t="s">
        <v>152</v>
      </c>
      <c r="H40" s="288" t="s">
        <v>152</v>
      </c>
      <c r="I40" s="276"/>
      <c r="J40" s="276"/>
    </row>
    <row r="41" spans="1:10" ht="15">
      <c r="A41" s="276"/>
      <c r="B41" s="281"/>
      <c r="C41" s="281"/>
      <c r="D41" s="281"/>
      <c r="E41" s="278"/>
      <c r="F41" s="281"/>
      <c r="G41" s="281"/>
      <c r="H41" s="290"/>
      <c r="I41" s="276"/>
      <c r="J41" s="276"/>
    </row>
    <row r="42" spans="1:10" ht="15">
      <c r="A42" s="276"/>
      <c r="B42" s="281"/>
      <c r="C42" s="281"/>
      <c r="D42" s="281"/>
      <c r="E42" s="278"/>
      <c r="F42" s="281"/>
      <c r="G42" s="281"/>
      <c r="H42" s="281"/>
      <c r="I42" s="276"/>
      <c r="J42" s="276"/>
    </row>
    <row r="43" spans="1:10" ht="15">
      <c r="A43" s="276"/>
      <c r="B43" s="281"/>
      <c r="C43" s="281"/>
      <c r="D43" s="281"/>
      <c r="E43" s="278"/>
      <c r="F43" s="281"/>
      <c r="G43" s="281"/>
      <c r="H43" s="281"/>
      <c r="I43" s="276"/>
      <c r="J43" s="276"/>
    </row>
    <row r="44" spans="1:10" ht="15">
      <c r="A44" s="276"/>
      <c r="B44" s="290" t="s">
        <v>268</v>
      </c>
      <c r="C44" s="291" t="s">
        <v>268</v>
      </c>
      <c r="D44" s="290" t="s">
        <v>268</v>
      </c>
      <c r="E44" s="278"/>
      <c r="F44" s="290" t="s">
        <v>268</v>
      </c>
      <c r="G44" s="292" t="s">
        <v>268</v>
      </c>
      <c r="H44" s="290" t="s">
        <v>268</v>
      </c>
      <c r="I44" s="276"/>
      <c r="J44" s="276"/>
    </row>
    <row r="45" spans="1:10" ht="15">
      <c r="A45" s="276"/>
      <c r="B45" s="281"/>
      <c r="C45" s="285"/>
      <c r="D45" s="281"/>
      <c r="E45" s="278"/>
      <c r="F45" s="281"/>
      <c r="G45" s="281"/>
      <c r="H45" s="281"/>
      <c r="I45" s="276"/>
      <c r="J45" s="276"/>
    </row>
    <row r="46" spans="1:10" ht="15">
      <c r="A46" s="276"/>
      <c r="B46" s="285"/>
      <c r="C46" s="281"/>
      <c r="D46" s="281"/>
      <c r="E46" s="278"/>
      <c r="F46" s="281"/>
      <c r="G46" s="281"/>
      <c r="H46" s="281"/>
      <c r="I46" s="276"/>
      <c r="J46" s="276"/>
    </row>
    <row r="47" spans="1:10" ht="15">
      <c r="A47" s="276"/>
      <c r="B47" s="281"/>
      <c r="C47" s="285"/>
      <c r="D47" s="281"/>
      <c r="E47" s="278"/>
      <c r="F47" s="281"/>
      <c r="G47" s="283"/>
      <c r="H47" s="281"/>
      <c r="I47" s="276"/>
      <c r="J47" s="276"/>
    </row>
    <row r="48" spans="1:10" ht="15">
      <c r="A48" s="276"/>
      <c r="B48" s="281"/>
      <c r="C48" s="281"/>
      <c r="D48" s="281"/>
      <c r="E48" s="278"/>
      <c r="F48" s="281"/>
      <c r="G48" s="281"/>
      <c r="H48" s="281"/>
      <c r="I48" s="276"/>
      <c r="J48" s="276"/>
    </row>
    <row r="49" spans="1:10" ht="15">
      <c r="A49" s="276"/>
      <c r="B49" s="293" t="s">
        <v>269</v>
      </c>
      <c r="C49" s="293" t="s">
        <v>269</v>
      </c>
      <c r="D49" s="293" t="s">
        <v>269</v>
      </c>
      <c r="E49" s="278"/>
      <c r="F49" s="293"/>
      <c r="G49" s="293"/>
      <c r="H49" s="293"/>
      <c r="I49" s="276"/>
      <c r="J49" s="276"/>
    </row>
    <row r="50" spans="1:10" ht="15">
      <c r="A50" s="276"/>
      <c r="B50" s="281"/>
      <c r="C50" s="281"/>
      <c r="D50" s="281"/>
      <c r="E50" s="278"/>
      <c r="F50" s="281"/>
      <c r="G50" s="285"/>
      <c r="H50" s="281"/>
      <c r="I50" s="276"/>
      <c r="J50" s="276"/>
    </row>
    <row r="51" spans="1:10" ht="15">
      <c r="A51" s="276"/>
      <c r="B51" s="281"/>
      <c r="C51" s="281"/>
      <c r="D51" s="283"/>
      <c r="E51" s="278"/>
      <c r="F51" s="281"/>
      <c r="G51" s="293" t="s">
        <v>269</v>
      </c>
      <c r="H51" s="281"/>
      <c r="I51" s="276"/>
      <c r="J51" s="276"/>
    </row>
    <row r="52" spans="1:10" ht="15">
      <c r="A52" s="276"/>
      <c r="B52" s="281"/>
      <c r="C52" s="281"/>
      <c r="D52" s="293"/>
      <c r="E52" s="278"/>
      <c r="F52" s="293" t="s">
        <v>269</v>
      </c>
      <c r="G52" s="281"/>
      <c r="H52" s="293" t="s">
        <v>269</v>
      </c>
      <c r="I52" s="276"/>
      <c r="J52" s="276"/>
    </row>
    <row r="53" spans="1:10" ht="15">
      <c r="A53" s="276"/>
      <c r="B53" s="281"/>
      <c r="C53" s="281"/>
      <c r="D53" s="283"/>
      <c r="E53" s="278"/>
      <c r="F53" s="281"/>
      <c r="G53" s="281"/>
      <c r="H53" s="281"/>
      <c r="I53" s="276"/>
      <c r="J53" s="276"/>
    </row>
    <row r="54" spans="1:10" ht="15">
      <c r="A54" s="276"/>
      <c r="B54" s="294"/>
      <c r="C54" s="283"/>
      <c r="D54" s="281"/>
      <c r="E54" s="278"/>
      <c r="F54" s="281"/>
      <c r="G54" s="285"/>
      <c r="H54" s="281"/>
      <c r="I54" s="276"/>
      <c r="J54" s="276"/>
    </row>
    <row r="55" spans="1:10" ht="15">
      <c r="A55" s="276"/>
      <c r="B55" s="281"/>
      <c r="C55" s="283"/>
      <c r="D55" s="281"/>
      <c r="E55" s="278"/>
      <c r="F55" s="281"/>
      <c r="G55" s="281"/>
      <c r="H55" s="281"/>
      <c r="I55" s="276"/>
      <c r="J55" s="276"/>
    </row>
    <row r="56" spans="1:10" ht="15">
      <c r="A56" s="276"/>
      <c r="B56" s="295"/>
      <c r="C56" s="296"/>
      <c r="D56" s="295"/>
      <c r="E56" s="278"/>
      <c r="F56" s="295"/>
      <c r="G56" s="295"/>
      <c r="H56" s="295"/>
      <c r="I56" s="276"/>
      <c r="J56" s="276"/>
    </row>
    <row r="57" spans="1:10" ht="15">
      <c r="A57" s="276"/>
      <c r="B57" s="277"/>
      <c r="C57" s="277"/>
      <c r="D57" s="277"/>
      <c r="E57" s="297"/>
      <c r="F57" s="277"/>
      <c r="G57" s="277"/>
      <c r="H57" s="277"/>
      <c r="I57" s="276"/>
      <c r="J57" s="276"/>
    </row>
    <row r="58" spans="1:10">
      <c r="E58" s="298"/>
      <c r="H58" s="53"/>
    </row>
    <row r="59" spans="1:10">
      <c r="E59" s="298"/>
      <c r="H59" s="53"/>
    </row>
    <row r="60" spans="1:10">
      <c r="E60" s="298"/>
      <c r="H60" s="53"/>
    </row>
    <row r="61" spans="1:10">
      <c r="E61" s="298"/>
      <c r="H61" s="53"/>
    </row>
    <row r="62" spans="1:10">
      <c r="E62" s="298"/>
      <c r="H62" s="53"/>
    </row>
    <row r="63" spans="1:10">
      <c r="E63" s="298"/>
      <c r="H63" s="53"/>
    </row>
    <row r="64" spans="1:10">
      <c r="E64" s="298"/>
      <c r="H64" s="53"/>
    </row>
    <row r="65" spans="2:8">
      <c r="E65" s="298"/>
      <c r="H65" s="53"/>
    </row>
    <row r="66" spans="2:8">
      <c r="E66" s="298"/>
      <c r="H66" s="53"/>
    </row>
    <row r="67" spans="2:8" s="299" customFormat="1" ht="18">
      <c r="B67" s="300"/>
      <c r="C67" s="300"/>
      <c r="D67" s="300"/>
      <c r="E67" s="301"/>
      <c r="F67" s="300"/>
    </row>
    <row r="68" spans="2:8" s="299" customFormat="1" ht="18">
      <c r="B68" s="302"/>
      <c r="C68" s="301"/>
      <c r="D68" s="303"/>
      <c r="E68" s="304"/>
    </row>
    <row r="69" spans="2:8" s="299" customFormat="1" ht="18">
      <c r="B69" s="302"/>
      <c r="C69" s="301"/>
      <c r="D69" s="303"/>
      <c r="E69" s="304"/>
    </row>
    <row r="70" spans="2:8" s="299" customFormat="1" ht="18">
      <c r="B70" s="305" t="s">
        <v>132</v>
      </c>
      <c r="C70" s="301"/>
      <c r="D70" s="306"/>
      <c r="E70" s="304"/>
    </row>
    <row r="71" spans="2:8" s="299" customFormat="1" ht="18">
      <c r="B71" s="305"/>
      <c r="C71" s="301"/>
      <c r="D71" s="303"/>
      <c r="E71" s="304"/>
    </row>
    <row r="72" spans="2:8" s="299" customFormat="1" ht="18">
      <c r="B72" s="305" t="s">
        <v>267</v>
      </c>
      <c r="C72" s="301"/>
      <c r="D72" s="318"/>
      <c r="E72" s="304"/>
    </row>
    <row r="73" spans="2:8" s="299" customFormat="1" ht="18">
      <c r="B73" s="305"/>
      <c r="C73" s="301"/>
      <c r="D73" s="318"/>
      <c r="E73" s="304"/>
    </row>
    <row r="74" spans="2:8" s="299" customFormat="1" ht="18">
      <c r="B74" s="305"/>
      <c r="C74" s="301"/>
      <c r="D74" s="303"/>
      <c r="E74" s="304"/>
    </row>
    <row r="75" spans="2:8" s="299" customFormat="1" ht="18">
      <c r="B75" s="305" t="s">
        <v>268</v>
      </c>
      <c r="C75" s="301"/>
      <c r="D75" s="306"/>
      <c r="E75" s="307"/>
    </row>
    <row r="76" spans="2:8" s="299" customFormat="1" ht="18">
      <c r="B76" s="305"/>
      <c r="C76" s="301"/>
      <c r="D76" s="306"/>
      <c r="E76" s="307"/>
    </row>
    <row r="77" spans="2:8" s="299" customFormat="1" ht="18">
      <c r="B77" s="305"/>
      <c r="C77" s="301"/>
      <c r="D77" s="306"/>
      <c r="E77" s="307"/>
    </row>
    <row r="78" spans="2:8" s="299" customFormat="1" ht="18">
      <c r="B78" s="305"/>
      <c r="C78" s="301"/>
      <c r="D78" s="306"/>
      <c r="E78" s="307"/>
    </row>
    <row r="79" spans="2:8" s="299" customFormat="1" ht="18">
      <c r="B79" s="305" t="s">
        <v>319</v>
      </c>
      <c r="C79" s="301"/>
      <c r="D79" s="306"/>
      <c r="E79" s="307"/>
    </row>
    <row r="80" spans="2:8" s="299" customFormat="1" ht="18">
      <c r="B80" s="305"/>
      <c r="C80" s="301"/>
      <c r="D80" s="306"/>
      <c r="E80" s="307"/>
    </row>
    <row r="81" spans="2:8" s="299" customFormat="1" ht="18">
      <c r="B81" s="305"/>
      <c r="C81" s="301"/>
      <c r="D81" s="306"/>
      <c r="E81" s="307"/>
    </row>
    <row r="82" spans="2:8" s="299" customFormat="1" ht="18">
      <c r="B82" s="305"/>
      <c r="C82" s="301"/>
      <c r="D82" s="306"/>
      <c r="E82" s="307"/>
    </row>
    <row r="83" spans="2:8" s="299" customFormat="1" ht="18">
      <c r="B83" s="305" t="s">
        <v>270</v>
      </c>
      <c r="C83" s="301"/>
      <c r="D83" s="306"/>
      <c r="E83" s="307"/>
    </row>
    <row r="84" spans="2:8" s="299" customFormat="1" ht="18">
      <c r="B84" s="305"/>
      <c r="C84" s="301"/>
      <c r="D84" s="306"/>
      <c r="E84" s="307"/>
    </row>
    <row r="85" spans="2:8" s="299" customFormat="1" ht="18">
      <c r="B85" s="305" t="s">
        <v>271</v>
      </c>
      <c r="C85" s="301"/>
      <c r="D85" s="306"/>
      <c r="E85" s="307"/>
    </row>
    <row r="86" spans="2:8" s="299" customFormat="1" ht="18">
      <c r="B86" s="305"/>
      <c r="C86" s="301"/>
      <c r="D86" s="306"/>
      <c r="E86" s="304"/>
    </row>
    <row r="87" spans="2:8" s="299" customFormat="1" ht="18">
      <c r="B87" s="305"/>
      <c r="C87" s="301"/>
      <c r="D87" s="306"/>
      <c r="E87" s="304"/>
    </row>
    <row r="88" spans="2:8" s="299" customFormat="1" ht="18">
      <c r="B88" s="305" t="s">
        <v>369</v>
      </c>
      <c r="C88" s="301"/>
      <c r="D88" s="306"/>
      <c r="E88" s="304"/>
      <c r="F88" s="300"/>
    </row>
    <row r="89" spans="2:8" s="299" customFormat="1" ht="18">
      <c r="B89" s="305"/>
      <c r="C89" s="301"/>
      <c r="D89" s="306"/>
      <c r="E89" s="304"/>
      <c r="F89" s="300"/>
    </row>
    <row r="90" spans="2:8" s="299" customFormat="1" ht="18">
      <c r="B90" s="300"/>
      <c r="C90" s="301"/>
      <c r="D90" s="300"/>
      <c r="E90" s="304"/>
      <c r="F90" s="300"/>
      <c r="G90" s="300"/>
    </row>
    <row r="91" spans="2:8" s="299" customFormat="1" ht="18">
      <c r="B91" s="300"/>
      <c r="C91" s="300"/>
      <c r="D91" s="300"/>
      <c r="E91" s="301"/>
      <c r="F91" s="300"/>
      <c r="G91" s="300"/>
    </row>
    <row r="92" spans="2:8" s="299" customFormat="1" ht="18">
      <c r="B92" s="300"/>
      <c r="C92" s="300"/>
      <c r="D92" s="300"/>
      <c r="E92" s="301"/>
      <c r="F92" s="54"/>
      <c r="G92" s="54"/>
    </row>
    <row r="93" spans="2:8" s="299" customFormat="1" ht="18">
      <c r="B93" s="300"/>
      <c r="C93" s="300"/>
      <c r="E93" s="301"/>
      <c r="F93" s="54"/>
      <c r="G93" s="54"/>
    </row>
    <row r="94" spans="2:8" s="299" customFormat="1" ht="18">
      <c r="B94" s="300"/>
      <c r="C94" s="300"/>
      <c r="D94" s="300"/>
      <c r="E94" s="304"/>
      <c r="F94" s="54"/>
      <c r="G94" s="54"/>
      <c r="H94" s="300"/>
    </row>
  </sheetData>
  <sheetProtection selectLockedCells="1" selectUnlockedCells="1"/>
  <pageMargins left="1.575" right="0.78749999999999998" top="7.8472222222222221E-2" bottom="7.8472222222222221E-2" header="0.51180555555555551" footer="0.51180555555555551"/>
  <pageSetup paperSize="9" scale="4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16</vt:i4>
      </vt:variant>
    </vt:vector>
  </HeadingPairs>
  <TitlesOfParts>
    <vt:vector size="26" baseType="lpstr">
      <vt:lpstr>Salle</vt:lpstr>
      <vt:lpstr>EXTERIEUR</vt:lpstr>
      <vt:lpstr>Field</vt:lpstr>
      <vt:lpstr>Beursault</vt:lpstr>
      <vt:lpstr>3D</vt:lpstr>
      <vt:lpstr>Nature</vt:lpstr>
      <vt:lpstr>RecordsH</vt:lpstr>
      <vt:lpstr>RecordsF</vt:lpstr>
      <vt:lpstr>Palmarés</vt:lpstr>
      <vt:lpstr>Var</vt:lpstr>
      <vt:lpstr>__xlnm.Print_Area</vt:lpstr>
      <vt:lpstr>__xlnm.Print_Area_1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'3D'!Zone_d_impression</vt:lpstr>
      <vt:lpstr>Beursault!Zone_d_impression</vt:lpstr>
      <vt:lpstr>EXTERIEUR!Zone_d_impression</vt:lpstr>
      <vt:lpstr>Field!Zone_d_impression</vt:lpstr>
      <vt:lpstr>Palmarés!Zone_d_impression</vt:lpstr>
      <vt:lpstr>RecordsF!Zone_d_impression</vt:lpstr>
      <vt:lpstr>RecordsH!Zone_d_impression</vt:lpstr>
      <vt:lpstr>Salle!Zone_d_impression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2020-02-18T09:46:57Z</cp:lastPrinted>
  <dcterms:created xsi:type="dcterms:W3CDTF">2018-05-01T18:57:22Z</dcterms:created>
  <dcterms:modified xsi:type="dcterms:W3CDTF">2020-02-18T09:52:10Z</dcterms:modified>
</cp:coreProperties>
</file>