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mc:AlternateContent xmlns:mc="http://schemas.openxmlformats.org/markup-compatibility/2006">
    <mc:Choice Requires="x15">
      <x15ac:absPath xmlns:x15ac="http://schemas.microsoft.com/office/spreadsheetml/2010/11/ac" url="F:\CAR\Concours\Saison 2026\"/>
    </mc:Choice>
  </mc:AlternateContent>
  <xr:revisionPtr revIDLastSave="0" documentId="13_ncr:1_{7DB37D7F-4FC3-4730-BA30-089B993FB62D}" xr6:coauthVersionLast="47" xr6:coauthVersionMax="47" xr10:uidLastSave="{00000000-0000-0000-0000-000000000000}"/>
  <bookViews>
    <workbookView xWindow="4545" yWindow="0" windowWidth="22545" windowHeight="15375" tabRatio="511" xr2:uid="{00000000-000D-0000-FFFF-FFFF00000000}"/>
  </bookViews>
  <sheets>
    <sheet name="Salle" sheetId="1" r:id="rId1"/>
    <sheet name="EXTERIEUR" sheetId="3" r:id="rId2"/>
    <sheet name="3D" sheetId="6" r:id="rId3"/>
    <sheet name="Nature" sheetId="7" r:id="rId4"/>
    <sheet name="Beursault" sheetId="5" r:id="rId5"/>
    <sheet name="Field" sheetId="4" r:id="rId6"/>
    <sheet name="RecordsH" sheetId="8" r:id="rId7"/>
    <sheet name="RecordsF" sheetId="9" r:id="rId8"/>
    <sheet name="Palmarés" sheetId="10" r:id="rId9"/>
    <sheet name="Var" sheetId="11" r:id="rId10"/>
  </sheets>
  <definedNames>
    <definedName name="__xlnm.Print_Area">'3D'!$A$1:$BP$71</definedName>
    <definedName name="__xlnm.Print_Area_1">Beursault!$A$1:$AM$56</definedName>
    <definedName name="__xlnm.Print_Area_2">#REF!</definedName>
    <definedName name="__xlnm.Print_Area_3">Field!$B$1:$AO$58</definedName>
    <definedName name="__xlnm.Print_Area_4">EXTERIEUR!$A$1:$AM$69</definedName>
    <definedName name="__xlnm.Print_Area_5">Palmarés!$A$1:$I$80</definedName>
    <definedName name="__xlnm.Print_Area_6">RecordsF!$A$1:$M$26</definedName>
    <definedName name="__xlnm.Print_Area_7">RecordsH!$A$1:$P$30</definedName>
    <definedName name="__xlnm.Print_Area_8">Salle!$A$1:$BC$90</definedName>
    <definedName name="__xlnm.Print_Titles">#N/A</definedName>
    <definedName name="_xlnm.Print_Area" localSheetId="2">'3D'!$A$1:$BP$71</definedName>
    <definedName name="_xlnm.Print_Area" localSheetId="4">Beursault!$A$1:$AM$56</definedName>
    <definedName name="_xlnm.Print_Area" localSheetId="1">EXTERIEUR!$A$1:$AO$102</definedName>
    <definedName name="_xlnm.Print_Area" localSheetId="5">Field!$B$1:$AO$58</definedName>
    <definedName name="_xlnm.Print_Area" localSheetId="8">Palmarés!$A$1:$I$79</definedName>
    <definedName name="_xlnm.Print_Area" localSheetId="7">RecordsF!$A$1:$M$26</definedName>
    <definedName name="_xlnm.Print_Area" localSheetId="6">RecordsH!$A$1:$P$37</definedName>
    <definedName name="_xlnm.Print_Area" localSheetId="0">Salle!$A$1:$BC$90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45" i="1" l="1"/>
  <c r="BC45" i="1" s="1"/>
  <c r="AQ45" i="1"/>
  <c r="AR45" i="1"/>
  <c r="AS45" i="1"/>
  <c r="AX45" i="1"/>
  <c r="AW45" i="1"/>
  <c r="AV45" i="1"/>
  <c r="AU45" i="1"/>
  <c r="AZ49" i="1"/>
  <c r="AS49" i="1"/>
  <c r="AR49" i="1"/>
  <c r="AQ49" i="1"/>
  <c r="AO49" i="1"/>
  <c r="BC49" i="1" s="1"/>
  <c r="AS40" i="1"/>
  <c r="AR40" i="1"/>
  <c r="AQ40" i="1"/>
  <c r="AO40" i="1"/>
  <c r="AZ40" i="1" s="1"/>
  <c r="AG32" i="4"/>
  <c r="AF32" i="4"/>
  <c r="AE32" i="4"/>
  <c r="AH32" i="4" s="1"/>
  <c r="AC32" i="4"/>
  <c r="AN32" i="4" s="1"/>
  <c r="AF43" i="5"/>
  <c r="AE43" i="5"/>
  <c r="AD43" i="5"/>
  <c r="AG43" i="5" s="1"/>
  <c r="AB43" i="5"/>
  <c r="AF41" i="3"/>
  <c r="AE41" i="3"/>
  <c r="AD41" i="3"/>
  <c r="AG41" i="3" s="1"/>
  <c r="AB41" i="3"/>
  <c r="AO41" i="3" s="1"/>
  <c r="AS77" i="1"/>
  <c r="AR77" i="1"/>
  <c r="AQ77" i="1"/>
  <c r="AO77" i="1"/>
  <c r="BC77" i="1" s="1"/>
  <c r="AS39" i="1"/>
  <c r="AR39" i="1"/>
  <c r="AQ39" i="1"/>
  <c r="AO39" i="1"/>
  <c r="BC39" i="1" s="1"/>
  <c r="AK49" i="5"/>
  <c r="AF49" i="5"/>
  <c r="AE49" i="5"/>
  <c r="AD49" i="5"/>
  <c r="AF65" i="3"/>
  <c r="AE65" i="3"/>
  <c r="AD65" i="3"/>
  <c r="AB65" i="3"/>
  <c r="AL65" i="3" s="1"/>
  <c r="AB47" i="3"/>
  <c r="AO47" i="3" s="1"/>
  <c r="AD47" i="3"/>
  <c r="AE47" i="3"/>
  <c r="AF47" i="3"/>
  <c r="AB50" i="5"/>
  <c r="J101" i="3"/>
  <c r="D53" i="5"/>
  <c r="N54" i="7"/>
  <c r="AT49" i="1" l="1"/>
  <c r="AY45" i="1"/>
  <c r="AZ45" i="1"/>
  <c r="AU49" i="1"/>
  <c r="BA45" i="1"/>
  <c r="AV49" i="1"/>
  <c r="BB45" i="1"/>
  <c r="AW49" i="1"/>
  <c r="AX49" i="1"/>
  <c r="AY49" i="1"/>
  <c r="AT45" i="1"/>
  <c r="BA49" i="1"/>
  <c r="AP49" i="1"/>
  <c r="BB49" i="1"/>
  <c r="AT77" i="1"/>
  <c r="AT40" i="1"/>
  <c r="BB40" i="1"/>
  <c r="BC40" i="1"/>
  <c r="BA40" i="1"/>
  <c r="AW40" i="1"/>
  <c r="AP40" i="1"/>
  <c r="AU40" i="1"/>
  <c r="AV40" i="1"/>
  <c r="AX40" i="1"/>
  <c r="AY40" i="1"/>
  <c r="AT39" i="1"/>
  <c r="AD32" i="4"/>
  <c r="AM32" i="4"/>
  <c r="AG65" i="3"/>
  <c r="AC41" i="3"/>
  <c r="AJ41" i="3"/>
  <c r="AK41" i="3"/>
  <c r="AL41" i="3"/>
  <c r="AM41" i="3"/>
  <c r="AN41" i="3"/>
  <c r="AP77" i="1"/>
  <c r="AZ77" i="1"/>
  <c r="BA77" i="1"/>
  <c r="BB77" i="1"/>
  <c r="AP39" i="1"/>
  <c r="AZ39" i="1"/>
  <c r="BA39" i="1"/>
  <c r="BB39" i="1"/>
  <c r="AH47" i="3"/>
  <c r="AI47" i="3"/>
  <c r="AJ47" i="3"/>
  <c r="AK47" i="3"/>
  <c r="AL47" i="3"/>
  <c r="AM47" i="3"/>
  <c r="AN47" i="3"/>
  <c r="AC65" i="3"/>
  <c r="AJ65" i="3"/>
  <c r="AK65" i="3"/>
  <c r="AG47" i="3"/>
  <c r="T69" i="6"/>
  <c r="J87" i="1"/>
  <c r="AF44" i="3"/>
  <c r="AE44" i="3"/>
  <c r="AD44" i="3"/>
  <c r="AB44" i="3"/>
  <c r="AO44" i="3" s="1"/>
  <c r="AB43" i="3"/>
  <c r="AC43" i="3" s="1"/>
  <c r="AS83" i="1"/>
  <c r="AR83" i="1"/>
  <c r="AQ83" i="1"/>
  <c r="AO83" i="1"/>
  <c r="BC83" i="1" s="1"/>
  <c r="BI32" i="6"/>
  <c r="BH32" i="6"/>
  <c r="BG32" i="6"/>
  <c r="BE32" i="6"/>
  <c r="BP32" i="6" s="1"/>
  <c r="BI24" i="6"/>
  <c r="BH24" i="6"/>
  <c r="BG24" i="6"/>
  <c r="BE24" i="6"/>
  <c r="BF24" i="6" s="1"/>
  <c r="BI20" i="6"/>
  <c r="BH20" i="6"/>
  <c r="BG20" i="6"/>
  <c r="BE20" i="6"/>
  <c r="BP20" i="6" s="1"/>
  <c r="AK44" i="5"/>
  <c r="AJ44" i="5"/>
  <c r="AI44" i="5"/>
  <c r="AH44" i="5"/>
  <c r="AF51" i="5"/>
  <c r="AE51" i="5"/>
  <c r="AD51" i="5"/>
  <c r="BJ32" i="6" l="1"/>
  <c r="BJ24" i="6"/>
  <c r="AG44" i="3"/>
  <c r="AH44" i="3"/>
  <c r="AI44" i="3"/>
  <c r="AJ44" i="3"/>
  <c r="AK44" i="3"/>
  <c r="AL44" i="3"/>
  <c r="AM44" i="3"/>
  <c r="AN44" i="3"/>
  <c r="AC44" i="3"/>
  <c r="BJ20" i="6"/>
  <c r="AT83" i="1"/>
  <c r="AY83" i="1"/>
  <c r="AU83" i="1"/>
  <c r="AV83" i="1"/>
  <c r="AZ83" i="1"/>
  <c r="AW83" i="1"/>
  <c r="AX83" i="1"/>
  <c r="AP83" i="1"/>
  <c r="BA83" i="1"/>
  <c r="BB83" i="1"/>
  <c r="BF32" i="6"/>
  <c r="BF20" i="6"/>
  <c r="BN20" i="6"/>
  <c r="BO20" i="6"/>
  <c r="AG51" i="5"/>
  <c r="AH92" i="3"/>
  <c r="AI92" i="3"/>
  <c r="AJ92" i="3"/>
  <c r="AK92" i="3"/>
  <c r="AL92" i="3"/>
  <c r="AF99" i="3"/>
  <c r="AE99" i="3"/>
  <c r="AD99" i="3"/>
  <c r="AB99" i="3"/>
  <c r="AC99" i="3" s="1"/>
  <c r="AG99" i="3" l="1"/>
  <c r="BE43" i="6"/>
  <c r="AO27" i="3" l="1"/>
  <c r="AN27" i="3"/>
  <c r="AM27" i="3"/>
  <c r="AL27" i="3"/>
  <c r="AK27" i="3"/>
  <c r="AJ27" i="3"/>
  <c r="AI27" i="3"/>
  <c r="AH27" i="3"/>
  <c r="AS57" i="1" l="1"/>
  <c r="AR57" i="1"/>
  <c r="AQ57" i="1"/>
  <c r="AO57" i="1"/>
  <c r="BC57" i="1" s="1"/>
  <c r="AS38" i="1"/>
  <c r="AR38" i="1"/>
  <c r="AQ38" i="1"/>
  <c r="AO38" i="1"/>
  <c r="BC38" i="1" s="1"/>
  <c r="AS33" i="1"/>
  <c r="AR33" i="1"/>
  <c r="AQ33" i="1"/>
  <c r="AO33" i="1"/>
  <c r="AS32" i="1"/>
  <c r="AR32" i="1"/>
  <c r="AQ32" i="1"/>
  <c r="AO32" i="1"/>
  <c r="AX32" i="1" s="1"/>
  <c r="AT32" i="1" l="1"/>
  <c r="BC33" i="1"/>
  <c r="AU33" i="1"/>
  <c r="AT38" i="1"/>
  <c r="AT57" i="1"/>
  <c r="AU57" i="1"/>
  <c r="AV57" i="1"/>
  <c r="AW57" i="1"/>
  <c r="AX57" i="1"/>
  <c r="AY57" i="1"/>
  <c r="AZ57" i="1"/>
  <c r="BA57" i="1"/>
  <c r="AP57" i="1"/>
  <c r="BB57" i="1"/>
  <c r="AV38" i="1"/>
  <c r="AU38" i="1"/>
  <c r="AZ38" i="1"/>
  <c r="BA38" i="1"/>
  <c r="AW38" i="1"/>
  <c r="AX38" i="1"/>
  <c r="AY38" i="1"/>
  <c r="AP38" i="1"/>
  <c r="BB38" i="1"/>
  <c r="AZ32" i="1"/>
  <c r="AP32" i="1"/>
  <c r="BA32" i="1"/>
  <c r="BB32" i="1"/>
  <c r="AT33" i="1"/>
  <c r="AY32" i="1"/>
  <c r="AV32" i="1"/>
  <c r="AU32" i="1"/>
  <c r="AW32" i="1"/>
  <c r="AV33" i="1"/>
  <c r="AW33" i="1"/>
  <c r="AX33" i="1"/>
  <c r="BA33" i="1"/>
  <c r="AY33" i="1"/>
  <c r="AZ33" i="1"/>
  <c r="AP33" i="1"/>
  <c r="BB33" i="1"/>
  <c r="AS85" i="1"/>
  <c r="AR85" i="1"/>
  <c r="AQ85" i="1"/>
  <c r="BC85" i="1"/>
  <c r="AQ34" i="1"/>
  <c r="AR34" i="1"/>
  <c r="AS34" i="1"/>
  <c r="AO34" i="1"/>
  <c r="AP34" i="1" s="1"/>
  <c r="AT34" i="1" l="1"/>
  <c r="AV34" i="1"/>
  <c r="AU34" i="1"/>
  <c r="AZ34" i="1"/>
  <c r="BA34" i="1"/>
  <c r="AW34" i="1"/>
  <c r="AX34" i="1"/>
  <c r="AY34" i="1"/>
  <c r="BB34" i="1"/>
  <c r="BC34" i="1"/>
  <c r="AT85" i="1"/>
  <c r="AP85" i="1"/>
  <c r="BA85" i="1"/>
  <c r="BB85" i="1"/>
  <c r="AB14" i="5" l="1"/>
  <c r="AB15" i="5"/>
  <c r="AI15" i="5" s="1"/>
  <c r="AB16" i="5"/>
  <c r="AB18" i="5"/>
  <c r="AB26" i="5"/>
  <c r="AB28" i="5"/>
  <c r="AB30" i="5"/>
  <c r="AB34" i="5"/>
  <c r="AB35" i="5"/>
  <c r="AB38" i="5"/>
  <c r="AB40" i="5"/>
  <c r="AB44" i="5"/>
  <c r="AB46" i="5"/>
  <c r="AK15" i="5" l="1"/>
  <c r="AJ15" i="5"/>
  <c r="AF15" i="5"/>
  <c r="AE15" i="5"/>
  <c r="AD15" i="5"/>
  <c r="AG15" i="5" l="1"/>
  <c r="AH38" i="5"/>
  <c r="AK32" i="5"/>
  <c r="AJ32" i="5"/>
  <c r="AB11" i="5"/>
  <c r="AB13" i="5"/>
  <c r="AB20" i="5"/>
  <c r="AB22" i="5"/>
  <c r="AB23" i="5"/>
  <c r="AB24" i="5"/>
  <c r="AK38" i="5" l="1"/>
  <c r="AK47" i="5"/>
  <c r="AK40" i="5"/>
  <c r="AJ38" i="5"/>
  <c r="AI38" i="5"/>
  <c r="AK35" i="5"/>
  <c r="AJ35" i="5"/>
  <c r="AI35" i="5"/>
  <c r="AH35" i="5"/>
  <c r="AK34" i="5"/>
  <c r="AK30" i="5"/>
  <c r="AJ30" i="5"/>
  <c r="AI30" i="5"/>
  <c r="AH30" i="5"/>
  <c r="AK28" i="5"/>
  <c r="AJ28" i="5"/>
  <c r="AI28" i="5"/>
  <c r="AH28" i="5"/>
  <c r="AK26" i="5"/>
  <c r="AJ26" i="5"/>
  <c r="AI26" i="5"/>
  <c r="AH26" i="5"/>
  <c r="AK24" i="5"/>
  <c r="AJ24" i="5"/>
  <c r="AI24" i="5"/>
  <c r="AH24" i="5"/>
  <c r="AK23" i="5"/>
  <c r="AJ23" i="5"/>
  <c r="AI23" i="5"/>
  <c r="AH23" i="5"/>
  <c r="AK22" i="5"/>
  <c r="AK20" i="5"/>
  <c r="AK18" i="5"/>
  <c r="AJ18" i="5"/>
  <c r="AI18" i="5"/>
  <c r="AH18" i="5"/>
  <c r="AK16" i="5"/>
  <c r="AJ16" i="5"/>
  <c r="AI16" i="5"/>
  <c r="AH16" i="5"/>
  <c r="AF28" i="5"/>
  <c r="AE28" i="5"/>
  <c r="AD28" i="5"/>
  <c r="AF30" i="5"/>
  <c r="AE30" i="5"/>
  <c r="AD30" i="5"/>
  <c r="AF40" i="5"/>
  <c r="AE40" i="5"/>
  <c r="AD40" i="5"/>
  <c r="AG40" i="5" l="1"/>
  <c r="AG30" i="5"/>
  <c r="AG28" i="5"/>
  <c r="AF32" i="5" l="1"/>
  <c r="AE32" i="5"/>
  <c r="AD32" i="5"/>
  <c r="AF35" i="5"/>
  <c r="AE35" i="5"/>
  <c r="AD35" i="5"/>
  <c r="AG32" i="5" l="1"/>
  <c r="AG35" i="5"/>
  <c r="BI19" i="6"/>
  <c r="BH19" i="6"/>
  <c r="BG19" i="6"/>
  <c r="BE18" i="6"/>
  <c r="BF18" i="6" s="1"/>
  <c r="BE19" i="6"/>
  <c r="BF19" i="6" l="1"/>
  <c r="BP19" i="6"/>
  <c r="BO19" i="6"/>
  <c r="BN19" i="6"/>
  <c r="BM19" i="6"/>
  <c r="BJ19" i="6"/>
  <c r="BP66" i="6"/>
  <c r="BO66" i="6"/>
  <c r="BN66" i="6"/>
  <c r="BM66" i="6"/>
  <c r="BL66" i="6"/>
  <c r="BK66" i="6"/>
  <c r="AG40" i="4" l="1"/>
  <c r="AF40" i="4"/>
  <c r="AE40" i="4"/>
  <c r="AH40" i="4" s="1"/>
  <c r="AC40" i="4"/>
  <c r="AN40" i="4" s="1"/>
  <c r="AM40" i="4" l="1"/>
  <c r="AD40" i="4"/>
  <c r="AD48" i="3" l="1"/>
  <c r="AE48" i="3"/>
  <c r="AF48" i="3"/>
  <c r="AD49" i="3"/>
  <c r="AE49" i="3"/>
  <c r="AF49" i="3"/>
  <c r="AF75" i="3"/>
  <c r="AE75" i="3"/>
  <c r="AD75" i="3"/>
  <c r="AB75" i="3"/>
  <c r="AC75" i="3" s="1"/>
  <c r="AB66" i="3"/>
  <c r="AL66" i="3" s="1"/>
  <c r="AF66" i="3"/>
  <c r="AE66" i="3"/>
  <c r="AD66" i="3"/>
  <c r="BI37" i="6"/>
  <c r="BH37" i="6"/>
  <c r="BG37" i="6"/>
  <c r="BE37" i="6"/>
  <c r="BP37" i="6" s="1"/>
  <c r="BI48" i="6"/>
  <c r="BH48" i="6"/>
  <c r="BG48" i="6"/>
  <c r="BE48" i="6"/>
  <c r="AC23" i="7"/>
  <c r="AC24" i="7"/>
  <c r="AC25" i="7"/>
  <c r="AB23" i="7"/>
  <c r="AB24" i="7"/>
  <c r="AB25" i="7"/>
  <c r="AA23" i="7"/>
  <c r="AA24" i="7"/>
  <c r="AD24" i="7" s="1"/>
  <c r="AA25" i="7"/>
  <c r="Y24" i="7"/>
  <c r="AJ24" i="7" s="1"/>
  <c r="Y25" i="7"/>
  <c r="Y23" i="7"/>
  <c r="AJ23" i="7" s="1"/>
  <c r="AS56" i="1"/>
  <c r="AR56" i="1"/>
  <c r="AQ56" i="1"/>
  <c r="AO56" i="1"/>
  <c r="BC56" i="1" s="1"/>
  <c r="AD25" i="7" l="1"/>
  <c r="AD23" i="7"/>
  <c r="AG49" i="3"/>
  <c r="BN37" i="6"/>
  <c r="BM37" i="6"/>
  <c r="BO37" i="6"/>
  <c r="AG48" i="3"/>
  <c r="AJ66" i="3"/>
  <c r="AG75" i="3"/>
  <c r="AG66" i="3"/>
  <c r="AI66" i="3"/>
  <c r="AC66" i="3"/>
  <c r="AK66" i="3"/>
  <c r="BF48" i="6"/>
  <c r="BJ37" i="6"/>
  <c r="BP48" i="6"/>
  <c r="BF37" i="6"/>
  <c r="AG24" i="7"/>
  <c r="AH24" i="7"/>
  <c r="AE24" i="7"/>
  <c r="AI24" i="7"/>
  <c r="AF24" i="7"/>
  <c r="Z23" i="7"/>
  <c r="AH23" i="7"/>
  <c r="AI23" i="7"/>
  <c r="AT56" i="1"/>
  <c r="AZ56" i="1"/>
  <c r="BA56" i="1"/>
  <c r="BB56" i="1"/>
  <c r="AP56" i="1"/>
  <c r="AY56" i="1"/>
  <c r="AO62" i="1"/>
  <c r="AF79" i="3" l="1"/>
  <c r="AE79" i="3"/>
  <c r="AD79" i="3"/>
  <c r="AB79" i="3"/>
  <c r="AL79" i="3" s="1"/>
  <c r="AG79" i="3" l="1"/>
  <c r="AJ79" i="3"/>
  <c r="AC79" i="3"/>
  <c r="AK79" i="3"/>
  <c r="BH36" i="6"/>
  <c r="BG36" i="6"/>
  <c r="BI36" i="6"/>
  <c r="BE36" i="6"/>
  <c r="BP36" i="6" s="1"/>
  <c r="BI47" i="6"/>
  <c r="BH47" i="6"/>
  <c r="BG47" i="6"/>
  <c r="BE47" i="6"/>
  <c r="BP47" i="6" s="1"/>
  <c r="BJ47" i="6" l="1"/>
  <c r="BJ36" i="6"/>
  <c r="BM36" i="6"/>
  <c r="BN36" i="6"/>
  <c r="BO36" i="6"/>
  <c r="BF36" i="6"/>
  <c r="BF47" i="6"/>
  <c r="BO47" i="6"/>
  <c r="BE61" i="6" l="1"/>
  <c r="AQ9" i="1" l="1"/>
  <c r="AR9" i="1"/>
  <c r="AS9" i="1"/>
  <c r="AQ10" i="1"/>
  <c r="AR10" i="1"/>
  <c r="AS10" i="1"/>
  <c r="AQ11" i="1"/>
  <c r="AR11" i="1"/>
  <c r="AS11" i="1"/>
  <c r="AQ12" i="1"/>
  <c r="AR12" i="1"/>
  <c r="AS12" i="1"/>
  <c r="AQ13" i="1"/>
  <c r="AR13" i="1"/>
  <c r="AS13" i="1"/>
  <c r="AQ14" i="1"/>
  <c r="AR14" i="1"/>
  <c r="AS14" i="1"/>
  <c r="AQ15" i="1"/>
  <c r="AR15" i="1"/>
  <c r="AS15" i="1"/>
  <c r="AQ16" i="1"/>
  <c r="AR16" i="1"/>
  <c r="AS16" i="1"/>
  <c r="AQ17" i="1"/>
  <c r="AR17" i="1"/>
  <c r="AS17" i="1"/>
  <c r="AQ18" i="1"/>
  <c r="AR18" i="1"/>
  <c r="AS18" i="1"/>
  <c r="AQ19" i="1"/>
  <c r="AR19" i="1"/>
  <c r="AS19" i="1"/>
  <c r="AQ20" i="1"/>
  <c r="AR20" i="1"/>
  <c r="AS20" i="1"/>
  <c r="AQ21" i="1"/>
  <c r="AR21" i="1"/>
  <c r="AS21" i="1"/>
  <c r="AQ22" i="1"/>
  <c r="AR22" i="1"/>
  <c r="AS22" i="1"/>
  <c r="AQ23" i="1"/>
  <c r="AR23" i="1"/>
  <c r="AS23" i="1"/>
  <c r="AQ24" i="1"/>
  <c r="AR24" i="1"/>
  <c r="AS24" i="1"/>
  <c r="AQ25" i="1"/>
  <c r="AR25" i="1"/>
  <c r="AS25" i="1"/>
  <c r="AQ26" i="1"/>
  <c r="AR26" i="1"/>
  <c r="AS26" i="1"/>
  <c r="AQ27" i="1"/>
  <c r="AR27" i="1"/>
  <c r="AS27" i="1"/>
  <c r="AQ28" i="1"/>
  <c r="AR28" i="1"/>
  <c r="AS28" i="1"/>
  <c r="AQ29" i="1"/>
  <c r="AR29" i="1"/>
  <c r="AS29" i="1"/>
  <c r="AQ30" i="1"/>
  <c r="AR30" i="1"/>
  <c r="AS30" i="1"/>
  <c r="AQ31" i="1"/>
  <c r="AR31" i="1"/>
  <c r="AS31" i="1"/>
  <c r="AQ35" i="1"/>
  <c r="AR35" i="1"/>
  <c r="AS35" i="1"/>
  <c r="AQ36" i="1"/>
  <c r="AR36" i="1"/>
  <c r="AS36" i="1"/>
  <c r="AQ37" i="1"/>
  <c r="AR37" i="1"/>
  <c r="AS37" i="1"/>
  <c r="AQ41" i="1"/>
  <c r="AR41" i="1"/>
  <c r="AS41" i="1"/>
  <c r="AQ42" i="1"/>
  <c r="AR42" i="1"/>
  <c r="AS42" i="1"/>
  <c r="AQ43" i="1"/>
  <c r="AR43" i="1"/>
  <c r="AS43" i="1"/>
  <c r="AQ44" i="1"/>
  <c r="AR44" i="1"/>
  <c r="AS44" i="1"/>
  <c r="AQ46" i="1"/>
  <c r="AR46" i="1"/>
  <c r="AS46" i="1"/>
  <c r="AQ47" i="1"/>
  <c r="AR47" i="1"/>
  <c r="AS47" i="1"/>
  <c r="AQ48" i="1"/>
  <c r="AR48" i="1"/>
  <c r="AS48" i="1"/>
  <c r="AQ50" i="1"/>
  <c r="AR50" i="1"/>
  <c r="AS50" i="1"/>
  <c r="AQ51" i="1"/>
  <c r="AR51" i="1"/>
  <c r="AS51" i="1"/>
  <c r="AQ52" i="1"/>
  <c r="AR52" i="1"/>
  <c r="AS52" i="1"/>
  <c r="AQ53" i="1"/>
  <c r="AR53" i="1"/>
  <c r="AS53" i="1"/>
  <c r="AQ54" i="1"/>
  <c r="AR54" i="1"/>
  <c r="AS54" i="1"/>
  <c r="AQ55" i="1"/>
  <c r="AR55" i="1"/>
  <c r="AS55" i="1"/>
  <c r="AQ58" i="1"/>
  <c r="AR58" i="1"/>
  <c r="AS58" i="1"/>
  <c r="AQ59" i="1"/>
  <c r="AR59" i="1"/>
  <c r="AS59" i="1"/>
  <c r="AQ60" i="1"/>
  <c r="AR60" i="1"/>
  <c r="AS60" i="1"/>
  <c r="AQ61" i="1"/>
  <c r="AR61" i="1"/>
  <c r="AS61" i="1"/>
  <c r="AQ62" i="1"/>
  <c r="AR62" i="1"/>
  <c r="AS62" i="1"/>
  <c r="AQ63" i="1"/>
  <c r="AR63" i="1"/>
  <c r="AS63" i="1"/>
  <c r="AT16" i="1" l="1"/>
  <c r="AP14" i="1"/>
  <c r="AP17" i="1"/>
  <c r="AP19" i="1"/>
  <c r="AP22" i="1"/>
  <c r="AP25" i="1"/>
  <c r="AP28" i="1"/>
  <c r="AP30" i="1"/>
  <c r="AP35" i="1"/>
  <c r="AP42" i="1"/>
  <c r="AP47" i="1"/>
  <c r="AP51" i="1"/>
  <c r="AP54" i="1"/>
  <c r="AP59" i="1"/>
  <c r="AP64" i="1"/>
  <c r="AP65" i="1"/>
  <c r="AP66" i="1"/>
  <c r="AP68" i="1"/>
  <c r="AP70" i="1"/>
  <c r="AP73" i="1"/>
  <c r="AP76" i="1"/>
  <c r="AP79" i="1"/>
  <c r="AO18" i="1"/>
  <c r="AO21" i="1"/>
  <c r="AO23" i="1"/>
  <c r="AO24" i="1"/>
  <c r="AO26" i="1"/>
  <c r="AO27" i="1"/>
  <c r="AP27" i="1" s="1"/>
  <c r="AO29" i="1"/>
  <c r="AP29" i="1" s="1"/>
  <c r="AO36" i="1"/>
  <c r="AP36" i="1" s="1"/>
  <c r="AO37" i="1"/>
  <c r="AP37" i="1" s="1"/>
  <c r="AO41" i="1"/>
  <c r="AO43" i="1"/>
  <c r="AO44" i="1"/>
  <c r="AO46" i="1"/>
  <c r="AP46" i="1" s="1"/>
  <c r="AO48" i="1"/>
  <c r="AO50" i="1"/>
  <c r="AP50" i="1" s="1"/>
  <c r="AO52" i="1"/>
  <c r="AP52" i="1" s="1"/>
  <c r="AO53" i="1"/>
  <c r="AP53" i="1" s="1"/>
  <c r="AO55" i="1"/>
  <c r="AO60" i="1"/>
  <c r="AP60" i="1" s="1"/>
  <c r="AO61" i="1"/>
  <c r="AP61" i="1" s="1"/>
  <c r="AP62" i="1"/>
  <c r="AO63" i="1"/>
  <c r="AO67" i="1"/>
  <c r="AP67" i="1" s="1"/>
  <c r="AO69" i="1"/>
  <c r="AO71" i="1"/>
  <c r="AO72" i="1"/>
  <c r="AO74" i="1"/>
  <c r="AO75" i="1"/>
  <c r="AP75" i="1" s="1"/>
  <c r="AO78" i="1"/>
  <c r="AO80" i="1"/>
  <c r="AP80" i="1" s="1"/>
  <c r="AO81" i="1"/>
  <c r="AP81" i="1" s="1"/>
  <c r="AO82" i="1"/>
  <c r="AP82" i="1" s="1"/>
  <c r="AO84" i="1"/>
  <c r="AO15" i="1"/>
  <c r="AO16" i="1"/>
  <c r="AV20" i="1" l="1"/>
  <c r="AU20" i="1"/>
  <c r="AP74" i="1"/>
  <c r="AU74" i="1"/>
  <c r="AY41" i="1"/>
  <c r="AW41" i="1"/>
  <c r="AV41" i="1"/>
  <c r="AX41" i="1"/>
  <c r="AU41" i="1"/>
  <c r="BC71" i="1"/>
  <c r="AZ71" i="1"/>
  <c r="BB71" i="1"/>
  <c r="BA71" i="1"/>
  <c r="AY71" i="1"/>
  <c r="AX71" i="1"/>
  <c r="AW71" i="1"/>
  <c r="AV71" i="1"/>
  <c r="BA31" i="1"/>
  <c r="AP31" i="1"/>
  <c r="AV15" i="1"/>
  <c r="AU15" i="1"/>
  <c r="AP58" i="1"/>
  <c r="AZ72" i="1"/>
  <c r="AV72" i="1"/>
  <c r="BC72" i="1"/>
  <c r="AY72" i="1"/>
  <c r="AU72" i="1"/>
  <c r="BB72" i="1"/>
  <c r="AX72" i="1"/>
  <c r="BA72" i="1"/>
  <c r="AW72" i="1"/>
  <c r="BA43" i="1"/>
  <c r="AW43" i="1"/>
  <c r="AZ43" i="1"/>
  <c r="BC43" i="1"/>
  <c r="AY43" i="1"/>
  <c r="BB43" i="1"/>
  <c r="AX43" i="1"/>
  <c r="BA26" i="1"/>
  <c r="AW26" i="1"/>
  <c r="AZ26" i="1"/>
  <c r="AV26" i="1"/>
  <c r="BC26" i="1"/>
  <c r="AY26" i="1"/>
  <c r="AU26" i="1"/>
  <c r="BB26" i="1"/>
  <c r="AX26" i="1"/>
  <c r="BA16" i="1"/>
  <c r="AW16" i="1"/>
  <c r="AZ16" i="1"/>
  <c r="AV16" i="1"/>
  <c r="BC16" i="1"/>
  <c r="AY16" i="1"/>
  <c r="AU16" i="1"/>
  <c r="BB16" i="1"/>
  <c r="AX16" i="1"/>
  <c r="AY63" i="1"/>
  <c r="BC63" i="1"/>
  <c r="AZ63" i="1"/>
  <c r="BA63" i="1"/>
  <c r="BB63" i="1"/>
  <c r="AX61" i="1"/>
  <c r="BB61" i="1"/>
  <c r="AU61" i="1"/>
  <c r="AY61" i="1"/>
  <c r="BC61" i="1"/>
  <c r="AV61" i="1"/>
  <c r="AZ61" i="1"/>
  <c r="AW61" i="1"/>
  <c r="BA61" i="1"/>
  <c r="AZ48" i="1"/>
  <c r="BC48" i="1"/>
  <c r="AY48" i="1"/>
  <c r="BB48" i="1"/>
  <c r="AX48" i="1"/>
  <c r="BA48" i="1"/>
  <c r="AW48" i="1"/>
  <c r="BB24" i="1"/>
  <c r="AX24" i="1"/>
  <c r="BA24" i="1"/>
  <c r="AW24" i="1"/>
  <c r="AZ24" i="1"/>
  <c r="AV24" i="1"/>
  <c r="BC24" i="1"/>
  <c r="AY24" i="1"/>
  <c r="AU24" i="1"/>
  <c r="AZ18" i="1"/>
  <c r="AV18" i="1"/>
  <c r="BC18" i="1"/>
  <c r="AY18" i="1"/>
  <c r="AU18" i="1"/>
  <c r="BB18" i="1"/>
  <c r="AX18" i="1"/>
  <c r="BA18" i="1"/>
  <c r="AW18" i="1"/>
  <c r="AP63" i="1"/>
  <c r="AP43" i="1"/>
  <c r="BC67" i="1"/>
  <c r="AY67" i="1"/>
  <c r="AU67" i="1"/>
  <c r="BB67" i="1"/>
  <c r="AX67" i="1"/>
  <c r="BA67" i="1"/>
  <c r="AW67" i="1"/>
  <c r="AZ67" i="1"/>
  <c r="AV67" i="1"/>
  <c r="BB60" i="1"/>
  <c r="AX60" i="1"/>
  <c r="BA60" i="1"/>
  <c r="AW60" i="1"/>
  <c r="AZ60" i="1"/>
  <c r="AV60" i="1"/>
  <c r="BC60" i="1"/>
  <c r="AY60" i="1"/>
  <c r="AU60" i="1"/>
  <c r="BB37" i="1"/>
  <c r="AX37" i="1"/>
  <c r="BA37" i="1"/>
  <c r="AW37" i="1"/>
  <c r="AZ37" i="1"/>
  <c r="BC37" i="1"/>
  <c r="AY37" i="1"/>
  <c r="BC23" i="1"/>
  <c r="AY23" i="1"/>
  <c r="AU23" i="1"/>
  <c r="BB23" i="1"/>
  <c r="AX23" i="1"/>
  <c r="BA23" i="1"/>
  <c r="AW23" i="1"/>
  <c r="AZ23" i="1"/>
  <c r="AV23" i="1"/>
  <c r="AP72" i="1"/>
  <c r="AP48" i="1"/>
  <c r="AP23" i="1"/>
  <c r="AX44" i="1"/>
  <c r="BB44" i="1"/>
  <c r="AU44" i="1"/>
  <c r="AY44" i="1"/>
  <c r="BC44" i="1"/>
  <c r="AV44" i="1"/>
  <c r="AZ44" i="1"/>
  <c r="AW44" i="1"/>
  <c r="BA44" i="1"/>
  <c r="AZ27" i="1"/>
  <c r="AV27" i="1"/>
  <c r="BC27" i="1"/>
  <c r="AY27" i="1"/>
  <c r="AU27" i="1"/>
  <c r="BB27" i="1"/>
  <c r="AX27" i="1"/>
  <c r="BA27" i="1"/>
  <c r="AW27" i="1"/>
  <c r="AZ21" i="1"/>
  <c r="AV21" i="1"/>
  <c r="BC21" i="1"/>
  <c r="AY21" i="1"/>
  <c r="AU21" i="1"/>
  <c r="BB21" i="1"/>
  <c r="AX21" i="1"/>
  <c r="BA21" i="1"/>
  <c r="AW21" i="1"/>
  <c r="AP71" i="1"/>
  <c r="AP26" i="1"/>
  <c r="AP18" i="1"/>
  <c r="AZ78" i="1"/>
  <c r="AV78" i="1"/>
  <c r="BC78" i="1"/>
  <c r="AY78" i="1"/>
  <c r="AU78" i="1"/>
  <c r="BB78" i="1"/>
  <c r="AX78" i="1"/>
  <c r="BA78" i="1"/>
  <c r="AW78" i="1"/>
  <c r="BC58" i="1"/>
  <c r="AY58" i="1"/>
  <c r="BB58" i="1"/>
  <c r="AX58" i="1"/>
  <c r="BA58" i="1"/>
  <c r="AW58" i="1"/>
  <c r="AZ58" i="1"/>
  <c r="BA82" i="1"/>
  <c r="AZ82" i="1"/>
  <c r="BC82" i="1"/>
  <c r="BB82" i="1"/>
  <c r="BA20" i="1"/>
  <c r="AW20" i="1"/>
  <c r="AZ20" i="1"/>
  <c r="BC20" i="1"/>
  <c r="AY20" i="1"/>
  <c r="BB20" i="1"/>
  <c r="AX20" i="1"/>
  <c r="AP45" i="1"/>
  <c r="AP21" i="1"/>
  <c r="BC75" i="1"/>
  <c r="AY75" i="1"/>
  <c r="AU75" i="1"/>
  <c r="BB75" i="1"/>
  <c r="AX75" i="1"/>
  <c r="BA75" i="1"/>
  <c r="AW75" i="1"/>
  <c r="AZ75" i="1"/>
  <c r="AV75" i="1"/>
  <c r="BC50" i="1"/>
  <c r="AY50" i="1"/>
  <c r="BB50" i="1"/>
  <c r="AX50" i="1"/>
  <c r="BA50" i="1"/>
  <c r="AZ50" i="1"/>
  <c r="BC81" i="1"/>
  <c r="AY81" i="1"/>
  <c r="BB81" i="1"/>
  <c r="AX81" i="1"/>
  <c r="BA81" i="1"/>
  <c r="AW81" i="1"/>
  <c r="AZ81" i="1"/>
  <c r="BB69" i="1"/>
  <c r="AX69" i="1"/>
  <c r="BA69" i="1"/>
  <c r="AW69" i="1"/>
  <c r="AZ69" i="1"/>
  <c r="AV69" i="1"/>
  <c r="BC69" i="1"/>
  <c r="AY69" i="1"/>
  <c r="AU69" i="1"/>
  <c r="BC32" i="1"/>
  <c r="AY31" i="1"/>
  <c r="BB31" i="1"/>
  <c r="AX31" i="1"/>
  <c r="AW31" i="1"/>
  <c r="AZ31" i="1"/>
  <c r="AP78" i="1"/>
  <c r="AP69" i="1"/>
  <c r="AP24" i="1"/>
  <c r="AP20" i="1"/>
  <c r="AP16" i="1"/>
  <c r="AU36" i="1"/>
  <c r="BB36" i="1"/>
  <c r="AX36" i="1"/>
  <c r="BA36" i="1"/>
  <c r="AW36" i="1"/>
  <c r="BC36" i="1"/>
  <c r="AZ36" i="1"/>
  <c r="AV36" i="1"/>
  <c r="AY36" i="1"/>
  <c r="BC41" i="1"/>
  <c r="BB41" i="1"/>
  <c r="BA41" i="1"/>
  <c r="AZ41" i="1"/>
  <c r="AP41" i="1"/>
  <c r="AZ29" i="1"/>
  <c r="BC29" i="1"/>
  <c r="AY29" i="1"/>
  <c r="AU29" i="1"/>
  <c r="BB29" i="1"/>
  <c r="AX29" i="1"/>
  <c r="BA29" i="1"/>
  <c r="AW29" i="1"/>
  <c r="AV29" i="1"/>
  <c r="AY62" i="1"/>
  <c r="BC62" i="1"/>
  <c r="BA62" i="1"/>
  <c r="AZ62" i="1"/>
  <c r="BB62" i="1"/>
  <c r="BA84" i="1"/>
  <c r="AW84" i="1"/>
  <c r="AZ84" i="1"/>
  <c r="BC84" i="1"/>
  <c r="AY84" i="1"/>
  <c r="BB84" i="1"/>
  <c r="AX84" i="1"/>
  <c r="AP84" i="1"/>
  <c r="AX46" i="1"/>
  <c r="BB46" i="1"/>
  <c r="AW46" i="1"/>
  <c r="AY46" i="1"/>
  <c r="BC46" i="1"/>
  <c r="AV46" i="1"/>
  <c r="AZ46" i="1"/>
  <c r="BA46" i="1"/>
  <c r="BB74" i="1"/>
  <c r="AX74" i="1"/>
  <c r="BA74" i="1"/>
  <c r="AW74" i="1"/>
  <c r="AZ74" i="1"/>
  <c r="AV74" i="1"/>
  <c r="BC74" i="1"/>
  <c r="AY74" i="1"/>
  <c r="BA15" i="1"/>
  <c r="AW15" i="1"/>
  <c r="AZ15" i="1"/>
  <c r="BC15" i="1"/>
  <c r="AY15" i="1"/>
  <c r="BB15" i="1"/>
  <c r="AX15" i="1"/>
  <c r="BA55" i="1"/>
  <c r="AW55" i="1"/>
  <c r="BC55" i="1"/>
  <c r="AY55" i="1"/>
  <c r="AU55" i="1"/>
  <c r="BB55" i="1"/>
  <c r="AX55" i="1"/>
  <c r="AZ55" i="1"/>
  <c r="AV55" i="1"/>
  <c r="AP55" i="1"/>
  <c r="AP15" i="1"/>
  <c r="AJ46" i="4"/>
  <c r="AI46" i="4"/>
  <c r="AF35" i="3" l="1"/>
  <c r="AE35" i="3"/>
  <c r="AD35" i="3"/>
  <c r="AB35" i="3"/>
  <c r="AC35" i="3" s="1"/>
  <c r="AF34" i="3"/>
  <c r="AE34" i="3"/>
  <c r="AD34" i="3"/>
  <c r="AB34" i="3"/>
  <c r="AC34" i="3" s="1"/>
  <c r="AF14" i="3"/>
  <c r="AE14" i="3"/>
  <c r="AD14" i="3"/>
  <c r="AB14" i="3"/>
  <c r="AC14" i="3" s="1"/>
  <c r="AF10" i="3"/>
  <c r="AE10" i="3"/>
  <c r="AD10" i="3"/>
  <c r="AB10" i="3"/>
  <c r="AC10" i="3" s="1"/>
  <c r="AF12" i="3"/>
  <c r="AE12" i="3"/>
  <c r="AD12" i="3"/>
  <c r="AB12" i="3"/>
  <c r="AC12" i="3" s="1"/>
  <c r="AG14" i="3" l="1"/>
  <c r="AG34" i="3"/>
  <c r="AG35" i="3"/>
  <c r="AI10" i="3"/>
  <c r="AM10" i="3"/>
  <c r="AI12" i="3"/>
  <c r="AI14" i="3"/>
  <c r="AH14" i="3"/>
  <c r="AJ14" i="3"/>
  <c r="AN12" i="3"/>
  <c r="AO14" i="3"/>
  <c r="AI34" i="3"/>
  <c r="AM34" i="3"/>
  <c r="AI35" i="3"/>
  <c r="AM35" i="3"/>
  <c r="AJ10" i="3"/>
  <c r="AN10" i="3"/>
  <c r="AJ12" i="3"/>
  <c r="AK14" i="3"/>
  <c r="AO12" i="3"/>
  <c r="AJ34" i="3"/>
  <c r="AN34" i="3"/>
  <c r="AJ35" i="3"/>
  <c r="AN35" i="3"/>
  <c r="AK10" i="3"/>
  <c r="AO10" i="3"/>
  <c r="AK12" i="3"/>
  <c r="AL14" i="3"/>
  <c r="AM14" i="3"/>
  <c r="AK34" i="3"/>
  <c r="AO34" i="3"/>
  <c r="AK35" i="3"/>
  <c r="AO35" i="3"/>
  <c r="AH10" i="3"/>
  <c r="AL10" i="3"/>
  <c r="AH12" i="3"/>
  <c r="AL12" i="3"/>
  <c r="AM12" i="3"/>
  <c r="AN14" i="3"/>
  <c r="AH34" i="3"/>
  <c r="AL34" i="3"/>
  <c r="AH35" i="3"/>
  <c r="AL35" i="3"/>
  <c r="AG10" i="3"/>
  <c r="AG12" i="3"/>
  <c r="T56" i="4" l="1"/>
  <c r="AC50" i="3" l="1"/>
  <c r="AC51" i="3"/>
  <c r="AC52" i="3"/>
  <c r="AC54" i="3"/>
  <c r="AC56" i="3"/>
  <c r="AC58" i="3"/>
  <c r="AC60" i="3"/>
  <c r="AC62" i="3"/>
  <c r="AC67" i="3"/>
  <c r="AC69" i="3"/>
  <c r="AC72" i="3"/>
  <c r="AC74" i="3"/>
  <c r="AC77" i="3"/>
  <c r="AC78" i="3"/>
  <c r="AC81" i="3"/>
  <c r="AC82" i="3"/>
  <c r="AC83" i="3"/>
  <c r="AC85" i="3"/>
  <c r="AC87" i="3"/>
  <c r="AC90" i="3"/>
  <c r="AC93" i="3"/>
  <c r="AF98" i="3"/>
  <c r="AE98" i="3"/>
  <c r="AD98" i="3"/>
  <c r="AB98" i="3"/>
  <c r="AL98" i="3" s="1"/>
  <c r="AF97" i="3"/>
  <c r="AE97" i="3"/>
  <c r="AD97" i="3"/>
  <c r="AB97" i="3"/>
  <c r="AF96" i="3"/>
  <c r="AE96" i="3"/>
  <c r="AD96" i="3"/>
  <c r="AB96" i="3"/>
  <c r="AC96" i="3" s="1"/>
  <c r="AF95" i="3"/>
  <c r="AE95" i="3"/>
  <c r="AD95" i="3"/>
  <c r="AB95" i="3"/>
  <c r="AC95" i="3" s="1"/>
  <c r="AF94" i="3"/>
  <c r="AE94" i="3"/>
  <c r="AD94" i="3"/>
  <c r="AB94" i="3"/>
  <c r="AL94" i="3" s="1"/>
  <c r="AF91" i="3"/>
  <c r="AE91" i="3"/>
  <c r="AD91" i="3"/>
  <c r="AB91" i="3"/>
  <c r="AF89" i="3"/>
  <c r="AE89" i="3"/>
  <c r="AD89" i="3"/>
  <c r="AB89" i="3"/>
  <c r="AC89" i="3" s="1"/>
  <c r="AF88" i="3"/>
  <c r="AE88" i="3"/>
  <c r="AD88" i="3"/>
  <c r="AB88" i="3"/>
  <c r="AF86" i="3"/>
  <c r="AE86" i="3"/>
  <c r="AD86" i="3"/>
  <c r="AB86" i="3"/>
  <c r="AF84" i="3"/>
  <c r="AE84" i="3"/>
  <c r="AD84" i="3"/>
  <c r="AB84" i="3"/>
  <c r="AJ84" i="3" s="1"/>
  <c r="AF80" i="3"/>
  <c r="AE80" i="3"/>
  <c r="AD80" i="3"/>
  <c r="AB80" i="3"/>
  <c r="AF76" i="3"/>
  <c r="AE76" i="3"/>
  <c r="AD76" i="3"/>
  <c r="AB76" i="3"/>
  <c r="AK76" i="3" s="1"/>
  <c r="AL75" i="3"/>
  <c r="AK75" i="3"/>
  <c r="AJ75" i="3"/>
  <c r="AF73" i="3"/>
  <c r="AE73" i="3"/>
  <c r="AD73" i="3"/>
  <c r="AB73" i="3"/>
  <c r="AC73" i="3" s="1"/>
  <c r="AF71" i="3"/>
  <c r="AE71" i="3"/>
  <c r="AD71" i="3"/>
  <c r="AB71" i="3"/>
  <c r="AF70" i="3"/>
  <c r="AE70" i="3"/>
  <c r="AD70" i="3"/>
  <c r="AB70" i="3"/>
  <c r="AK70" i="3" s="1"/>
  <c r="AF68" i="3"/>
  <c r="AE68" i="3"/>
  <c r="AD68" i="3"/>
  <c r="AB68" i="3"/>
  <c r="AK68" i="3" s="1"/>
  <c r="AF63" i="3"/>
  <c r="AE63" i="3"/>
  <c r="AD63" i="3"/>
  <c r="AB63" i="3"/>
  <c r="AL63" i="3" s="1"/>
  <c r="AF61" i="3"/>
  <c r="AE61" i="3"/>
  <c r="AD61" i="3"/>
  <c r="AB61" i="3"/>
  <c r="AK61" i="3" s="1"/>
  <c r="AF59" i="3"/>
  <c r="AE59" i="3"/>
  <c r="AD59" i="3"/>
  <c r="AB59" i="3"/>
  <c r="AJ59" i="3" s="1"/>
  <c r="AF57" i="3"/>
  <c r="AE57" i="3"/>
  <c r="AD57" i="3"/>
  <c r="AB57" i="3"/>
  <c r="AL57" i="3" s="1"/>
  <c r="AF55" i="3"/>
  <c r="AE55" i="3"/>
  <c r="AD55" i="3"/>
  <c r="AB55" i="3"/>
  <c r="AL55" i="3" s="1"/>
  <c r="AF53" i="3"/>
  <c r="AE53" i="3"/>
  <c r="AD53" i="3"/>
  <c r="AB53" i="3"/>
  <c r="AJ53" i="3" s="1"/>
  <c r="AK97" i="3" l="1"/>
  <c r="AL91" i="3"/>
  <c r="AK91" i="3"/>
  <c r="AL80" i="3"/>
  <c r="AJ80" i="3"/>
  <c r="AI80" i="3"/>
  <c r="AH80" i="3"/>
  <c r="AJ71" i="3"/>
  <c r="AC86" i="3"/>
  <c r="AI86" i="3"/>
  <c r="AH86" i="3"/>
  <c r="AF101" i="3"/>
  <c r="AG84" i="3"/>
  <c r="AG88" i="3"/>
  <c r="AC97" i="3"/>
  <c r="AC98" i="3"/>
  <c r="AG70" i="3"/>
  <c r="AC91" i="3"/>
  <c r="AC88" i="3"/>
  <c r="AC84" i="3"/>
  <c r="AC71" i="3"/>
  <c r="AC70" i="3"/>
  <c r="AC61" i="3"/>
  <c r="AC55" i="3"/>
  <c r="AC94" i="3"/>
  <c r="AC80" i="3"/>
  <c r="AC76" i="3"/>
  <c r="AC63" i="3"/>
  <c r="AC57" i="3"/>
  <c r="AC68" i="3"/>
  <c r="AC59" i="3"/>
  <c r="AC53" i="3"/>
  <c r="AG68" i="3"/>
  <c r="AG61" i="3"/>
  <c r="AG57" i="3"/>
  <c r="AG86" i="3"/>
  <c r="AG95" i="3"/>
  <c r="AG96" i="3"/>
  <c r="AG97" i="3"/>
  <c r="AI84" i="3"/>
  <c r="AI59" i="3"/>
  <c r="AK84" i="3"/>
  <c r="AG98" i="3"/>
  <c r="AG59" i="3"/>
  <c r="AK59" i="3"/>
  <c r="AG71" i="3"/>
  <c r="AG73" i="3"/>
  <c r="AJ97" i="3"/>
  <c r="AG53" i="3"/>
  <c r="AI53" i="3"/>
  <c r="AK53" i="3"/>
  <c r="AH59" i="3"/>
  <c r="AI61" i="3"/>
  <c r="AG63" i="3"/>
  <c r="AG76" i="3"/>
  <c r="AH84" i="3"/>
  <c r="AG91" i="3"/>
  <c r="AG94" i="3"/>
  <c r="AL53" i="3"/>
  <c r="AK80" i="3"/>
  <c r="AG55" i="3"/>
  <c r="AL59" i="3"/>
  <c r="AG80" i="3"/>
  <c r="AL84" i="3"/>
  <c r="AG89" i="3"/>
  <c r="AK55" i="3"/>
  <c r="AI55" i="3"/>
  <c r="AI57" i="3"/>
  <c r="AH61" i="3"/>
  <c r="AL61" i="3"/>
  <c r="AI63" i="3"/>
  <c r="AH68" i="3"/>
  <c r="AL68" i="3"/>
  <c r="AL70" i="3"/>
  <c r="AK71" i="3"/>
  <c r="AJ73" i="3"/>
  <c r="AL76" i="3"/>
  <c r="AJ86" i="3"/>
  <c r="AK95" i="3"/>
  <c r="AL97" i="3"/>
  <c r="AJ57" i="3"/>
  <c r="AJ63" i="3"/>
  <c r="AI68" i="3"/>
  <c r="AL71" i="3"/>
  <c r="AK73" i="3"/>
  <c r="AI76" i="3"/>
  <c r="AK86" i="3"/>
  <c r="AK89" i="3"/>
  <c r="AL95" i="3"/>
  <c r="AK57" i="3"/>
  <c r="AJ61" i="3"/>
  <c r="AJ68" i="3"/>
  <c r="AL73" i="3"/>
  <c r="AJ76" i="3"/>
  <c r="AL86" i="3"/>
  <c r="AL89" i="3"/>
  <c r="AJ55" i="3"/>
  <c r="AK63" i="3"/>
  <c r="AH55" i="3"/>
  <c r="AH57" i="3"/>
  <c r="AH63" i="3"/>
  <c r="BI73" i="3" l="1"/>
  <c r="BI72" i="3"/>
  <c r="BI69" i="3"/>
  <c r="BI67" i="3"/>
  <c r="BI63" i="3"/>
  <c r="AC11" i="3"/>
  <c r="AB16" i="3"/>
  <c r="AC17" i="3"/>
  <c r="AB18" i="3"/>
  <c r="AB19" i="3"/>
  <c r="AC20" i="3"/>
  <c r="AB21" i="3"/>
  <c r="AB22" i="3"/>
  <c r="AC23" i="3"/>
  <c r="AB24" i="3"/>
  <c r="AB25" i="3"/>
  <c r="AC26" i="3"/>
  <c r="AB28" i="3"/>
  <c r="AC29" i="3"/>
  <c r="AB30" i="3"/>
  <c r="AC31" i="3"/>
  <c r="AC32" i="3"/>
  <c r="AC33" i="3"/>
  <c r="AB36" i="3"/>
  <c r="AC36" i="3" s="1"/>
  <c r="AB37" i="3"/>
  <c r="AB38" i="3"/>
  <c r="AB39" i="3"/>
  <c r="AC39" i="3" s="1"/>
  <c r="AB42" i="3"/>
  <c r="AB40" i="3"/>
  <c r="AB45" i="3"/>
  <c r="AC45" i="3" s="1"/>
  <c r="AB46" i="3"/>
  <c r="AB48" i="3"/>
  <c r="AB49" i="3"/>
  <c r="AB101" i="3" l="1"/>
  <c r="AC38" i="3"/>
  <c r="AH38" i="3"/>
  <c r="AL38" i="3"/>
  <c r="AI38" i="3"/>
  <c r="AM38" i="3"/>
  <c r="AJ38" i="3"/>
  <c r="AN38" i="3"/>
  <c r="AK38" i="3"/>
  <c r="AO38" i="3"/>
  <c r="AC28" i="3"/>
  <c r="AK28" i="3"/>
  <c r="AN28" i="3"/>
  <c r="AJ28" i="3"/>
  <c r="AO28" i="3"/>
  <c r="AI28" i="3"/>
  <c r="AM28" i="3"/>
  <c r="AL28" i="3"/>
  <c r="AH28" i="3"/>
  <c r="AC24" i="3"/>
  <c r="AK24" i="3"/>
  <c r="AO24" i="3"/>
  <c r="AJ24" i="3"/>
  <c r="AH24" i="3"/>
  <c r="AI24" i="3"/>
  <c r="AN24" i="3"/>
  <c r="AM24" i="3"/>
  <c r="AL24" i="3"/>
  <c r="AC16" i="3"/>
  <c r="AO16" i="3"/>
  <c r="AJ16" i="3"/>
  <c r="AH16" i="3"/>
  <c r="AI16" i="3"/>
  <c r="AN16" i="3"/>
  <c r="AM16" i="3"/>
  <c r="AL16" i="3"/>
  <c r="AK16" i="3"/>
  <c r="AC49" i="3"/>
  <c r="AM49" i="3"/>
  <c r="AI49" i="3"/>
  <c r="AL49" i="3"/>
  <c r="AH49" i="3"/>
  <c r="AO49" i="3"/>
  <c r="AK49" i="3"/>
  <c r="AN49" i="3"/>
  <c r="AJ49" i="3"/>
  <c r="AC40" i="3"/>
  <c r="AO40" i="3"/>
  <c r="AN40" i="3"/>
  <c r="AC37" i="3"/>
  <c r="AO37" i="3"/>
  <c r="AM19" i="3"/>
  <c r="AL19" i="3"/>
  <c r="AK19" i="3"/>
  <c r="AO19" i="3"/>
  <c r="AJ19" i="3"/>
  <c r="AH19" i="3"/>
  <c r="AI19" i="3"/>
  <c r="AN19" i="3"/>
  <c r="AC48" i="3"/>
  <c r="AL48" i="3"/>
  <c r="AO48" i="3"/>
  <c r="AK48" i="3"/>
  <c r="AN48" i="3"/>
  <c r="AM48" i="3"/>
  <c r="AC42" i="3"/>
  <c r="AO42" i="3"/>
  <c r="AM42" i="3"/>
  <c r="AK42" i="3"/>
  <c r="AN42" i="3"/>
  <c r="AL42" i="3"/>
  <c r="AO22" i="3"/>
  <c r="AJ22" i="3"/>
  <c r="AH22" i="3"/>
  <c r="AI22" i="3"/>
  <c r="AN22" i="3"/>
  <c r="AM22" i="3"/>
  <c r="AL22" i="3"/>
  <c r="AK22" i="3"/>
  <c r="AK18" i="3"/>
  <c r="AO18" i="3"/>
  <c r="AJ18" i="3"/>
  <c r="AH18" i="3"/>
  <c r="AI18" i="3"/>
  <c r="AN18" i="3"/>
  <c r="AM18" i="3"/>
  <c r="AL18" i="3"/>
  <c r="AC46" i="3"/>
  <c r="AL46" i="3"/>
  <c r="AO46" i="3"/>
  <c r="AN46" i="3"/>
  <c r="AM46" i="3"/>
  <c r="AL25" i="3"/>
  <c r="AK25" i="3"/>
  <c r="AM25" i="3"/>
  <c r="AO25" i="3"/>
  <c r="AJ25" i="3"/>
  <c r="AH25" i="3"/>
  <c r="AI25" i="3"/>
  <c r="AN25" i="3"/>
  <c r="AC21" i="3"/>
  <c r="AN21" i="3"/>
  <c r="AM21" i="3"/>
  <c r="AL21" i="3"/>
  <c r="AK21" i="3"/>
  <c r="AO21" i="3"/>
  <c r="AJ21" i="3"/>
  <c r="AH21" i="3"/>
  <c r="AI21" i="3"/>
  <c r="AC30" i="3"/>
  <c r="AM30" i="3"/>
  <c r="AL30" i="3"/>
  <c r="AN30" i="3"/>
  <c r="AO30" i="3"/>
  <c r="BE63" i="6" l="1"/>
  <c r="AC46" i="4"/>
  <c r="BE44" i="6"/>
  <c r="BE46" i="6"/>
  <c r="BO46" i="6" s="1"/>
  <c r="BE50" i="6"/>
  <c r="BE52" i="6"/>
  <c r="BE53" i="6"/>
  <c r="BE55" i="6"/>
  <c r="BE57" i="6"/>
  <c r="BE58" i="6"/>
  <c r="BE59" i="6"/>
  <c r="BE62" i="6"/>
  <c r="BK62" i="6" s="1"/>
  <c r="BE65" i="6"/>
  <c r="BE67" i="6"/>
  <c r="BE41" i="6"/>
  <c r="BP41" i="6" s="1"/>
  <c r="BE40" i="6"/>
  <c r="BP58" i="6" l="1"/>
  <c r="BO59" i="6"/>
  <c r="BP59" i="6"/>
  <c r="BN59" i="6"/>
  <c r="BK59" i="6"/>
  <c r="BL59" i="6"/>
  <c r="BM59" i="6"/>
  <c r="BO67" i="6"/>
  <c r="BK67" i="6"/>
  <c r="BM67" i="6"/>
  <c r="BP67" i="6"/>
  <c r="BL67" i="6"/>
  <c r="BN67" i="6"/>
  <c r="BP57" i="6"/>
  <c r="BP62" i="6"/>
  <c r="BO62" i="6"/>
  <c r="BN62" i="6"/>
  <c r="BL62" i="6"/>
  <c r="BM62" i="6"/>
  <c r="BP40" i="6"/>
  <c r="BL40" i="6"/>
  <c r="BK40" i="6"/>
  <c r="BN40" i="6"/>
  <c r="BM40" i="6"/>
  <c r="BO40" i="6"/>
  <c r="BP46" i="6"/>
  <c r="BN41" i="6"/>
  <c r="BM41" i="6"/>
  <c r="BL41" i="6"/>
  <c r="BO41" i="6"/>
  <c r="BK41" i="6"/>
  <c r="BN44" i="6"/>
  <c r="BM44" i="6"/>
  <c r="BP44" i="6"/>
  <c r="BL44" i="6"/>
  <c r="BO44" i="6"/>
  <c r="BK44" i="6"/>
  <c r="AM46" i="4"/>
  <c r="AK46" i="4"/>
  <c r="AN46" i="4"/>
  <c r="AL46" i="4"/>
  <c r="BM63" i="6"/>
  <c r="BN63" i="6"/>
  <c r="BP63" i="6"/>
  <c r="BL63" i="6"/>
  <c r="BO63" i="6"/>
  <c r="BK63" i="6"/>
  <c r="BE33" i="6"/>
  <c r="BP33" i="6" l="1"/>
  <c r="BI62" i="6"/>
  <c r="BH62" i="6"/>
  <c r="BG62" i="6"/>
  <c r="BJ62" i="6" l="1"/>
  <c r="BF62" i="6"/>
  <c r="AF26" i="5" l="1"/>
  <c r="AE26" i="5"/>
  <c r="AD26" i="5"/>
  <c r="AG26" i="5" l="1"/>
  <c r="AG52" i="4" l="1"/>
  <c r="AF52" i="4"/>
  <c r="AE52" i="4"/>
  <c r="AC52" i="4"/>
  <c r="AN52" i="4" s="1"/>
  <c r="AH52" i="4" l="1"/>
  <c r="AD52" i="4"/>
  <c r="AM52" i="4"/>
  <c r="BI33" i="6"/>
  <c r="BH33" i="6"/>
  <c r="BG33" i="6"/>
  <c r="BI28" i="6"/>
  <c r="BH28" i="6"/>
  <c r="BG28" i="6"/>
  <c r="BE28" i="6"/>
  <c r="BI27" i="6"/>
  <c r="BH27" i="6"/>
  <c r="BG27" i="6"/>
  <c r="BE27" i="6"/>
  <c r="BP27" i="6" s="1"/>
  <c r="BP28" i="6" l="1"/>
  <c r="BL28" i="6"/>
  <c r="BK28" i="6"/>
  <c r="BJ33" i="6"/>
  <c r="BJ27" i="6"/>
  <c r="BJ28" i="6"/>
  <c r="BF33" i="6"/>
  <c r="BF27" i="6"/>
  <c r="BM28" i="6"/>
  <c r="BN28" i="6"/>
  <c r="BO28" i="6"/>
  <c r="BF28" i="6"/>
  <c r="AT27" i="1" l="1"/>
  <c r="AT31" i="1"/>
  <c r="AT23" i="1" l="1"/>
  <c r="AT20" i="1"/>
  <c r="AT58" i="1"/>
  <c r="AT24" i="1"/>
  <c r="AT21" i="1"/>
  <c r="AT15" i="1"/>
  <c r="AN15" i="1"/>
  <c r="AS80" i="1"/>
  <c r="AR80" i="1"/>
  <c r="AQ80" i="1"/>
  <c r="AT80" i="1" l="1"/>
  <c r="BB80" i="1" l="1"/>
  <c r="BC80" i="1"/>
  <c r="AY80" i="1"/>
  <c r="AZ80" i="1" l="1"/>
  <c r="AW80" i="1"/>
  <c r="BA80" i="1"/>
  <c r="AX80" i="1"/>
  <c r="AF34" i="5"/>
  <c r="AE34" i="5"/>
  <c r="AD34" i="5"/>
  <c r="AF38" i="5"/>
  <c r="AE38" i="5"/>
  <c r="AD38" i="5"/>
  <c r="AF37" i="5"/>
  <c r="AE37" i="5"/>
  <c r="AD37" i="5"/>
  <c r="AG34" i="5" l="1"/>
  <c r="AG37" i="5"/>
  <c r="AG38" i="5"/>
  <c r="AF30" i="3" l="1"/>
  <c r="AE30" i="3"/>
  <c r="AD30" i="3"/>
  <c r="AG30" i="3" l="1"/>
  <c r="BE8" i="6" l="1"/>
  <c r="BG8" i="6"/>
  <c r="BH8" i="6"/>
  <c r="BI8" i="6"/>
  <c r="BE10" i="6"/>
  <c r="BG10" i="6"/>
  <c r="BH10" i="6"/>
  <c r="BI10" i="6"/>
  <c r="BE12" i="6"/>
  <c r="BG12" i="6"/>
  <c r="BH12" i="6"/>
  <c r="BI12" i="6"/>
  <c r="BE13" i="6"/>
  <c r="BG13" i="6"/>
  <c r="BH13" i="6"/>
  <c r="BI13" i="6"/>
  <c r="BE15" i="6"/>
  <c r="BG15" i="6"/>
  <c r="BH15" i="6"/>
  <c r="BI15" i="6"/>
  <c r="BE17" i="6"/>
  <c r="BF17" i="6" s="1"/>
  <c r="BG17" i="6"/>
  <c r="BH17" i="6"/>
  <c r="BI17" i="6"/>
  <c r="BE23" i="6"/>
  <c r="BF23" i="6" s="1"/>
  <c r="BG23" i="6"/>
  <c r="BH23" i="6"/>
  <c r="BI23" i="6"/>
  <c r="BE25" i="6"/>
  <c r="BG25" i="6"/>
  <c r="BH25" i="6"/>
  <c r="BI25" i="6"/>
  <c r="BE30" i="6"/>
  <c r="BG30" i="6"/>
  <c r="BH30" i="6"/>
  <c r="BI30" i="6"/>
  <c r="BE35" i="6"/>
  <c r="BG35" i="6"/>
  <c r="BH35" i="6"/>
  <c r="BI35" i="6"/>
  <c r="BE38" i="6"/>
  <c r="BG38" i="6"/>
  <c r="BH38" i="6"/>
  <c r="BI38" i="6"/>
  <c r="BG40" i="6"/>
  <c r="BH40" i="6"/>
  <c r="BI40" i="6"/>
  <c r="BG41" i="6"/>
  <c r="BH41" i="6"/>
  <c r="BI41" i="6"/>
  <c r="BG43" i="6"/>
  <c r="BH43" i="6"/>
  <c r="BI43" i="6"/>
  <c r="BG44" i="6"/>
  <c r="BH44" i="6"/>
  <c r="BI44" i="6"/>
  <c r="BG46" i="6"/>
  <c r="BH46" i="6"/>
  <c r="BI46" i="6"/>
  <c r="BL50" i="6"/>
  <c r="BG50" i="6"/>
  <c r="BH50" i="6"/>
  <c r="BI50" i="6"/>
  <c r="BL52" i="6"/>
  <c r="BG52" i="6"/>
  <c r="BH52" i="6"/>
  <c r="BI52" i="6"/>
  <c r="BM52" i="6"/>
  <c r="BL53" i="6"/>
  <c r="BG53" i="6"/>
  <c r="BH53" i="6"/>
  <c r="BI53" i="6"/>
  <c r="BK53" i="6"/>
  <c r="BP55" i="6"/>
  <c r="BG55" i="6"/>
  <c r="BH55" i="6"/>
  <c r="BI55" i="6"/>
  <c r="BF57" i="6"/>
  <c r="BG57" i="6"/>
  <c r="BH57" i="6"/>
  <c r="BI57" i="6"/>
  <c r="BF58" i="6"/>
  <c r="BG58" i="6"/>
  <c r="BH58" i="6"/>
  <c r="BI58" i="6"/>
  <c r="BF59" i="6"/>
  <c r="BG59" i="6"/>
  <c r="BH59" i="6"/>
  <c r="BI59" i="6"/>
  <c r="BF61" i="6"/>
  <c r="BG61" i="6"/>
  <c r="BH61" i="6"/>
  <c r="BI61" i="6"/>
  <c r="BG63" i="6"/>
  <c r="BH63" i="6"/>
  <c r="BI63" i="6"/>
  <c r="BG65" i="6"/>
  <c r="BH65" i="6"/>
  <c r="BI65" i="6"/>
  <c r="BF67" i="6"/>
  <c r="BG67" i="6"/>
  <c r="BH67" i="6"/>
  <c r="BI67" i="6"/>
  <c r="AB9" i="5"/>
  <c r="AA53" i="5" s="1"/>
  <c r="AD9" i="5"/>
  <c r="AE9" i="5"/>
  <c r="AF9" i="5"/>
  <c r="AD11" i="5"/>
  <c r="AE11" i="5"/>
  <c r="AF11" i="5"/>
  <c r="AH13" i="5"/>
  <c r="AD13" i="5"/>
  <c r="AE13" i="5"/>
  <c r="AF13" i="5"/>
  <c r="AD16" i="5"/>
  <c r="AE16" i="5"/>
  <c r="AF16" i="5"/>
  <c r="AD18" i="5"/>
  <c r="AE18" i="5"/>
  <c r="AF18" i="5"/>
  <c r="AD20" i="5"/>
  <c r="AE20" i="5"/>
  <c r="AF20" i="5"/>
  <c r="AD24" i="5"/>
  <c r="AE24" i="5"/>
  <c r="AF24" i="5"/>
  <c r="AD22" i="5"/>
  <c r="AE22" i="5"/>
  <c r="AF22" i="5"/>
  <c r="AD23" i="5"/>
  <c r="AE23" i="5"/>
  <c r="AF23" i="5"/>
  <c r="AD42" i="5"/>
  <c r="AE42" i="5"/>
  <c r="AF42" i="5"/>
  <c r="AD44" i="5"/>
  <c r="AE44" i="5"/>
  <c r="AF44" i="5"/>
  <c r="AD47" i="5"/>
  <c r="AE47" i="5"/>
  <c r="AF47" i="5"/>
  <c r="AD48" i="5"/>
  <c r="AE48" i="5"/>
  <c r="AF48" i="5"/>
  <c r="AD50" i="5"/>
  <c r="AE50" i="5"/>
  <c r="AF50" i="5"/>
  <c r="AC7" i="4"/>
  <c r="AD7" i="4" s="1"/>
  <c r="AE7" i="4"/>
  <c r="AF7" i="4"/>
  <c r="AG7" i="4"/>
  <c r="AC8" i="4"/>
  <c r="AD8" i="4" s="1"/>
  <c r="AE8" i="4"/>
  <c r="AF8" i="4"/>
  <c r="AG8" i="4"/>
  <c r="AC10" i="4"/>
  <c r="AD10" i="4" s="1"/>
  <c r="AE10" i="4"/>
  <c r="AF10" i="4"/>
  <c r="AG10" i="4"/>
  <c r="AC11" i="4"/>
  <c r="AD11" i="4" s="1"/>
  <c r="AE11" i="4"/>
  <c r="AF11" i="4"/>
  <c r="AG11" i="4"/>
  <c r="AC13" i="4"/>
  <c r="AE13" i="4"/>
  <c r="AF13" i="4"/>
  <c r="AG13" i="4"/>
  <c r="AC14" i="4"/>
  <c r="AE14" i="4"/>
  <c r="AF14" i="4"/>
  <c r="AG14" i="4"/>
  <c r="AC15" i="4"/>
  <c r="AC17" i="4"/>
  <c r="AK17" i="4" s="1"/>
  <c r="AE17" i="4"/>
  <c r="AF17" i="4"/>
  <c r="AG17" i="4"/>
  <c r="AC18" i="4"/>
  <c r="AK18" i="4" s="1"/>
  <c r="AE18" i="4"/>
  <c r="AF18" i="4"/>
  <c r="AG18" i="4"/>
  <c r="AC20" i="4"/>
  <c r="AI20" i="4" s="1"/>
  <c r="AE20" i="4"/>
  <c r="AF20" i="4"/>
  <c r="AG20" i="4"/>
  <c r="AC21" i="4"/>
  <c r="AJ21" i="4" s="1"/>
  <c r="AE21" i="4"/>
  <c r="AF21" i="4"/>
  <c r="AG21" i="4"/>
  <c r="AC24" i="4"/>
  <c r="AJ24" i="4" s="1"/>
  <c r="AE24" i="4"/>
  <c r="AF24" i="4"/>
  <c r="AG24" i="4"/>
  <c r="AC23" i="4"/>
  <c r="AI23" i="4" s="1"/>
  <c r="AE23" i="4"/>
  <c r="AF23" i="4"/>
  <c r="AG23" i="4"/>
  <c r="AC28" i="4"/>
  <c r="AJ28" i="4" s="1"/>
  <c r="AE28" i="4"/>
  <c r="AF28" i="4"/>
  <c r="AG28" i="4"/>
  <c r="AC27" i="4"/>
  <c r="AE27" i="4"/>
  <c r="AF27" i="4"/>
  <c r="AG27" i="4"/>
  <c r="AC30" i="4"/>
  <c r="AE30" i="4"/>
  <c r="AF30" i="4"/>
  <c r="AG30" i="4"/>
  <c r="AC34" i="4"/>
  <c r="AD34" i="4" s="1"/>
  <c r="AE34" i="4"/>
  <c r="AF34" i="4"/>
  <c r="AG34" i="4"/>
  <c r="AC33" i="4"/>
  <c r="AD33" i="4" s="1"/>
  <c r="AE33" i="4"/>
  <c r="AF33" i="4"/>
  <c r="AG33" i="4"/>
  <c r="AC35" i="4"/>
  <c r="AE35" i="4"/>
  <c r="AF35" i="4"/>
  <c r="AG35" i="4"/>
  <c r="AC38" i="4"/>
  <c r="AE38" i="4"/>
  <c r="AF38" i="4"/>
  <c r="AG38" i="4"/>
  <c r="AC41" i="4"/>
  <c r="AE41" i="4"/>
  <c r="AF41" i="4"/>
  <c r="AG41" i="4"/>
  <c r="AC44" i="4"/>
  <c r="AD44" i="4" s="1"/>
  <c r="AE44" i="4"/>
  <c r="AF44" i="4"/>
  <c r="AG44" i="4"/>
  <c r="AD46" i="4"/>
  <c r="AE46" i="4"/>
  <c r="AF46" i="4"/>
  <c r="AG46" i="4"/>
  <c r="AC48" i="4"/>
  <c r="AN48" i="4" s="1"/>
  <c r="AE48" i="4"/>
  <c r="AF48" i="4"/>
  <c r="AG48" i="4"/>
  <c r="AC49" i="4"/>
  <c r="AD49" i="4" s="1"/>
  <c r="AE49" i="4"/>
  <c r="AF49" i="4"/>
  <c r="AG49" i="4"/>
  <c r="AC53" i="4"/>
  <c r="AL53" i="4" s="1"/>
  <c r="AE53" i="4"/>
  <c r="AF53" i="4"/>
  <c r="AG53" i="4"/>
  <c r="AC54" i="4"/>
  <c r="AK54" i="4" s="1"/>
  <c r="AE54" i="4"/>
  <c r="AF54" i="4"/>
  <c r="AG54" i="4"/>
  <c r="AD16" i="3"/>
  <c r="AE16" i="3"/>
  <c r="AF16" i="3"/>
  <c r="AD18" i="3"/>
  <c r="AE18" i="3"/>
  <c r="AF18" i="3"/>
  <c r="AD19" i="3"/>
  <c r="AE19" i="3"/>
  <c r="AF19" i="3"/>
  <c r="AD22" i="3"/>
  <c r="AE22" i="3"/>
  <c r="AF22" i="3"/>
  <c r="AD21" i="3"/>
  <c r="AE21" i="3"/>
  <c r="AF21" i="3"/>
  <c r="AD24" i="3"/>
  <c r="AE24" i="3"/>
  <c r="AF24" i="3"/>
  <c r="AD25" i="3"/>
  <c r="AE25" i="3"/>
  <c r="AF25" i="3"/>
  <c r="AD28" i="3"/>
  <c r="AE28" i="3"/>
  <c r="AF28" i="3"/>
  <c r="AD38" i="3"/>
  <c r="AE38" i="3"/>
  <c r="AF38" i="3"/>
  <c r="AD37" i="3"/>
  <c r="AE37" i="3"/>
  <c r="AF37" i="3"/>
  <c r="AD42" i="3"/>
  <c r="AE42" i="3"/>
  <c r="AF42" i="3"/>
  <c r="AD40" i="3"/>
  <c r="AE40" i="3"/>
  <c r="AF40" i="3"/>
  <c r="AD46" i="3"/>
  <c r="AE46" i="3"/>
  <c r="AF46" i="3"/>
  <c r="BN63" i="3"/>
  <c r="Y8" i="7"/>
  <c r="AE8" i="7" s="1"/>
  <c r="AA8" i="7"/>
  <c r="AB8" i="7"/>
  <c r="AC8" i="7"/>
  <c r="Y10" i="7"/>
  <c r="AA10" i="7"/>
  <c r="AB10" i="7"/>
  <c r="AC10" i="7"/>
  <c r="Y12" i="7"/>
  <c r="AE12" i="7" s="1"/>
  <c r="AA12" i="7"/>
  <c r="AB12" i="7"/>
  <c r="AC12" i="7"/>
  <c r="Y13" i="7"/>
  <c r="Z13" i="7" s="1"/>
  <c r="AA13" i="7"/>
  <c r="AB13" i="7"/>
  <c r="AC13" i="7"/>
  <c r="Y15" i="7"/>
  <c r="AF15" i="7" s="1"/>
  <c r="AA15" i="7"/>
  <c r="AB15" i="7"/>
  <c r="AC15" i="7"/>
  <c r="Y18" i="7"/>
  <c r="AG18" i="7" s="1"/>
  <c r="AA18" i="7"/>
  <c r="AB18" i="7"/>
  <c r="AC18" i="7"/>
  <c r="Y20" i="7"/>
  <c r="AG20" i="7" s="1"/>
  <c r="AA20" i="7"/>
  <c r="AB20" i="7"/>
  <c r="AC20" i="7"/>
  <c r="Y22" i="7"/>
  <c r="AA22" i="7"/>
  <c r="AB22" i="7"/>
  <c r="AC22" i="7"/>
  <c r="AJ25" i="7"/>
  <c r="AH25" i="7"/>
  <c r="Y28" i="7"/>
  <c r="AE28" i="7" s="1"/>
  <c r="AA28" i="7"/>
  <c r="AB28" i="7"/>
  <c r="AC28" i="7"/>
  <c r="Y30" i="7"/>
  <c r="AE30" i="7" s="1"/>
  <c r="AA30" i="7"/>
  <c r="AB30" i="7"/>
  <c r="AC30" i="7"/>
  <c r="Y31" i="7"/>
  <c r="AE31" i="7" s="1"/>
  <c r="AA31" i="7"/>
  <c r="AB31" i="7"/>
  <c r="AC31" i="7"/>
  <c r="Y34" i="7"/>
  <c r="Z34" i="7" s="1"/>
  <c r="AA34" i="7"/>
  <c r="AB34" i="7"/>
  <c r="AC34" i="7"/>
  <c r="Y35" i="7"/>
  <c r="Z35" i="7" s="1"/>
  <c r="AA35" i="7"/>
  <c r="AB35" i="7"/>
  <c r="AC35" i="7"/>
  <c r="Y37" i="7"/>
  <c r="AA37" i="7"/>
  <c r="AB37" i="7"/>
  <c r="AC37" i="7"/>
  <c r="Y40" i="7"/>
  <c r="Z40" i="7" s="1"/>
  <c r="AA40" i="7"/>
  <c r="AB40" i="7"/>
  <c r="AC40" i="7"/>
  <c r="Y42" i="7"/>
  <c r="AG42" i="7" s="1"/>
  <c r="AA42" i="7"/>
  <c r="AB42" i="7"/>
  <c r="AC42" i="7"/>
  <c r="Y44" i="7"/>
  <c r="AE44" i="7" s="1"/>
  <c r="AA44" i="7"/>
  <c r="AB44" i="7"/>
  <c r="AC44" i="7"/>
  <c r="Y45" i="7"/>
  <c r="AF45" i="7" s="1"/>
  <c r="AA45" i="7"/>
  <c r="AB45" i="7"/>
  <c r="AC45" i="7"/>
  <c r="Y47" i="7"/>
  <c r="AF47" i="7" s="1"/>
  <c r="AA47" i="7"/>
  <c r="AB47" i="7"/>
  <c r="AC47" i="7"/>
  <c r="Y48" i="7"/>
  <c r="AF48" i="7" s="1"/>
  <c r="AA48" i="7"/>
  <c r="AB48" i="7"/>
  <c r="AC48" i="7"/>
  <c r="Y51" i="7"/>
  <c r="AF51" i="7" s="1"/>
  <c r="AA51" i="7"/>
  <c r="AB51" i="7"/>
  <c r="AC51" i="7"/>
  <c r="Y52" i="7"/>
  <c r="AF52" i="7" s="1"/>
  <c r="AA52" i="7"/>
  <c r="AB52" i="7"/>
  <c r="AC52" i="7"/>
  <c r="AE54" i="7"/>
  <c r="AO8" i="1"/>
  <c r="AX8" i="1" s="1"/>
  <c r="AQ8" i="1"/>
  <c r="AR8" i="1"/>
  <c r="AS8" i="1"/>
  <c r="AO9" i="1"/>
  <c r="AP9" i="1" s="1"/>
  <c r="AO11" i="1"/>
  <c r="AU11" i="1" s="1"/>
  <c r="AO13" i="1"/>
  <c r="AP13" i="1" s="1"/>
  <c r="AX52" i="1"/>
  <c r="AU53" i="1"/>
  <c r="AQ67" i="1"/>
  <c r="AR67" i="1"/>
  <c r="AS67" i="1"/>
  <c r="AQ69" i="1"/>
  <c r="AR69" i="1"/>
  <c r="AS69" i="1"/>
  <c r="AQ71" i="1"/>
  <c r="AR71" i="1"/>
  <c r="AS71" i="1"/>
  <c r="AQ72" i="1"/>
  <c r="AR72" i="1"/>
  <c r="AS72" i="1"/>
  <c r="AQ75" i="1"/>
  <c r="AR75" i="1"/>
  <c r="AS75" i="1"/>
  <c r="AQ74" i="1"/>
  <c r="AR74" i="1"/>
  <c r="AS74" i="1"/>
  <c r="AQ78" i="1"/>
  <c r="AR78" i="1"/>
  <c r="AS78" i="1"/>
  <c r="AQ81" i="1"/>
  <c r="AR81" i="1"/>
  <c r="AS81" i="1"/>
  <c r="AQ82" i="1"/>
  <c r="AR82" i="1"/>
  <c r="AS82" i="1"/>
  <c r="AQ84" i="1"/>
  <c r="AR84" i="1"/>
  <c r="AS84" i="1"/>
  <c r="AD101" i="3" l="1"/>
  <c r="AE101" i="3"/>
  <c r="AJ8" i="4"/>
  <c r="AK21" i="4"/>
  <c r="AH35" i="7"/>
  <c r="AH40" i="7"/>
  <c r="AH34" i="7"/>
  <c r="AJ28" i="7"/>
  <c r="AK35" i="4"/>
  <c r="AI35" i="4"/>
  <c r="AN30" i="4"/>
  <c r="AM30" i="4"/>
  <c r="AL30" i="4"/>
  <c r="AK30" i="4"/>
  <c r="AJ30" i="4"/>
  <c r="AI30" i="4"/>
  <c r="AN38" i="4"/>
  <c r="AK38" i="4"/>
  <c r="AJ38" i="4"/>
  <c r="AI38" i="4"/>
  <c r="AE15" i="7"/>
  <c r="AG37" i="7"/>
  <c r="AK41" i="4"/>
  <c r="AD41" i="4"/>
  <c r="AL41" i="4"/>
  <c r="AD27" i="4"/>
  <c r="AM27" i="4"/>
  <c r="AK27" i="4"/>
  <c r="AJ27" i="4"/>
  <c r="AI27" i="4"/>
  <c r="AL27" i="4"/>
  <c r="AI49" i="4"/>
  <c r="AI11" i="4"/>
  <c r="AL20" i="4"/>
  <c r="AE13" i="7"/>
  <c r="AG8" i="7"/>
  <c r="AF8" i="7"/>
  <c r="AJ30" i="7"/>
  <c r="AF30" i="7"/>
  <c r="AH30" i="7"/>
  <c r="AL23" i="4"/>
  <c r="AJ54" i="4"/>
  <c r="AK24" i="4"/>
  <c r="AK7" i="4"/>
  <c r="AI7" i="4"/>
  <c r="AK28" i="4"/>
  <c r="AM48" i="4"/>
  <c r="AN41" i="4"/>
  <c r="Z30" i="7"/>
  <c r="AJ42" i="7"/>
  <c r="AD42" i="7"/>
  <c r="AD8" i="7"/>
  <c r="AH42" i="7"/>
  <c r="AF42" i="7"/>
  <c r="Z42" i="7"/>
  <c r="AD40" i="7"/>
  <c r="AJ37" i="7"/>
  <c r="AD37" i="7"/>
  <c r="AD30" i="7"/>
  <c r="AD52" i="7"/>
  <c r="AD51" i="7"/>
  <c r="AD47" i="7"/>
  <c r="AH31" i="7"/>
  <c r="AG12" i="7"/>
  <c r="AD48" i="7"/>
  <c r="AD45" i="7"/>
  <c r="AH37" i="7"/>
  <c r="AD34" i="7"/>
  <c r="AF31" i="7"/>
  <c r="Z31" i="7"/>
  <c r="AG30" i="7"/>
  <c r="AG15" i="7"/>
  <c r="AA54" i="7"/>
  <c r="AF12" i="7"/>
  <c r="Z12" i="7"/>
  <c r="Z8" i="7"/>
  <c r="AH44" i="7"/>
  <c r="Y54" i="7"/>
  <c r="Z37" i="7"/>
  <c r="AD35" i="7"/>
  <c r="AJ31" i="7"/>
  <c r="AD31" i="7"/>
  <c r="AD18" i="7"/>
  <c r="AC54" i="7"/>
  <c r="AD12" i="7"/>
  <c r="AH52" i="7"/>
  <c r="AH51" i="7"/>
  <c r="AH48" i="7"/>
  <c r="AH47" i="7"/>
  <c r="AH45" i="7"/>
  <c r="AG34" i="7"/>
  <c r="AH28" i="7"/>
  <c r="AD28" i="7"/>
  <c r="AD15" i="7"/>
  <c r="Z15" i="7"/>
  <c r="AJ7" i="4"/>
  <c r="AG10" i="7"/>
  <c r="AG51" i="7"/>
  <c r="AG48" i="7"/>
  <c r="AG28" i="7"/>
  <c r="AG52" i="7"/>
  <c r="AG47" i="7"/>
  <c r="AG45" i="7"/>
  <c r="AF34" i="7"/>
  <c r="Z52" i="7"/>
  <c r="Z51" i="7"/>
  <c r="Z48" i="7"/>
  <c r="Z47" i="7"/>
  <c r="Z45" i="7"/>
  <c r="AD44" i="7"/>
  <c r="AJ34" i="7"/>
  <c r="AG31" i="7"/>
  <c r="AF28" i="7"/>
  <c r="Z28" i="7"/>
  <c r="AG13" i="7"/>
  <c r="AD13" i="7"/>
  <c r="AW13" i="1"/>
  <c r="AU9" i="1"/>
  <c r="AW11" i="1"/>
  <c r="AP8" i="1"/>
  <c r="AO87" i="1"/>
  <c r="BF38" i="6"/>
  <c r="BN38" i="6"/>
  <c r="BP38" i="6"/>
  <c r="BO38" i="6"/>
  <c r="BF35" i="6"/>
  <c r="BP35" i="6"/>
  <c r="BO35" i="6"/>
  <c r="BN35" i="6"/>
  <c r="BN30" i="6"/>
  <c r="BP30" i="6"/>
  <c r="BO30" i="6"/>
  <c r="BM30" i="6"/>
  <c r="BF15" i="6"/>
  <c r="BK15" i="6"/>
  <c r="BM15" i="6"/>
  <c r="BL15" i="6"/>
  <c r="BF13" i="6"/>
  <c r="BM13" i="6"/>
  <c r="BL13" i="6"/>
  <c r="BK13" i="6"/>
  <c r="BF12" i="6"/>
  <c r="BM12" i="6"/>
  <c r="BK12" i="6"/>
  <c r="BL12" i="6"/>
  <c r="BF10" i="6"/>
  <c r="BL10" i="6"/>
  <c r="BK10" i="6"/>
  <c r="BM10" i="6"/>
  <c r="BF8" i="6"/>
  <c r="BK8" i="6"/>
  <c r="BM8" i="6"/>
  <c r="BL8" i="6"/>
  <c r="AW53" i="1"/>
  <c r="BC53" i="1"/>
  <c r="BA9" i="1"/>
  <c r="BC9" i="1"/>
  <c r="BB8" i="1"/>
  <c r="AV9" i="1"/>
  <c r="AH11" i="5"/>
  <c r="AK11" i="5"/>
  <c r="AJ11" i="5"/>
  <c r="AI11" i="5"/>
  <c r="AH9" i="5"/>
  <c r="AK9" i="5"/>
  <c r="AJ9" i="5"/>
  <c r="AI9" i="5"/>
  <c r="AL54" i="4"/>
  <c r="AL21" i="4"/>
  <c r="AL44" i="4"/>
  <c r="AM44" i="4"/>
  <c r="AD53" i="4"/>
  <c r="AK53" i="4"/>
  <c r="AJ53" i="4"/>
  <c r="AI53" i="4"/>
  <c r="AD14" i="4"/>
  <c r="AK14" i="4"/>
  <c r="AJ14" i="4"/>
  <c r="AI14" i="4"/>
  <c r="AL14" i="4"/>
  <c r="AK13" i="4"/>
  <c r="AJ13" i="4"/>
  <c r="AI13" i="4"/>
  <c r="AL13" i="4"/>
  <c r="BF30" i="6"/>
  <c r="AT9" i="1"/>
  <c r="BA8" i="1"/>
  <c r="AW8" i="1"/>
  <c r="AT44" i="1"/>
  <c r="AZ8" i="1"/>
  <c r="AV8" i="1"/>
  <c r="BC8" i="1"/>
  <c r="AY8" i="1"/>
  <c r="AU8" i="1"/>
  <c r="AY53" i="1"/>
  <c r="AT43" i="1"/>
  <c r="AW9" i="1"/>
  <c r="AT26" i="1"/>
  <c r="AT11" i="1"/>
  <c r="AZ53" i="1"/>
  <c r="AT50" i="1"/>
  <c r="AU13" i="1"/>
  <c r="AV13" i="1"/>
  <c r="AZ9" i="1"/>
  <c r="AZ52" i="1"/>
  <c r="AT71" i="1"/>
  <c r="AT67" i="1"/>
  <c r="BC52" i="1"/>
  <c r="AT29" i="1"/>
  <c r="AY9" i="1"/>
  <c r="AT69" i="1"/>
  <c r="BB52" i="1"/>
  <c r="AT37" i="1"/>
  <c r="AT18" i="1"/>
  <c r="AX13" i="1"/>
  <c r="AT13" i="1"/>
  <c r="AT74" i="1"/>
  <c r="AY52" i="1"/>
  <c r="AT52" i="1"/>
  <c r="BA11" i="1"/>
  <c r="AT8" i="1"/>
  <c r="AT75" i="1"/>
  <c r="AT72" i="1"/>
  <c r="BA13" i="1"/>
  <c r="AH8" i="4"/>
  <c r="AT78" i="1"/>
  <c r="AT84" i="1"/>
  <c r="AT82" i="1"/>
  <c r="BA53" i="1"/>
  <c r="AV53" i="1"/>
  <c r="BA52" i="1"/>
  <c r="AT60" i="1"/>
  <c r="AT62" i="1"/>
  <c r="AT55" i="1"/>
  <c r="AT63" i="1"/>
  <c r="AT36" i="1"/>
  <c r="BB13" i="1"/>
  <c r="AK8" i="4"/>
  <c r="AN54" i="4"/>
  <c r="AH14" i="4"/>
  <c r="AM49" i="4"/>
  <c r="AM21" i="4"/>
  <c r="AI21" i="4"/>
  <c r="AD21" i="4"/>
  <c r="AN53" i="4"/>
  <c r="AK49" i="4"/>
  <c r="AN49" i="4"/>
  <c r="AN21" i="4"/>
  <c r="AH21" i="4"/>
  <c r="AH20" i="4"/>
  <c r="AM54" i="4"/>
  <c r="AI54" i="4"/>
  <c r="AD54" i="4"/>
  <c r="AJ49" i="4"/>
  <c r="AJ11" i="4"/>
  <c r="AH11" i="4"/>
  <c r="AH7" i="4"/>
  <c r="AH44" i="4"/>
  <c r="AH18" i="4"/>
  <c r="AH10" i="4"/>
  <c r="AH54" i="4"/>
  <c r="AH35" i="4"/>
  <c r="AH30" i="4"/>
  <c r="AH27" i="4"/>
  <c r="AH17" i="4"/>
  <c r="AL10" i="4"/>
  <c r="AH28" i="4"/>
  <c r="AK11" i="4"/>
  <c r="AL7" i="4"/>
  <c r="AH49" i="4"/>
  <c r="AH41" i="4"/>
  <c r="AH38" i="4"/>
  <c r="AH48" i="4"/>
  <c r="AH24" i="4"/>
  <c r="BO55" i="6"/>
  <c r="AG40" i="3"/>
  <c r="BN50" i="6"/>
  <c r="BK17" i="6"/>
  <c r="BP17" i="6"/>
  <c r="BN52" i="6"/>
  <c r="BO52" i="6"/>
  <c r="BJ67" i="6"/>
  <c r="BJ59" i="6"/>
  <c r="BJ46" i="6"/>
  <c r="BJ35" i="6"/>
  <c r="BJ63" i="6"/>
  <c r="AG18" i="5"/>
  <c r="AK13" i="5"/>
  <c r="AG23" i="5"/>
  <c r="AG20" i="5"/>
  <c r="AG13" i="5"/>
  <c r="BO53" i="6"/>
  <c r="BJ52" i="6"/>
  <c r="BJ25" i="6"/>
  <c r="BJ15" i="6"/>
  <c r="BF63" i="6"/>
  <c r="BJ57" i="6"/>
  <c r="BM53" i="6"/>
  <c r="BJ53" i="6"/>
  <c r="BJ41" i="6"/>
  <c r="BJ40" i="6"/>
  <c r="BJ58" i="6"/>
  <c r="BO50" i="6"/>
  <c r="BF41" i="6"/>
  <c r="BM65" i="6"/>
  <c r="BK50" i="6"/>
  <c r="BF50" i="6"/>
  <c r="BF44" i="6"/>
  <c r="BJ43" i="6"/>
  <c r="BF43" i="6"/>
  <c r="BO17" i="6"/>
  <c r="BJ13" i="6"/>
  <c r="BJ8" i="6"/>
  <c r="BM17" i="6"/>
  <c r="BJ12" i="6"/>
  <c r="BO65" i="6"/>
  <c r="BJ61" i="6"/>
  <c r="BJ55" i="6"/>
  <c r="BK52" i="6"/>
  <c r="BF52" i="6"/>
  <c r="BM50" i="6"/>
  <c r="BJ50" i="6"/>
  <c r="BF46" i="6"/>
  <c r="BJ44" i="6"/>
  <c r="BF40" i="6"/>
  <c r="BF25" i="6"/>
  <c r="BP25" i="6"/>
  <c r="BO25" i="6"/>
  <c r="BL17" i="6"/>
  <c r="BJ17" i="6"/>
  <c r="BJ10" i="6"/>
  <c r="AT81" i="1"/>
  <c r="AT61" i="1"/>
  <c r="BJ30" i="6"/>
  <c r="BI69" i="6"/>
  <c r="BJ38" i="6"/>
  <c r="BJ23" i="6"/>
  <c r="BG69" i="6"/>
  <c r="AG47" i="5"/>
  <c r="AG48" i="5"/>
  <c r="AG44" i="5"/>
  <c r="AG22" i="5"/>
  <c r="AG9" i="5"/>
  <c r="AG16" i="5"/>
  <c r="AG11" i="5"/>
  <c r="AG42" i="5"/>
  <c r="AH46" i="4"/>
  <c r="AR87" i="1"/>
  <c r="AS87" i="1"/>
  <c r="AQ87" i="1"/>
  <c r="AH34" i="4"/>
  <c r="AN27" i="4"/>
  <c r="AM28" i="4"/>
  <c r="AI28" i="4"/>
  <c r="AL28" i="4"/>
  <c r="AD28" i="4"/>
  <c r="AN28" i="4"/>
  <c r="AM24" i="4"/>
  <c r="AI24" i="4"/>
  <c r="AH23" i="4"/>
  <c r="AL24" i="4"/>
  <c r="AD24" i="4"/>
  <c r="AN24" i="4"/>
  <c r="AG19" i="3"/>
  <c r="AG21" i="3"/>
  <c r="AG42" i="3"/>
  <c r="AG18" i="3"/>
  <c r="AG28" i="3"/>
  <c r="AG16" i="3"/>
  <c r="AG25" i="3"/>
  <c r="AG46" i="3"/>
  <c r="AG37" i="3"/>
  <c r="BL63" i="3"/>
  <c r="AG22" i="3"/>
  <c r="AG38" i="3"/>
  <c r="AC56" i="4"/>
  <c r="AH33" i="4"/>
  <c r="AF56" i="4"/>
  <c r="AE56" i="4"/>
  <c r="AT41" i="1"/>
  <c r="AT53" i="1"/>
  <c r="AT48" i="1"/>
  <c r="AT46" i="1"/>
  <c r="BC13" i="1"/>
  <c r="AY13" i="1"/>
  <c r="BB11" i="1"/>
  <c r="AX11" i="1"/>
  <c r="AP11" i="1"/>
  <c r="AI52" i="7"/>
  <c r="AE52" i="7"/>
  <c r="AI51" i="7"/>
  <c r="AE51" i="7"/>
  <c r="AI48" i="7"/>
  <c r="AE48" i="7"/>
  <c r="AI47" i="7"/>
  <c r="AE47" i="7"/>
  <c r="AI45" i="7"/>
  <c r="AE45" i="7"/>
  <c r="AI44" i="7"/>
  <c r="Z44" i="7"/>
  <c r="AJ40" i="7"/>
  <c r="AJ35" i="7"/>
  <c r="AJ22" i="7"/>
  <c r="Z22" i="7"/>
  <c r="AH22" i="7"/>
  <c r="AI22" i="7"/>
  <c r="AD20" i="7"/>
  <c r="AD10" i="7"/>
  <c r="AE40" i="7"/>
  <c r="AI40" i="7"/>
  <c r="AE35" i="7"/>
  <c r="AI35" i="7"/>
  <c r="AF20" i="7"/>
  <c r="AJ20" i="7"/>
  <c r="Z20" i="7"/>
  <c r="AH20" i="7"/>
  <c r="AE20" i="7"/>
  <c r="AI20" i="7"/>
  <c r="AF10" i="7"/>
  <c r="Z10" i="7"/>
  <c r="AE10" i="7"/>
  <c r="AZ11" i="1"/>
  <c r="AV11" i="1"/>
  <c r="AG44" i="7"/>
  <c r="AG40" i="7"/>
  <c r="AG35" i="7"/>
  <c r="AF18" i="7"/>
  <c r="AJ18" i="7"/>
  <c r="Z18" i="7"/>
  <c r="AH18" i="7"/>
  <c r="AE18" i="7"/>
  <c r="AI18" i="7"/>
  <c r="BB53" i="1"/>
  <c r="AX53" i="1"/>
  <c r="AZ13" i="1"/>
  <c r="BC11" i="1"/>
  <c r="AY11" i="1"/>
  <c r="BB9" i="1"/>
  <c r="AX9" i="1"/>
  <c r="AB54" i="7"/>
  <c r="AJ52" i="7"/>
  <c r="AJ51" i="7"/>
  <c r="AJ48" i="7"/>
  <c r="AJ47" i="7"/>
  <c r="AJ45" i="7"/>
  <c r="AJ44" i="7"/>
  <c r="AF44" i="7"/>
  <c r="AE42" i="7"/>
  <c r="AI42" i="7"/>
  <c r="AF40" i="7"/>
  <c r="AI37" i="7"/>
  <c r="AF35" i="7"/>
  <c r="AE34" i="7"/>
  <c r="AI34" i="7"/>
  <c r="AI25" i="7"/>
  <c r="Z25" i="7"/>
  <c r="AD22" i="7"/>
  <c r="BK63" i="3"/>
  <c r="BJ63" i="3"/>
  <c r="AG24" i="3"/>
  <c r="AD20" i="4"/>
  <c r="AM20" i="4"/>
  <c r="AJ20" i="4"/>
  <c r="AN20" i="4"/>
  <c r="AK20" i="4"/>
  <c r="AH13" i="4"/>
  <c r="AG56" i="4"/>
  <c r="AF13" i="7"/>
  <c r="AD38" i="4"/>
  <c r="AL38" i="4"/>
  <c r="AM38" i="4"/>
  <c r="AD30" i="4"/>
  <c r="AD23" i="4"/>
  <c r="AM23" i="4"/>
  <c r="AJ23" i="4"/>
  <c r="AN23" i="4"/>
  <c r="AK23" i="4"/>
  <c r="AD18" i="4"/>
  <c r="AL18" i="4"/>
  <c r="AI18" i="4"/>
  <c r="AM18" i="4"/>
  <c r="AJ18" i="4"/>
  <c r="AN18" i="4"/>
  <c r="AD17" i="4"/>
  <c r="AL17" i="4"/>
  <c r="AM17" i="4"/>
  <c r="AN17" i="4"/>
  <c r="AI31" i="7"/>
  <c r="AI30" i="7"/>
  <c r="AI28" i="7"/>
  <c r="AM53" i="4"/>
  <c r="AH53" i="4"/>
  <c r="AD48" i="4"/>
  <c r="AL48" i="4"/>
  <c r="AD35" i="4"/>
  <c r="AL35" i="4"/>
  <c r="AM35" i="4"/>
  <c r="AJ35" i="4"/>
  <c r="AN35" i="4"/>
  <c r="AD13" i="4"/>
  <c r="AF53" i="5"/>
  <c r="AL49" i="4"/>
  <c r="AK44" i="4"/>
  <c r="AM41" i="4"/>
  <c r="AN33" i="4"/>
  <c r="AL11" i="4"/>
  <c r="AI8" i="4"/>
  <c r="AE53" i="5"/>
  <c r="AN44" i="4"/>
  <c r="AL8" i="4"/>
  <c r="AD53" i="5"/>
  <c r="AG50" i="5"/>
  <c r="AG24" i="5"/>
  <c r="AJ13" i="5"/>
  <c r="BH69" i="6"/>
  <c r="BN65" i="6"/>
  <c r="BJ65" i="6"/>
  <c r="BF65" i="6"/>
  <c r="BF55" i="6"/>
  <c r="BN53" i="6"/>
  <c r="BF53" i="6"/>
  <c r="AI13" i="5"/>
  <c r="BE69" i="6"/>
  <c r="BP65" i="6"/>
  <c r="BP53" i="6"/>
  <c r="BP52" i="6"/>
  <c r="BP50" i="6"/>
  <c r="BN17" i="6"/>
  <c r="AG101" i="3" l="1"/>
  <c r="BJ69" i="6"/>
  <c r="AY87" i="1"/>
  <c r="BM63" i="3"/>
  <c r="AG53" i="5"/>
  <c r="AH56" i="4"/>
  <c r="AT87" i="1"/>
  <c r="AD5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J5" authorId="0" shapeId="0" xr:uid="{00000000-0006-0000-0500-000001000000}">
      <text>
        <r>
          <rPr>
            <sz val="10"/>
            <rFont val="Arial"/>
            <family val="2"/>
          </rPr>
          <t xml:space="preserve">Marcassins
Noir sur fond orange
Argent sur fond orange
Or sur fond orange
</t>
        </r>
      </text>
    </comment>
    <comment ref="AJ6" authorId="0" shapeId="0" xr:uid="{00000000-0006-0000-0500-000002000000}">
      <text>
        <r>
          <rPr>
            <sz val="10"/>
            <rFont val="Arial"/>
            <family val="2"/>
          </rPr>
          <t>Sangliers:
Vert sur fond blanc  
Argent sur fond vert
Or sur fond blanc
Or sur fond noir
Or sur fond bleu
Or sur fond rouge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L6" authorId="0" shapeId="0" xr:uid="{00000000-0006-0000-0200-000001000000}">
      <text>
        <r>
          <rPr>
            <sz val="10"/>
            <rFont val="Arial"/>
            <family val="2"/>
          </rPr>
          <t>Jusqu'à Cadet : MARCASSIN
Vert fond Blanc
Argent fond Vert
Or fond Blanc
Or fond Noir</t>
        </r>
      </text>
    </comment>
  </commentList>
</comments>
</file>

<file path=xl/sharedStrings.xml><?xml version="1.0" encoding="utf-8"?>
<sst xmlns="http://schemas.openxmlformats.org/spreadsheetml/2006/main" count="781" uniqueCount="430">
  <si>
    <t>Nb</t>
  </si>
  <si>
    <t>Moy</t>
  </si>
  <si>
    <t>Podiums</t>
  </si>
  <si>
    <t>Ecussons FFTA</t>
  </si>
  <si>
    <t>/3</t>
  </si>
  <si>
    <t>Or</t>
  </si>
  <si>
    <t>Ag</t>
  </si>
  <si>
    <t>Br</t>
  </si>
  <si>
    <t>Tt</t>
  </si>
  <si>
    <t>Benjamin Homme</t>
  </si>
  <si>
    <t>Minime Femme</t>
  </si>
  <si>
    <t>(1)</t>
  </si>
  <si>
    <t>(2)</t>
  </si>
  <si>
    <t>(3)</t>
  </si>
  <si>
    <t>Cadette Femme</t>
  </si>
  <si>
    <t>Cadet Homme</t>
  </si>
  <si>
    <t>MULLER Christian</t>
  </si>
  <si>
    <t>STRYJEK Julien</t>
  </si>
  <si>
    <t>Scratch Homme Bare Bow</t>
  </si>
  <si>
    <t>GOGIBUS Alain</t>
  </si>
  <si>
    <t>TORLET Teddy</t>
  </si>
  <si>
    <t>BEDUCHAUD Bernard</t>
  </si>
  <si>
    <t>VOLVERT Claudette</t>
  </si>
  <si>
    <t>REMOLU Jean-Michel</t>
  </si>
  <si>
    <t>TETART Philippe</t>
  </si>
  <si>
    <t>Compound Jeune Femme</t>
  </si>
  <si>
    <t>Compound Jeune Homme</t>
  </si>
  <si>
    <t>VALENTIN Angélique</t>
  </si>
  <si>
    <t>SALAUN Hervé</t>
  </si>
  <si>
    <t>HUET Claude</t>
  </si>
  <si>
    <t>CHAIRON Daniel</t>
  </si>
  <si>
    <t>PERREUX Norbert</t>
  </si>
  <si>
    <t>Nombre d'Archer participants aux concours FFTA :</t>
  </si>
  <si>
    <t>Minime Femme classique</t>
  </si>
  <si>
    <t>Minime Homme classique</t>
  </si>
  <si>
    <t>Cadet Homme classique</t>
  </si>
  <si>
    <t>Cadette Femme classique</t>
  </si>
  <si>
    <t>Junior Homme classique</t>
  </si>
  <si>
    <t>Senior Homme Classique</t>
  </si>
  <si>
    <t>PRIN Jean-Charles</t>
  </si>
  <si>
    <t>Jeune Homme Compound</t>
  </si>
  <si>
    <t>Senior Femme Compound</t>
  </si>
  <si>
    <t>Senior Femme Classique</t>
  </si>
  <si>
    <t>Junior  Homme Compound</t>
  </si>
  <si>
    <t>Ecussons</t>
  </si>
  <si>
    <t>Junior Femme Classique</t>
  </si>
  <si>
    <t>NB</t>
  </si>
  <si>
    <t>Cadet Femme</t>
  </si>
  <si>
    <t>Junior Homme Compound</t>
  </si>
  <si>
    <t>Senior Homme Compound</t>
  </si>
  <si>
    <t>Écussons FFTA</t>
  </si>
  <si>
    <t>Benjamin Homme Arc Nu</t>
  </si>
  <si>
    <t>Minime Femme Arc Nu</t>
  </si>
  <si>
    <t>Minime Homme Arc Nu</t>
  </si>
  <si>
    <t>Cadet Homme Arc Nu</t>
  </si>
  <si>
    <t>Senior Femme Arc Chasse</t>
  </si>
  <si>
    <t>Senior Homme Arc Chasse</t>
  </si>
  <si>
    <t>DIDRICHE Frédéric</t>
  </si>
  <si>
    <t>Senior Homme Arc Droit</t>
  </si>
  <si>
    <t>Senior Femme Bare Bow</t>
  </si>
  <si>
    <t>Junior Femme Arc Libre</t>
  </si>
  <si>
    <t>Junior Homme Arc Libre</t>
  </si>
  <si>
    <t>Senior Femme Arc Libre</t>
  </si>
  <si>
    <t>Senior Homme Arc Libre</t>
  </si>
  <si>
    <t>Senior Femme Arc Nu</t>
  </si>
  <si>
    <t>SHBB</t>
  </si>
  <si>
    <t>B,BEDUCHAUD</t>
  </si>
  <si>
    <t>G.GUILLOT</t>
  </si>
  <si>
    <t>M.VAN DERCAMERE</t>
  </si>
  <si>
    <t>N.STASKIEWICZ</t>
  </si>
  <si>
    <t>A.GOGIBUS</t>
  </si>
  <si>
    <t>J.BOILEAU</t>
  </si>
  <si>
    <t>10.05.09</t>
  </si>
  <si>
    <t>18.05.08</t>
  </si>
  <si>
    <t>03.05.09</t>
  </si>
  <si>
    <t>01.07.12</t>
  </si>
  <si>
    <t>J.BALLAN</t>
  </si>
  <si>
    <t>J.DEBRUYNE</t>
  </si>
  <si>
    <t>11.06.06</t>
  </si>
  <si>
    <t>09.05.09</t>
  </si>
  <si>
    <t>22.05.11</t>
  </si>
  <si>
    <t>02.05.10</t>
  </si>
  <si>
    <t>06.05.12</t>
  </si>
  <si>
    <t>09.06.13</t>
  </si>
  <si>
    <t>SALLE</t>
  </si>
  <si>
    <t>B.BEDUCHAUD</t>
  </si>
  <si>
    <t>JP.ODIENNE</t>
  </si>
  <si>
    <t>H.SALAUN</t>
  </si>
  <si>
    <t>T,TORLET</t>
  </si>
  <si>
    <t>M.DELAPLACE</t>
  </si>
  <si>
    <t>F.GAWLOWIEZ</t>
  </si>
  <si>
    <t>26,11,05</t>
  </si>
  <si>
    <t>09.12.12</t>
  </si>
  <si>
    <t>24.10.09</t>
  </si>
  <si>
    <t>05.10.97</t>
  </si>
  <si>
    <t>22.11.15</t>
  </si>
  <si>
    <t>27.10.12</t>
  </si>
  <si>
    <t>24.10.10</t>
  </si>
  <si>
    <t>18.12.11</t>
  </si>
  <si>
    <t>16.11.13</t>
  </si>
  <si>
    <t>09.10.11</t>
  </si>
  <si>
    <t>20.11.99</t>
  </si>
  <si>
    <t>01.11.08</t>
  </si>
  <si>
    <t>FIELD</t>
  </si>
  <si>
    <t>Y.LE BORGNE</t>
  </si>
  <si>
    <t>D;DELVAUX</t>
  </si>
  <si>
    <t>F.SCHNEIDER</t>
  </si>
  <si>
    <t>L.BADER</t>
  </si>
  <si>
    <t>T.TORLET</t>
  </si>
  <si>
    <t>E.MEYER</t>
  </si>
  <si>
    <t>23.03.08</t>
  </si>
  <si>
    <t>20.04.13</t>
  </si>
  <si>
    <t>12.04.09</t>
  </si>
  <si>
    <t>20.07.97</t>
  </si>
  <si>
    <t>30.04.00</t>
  </si>
  <si>
    <t>21.06.98</t>
  </si>
  <si>
    <t>17.06.12</t>
  </si>
  <si>
    <t>20.07.03</t>
  </si>
  <si>
    <t>11.03.12</t>
  </si>
  <si>
    <t>15.05.16</t>
  </si>
  <si>
    <t>PERFORMANCE PAR EQUIPE DE CLUB</t>
  </si>
  <si>
    <t>SALLE Cl</t>
  </si>
  <si>
    <t>13.11.2011</t>
  </si>
  <si>
    <t>B.BEDUCHAUD - J.BOILEAU - G.GUILLOT</t>
  </si>
  <si>
    <t>SALLE CO</t>
  </si>
  <si>
    <t>16.02.2014</t>
  </si>
  <si>
    <t>T. TORLET - J. BOILEAU - A.GOGIBUS</t>
  </si>
  <si>
    <t>SALLE Mixte</t>
  </si>
  <si>
    <t>23.11.08</t>
  </si>
  <si>
    <t>A.GOGIBUS - G.GUILLOT - M.VAN DERCAMERE</t>
  </si>
  <si>
    <t>FITA 2X70 CL</t>
  </si>
  <si>
    <t>15.06.2008</t>
  </si>
  <si>
    <t>G.GUILLOT - M.VAN DERCAMERE - Y.LE BORGNE.</t>
  </si>
  <si>
    <t>12.05.2013</t>
  </si>
  <si>
    <t>Y.LE BORGNE - B.BEDUCHAUD - T.TORLET</t>
  </si>
  <si>
    <t>2X50-CL</t>
  </si>
  <si>
    <t>04.05.2008</t>
  </si>
  <si>
    <t>G.GUILLOT - A.BRASSEUR - M.VAN DERCAMERE</t>
  </si>
  <si>
    <t>2X50-CO</t>
  </si>
  <si>
    <t>18.06.2006</t>
  </si>
  <si>
    <t>T.TORLET - G.VALENTIN - M.MUZELET</t>
  </si>
  <si>
    <t>2x50 Mixte</t>
  </si>
  <si>
    <t>29.07.2012</t>
  </si>
  <si>
    <t>B.BEDUCHAUD - P.STASKIEWICZ - N.PERREUX</t>
  </si>
  <si>
    <t>FITA -CO</t>
  </si>
  <si>
    <t>T.TORLET - G.VALENTIN - A.GOGIBUS</t>
  </si>
  <si>
    <t>SALLE Jeunes</t>
  </si>
  <si>
    <t>28.10.2007</t>
  </si>
  <si>
    <t>B.MARTIN KLEISCH - D.BERGEON - G.HERBIN</t>
  </si>
  <si>
    <t>3D Jeunes</t>
  </si>
  <si>
    <t>20.04.2008</t>
  </si>
  <si>
    <t>R.HERBELOT - C.MARTIN - B.MARTIN KLEISCH</t>
  </si>
  <si>
    <t>SH  libre</t>
  </si>
  <si>
    <t>SH  chasse</t>
  </si>
  <si>
    <t>JH  libre</t>
  </si>
  <si>
    <t>SH AD</t>
  </si>
  <si>
    <t>SH BB</t>
  </si>
  <si>
    <t>3D</t>
  </si>
  <si>
    <t>F.DIDRICHE</t>
  </si>
  <si>
    <t>G.VALENTIN</t>
  </si>
  <si>
    <t>02.04.17</t>
  </si>
  <si>
    <t>NATURE</t>
  </si>
  <si>
    <t>BBF</t>
  </si>
  <si>
    <t>J.PETIT</t>
  </si>
  <si>
    <t>S,DUBOS</t>
  </si>
  <si>
    <t>L.SIMON</t>
  </si>
  <si>
    <t>A.LE BRAS</t>
  </si>
  <si>
    <t>01.06.14</t>
  </si>
  <si>
    <t>05.06.16</t>
  </si>
  <si>
    <t>M.GIMEL</t>
  </si>
  <si>
    <t>19.05.13</t>
  </si>
  <si>
    <t>27,06,05</t>
  </si>
  <si>
    <t>31.05.15</t>
  </si>
  <si>
    <t>M.LEON</t>
  </si>
  <si>
    <t>I.COUTIEZ</t>
  </si>
  <si>
    <t>M.LE BRAS</t>
  </si>
  <si>
    <t>H.DESJARDINS</t>
  </si>
  <si>
    <t>E.DUCROS</t>
  </si>
  <si>
    <t>G.CHOPIN</t>
  </si>
  <si>
    <t>M.WEINREICH</t>
  </si>
  <si>
    <t>06.12.03</t>
  </si>
  <si>
    <t>28;01;18</t>
  </si>
  <si>
    <t>22.01.17</t>
  </si>
  <si>
    <t>09.02.98</t>
  </si>
  <si>
    <t>15.10.00</t>
  </si>
  <si>
    <t>11.10.98</t>
  </si>
  <si>
    <t>C.VOLVERT</t>
  </si>
  <si>
    <t>S.ALAVOINE</t>
  </si>
  <si>
    <t>J.LAURENT</t>
  </si>
  <si>
    <t>A.VALENTIN</t>
  </si>
  <si>
    <t>06.05.06</t>
  </si>
  <si>
    <t>19.06.05</t>
  </si>
  <si>
    <t>12.05.96</t>
  </si>
  <si>
    <t>09,04,05</t>
  </si>
  <si>
    <t>13.05.02</t>
  </si>
  <si>
    <t>19.04.15</t>
  </si>
  <si>
    <t>23,10,2004</t>
  </si>
  <si>
    <t>S. MAFFAT - M. LEON - S. DUBOS</t>
  </si>
  <si>
    <t>SF Arc nu</t>
  </si>
  <si>
    <t>SF Arc chasse</t>
  </si>
  <si>
    <t>SF Libre</t>
  </si>
  <si>
    <t>JF  libre</t>
  </si>
  <si>
    <t>MF Arc nu</t>
  </si>
  <si>
    <t>A.LECOUFFE</t>
  </si>
  <si>
    <t>BEURSAULT</t>
  </si>
  <si>
    <t>3 D</t>
  </si>
  <si>
    <t>Variables</t>
  </si>
  <si>
    <t>Année</t>
  </si>
  <si>
    <t>podium or</t>
  </si>
  <si>
    <t>podium argent</t>
  </si>
  <si>
    <t>podium bronze</t>
  </si>
  <si>
    <t>pas de compétition</t>
  </si>
  <si>
    <t>---</t>
  </si>
  <si>
    <t>27.05.18</t>
  </si>
  <si>
    <t>COUTANT J,Dominique</t>
  </si>
  <si>
    <t>Senior 2 Homme Arc Chasse</t>
  </si>
  <si>
    <t>Senior 2 Homme Arc Droit</t>
  </si>
  <si>
    <t>Compound Cadet Homme</t>
  </si>
  <si>
    <t>Senior 2 Femme</t>
  </si>
  <si>
    <t>Senior 3 Femme</t>
  </si>
  <si>
    <t>Senior 2 Homme</t>
  </si>
  <si>
    <t>Senior 3 Homme</t>
  </si>
  <si>
    <t>Senior 2 Homme Compound</t>
  </si>
  <si>
    <t>Senior 3 Homme Compound</t>
  </si>
  <si>
    <t>Senior 3 Femme Classique</t>
  </si>
  <si>
    <t>Senior 3 homme classique</t>
  </si>
  <si>
    <t>Senior 2 Homme classique</t>
  </si>
  <si>
    <t>Senior 2  Homme Compound</t>
  </si>
  <si>
    <t>Senior 3 homme Compound</t>
  </si>
  <si>
    <t>Senior 2 Homme Classique</t>
  </si>
  <si>
    <t>Senior 3 Homme Classique</t>
  </si>
  <si>
    <t>Senior 3  Homme Compound</t>
  </si>
  <si>
    <t>Senior 3  Homme Sans Viseur</t>
  </si>
  <si>
    <t>S3H</t>
  </si>
  <si>
    <t>S2H</t>
  </si>
  <si>
    <t>S3HCO</t>
  </si>
  <si>
    <t>S2HCO</t>
  </si>
  <si>
    <t>S2HBB</t>
  </si>
  <si>
    <t>S3HBB</t>
  </si>
  <si>
    <t>S2H libre</t>
  </si>
  <si>
    <t>S2H arc droit</t>
  </si>
  <si>
    <t>S2H  chasse</t>
  </si>
  <si>
    <t>S2H BB</t>
  </si>
  <si>
    <t>S3F</t>
  </si>
  <si>
    <t>S2F</t>
  </si>
  <si>
    <t>S3FCO</t>
  </si>
  <si>
    <t>S2FCO</t>
  </si>
  <si>
    <t xml:space="preserve"> 3D</t>
  </si>
  <si>
    <t>BALLAN Jean</t>
  </si>
  <si>
    <t>BODSON Florence</t>
  </si>
  <si>
    <t>Senior1  Homme Arc Droit</t>
  </si>
  <si>
    <t>Senior 3 Homme Arc Chasse</t>
  </si>
  <si>
    <t>Senior 3 Homme Arc Droit</t>
  </si>
  <si>
    <t>Senior2  Homme Arc Droit</t>
  </si>
  <si>
    <t>Senior 1 Homme Sans Viseur</t>
  </si>
  <si>
    <t>Senior 1 Femme Arc Libre</t>
  </si>
  <si>
    <t>Senior 1 Homme Arc Chasse</t>
  </si>
  <si>
    <t>Senior 1 Homme Compound</t>
  </si>
  <si>
    <t>Senior 1 Homme Classique</t>
  </si>
  <si>
    <t>Senior 1 Femme</t>
  </si>
  <si>
    <t>Senior 1 Femme classique</t>
  </si>
  <si>
    <t>MONFLIER   Geoffrey</t>
  </si>
  <si>
    <t>Senior 3 Homme - AD</t>
  </si>
  <si>
    <t>Senior 2 Femme Cl</t>
  </si>
  <si>
    <t>Senior 3 Femme Cl</t>
  </si>
  <si>
    <t>Senior 3 Homme Cl</t>
  </si>
  <si>
    <t>Senior 3 Homme Classique-60m</t>
  </si>
  <si>
    <t>Senior 1 Homme Classique-70m</t>
  </si>
  <si>
    <t>Senior 2 Homme Classique-70m</t>
  </si>
  <si>
    <t>Senior 1 Femme Classique-70m</t>
  </si>
  <si>
    <t>Senior 2 Femme Classique-70m</t>
  </si>
  <si>
    <t>Senior1  Homme Arc Libre</t>
  </si>
  <si>
    <t>Senior1 Homme Classique</t>
  </si>
  <si>
    <t>Senior1  Homme Compound</t>
  </si>
  <si>
    <t>Senior 3 Homme Arc Libre</t>
  </si>
  <si>
    <t>S1H</t>
  </si>
  <si>
    <t>S1H AD</t>
  </si>
  <si>
    <t>S1H BB</t>
  </si>
  <si>
    <t>S1H  libre</t>
  </si>
  <si>
    <t>S1HCO</t>
  </si>
  <si>
    <t>S1H  chasse</t>
  </si>
  <si>
    <t>19,05,19</t>
  </si>
  <si>
    <t>Compound S1H</t>
  </si>
  <si>
    <t>DEMANGE Damien</t>
  </si>
  <si>
    <t>S1F</t>
  </si>
  <si>
    <t>24.11.19</t>
  </si>
  <si>
    <t>S1FCO</t>
  </si>
  <si>
    <t>PHULPIN Pascal</t>
  </si>
  <si>
    <t>GAWLOWIEZ Franck</t>
  </si>
  <si>
    <t>Senior 3 Homme Bare Bow</t>
  </si>
  <si>
    <t>Senior2 Homme Bare Bow</t>
  </si>
  <si>
    <t>TIR EXTERIEUR International</t>
  </si>
  <si>
    <t>LHERMITTE William</t>
  </si>
  <si>
    <t>ZIEGELMEYER Damien</t>
  </si>
  <si>
    <t>Adultes H  Arc Nu</t>
  </si>
  <si>
    <t>LAGNEAUX Quentin</t>
  </si>
  <si>
    <t>W.LHERMITTE</t>
  </si>
  <si>
    <t>INTERNATIONAL</t>
  </si>
  <si>
    <t>Senior 1  Homme Compound</t>
  </si>
  <si>
    <t>S2H CO</t>
  </si>
  <si>
    <t>O.GUERRIER</t>
  </si>
  <si>
    <t>Senior 2 Homme Cl</t>
  </si>
  <si>
    <t>Senior  Homme Arc Nu</t>
  </si>
  <si>
    <t>GUILLAUMIE Charlène</t>
  </si>
  <si>
    <t>Benjamin Dames U13</t>
  </si>
  <si>
    <t>Minime Femme U15</t>
  </si>
  <si>
    <t>Minime Homme U15</t>
  </si>
  <si>
    <t>Cadette Femme U18</t>
  </si>
  <si>
    <t>Cadet Homme U18</t>
  </si>
  <si>
    <t>Junior  Femme U21</t>
  </si>
  <si>
    <t>Junior Homme U21</t>
  </si>
  <si>
    <t>FROTTE Maxime</t>
  </si>
  <si>
    <t>CARPENTIER Gaëlle</t>
  </si>
  <si>
    <t>WONG Hua</t>
  </si>
  <si>
    <t>BAUVET Joël</t>
  </si>
  <si>
    <t>SALAUN Loïc</t>
  </si>
  <si>
    <t>BOULANGER Emmanuel</t>
  </si>
  <si>
    <t>D.DEMANGE</t>
  </si>
  <si>
    <t>11.06.2022</t>
  </si>
  <si>
    <t>E.BOULANGER</t>
  </si>
  <si>
    <t>12.05.2024</t>
  </si>
  <si>
    <t>Senior2  Homme Arc Nu</t>
  </si>
  <si>
    <t>U13 Homme classique</t>
  </si>
  <si>
    <t>TAE International</t>
  </si>
  <si>
    <t>(0)</t>
  </si>
  <si>
    <t>VALENTIN Grégory</t>
  </si>
  <si>
    <t>3D adultes</t>
  </si>
  <si>
    <t>F.GAWLOWIEZ - G.VALENTIN - H.SALAUN,</t>
  </si>
  <si>
    <t>Rethel</t>
  </si>
  <si>
    <t>HOUWER jean-Marc</t>
  </si>
  <si>
    <t>Compound Senior 3 Femme</t>
  </si>
  <si>
    <t>HOUWER Françoise</t>
  </si>
  <si>
    <t xml:space="preserve"> Senior 1 Homme CL</t>
  </si>
  <si>
    <t>Senior 1 Femme CL</t>
  </si>
  <si>
    <t>S3H libre</t>
  </si>
  <si>
    <t>F.HOUWER</t>
  </si>
  <si>
    <t>CLAIN Cédric</t>
  </si>
  <si>
    <t>16.11.2024</t>
  </si>
  <si>
    <t>S3H BB</t>
  </si>
  <si>
    <t>S1H CO</t>
  </si>
  <si>
    <t>J.STRYJEK</t>
  </si>
  <si>
    <t>S3H  chasse</t>
  </si>
  <si>
    <t>DAVY Charlène</t>
  </si>
  <si>
    <t>Senior 3 Femme Compound</t>
  </si>
  <si>
    <t>Senior 3  Femmee Compound</t>
  </si>
  <si>
    <t xml:space="preserve">50M - 122 </t>
  </si>
  <si>
    <t>HOUWER Jean-Marc</t>
  </si>
  <si>
    <t>18.05.25</t>
  </si>
  <si>
    <t>11.05.25</t>
  </si>
  <si>
    <t>TAE
International</t>
  </si>
  <si>
    <t>TAE
National</t>
  </si>
  <si>
    <t>TAE</t>
  </si>
  <si>
    <t>International</t>
  </si>
  <si>
    <t>National</t>
  </si>
  <si>
    <t>U21H</t>
  </si>
  <si>
    <t>U18H</t>
  </si>
  <si>
    <t>U15H</t>
  </si>
  <si>
    <t>U13H</t>
  </si>
  <si>
    <t>U21HCO</t>
  </si>
  <si>
    <t>U15HCO</t>
  </si>
  <si>
    <t>U21F</t>
  </si>
  <si>
    <t>U18F</t>
  </si>
  <si>
    <t>U15F</t>
  </si>
  <si>
    <t>U13F</t>
  </si>
  <si>
    <t>U21FCO</t>
  </si>
  <si>
    <t>U15 Femme Classique-40m</t>
  </si>
  <si>
    <t>U15 Homme Classique-40m</t>
  </si>
  <si>
    <t>U18 Femme Classique-60m</t>
  </si>
  <si>
    <t>U18 Homme Classique-60m</t>
  </si>
  <si>
    <t>TIR EXTERIEUR National</t>
  </si>
  <si>
    <t>Nature</t>
  </si>
  <si>
    <t>3D par Equipe</t>
  </si>
  <si>
    <t>12ème sur 37 Eq</t>
  </si>
  <si>
    <t>CF 3D par Equipe:    1052</t>
  </si>
  <si>
    <t>05</t>
  </si>
  <si>
    <t>Octobre</t>
  </si>
  <si>
    <t>PALMARES DE LA Cie D'ARC DE REIMS (Septembre 2025 à Septembre 2026)</t>
  </si>
  <si>
    <t>KRAUSS Sarah</t>
  </si>
  <si>
    <t>VESSAUD Ange</t>
  </si>
  <si>
    <t>2ème Tir</t>
  </si>
  <si>
    <t>Gentelles</t>
  </si>
  <si>
    <t>octobre</t>
  </si>
  <si>
    <t>2ème tir</t>
  </si>
  <si>
    <t>Wissembourg</t>
  </si>
  <si>
    <t>Vertus</t>
  </si>
  <si>
    <t>ZIEGELMEYER Katell</t>
  </si>
  <si>
    <t>Châlons</t>
  </si>
  <si>
    <t>(4)</t>
  </si>
  <si>
    <t>(5)</t>
  </si>
  <si>
    <t>(7)</t>
  </si>
  <si>
    <t>Quend</t>
  </si>
  <si>
    <t>Mareuil</t>
  </si>
  <si>
    <t>Nov</t>
  </si>
  <si>
    <t>Reims</t>
  </si>
  <si>
    <t>Benjamin Homme U13</t>
  </si>
  <si>
    <t>RAYMOND Marius</t>
  </si>
  <si>
    <t>LITVINIUC Anastasia</t>
  </si>
  <si>
    <t>LOGANATHAN  Kirthiya</t>
  </si>
  <si>
    <t>(6)</t>
  </si>
  <si>
    <t>LAQUAY Thomas</t>
  </si>
  <si>
    <t>(8)</t>
  </si>
  <si>
    <t>(10)</t>
  </si>
  <si>
    <t>BROCHAYE Arthur</t>
  </si>
  <si>
    <t>(11)</t>
  </si>
  <si>
    <t>LAPORTE Constance</t>
  </si>
  <si>
    <t>3ème Tir</t>
  </si>
  <si>
    <t>Fismes</t>
  </si>
  <si>
    <t>Gueux</t>
  </si>
  <si>
    <t>Déc</t>
  </si>
  <si>
    <t>Epernay</t>
  </si>
  <si>
    <t>(9)</t>
  </si>
  <si>
    <t>Braine</t>
  </si>
  <si>
    <t>janvier</t>
  </si>
  <si>
    <t>241</t>
  </si>
  <si>
    <t>477</t>
  </si>
  <si>
    <t>525</t>
  </si>
  <si>
    <t>14.12.2025</t>
  </si>
  <si>
    <t>Suippes</t>
  </si>
  <si>
    <t>557</t>
  </si>
  <si>
    <t>24-25</t>
  </si>
  <si>
    <t>Janvier</t>
  </si>
  <si>
    <t>CD 51</t>
  </si>
  <si>
    <t>Maxime FROTTE</t>
  </si>
  <si>
    <t>Katell ZIEGELMEYER</t>
  </si>
  <si>
    <t>Sarah KRAUSS</t>
  </si>
  <si>
    <t>Julien STRYJEK</t>
  </si>
  <si>
    <t>Quentin LAGNEAUX</t>
  </si>
  <si>
    <t>Damien DEMANGE</t>
  </si>
  <si>
    <t>Françoise HOUWER</t>
  </si>
  <si>
    <t>Hervé SALAUN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</si>
</sst>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lt;36526]mm/dd/yy;mm/dd/yyyy"/>
    <numFmt numFmtId="166" formatCode="0.0"/>
    <numFmt numFmtId="167" formatCode="dd/mm/yy"/>
  </numFmts>
  <fonts count="85" x14ac:knownFonts="1">
    <font>
      <sz val="10"/>
      <name val="Arial"/>
      <family val="2"/>
    </font>
    <font>
      <sz val="10"/>
      <color indexed="29"/>
      <name val="Mangal"/>
      <family val="2"/>
    </font>
    <font>
      <b/>
      <sz val="8"/>
      <name val="Arial"/>
      <family val="2"/>
    </font>
    <font>
      <b/>
      <sz val="8"/>
      <color indexed="9"/>
      <name val="Arial"/>
      <family val="2"/>
    </font>
    <font>
      <sz val="8"/>
      <color indexed="8"/>
      <name val="Arial"/>
      <family val="2"/>
    </font>
    <font>
      <sz val="8"/>
      <name val="Arial"/>
      <family val="2"/>
    </font>
    <font>
      <b/>
      <sz val="8"/>
      <color indexed="20"/>
      <name val="Arial"/>
      <family val="2"/>
    </font>
    <font>
      <b/>
      <sz val="8"/>
      <color indexed="30"/>
      <name val="Arial"/>
      <family val="2"/>
    </font>
    <font>
      <b/>
      <sz val="10"/>
      <name val="Arial"/>
      <family val="2"/>
    </font>
    <font>
      <b/>
      <sz val="8"/>
      <color indexed="13"/>
      <name val="Arial"/>
      <family val="2"/>
    </font>
    <font>
      <sz val="7"/>
      <name val="Arial"/>
      <family val="2"/>
    </font>
    <font>
      <b/>
      <sz val="8"/>
      <color indexed="55"/>
      <name val="Arial"/>
      <family val="2"/>
    </font>
    <font>
      <b/>
      <sz val="8"/>
      <color indexed="54"/>
      <name val="Arial"/>
      <family val="2"/>
    </font>
    <font>
      <b/>
      <sz val="8"/>
      <color indexed="37"/>
      <name val="Arial"/>
      <family val="2"/>
    </font>
    <font>
      <sz val="8"/>
      <color indexed="20"/>
      <name val="Arial"/>
      <family val="2"/>
    </font>
    <font>
      <b/>
      <i/>
      <sz val="8"/>
      <name val="Arial"/>
      <family val="2"/>
    </font>
    <font>
      <sz val="9"/>
      <name val="Arial"/>
      <family val="2"/>
    </font>
    <font>
      <b/>
      <sz val="9"/>
      <name val="Arial"/>
      <family val="2"/>
    </font>
    <font>
      <b/>
      <sz val="9"/>
      <color indexed="9"/>
      <name val="Arial"/>
      <family val="2"/>
    </font>
    <font>
      <b/>
      <sz val="9"/>
      <color indexed="37"/>
      <name val="Arial"/>
      <family val="2"/>
    </font>
    <font>
      <b/>
      <sz val="8"/>
      <color indexed="15"/>
      <name val="Arial"/>
      <family val="2"/>
    </font>
    <font>
      <b/>
      <sz val="8"/>
      <color indexed="10"/>
      <name val="Arial"/>
      <family val="2"/>
    </font>
    <font>
      <sz val="8"/>
      <color indexed="15"/>
      <name val="Arial"/>
      <family val="2"/>
    </font>
    <font>
      <b/>
      <i/>
      <u/>
      <sz val="8"/>
      <color indexed="10"/>
      <name val="Arial"/>
      <family val="2"/>
    </font>
    <font>
      <b/>
      <sz val="8"/>
      <color indexed="11"/>
      <name val="Arial"/>
      <family val="2"/>
    </font>
    <font>
      <sz val="8"/>
      <color indexed="11"/>
      <name val="Arial"/>
      <family val="2"/>
    </font>
    <font>
      <b/>
      <i/>
      <u/>
      <sz val="8"/>
      <color indexed="11"/>
      <name val="Arial"/>
      <family val="2"/>
    </font>
    <font>
      <sz val="10"/>
      <name val="Times New Roman"/>
      <family val="1"/>
    </font>
    <font>
      <b/>
      <sz val="10"/>
      <color indexed="13"/>
      <name val="Times New Roman"/>
      <family val="1"/>
    </font>
    <font>
      <b/>
      <i/>
      <sz val="10"/>
      <name val="Times New Roman"/>
      <family val="1"/>
    </font>
    <font>
      <b/>
      <sz val="12"/>
      <name val="Arial"/>
      <family val="2"/>
    </font>
    <font>
      <b/>
      <sz val="10"/>
      <color indexed="15"/>
      <name val="Arial"/>
      <family val="2"/>
    </font>
    <font>
      <sz val="10"/>
      <color indexed="9"/>
      <name val="Arial"/>
      <family val="2"/>
    </font>
    <font>
      <b/>
      <sz val="10"/>
      <color indexed="13"/>
      <name val="Arial"/>
      <family val="2"/>
    </font>
    <font>
      <sz val="10"/>
      <color indexed="15"/>
      <name val="Arial"/>
      <family val="2"/>
    </font>
    <font>
      <b/>
      <i/>
      <sz val="10"/>
      <name val="Arial"/>
      <family val="2"/>
    </font>
    <font>
      <b/>
      <sz val="10"/>
      <color indexed="37"/>
      <name val="Arial"/>
      <family val="2"/>
    </font>
    <font>
      <b/>
      <sz val="10"/>
      <color indexed="9"/>
      <name val="Arial"/>
      <family val="2"/>
    </font>
    <font>
      <b/>
      <sz val="16"/>
      <name val="Arial"/>
      <family val="2"/>
    </font>
    <font>
      <sz val="6"/>
      <name val="Arial"/>
      <family val="2"/>
    </font>
    <font>
      <sz val="10"/>
      <color indexed="12"/>
      <name val="Arial"/>
      <family val="2"/>
    </font>
    <font>
      <b/>
      <sz val="10"/>
      <color indexed="8"/>
      <name val="Arial"/>
      <family val="2"/>
    </font>
    <font>
      <sz val="10"/>
      <color indexed="8"/>
      <name val="Arial"/>
      <family val="2"/>
    </font>
    <font>
      <b/>
      <sz val="16"/>
      <color indexed="9"/>
      <name val="Arial"/>
      <family val="2"/>
    </font>
    <font>
      <b/>
      <sz val="14"/>
      <color indexed="9"/>
      <name val="Arial"/>
      <family val="2"/>
    </font>
    <font>
      <sz val="22"/>
      <color indexed="9"/>
      <name val="Copperplate Gothic Bold"/>
      <family val="2"/>
    </font>
    <font>
      <b/>
      <sz val="22"/>
      <color indexed="9"/>
      <name val="Copperplate Gothic Bold"/>
      <family val="2"/>
    </font>
    <font>
      <sz val="22"/>
      <name val="Arial"/>
      <family val="2"/>
    </font>
    <font>
      <sz val="11"/>
      <name val="Arial"/>
      <family val="2"/>
    </font>
    <font>
      <b/>
      <sz val="11"/>
      <name val="Arial"/>
      <family val="2"/>
    </font>
    <font>
      <b/>
      <sz val="11"/>
      <color indexed="10"/>
      <name val="Arial"/>
      <family val="2"/>
    </font>
    <font>
      <b/>
      <sz val="11"/>
      <color indexed="12"/>
      <name val="Arial"/>
      <family val="2"/>
    </font>
    <font>
      <b/>
      <sz val="11"/>
      <color indexed="25"/>
      <name val="Arial"/>
      <family val="2"/>
    </font>
    <font>
      <b/>
      <sz val="11"/>
      <color indexed="14"/>
      <name val="Arial"/>
      <family val="2"/>
    </font>
    <font>
      <sz val="14"/>
      <name val="Arial"/>
      <family val="2"/>
    </font>
    <font>
      <b/>
      <sz val="14"/>
      <name val="Arial"/>
      <family val="2"/>
    </font>
    <font>
      <sz val="14"/>
      <color indexed="13"/>
      <name val="Arial"/>
      <family val="2"/>
    </font>
    <font>
      <b/>
      <sz val="14"/>
      <color indexed="13"/>
      <name val="Arial"/>
      <family val="2"/>
    </font>
    <font>
      <b/>
      <sz val="14"/>
      <color indexed="10"/>
      <name val="Arial"/>
      <family val="2"/>
    </font>
    <font>
      <b/>
      <sz val="10"/>
      <color rgb="FFFFFF00"/>
      <name val="Times New Roman"/>
      <family val="1"/>
    </font>
    <font>
      <b/>
      <sz val="10"/>
      <color rgb="FFFF0000"/>
      <name val="Arial"/>
      <family val="2"/>
    </font>
    <font>
      <b/>
      <sz val="8"/>
      <color rgb="FFFFFF00"/>
      <name val="Arial"/>
      <family val="2"/>
    </font>
    <font>
      <sz val="8"/>
      <color indexed="9"/>
      <name val="Arial"/>
      <family val="2"/>
    </font>
    <font>
      <b/>
      <sz val="10"/>
      <name val="Times New Roman"/>
      <family val="1"/>
    </font>
    <font>
      <b/>
      <sz val="10"/>
      <color indexed="12"/>
      <name val="Times New Roman"/>
      <family val="1"/>
    </font>
    <font>
      <b/>
      <i/>
      <u/>
      <sz val="10"/>
      <name val="Times New Roman"/>
      <family val="1"/>
    </font>
    <font>
      <sz val="10"/>
      <color indexed="12"/>
      <name val="Times New Roman"/>
      <family val="1"/>
    </font>
    <font>
      <sz val="10"/>
      <color indexed="9"/>
      <name val="Times New Roman"/>
      <family val="1"/>
    </font>
    <font>
      <b/>
      <sz val="10"/>
      <color indexed="36"/>
      <name val="Times New Roman"/>
      <family val="1"/>
    </font>
    <font>
      <sz val="10"/>
      <color indexed="15"/>
      <name val="Times New Roman"/>
      <family val="1"/>
    </font>
    <font>
      <sz val="10"/>
      <name val="Arial Narrow"/>
      <family val="2"/>
    </font>
    <font>
      <b/>
      <sz val="10"/>
      <color rgb="FFFFFF00"/>
      <name val="Arial"/>
      <family val="2"/>
    </font>
    <font>
      <b/>
      <sz val="10"/>
      <color indexed="36"/>
      <name val="Arial"/>
      <family val="2"/>
    </font>
    <font>
      <sz val="8"/>
      <color theme="0"/>
      <name val="Arial"/>
      <family val="2"/>
    </font>
    <font>
      <sz val="8"/>
      <color rgb="FFFFFF00"/>
      <name val="Arial"/>
      <family val="2"/>
    </font>
    <font>
      <b/>
      <sz val="11"/>
      <color rgb="FF00B050"/>
      <name val="Arial"/>
      <family val="2"/>
    </font>
    <font>
      <b/>
      <i/>
      <sz val="9"/>
      <name val="Arial"/>
      <family val="2"/>
    </font>
    <font>
      <sz val="10"/>
      <color rgb="FFFFFF00"/>
      <name val="Times New Roman"/>
      <family val="1"/>
    </font>
    <font>
      <b/>
      <sz val="8"/>
      <color indexed="8"/>
      <name val="Arial"/>
      <family val="2"/>
    </font>
    <font>
      <sz val="8"/>
      <color indexed="13"/>
      <name val="Arial"/>
      <family val="2"/>
    </font>
    <font>
      <sz val="10"/>
      <color theme="0" tint="-4.9989318521683403E-2"/>
      <name val="Arial"/>
      <family val="2"/>
    </font>
    <font>
      <b/>
      <u/>
      <sz val="14"/>
      <color indexed="10"/>
      <name val="Arial"/>
      <family val="2"/>
    </font>
    <font>
      <sz val="10"/>
      <color theme="0"/>
      <name val="Arial"/>
      <family val="2"/>
    </font>
    <font>
      <sz val="10"/>
      <color rgb="FFFFFF00"/>
      <name val="Arial"/>
      <family val="2"/>
    </font>
    <font>
      <b/>
      <sz val="14"/>
      <color rgb="FFFFFF00"/>
      <name val="Arial"/>
      <family val="2"/>
    </font>
  </fonts>
  <fills count="28">
    <fill>
      <patternFill patternType="none"/>
    </fill>
    <fill>
      <patternFill patternType="gray125"/>
    </fill>
    <fill>
      <patternFill patternType="solid">
        <fgColor indexed="13"/>
        <bgColor indexed="34"/>
      </patternFill>
    </fill>
    <fill>
      <patternFill patternType="solid">
        <fgColor indexed="31"/>
        <bgColor indexed="22"/>
      </patternFill>
    </fill>
    <fill>
      <patternFill patternType="solid">
        <fgColor indexed="23"/>
        <bgColor indexed="54"/>
      </patternFill>
    </fill>
    <fill>
      <patternFill patternType="solid">
        <fgColor indexed="9"/>
        <bgColor indexed="26"/>
      </patternFill>
    </fill>
    <fill>
      <patternFill patternType="solid">
        <fgColor indexed="12"/>
        <bgColor indexed="39"/>
      </patternFill>
    </fill>
    <fill>
      <patternFill patternType="solid">
        <fgColor indexed="10"/>
        <bgColor indexed="36"/>
      </patternFill>
    </fill>
    <fill>
      <patternFill patternType="solid">
        <fgColor indexed="21"/>
        <bgColor indexed="38"/>
      </patternFill>
    </fill>
    <fill>
      <patternFill patternType="solid">
        <fgColor indexed="22"/>
        <bgColor indexed="31"/>
      </patternFill>
    </fill>
    <fill>
      <patternFill patternType="solid">
        <fgColor indexed="42"/>
        <bgColor indexed="41"/>
      </patternFill>
    </fill>
    <fill>
      <patternFill patternType="solid">
        <fgColor indexed="60"/>
        <bgColor indexed="16"/>
      </patternFill>
    </fill>
    <fill>
      <patternFill patternType="solid">
        <fgColor indexed="61"/>
        <bgColor indexed="25"/>
      </patternFill>
    </fill>
    <fill>
      <patternFill patternType="solid">
        <fgColor indexed="55"/>
        <bgColor indexed="22"/>
      </patternFill>
    </fill>
    <fill>
      <patternFill patternType="solid">
        <fgColor indexed="47"/>
        <bgColor indexed="22"/>
      </patternFill>
    </fill>
    <fill>
      <patternFill patternType="solid">
        <fgColor indexed="41"/>
        <bgColor indexed="42"/>
      </patternFill>
    </fill>
    <fill>
      <patternFill patternType="solid">
        <fgColor theme="0"/>
        <bgColor indexed="26"/>
      </patternFill>
    </fill>
    <fill>
      <patternFill patternType="solid">
        <fgColor theme="0"/>
        <bgColor indexed="32"/>
      </patternFill>
    </fill>
    <fill>
      <patternFill patternType="solid">
        <fgColor theme="0"/>
        <bgColor indexed="36"/>
      </patternFill>
    </fill>
    <fill>
      <patternFill patternType="solid">
        <fgColor theme="0"/>
        <bgColor indexed="64"/>
      </patternFill>
    </fill>
    <fill>
      <patternFill patternType="solid">
        <fgColor theme="0"/>
        <bgColor indexed="42"/>
      </patternFill>
    </fill>
    <fill>
      <patternFill patternType="solid">
        <fgColor theme="0"/>
        <bgColor indexed="34"/>
      </patternFill>
    </fill>
    <fill>
      <patternFill patternType="solid">
        <fgColor theme="0"/>
        <bgColor indexed="22"/>
      </patternFill>
    </fill>
    <fill>
      <patternFill patternType="solid">
        <fgColor theme="9" tint="0.79998168889431442"/>
        <bgColor indexed="26"/>
      </patternFill>
    </fill>
    <fill>
      <patternFill patternType="solid">
        <fgColor rgb="FFFF0000"/>
        <bgColor indexed="64"/>
      </patternFill>
    </fill>
    <fill>
      <patternFill patternType="solid">
        <fgColor theme="9" tint="-0.249977111117893"/>
        <bgColor indexed="60"/>
      </patternFill>
    </fill>
    <fill>
      <patternFill patternType="solid">
        <fgColor rgb="FFFFFF00"/>
        <bgColor indexed="26"/>
      </patternFill>
    </fill>
    <fill>
      <patternFill patternType="solid">
        <fgColor rgb="FF002060"/>
        <bgColor indexed="26"/>
      </patternFill>
    </fill>
  </fills>
  <borders count="94">
    <border>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style="thin">
        <color indexed="8"/>
      </left>
      <right/>
      <top/>
      <bottom/>
      <diagonal/>
    </border>
    <border>
      <left/>
      <right/>
      <top style="thin">
        <color indexed="8"/>
      </top>
      <bottom/>
      <diagonal/>
    </border>
    <border>
      <left style="thin">
        <color indexed="8"/>
      </left>
      <right/>
      <top style="thin">
        <color indexed="8"/>
      </top>
      <bottom/>
      <diagonal/>
    </border>
    <border>
      <left/>
      <right style="medium">
        <color indexed="8"/>
      </right>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8"/>
      </left>
      <right style="medium">
        <color indexed="8"/>
      </right>
      <top/>
      <bottom/>
      <diagonal/>
    </border>
    <border>
      <left/>
      <right style="medium">
        <color indexed="8"/>
      </right>
      <top/>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medium">
        <color indexed="8"/>
      </left>
      <right style="thin">
        <color indexed="8"/>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right/>
      <top style="medium">
        <color indexed="8"/>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medium">
        <color indexed="8"/>
      </left>
      <right style="thin">
        <color indexed="8"/>
      </right>
      <top/>
      <bottom style="medium">
        <color indexed="8"/>
      </bottom>
      <diagonal/>
    </border>
    <border>
      <left style="medium">
        <color indexed="8"/>
      </left>
      <right style="thin">
        <color indexed="8"/>
      </right>
      <top/>
      <bottom/>
      <diagonal/>
    </border>
    <border>
      <left style="medium">
        <color indexed="8"/>
      </left>
      <right/>
      <top style="medium">
        <color indexed="8"/>
      </top>
      <bottom/>
      <diagonal/>
    </border>
    <border>
      <left style="medium">
        <color indexed="8"/>
      </left>
      <right/>
      <top/>
      <bottom/>
      <diagonal/>
    </border>
    <border>
      <left style="medium">
        <color indexed="8"/>
      </left>
      <right/>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bottom style="medium">
        <color indexed="8"/>
      </bottom>
      <diagonal/>
    </border>
    <border>
      <left style="thick">
        <color indexed="8"/>
      </left>
      <right style="thick">
        <color indexed="8"/>
      </right>
      <top style="thick">
        <color indexed="8"/>
      </top>
      <bottom/>
      <diagonal/>
    </border>
    <border>
      <left style="thick">
        <color indexed="8"/>
      </left>
      <right style="thick">
        <color indexed="8"/>
      </right>
      <top/>
      <bottom/>
      <diagonal/>
    </border>
    <border>
      <left/>
      <right style="thick">
        <color indexed="8"/>
      </right>
      <top/>
      <bottom/>
      <diagonal/>
    </border>
    <border>
      <left style="thick">
        <color indexed="8"/>
      </left>
      <right/>
      <top/>
      <bottom/>
      <diagonal/>
    </border>
    <border>
      <left style="thick">
        <color indexed="8"/>
      </left>
      <right style="thick">
        <color indexed="8"/>
      </right>
      <top/>
      <bottom style="thick">
        <color indexed="8"/>
      </bottom>
      <diagonal/>
    </border>
    <border>
      <left/>
      <right style="thick">
        <color indexed="8"/>
      </right>
      <top/>
      <bottom style="thick">
        <color indexed="8"/>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right style="thin">
        <color indexed="64"/>
      </right>
      <top/>
      <bottom/>
      <diagonal/>
    </border>
    <border>
      <left/>
      <right style="thin">
        <color indexed="64"/>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8"/>
      </left>
      <right style="medium">
        <color indexed="8"/>
      </right>
      <top style="medium">
        <color indexed="8"/>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ck">
        <color indexed="8"/>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top style="medium">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top/>
      <bottom style="thin">
        <color indexed="8"/>
      </bottom>
      <diagonal/>
    </border>
    <border>
      <left style="medium">
        <color auto="1"/>
      </left>
      <right style="medium">
        <color auto="1"/>
      </right>
      <top/>
      <bottom/>
      <diagonal/>
    </border>
    <border>
      <left/>
      <right/>
      <top style="thin">
        <color indexed="64"/>
      </top>
      <bottom/>
      <diagonal/>
    </border>
    <border>
      <left style="medium">
        <color indexed="8"/>
      </left>
      <right style="medium">
        <color indexed="8"/>
      </right>
      <top/>
      <bottom/>
      <diagonal/>
    </border>
    <border>
      <left/>
      <right style="thin">
        <color indexed="8"/>
      </right>
      <top style="thin">
        <color indexed="8"/>
      </top>
      <bottom style="thin">
        <color indexed="64"/>
      </bottom>
      <diagonal/>
    </border>
    <border>
      <left style="thin">
        <color indexed="64"/>
      </left>
      <right style="thin">
        <color indexed="8"/>
      </right>
      <top/>
      <bottom/>
      <diagonal/>
    </border>
    <border>
      <left style="thin">
        <color indexed="64"/>
      </left>
      <right/>
      <top style="thin">
        <color indexed="8"/>
      </top>
      <bottom/>
      <diagonal/>
    </border>
    <border>
      <left style="thin">
        <color indexed="64"/>
      </left>
      <right/>
      <top style="thin">
        <color indexed="8"/>
      </top>
      <bottom style="thin">
        <color indexed="8"/>
      </bottom>
      <diagonal/>
    </border>
  </borders>
  <cellStyleXfs count="6">
    <xf numFmtId="0" fontId="0" fillId="0" borderId="0"/>
    <xf numFmtId="164" fontId="1" fillId="0" borderId="0" applyBorder="0" applyAlignment="0" applyProtection="0"/>
    <xf numFmtId="0" fontId="2" fillId="2" borderId="1" applyNumberFormat="0">
      <alignment horizontal="center"/>
    </xf>
    <xf numFmtId="0" fontId="2" fillId="3" borderId="1" applyNumberFormat="0">
      <alignment horizontal="center"/>
    </xf>
    <xf numFmtId="0" fontId="3" fillId="4" borderId="1" applyNumberFormat="0">
      <alignment horizontal="center"/>
    </xf>
    <xf numFmtId="49" fontId="4" fillId="0" borderId="2">
      <alignment horizontal="center" vertical="center"/>
    </xf>
  </cellStyleXfs>
  <cellXfs count="806">
    <xf numFmtId="0" fontId="0" fillId="0" borderId="0" xfId="0"/>
    <xf numFmtId="0" fontId="5" fillId="5" borderId="0" xfId="0" applyFont="1" applyFill="1"/>
    <xf numFmtId="0" fontId="5" fillId="5" borderId="0" xfId="0" applyFont="1" applyFill="1" applyAlignment="1">
      <alignment horizontal="center"/>
    </xf>
    <xf numFmtId="1" fontId="5" fillId="5" borderId="0" xfId="0" applyNumberFormat="1" applyFont="1" applyFill="1" applyAlignment="1">
      <alignment horizontal="center"/>
    </xf>
    <xf numFmtId="0" fontId="2" fillId="5" borderId="0" xfId="0" applyFont="1" applyFill="1"/>
    <xf numFmtId="0" fontId="6" fillId="6" borderId="0" xfId="0" applyFont="1" applyFill="1" applyAlignment="1">
      <alignment horizontal="center" vertical="center"/>
    </xf>
    <xf numFmtId="0" fontId="7" fillId="6" borderId="0" xfId="0" applyFont="1" applyFill="1" applyAlignment="1">
      <alignment horizontal="center" vertical="center"/>
    </xf>
    <xf numFmtId="0" fontId="8" fillId="5" borderId="0" xfId="0" applyFont="1" applyFill="1" applyAlignment="1">
      <alignment horizontal="center"/>
    </xf>
    <xf numFmtId="49" fontId="9" fillId="6" borderId="0" xfId="0" applyNumberFormat="1" applyFont="1" applyFill="1" applyAlignment="1">
      <alignment horizontal="center" vertical="center"/>
    </xf>
    <xf numFmtId="0" fontId="5" fillId="0" borderId="0" xfId="0" applyFont="1"/>
    <xf numFmtId="0" fontId="5" fillId="0" borderId="0" xfId="0" applyFont="1" applyAlignment="1">
      <alignment vertical="center" textRotation="90"/>
    </xf>
    <xf numFmtId="1" fontId="5" fillId="0" borderId="0" xfId="0" applyNumberFormat="1" applyFont="1" applyAlignment="1">
      <alignment horizontal="center"/>
    </xf>
    <xf numFmtId="0" fontId="2" fillId="0" borderId="0" xfId="0" applyFont="1"/>
    <xf numFmtId="49" fontId="11" fillId="6" borderId="0" xfId="0" applyNumberFormat="1" applyFont="1" applyFill="1" applyAlignment="1">
      <alignment horizontal="center" vertical="center"/>
    </xf>
    <xf numFmtId="0" fontId="5" fillId="5" borderId="5" xfId="0" applyFont="1" applyFill="1" applyBorder="1" applyAlignment="1">
      <alignment horizontal="center"/>
    </xf>
    <xf numFmtId="49" fontId="12" fillId="6" borderId="0" xfId="0" applyNumberFormat="1" applyFont="1" applyFill="1" applyAlignment="1">
      <alignment horizontal="center" vertical="center"/>
    </xf>
    <xf numFmtId="0" fontId="9" fillId="6" borderId="0" xfId="0" applyFont="1" applyFill="1" applyAlignment="1">
      <alignment horizontal="center" vertical="center"/>
    </xf>
    <xf numFmtId="0" fontId="5" fillId="0" borderId="0" xfId="0" applyFont="1" applyAlignment="1">
      <alignment horizontal="center" vertical="center"/>
    </xf>
    <xf numFmtId="1" fontId="5" fillId="0" borderId="0" xfId="0" applyNumberFormat="1" applyFont="1" applyAlignment="1">
      <alignment horizontal="center" vertical="center"/>
    </xf>
    <xf numFmtId="0" fontId="2" fillId="2" borderId="2" xfId="0" applyFont="1" applyFill="1" applyBorder="1" applyAlignment="1">
      <alignment horizontal="center" vertical="center"/>
    </xf>
    <xf numFmtId="0" fontId="2" fillId="3" borderId="7" xfId="0" applyFont="1" applyFill="1" applyBorder="1" applyAlignment="1">
      <alignment horizontal="center" vertical="center"/>
    </xf>
    <xf numFmtId="0" fontId="3" fillId="4" borderId="7" xfId="0" applyFont="1" applyFill="1" applyBorder="1" applyAlignment="1">
      <alignment horizontal="center" vertical="center"/>
    </xf>
    <xf numFmtId="0" fontId="2" fillId="0" borderId="8" xfId="0"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4" fillId="6" borderId="0" xfId="0" applyFont="1" applyFill="1" applyAlignment="1">
      <alignment horizontal="center" vertical="center"/>
    </xf>
    <xf numFmtId="0" fontId="2" fillId="0" borderId="0" xfId="0" applyFont="1" applyAlignment="1">
      <alignment horizontal="center" vertical="center"/>
    </xf>
    <xf numFmtId="0" fontId="5" fillId="0" borderId="13" xfId="0" applyFont="1" applyBorder="1" applyAlignment="1">
      <alignment horizontal="center"/>
    </xf>
    <xf numFmtId="165" fontId="15" fillId="0" borderId="13" xfId="0" applyNumberFormat="1" applyFont="1" applyBorder="1"/>
    <xf numFmtId="0" fontId="5" fillId="5" borderId="13" xfId="0" applyFont="1" applyFill="1" applyBorder="1" applyAlignment="1">
      <alignment horizontal="center"/>
    </xf>
    <xf numFmtId="0" fontId="5" fillId="5" borderId="13" xfId="0" applyFont="1" applyFill="1" applyBorder="1"/>
    <xf numFmtId="0" fontId="5" fillId="5" borderId="5" xfId="0" applyFont="1" applyFill="1" applyBorder="1"/>
    <xf numFmtId="0" fontId="5" fillId="5" borderId="14" xfId="0" applyFont="1" applyFill="1" applyBorder="1" applyAlignment="1">
      <alignment horizontal="center"/>
    </xf>
    <xf numFmtId="49" fontId="5" fillId="5" borderId="1" xfId="0" applyNumberFormat="1" applyFont="1" applyFill="1" applyBorder="1" applyAlignment="1">
      <alignment horizontal="center"/>
    </xf>
    <xf numFmtId="0" fontId="5" fillId="0" borderId="2" xfId="0" applyFont="1" applyBorder="1" applyAlignment="1">
      <alignment horizontal="center" vertical="center"/>
    </xf>
    <xf numFmtId="0" fontId="2" fillId="0" borderId="6" xfId="0" applyFont="1" applyBorder="1" applyAlignment="1">
      <alignment horizontal="center" vertical="center"/>
    </xf>
    <xf numFmtId="164" fontId="4" fillId="0" borderId="2" xfId="5" applyNumberFormat="1">
      <alignment horizontal="center" vertical="center"/>
    </xf>
    <xf numFmtId="0" fontId="5" fillId="0" borderId="15" xfId="0" applyFont="1" applyBorder="1" applyAlignment="1">
      <alignment horizontal="center"/>
    </xf>
    <xf numFmtId="165" fontId="15" fillId="0" borderId="15" xfId="0" applyNumberFormat="1" applyFont="1" applyBorder="1" applyAlignment="1">
      <alignment vertical="center"/>
    </xf>
    <xf numFmtId="0" fontId="5" fillId="5" borderId="15" xfId="0" applyFont="1" applyFill="1" applyBorder="1"/>
    <xf numFmtId="0" fontId="5" fillId="0" borderId="0" xfId="0" applyFont="1" applyAlignment="1">
      <alignment horizontal="center"/>
    </xf>
    <xf numFmtId="165" fontId="15" fillId="0" borderId="0" xfId="0" applyNumberFormat="1" applyFont="1" applyAlignment="1">
      <alignment vertical="center"/>
    </xf>
    <xf numFmtId="0" fontId="5" fillId="5" borderId="0" xfId="0" applyFont="1" applyFill="1" applyAlignment="1">
      <alignment horizontal="center" vertical="center"/>
    </xf>
    <xf numFmtId="0" fontId="5" fillId="0" borderId="10" xfId="0" applyFont="1" applyBorder="1" applyAlignment="1">
      <alignment horizontal="center"/>
    </xf>
    <xf numFmtId="165" fontId="15" fillId="0" borderId="10" xfId="0" applyNumberFormat="1" applyFont="1" applyBorder="1"/>
    <xf numFmtId="0" fontId="5" fillId="5" borderId="10" xfId="0" applyFont="1" applyFill="1" applyBorder="1" applyAlignment="1">
      <alignment horizontal="center"/>
    </xf>
    <xf numFmtId="0" fontId="5" fillId="5" borderId="10" xfId="0" applyFont="1" applyFill="1" applyBorder="1"/>
    <xf numFmtId="0" fontId="2" fillId="3" borderId="2" xfId="0" applyFont="1" applyFill="1" applyBorder="1" applyAlignment="1">
      <alignment horizontal="center" vertical="center"/>
    </xf>
    <xf numFmtId="0" fontId="3" fillId="4" borderId="2" xfId="0" applyFont="1" applyFill="1" applyBorder="1" applyAlignment="1">
      <alignment horizontal="center" vertical="center"/>
    </xf>
    <xf numFmtId="0" fontId="2" fillId="0" borderId="2" xfId="0" applyFont="1" applyBorder="1" applyAlignment="1">
      <alignment horizontal="center" vertical="center"/>
    </xf>
    <xf numFmtId="14" fontId="5" fillId="0" borderId="0" xfId="0" applyNumberFormat="1" applyFont="1" applyAlignment="1">
      <alignment horizontal="center" vertical="center"/>
    </xf>
    <xf numFmtId="14" fontId="2" fillId="0" borderId="0" xfId="0" applyNumberFormat="1" applyFont="1" applyAlignment="1">
      <alignment horizontal="center" vertical="center"/>
    </xf>
    <xf numFmtId="1" fontId="5" fillId="5" borderId="0" xfId="0" applyNumberFormat="1" applyFont="1" applyFill="1"/>
    <xf numFmtId="0" fontId="16" fillId="0" borderId="0" xfId="0" applyFont="1"/>
    <xf numFmtId="0" fontId="16" fillId="0" borderId="0" xfId="0" applyFont="1" applyAlignment="1">
      <alignment horizontal="center"/>
    </xf>
    <xf numFmtId="0" fontId="16" fillId="0" borderId="0" xfId="0" applyFont="1" applyAlignment="1">
      <alignment horizontal="center" vertical="center"/>
    </xf>
    <xf numFmtId="0" fontId="16" fillId="0" borderId="2" xfId="0" applyFont="1" applyBorder="1" applyAlignment="1">
      <alignment horizontal="center" vertical="center"/>
    </xf>
    <xf numFmtId="0" fontId="17" fillId="2" borderId="2" xfId="0" applyFont="1" applyFill="1" applyBorder="1" applyAlignment="1">
      <alignment horizontal="center" vertical="center"/>
    </xf>
    <xf numFmtId="0" fontId="17" fillId="3" borderId="2" xfId="0" applyFont="1" applyFill="1" applyBorder="1" applyAlignment="1">
      <alignment horizontal="center" vertical="center"/>
    </xf>
    <xf numFmtId="0" fontId="18" fillId="4" borderId="2" xfId="0" applyFont="1" applyFill="1" applyBorder="1" applyAlignment="1">
      <alignment horizontal="center" vertical="center"/>
    </xf>
    <xf numFmtId="0" fontId="17" fillId="0" borderId="6" xfId="0" applyFont="1" applyBorder="1" applyAlignment="1">
      <alignment horizontal="center" vertical="center"/>
    </xf>
    <xf numFmtId="0" fontId="19" fillId="0" borderId="2" xfId="0" applyFont="1" applyBorder="1" applyAlignment="1">
      <alignment horizontal="center" vertical="center"/>
    </xf>
    <xf numFmtId="0" fontId="17" fillId="3" borderId="7" xfId="0" applyFont="1" applyFill="1" applyBorder="1" applyAlignment="1">
      <alignment horizontal="center" vertical="center"/>
    </xf>
    <xf numFmtId="0" fontId="18" fillId="4" borderId="7" xfId="0" applyFont="1" applyFill="1" applyBorder="1" applyAlignment="1">
      <alignment horizontal="center" vertical="center"/>
    </xf>
    <xf numFmtId="0" fontId="17" fillId="0" borderId="7" xfId="0" applyFont="1" applyBorder="1" applyAlignment="1">
      <alignment horizontal="center" vertical="center"/>
    </xf>
    <xf numFmtId="0" fontId="20" fillId="7" borderId="1" xfId="0" applyFont="1" applyFill="1" applyBorder="1" applyAlignment="1">
      <alignment horizontal="center" vertical="center"/>
    </xf>
    <xf numFmtId="0" fontId="21" fillId="7" borderId="0" xfId="0" applyFont="1" applyFill="1" applyAlignment="1">
      <alignment horizontal="center" vertical="center"/>
    </xf>
    <xf numFmtId="0" fontId="22" fillId="7" borderId="0" xfId="0" applyFont="1" applyFill="1" applyAlignment="1">
      <alignment horizontal="center" vertical="center"/>
    </xf>
    <xf numFmtId="0" fontId="23" fillId="7" borderId="0" xfId="0" applyFont="1" applyFill="1" applyAlignment="1">
      <alignment horizontal="center" vertical="center"/>
    </xf>
    <xf numFmtId="0" fontId="22" fillId="7" borderId="1" xfId="0" applyFont="1" applyFill="1" applyBorder="1" applyAlignment="1">
      <alignment horizontal="center" vertical="center"/>
    </xf>
    <xf numFmtId="0" fontId="19" fillId="0" borderId="2" xfId="0" applyFont="1" applyBorder="1" applyAlignment="1">
      <alignment horizontal="center"/>
    </xf>
    <xf numFmtId="0" fontId="2" fillId="0" borderId="13" xfId="0" applyFont="1" applyBorder="1" applyAlignment="1">
      <alignment horizontal="center"/>
    </xf>
    <xf numFmtId="0" fontId="15" fillId="0" borderId="13" xfId="0" applyFont="1" applyBorder="1"/>
    <xf numFmtId="1" fontId="2" fillId="0" borderId="0" xfId="0" applyNumberFormat="1" applyFont="1" applyAlignment="1">
      <alignment horizontal="center" vertical="center"/>
    </xf>
    <xf numFmtId="0" fontId="2" fillId="0" borderId="10" xfId="0" applyFont="1" applyBorder="1" applyAlignment="1">
      <alignment horizontal="center" vertical="center"/>
    </xf>
    <xf numFmtId="0" fontId="5" fillId="0" borderId="15" xfId="0" applyFont="1" applyBorder="1"/>
    <xf numFmtId="166" fontId="5" fillId="0" borderId="0" xfId="0" applyNumberFormat="1" applyFont="1" applyAlignment="1">
      <alignment horizontal="center" vertical="center"/>
    </xf>
    <xf numFmtId="0" fontId="24" fillId="8" borderId="0" xfId="0" applyFont="1" applyFill="1" applyAlignment="1">
      <alignment horizontal="center" vertical="center"/>
    </xf>
    <xf numFmtId="0" fontId="24" fillId="8" borderId="1" xfId="0" applyFont="1" applyFill="1" applyBorder="1" applyAlignment="1">
      <alignment horizontal="center" vertical="center"/>
    </xf>
    <xf numFmtId="0" fontId="25" fillId="8" borderId="0" xfId="0" applyFont="1" applyFill="1" applyAlignment="1">
      <alignment horizontal="center" vertical="center"/>
    </xf>
    <xf numFmtId="0" fontId="16" fillId="0" borderId="0" xfId="0" applyFont="1" applyAlignment="1">
      <alignment vertical="center" textRotation="90"/>
    </xf>
    <xf numFmtId="0" fontId="26" fillId="8" borderId="0" xfId="0" applyFont="1" applyFill="1" applyAlignment="1">
      <alignment horizontal="center" vertical="center"/>
    </xf>
    <xf numFmtId="0" fontId="25" fillId="8" borderId="1" xfId="0" applyFont="1" applyFill="1" applyBorder="1" applyAlignment="1">
      <alignment horizontal="center" vertical="center"/>
    </xf>
    <xf numFmtId="0" fontId="14" fillId="8" borderId="0" xfId="0" applyFont="1" applyFill="1" applyAlignment="1">
      <alignment horizontal="center" vertical="center"/>
    </xf>
    <xf numFmtId="0" fontId="14" fillId="8" borderId="1" xfId="0" applyFont="1" applyFill="1" applyBorder="1" applyAlignment="1">
      <alignment horizontal="center" vertical="center"/>
    </xf>
    <xf numFmtId="0" fontId="17" fillId="2" borderId="9" xfId="0" applyFont="1" applyFill="1" applyBorder="1" applyAlignment="1">
      <alignment horizontal="center" vertical="center"/>
    </xf>
    <xf numFmtId="0" fontId="17" fillId="3" borderId="11" xfId="0" applyFont="1" applyFill="1" applyBorder="1" applyAlignment="1">
      <alignment horizontal="center" vertical="center"/>
    </xf>
    <xf numFmtId="0" fontId="18" fillId="4" borderId="11" xfId="0" applyFont="1" applyFill="1" applyBorder="1" applyAlignment="1">
      <alignment horizontal="center" vertical="center"/>
    </xf>
    <xf numFmtId="0" fontId="17" fillId="0" borderId="17" xfId="0" applyFont="1" applyBorder="1" applyAlignment="1">
      <alignment horizontal="center" vertical="center"/>
    </xf>
    <xf numFmtId="0" fontId="2" fillId="0" borderId="10" xfId="0" applyFont="1" applyBorder="1" applyAlignment="1">
      <alignment horizontal="center"/>
    </xf>
    <xf numFmtId="0" fontId="13" fillId="0" borderId="10" xfId="0" applyFont="1" applyBorder="1" applyAlignment="1">
      <alignment horizontal="center"/>
    </xf>
    <xf numFmtId="0" fontId="5" fillId="0" borderId="5" xfId="0" applyFont="1" applyBorder="1" applyAlignment="1">
      <alignment horizontal="center"/>
    </xf>
    <xf numFmtId="0" fontId="5" fillId="0" borderId="5" xfId="0" applyFont="1" applyBorder="1"/>
    <xf numFmtId="0" fontId="14" fillId="0" borderId="15" xfId="0" applyFont="1" applyBorder="1" applyAlignment="1">
      <alignment horizontal="center" vertical="center"/>
    </xf>
    <xf numFmtId="0" fontId="5" fillId="0" borderId="0" xfId="0" applyFont="1" applyAlignment="1">
      <alignment vertical="center"/>
    </xf>
    <xf numFmtId="0" fontId="2" fillId="0" borderId="0" xfId="0" applyFont="1" applyAlignment="1">
      <alignment horizontal="center"/>
    </xf>
    <xf numFmtId="0" fontId="5" fillId="0" borderId="15" xfId="0" applyFont="1" applyBorder="1" applyAlignment="1">
      <alignment horizontal="center" vertical="center"/>
    </xf>
    <xf numFmtId="0" fontId="13" fillId="0" borderId="0" xfId="0" applyFont="1" applyAlignment="1">
      <alignment horizontal="center"/>
    </xf>
    <xf numFmtId="0" fontId="29" fillId="0" borderId="13" xfId="0" applyFont="1" applyBorder="1" applyAlignment="1">
      <alignment horizontal="left"/>
    </xf>
    <xf numFmtId="0" fontId="27" fillId="5" borderId="13" xfId="0" applyFont="1" applyFill="1" applyBorder="1" applyAlignment="1">
      <alignment horizontal="center"/>
    </xf>
    <xf numFmtId="0" fontId="27" fillId="5" borderId="14" xfId="0" applyFont="1" applyFill="1" applyBorder="1" applyAlignment="1">
      <alignment horizontal="center"/>
    </xf>
    <xf numFmtId="49" fontId="27" fillId="5" borderId="0" xfId="0" applyNumberFormat="1" applyFont="1" applyFill="1" applyAlignment="1">
      <alignment horizontal="center"/>
    </xf>
    <xf numFmtId="0" fontId="0" fillId="0" borderId="0" xfId="0" applyAlignment="1">
      <alignment horizontal="center"/>
    </xf>
    <xf numFmtId="0" fontId="0" fillId="5" borderId="0" xfId="0" applyFill="1" applyAlignment="1">
      <alignment horizontal="center"/>
    </xf>
    <xf numFmtId="0" fontId="0" fillId="0" borderId="0" xfId="0" applyAlignment="1">
      <alignment horizontal="center" vertical="center"/>
    </xf>
    <xf numFmtId="0" fontId="0" fillId="0" borderId="2" xfId="0" applyBorder="1" applyAlignment="1">
      <alignment horizontal="center" vertical="center"/>
    </xf>
    <xf numFmtId="0" fontId="34" fillId="0" borderId="13" xfId="0" applyFont="1" applyBorder="1" applyAlignment="1">
      <alignment horizontal="center"/>
    </xf>
    <xf numFmtId="165" fontId="35" fillId="0" borderId="13" xfId="0" applyNumberFormat="1" applyFont="1" applyBorder="1"/>
    <xf numFmtId="0" fontId="0" fillId="5" borderId="13" xfId="0" applyFill="1" applyBorder="1" applyAlignment="1">
      <alignment horizontal="center"/>
    </xf>
    <xf numFmtId="0" fontId="0" fillId="0" borderId="5" xfId="0" applyBorder="1" applyAlignment="1">
      <alignment horizontal="center"/>
    </xf>
    <xf numFmtId="0" fontId="0" fillId="5" borderId="14" xfId="0" applyFill="1" applyBorder="1" applyAlignment="1">
      <alignment horizontal="center" vertical="center"/>
    </xf>
    <xf numFmtId="0" fontId="0" fillId="5" borderId="0" xfId="0" applyFill="1"/>
    <xf numFmtId="0" fontId="0" fillId="0" borderId="15" xfId="0" applyBorder="1" applyAlignment="1">
      <alignment horizontal="center"/>
    </xf>
    <xf numFmtId="0" fontId="0" fillId="0" borderId="15" xfId="0" applyBorder="1"/>
    <xf numFmtId="0" fontId="0" fillId="5" borderId="15" xfId="0" applyFill="1" applyBorder="1" applyAlignment="1">
      <alignment horizontal="center"/>
    </xf>
    <xf numFmtId="0" fontId="17" fillId="10" borderId="11" xfId="0" applyFont="1" applyFill="1" applyBorder="1" applyAlignment="1">
      <alignment horizontal="center" vertical="center"/>
    </xf>
    <xf numFmtId="0" fontId="18" fillId="12" borderId="11" xfId="0" applyFont="1" applyFill="1" applyBorder="1" applyAlignment="1">
      <alignment horizontal="center" vertical="center"/>
    </xf>
    <xf numFmtId="0" fontId="0" fillId="0" borderId="0" xfId="0" applyAlignment="1">
      <alignment vertical="center"/>
    </xf>
    <xf numFmtId="1" fontId="0" fillId="0" borderId="0" xfId="0" applyNumberFormat="1" applyAlignment="1">
      <alignment horizontal="center"/>
    </xf>
    <xf numFmtId="0" fontId="0" fillId="0" borderId="10" xfId="0" applyBorder="1" applyAlignment="1">
      <alignment horizontal="center"/>
    </xf>
    <xf numFmtId="0" fontId="8" fillId="0" borderId="10" xfId="0" applyFont="1" applyBorder="1" applyAlignment="1">
      <alignment horizontal="center"/>
    </xf>
    <xf numFmtId="0" fontId="36" fillId="0" borderId="10" xfId="0" applyFont="1" applyBorder="1" applyAlignment="1">
      <alignment horizontal="center"/>
    </xf>
    <xf numFmtId="0" fontId="0" fillId="0" borderId="1" xfId="0" applyBorder="1"/>
    <xf numFmtId="1" fontId="0" fillId="0" borderId="0" xfId="0" applyNumberFormat="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xf>
    <xf numFmtId="0" fontId="34" fillId="0" borderId="15" xfId="0" applyFont="1" applyBorder="1" applyAlignment="1">
      <alignment horizontal="center" vertical="center"/>
    </xf>
    <xf numFmtId="0" fontId="0" fillId="5" borderId="15" xfId="0" applyFill="1" applyBorder="1" applyAlignment="1">
      <alignment horizontal="center" vertical="center"/>
    </xf>
    <xf numFmtId="0" fontId="8" fillId="0" borderId="0" xfId="0" applyFont="1" applyAlignment="1">
      <alignment horizontal="center" vertical="center"/>
    </xf>
    <xf numFmtId="165" fontId="35" fillId="0" borderId="10" xfId="0" applyNumberFormat="1" applyFont="1" applyBorder="1"/>
    <xf numFmtId="0" fontId="0" fillId="5" borderId="10" xfId="0" applyFill="1" applyBorder="1" applyAlignment="1">
      <alignment horizontal="center"/>
    </xf>
    <xf numFmtId="0" fontId="0" fillId="0" borderId="15" xfId="0" applyBorder="1" applyAlignment="1">
      <alignment horizontal="center" vertical="center"/>
    </xf>
    <xf numFmtId="0" fontId="8" fillId="0" borderId="15" xfId="0" applyFont="1" applyBorder="1" applyAlignment="1">
      <alignment horizontal="center" vertical="center"/>
    </xf>
    <xf numFmtId="0" fontId="8" fillId="2" borderId="2" xfId="0" applyFont="1" applyFill="1" applyBorder="1" applyAlignment="1">
      <alignment horizontal="center" vertical="center"/>
    </xf>
    <xf numFmtId="0" fontId="8" fillId="13" borderId="7" xfId="0" applyFont="1" applyFill="1" applyBorder="1" applyAlignment="1">
      <alignment horizontal="center" vertical="center"/>
    </xf>
    <xf numFmtId="0" fontId="37" fillId="12" borderId="7" xfId="0" applyFont="1" applyFill="1" applyBorder="1" applyAlignment="1">
      <alignment horizontal="center" vertical="center"/>
    </xf>
    <xf numFmtId="0" fontId="8" fillId="0" borderId="7" xfId="0" applyFont="1" applyBorder="1" applyAlignment="1">
      <alignment horizontal="center" vertical="center"/>
    </xf>
    <xf numFmtId="0" fontId="8" fillId="5" borderId="0" xfId="0" applyFont="1" applyFill="1"/>
    <xf numFmtId="0" fontId="38" fillId="5" borderId="20" xfId="0" applyFont="1" applyFill="1" applyBorder="1" applyAlignment="1">
      <alignment horizontal="center" vertical="center"/>
    </xf>
    <xf numFmtId="0" fontId="38" fillId="5" borderId="21" xfId="0" applyFont="1" applyFill="1" applyBorder="1" applyAlignment="1">
      <alignment horizontal="center" vertical="center"/>
    </xf>
    <xf numFmtId="0" fontId="38" fillId="5" borderId="22" xfId="0" applyFont="1" applyFill="1" applyBorder="1" applyAlignment="1">
      <alignment horizontal="center" vertical="center"/>
    </xf>
    <xf numFmtId="0" fontId="2" fillId="5" borderId="23" xfId="0" applyFont="1" applyFill="1" applyBorder="1" applyAlignment="1">
      <alignment horizontal="center"/>
    </xf>
    <xf numFmtId="0" fontId="8" fillId="5" borderId="24" xfId="0" applyFont="1" applyFill="1" applyBorder="1" applyAlignment="1">
      <alignment horizontal="center"/>
    </xf>
    <xf numFmtId="0" fontId="8" fillId="5" borderId="23" xfId="0" applyFont="1" applyFill="1" applyBorder="1" applyAlignment="1">
      <alignment horizontal="center"/>
    </xf>
    <xf numFmtId="0" fontId="8" fillId="5" borderId="25" xfId="0" applyFont="1" applyFill="1" applyBorder="1" applyAlignment="1">
      <alignment horizontal="center"/>
    </xf>
    <xf numFmtId="0" fontId="8" fillId="5" borderId="19" xfId="0" applyFont="1" applyFill="1" applyBorder="1" applyAlignment="1">
      <alignment horizontal="center"/>
    </xf>
    <xf numFmtId="0" fontId="8" fillId="5" borderId="1" xfId="0" applyFont="1" applyFill="1" applyBorder="1" applyAlignment="1">
      <alignment horizontal="center" vertical="center"/>
    </xf>
    <xf numFmtId="0" fontId="8" fillId="5" borderId="5" xfId="0" applyFont="1" applyFill="1" applyBorder="1" applyAlignment="1">
      <alignment horizontal="center" vertical="center"/>
    </xf>
    <xf numFmtId="0" fontId="0" fillId="5" borderId="0" xfId="0" applyFill="1" applyAlignment="1">
      <alignment vertical="center"/>
    </xf>
    <xf numFmtId="0" fontId="0" fillId="14" borderId="27" xfId="0" applyFill="1" applyBorder="1" applyAlignment="1">
      <alignment vertical="center"/>
    </xf>
    <xf numFmtId="0" fontId="0" fillId="14" borderId="26" xfId="0" applyFill="1" applyBorder="1" applyAlignment="1">
      <alignment vertical="center"/>
    </xf>
    <xf numFmtId="0" fontId="5" fillId="5" borderId="1" xfId="0" applyFont="1" applyFill="1" applyBorder="1" applyAlignment="1">
      <alignment horizontal="center" vertical="center"/>
    </xf>
    <xf numFmtId="0" fontId="5" fillId="5" borderId="5" xfId="0" applyFont="1" applyFill="1" applyBorder="1" applyAlignment="1">
      <alignment horizontal="center" vertical="center"/>
    </xf>
    <xf numFmtId="0" fontId="39" fillId="5"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5" xfId="0" applyFont="1" applyFill="1" applyBorder="1" applyAlignment="1">
      <alignment horizontal="center" vertical="center"/>
    </xf>
    <xf numFmtId="0" fontId="0" fillId="5" borderId="28" xfId="0" applyFill="1" applyBorder="1" applyAlignment="1">
      <alignment horizontal="center" vertical="center"/>
    </xf>
    <xf numFmtId="0" fontId="0" fillId="5" borderId="29" xfId="0" applyFill="1" applyBorder="1" applyAlignment="1">
      <alignment horizontal="center" vertical="center"/>
    </xf>
    <xf numFmtId="14" fontId="0" fillId="5" borderId="28" xfId="0" applyNumberFormat="1" applyFill="1" applyBorder="1" applyAlignment="1">
      <alignment horizontal="center" vertical="center"/>
    </xf>
    <xf numFmtId="0" fontId="0" fillId="5" borderId="25" xfId="0" applyFill="1" applyBorder="1" applyAlignment="1">
      <alignment vertical="center"/>
    </xf>
    <xf numFmtId="0" fontId="0" fillId="14" borderId="24" xfId="0" applyFill="1" applyBorder="1" applyAlignment="1">
      <alignment vertical="center"/>
    </xf>
    <xf numFmtId="0" fontId="0" fillId="14" borderId="23" xfId="0" applyFill="1" applyBorder="1" applyAlignment="1">
      <alignment vertical="center"/>
    </xf>
    <xf numFmtId="0" fontId="8" fillId="5" borderId="30"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32" xfId="0" applyFont="1" applyFill="1" applyBorder="1" applyAlignment="1">
      <alignment horizontal="center" vertical="center"/>
    </xf>
    <xf numFmtId="0" fontId="0" fillId="5" borderId="33" xfId="0" applyFill="1" applyBorder="1" applyAlignment="1">
      <alignment vertical="center"/>
    </xf>
    <xf numFmtId="0" fontId="0" fillId="14" borderId="35" xfId="0" applyFill="1" applyBorder="1" applyAlignment="1">
      <alignment vertical="center"/>
    </xf>
    <xf numFmtId="0" fontId="0" fillId="14" borderId="34" xfId="0" applyFill="1" applyBorder="1" applyAlignment="1">
      <alignment vertical="center"/>
    </xf>
    <xf numFmtId="0" fontId="0" fillId="5" borderId="36" xfId="0" applyFill="1" applyBorder="1" applyAlignment="1">
      <alignment horizontal="center" vertical="center"/>
    </xf>
    <xf numFmtId="14" fontId="0" fillId="5" borderId="29" xfId="0" applyNumberFormat="1" applyFill="1" applyBorder="1" applyAlignment="1">
      <alignment horizontal="center" vertical="center"/>
    </xf>
    <xf numFmtId="0" fontId="5" fillId="5" borderId="28" xfId="0" applyFont="1" applyFill="1" applyBorder="1" applyAlignment="1">
      <alignment horizontal="center" vertical="center"/>
    </xf>
    <xf numFmtId="0" fontId="8" fillId="5" borderId="33" xfId="0" applyFont="1" applyFill="1" applyBorder="1" applyAlignment="1">
      <alignment horizontal="center" vertical="center"/>
    </xf>
    <xf numFmtId="0" fontId="8" fillId="5" borderId="34" xfId="0" applyFont="1" applyFill="1" applyBorder="1" applyAlignment="1">
      <alignment horizontal="center" vertical="center"/>
    </xf>
    <xf numFmtId="0" fontId="8" fillId="14" borderId="35" xfId="0" applyFont="1" applyFill="1" applyBorder="1" applyAlignment="1">
      <alignment horizontal="center" vertical="center"/>
    </xf>
    <xf numFmtId="0" fontId="8" fillId="14" borderId="34" xfId="0" applyFont="1" applyFill="1" applyBorder="1" applyAlignment="1">
      <alignment horizontal="center" vertical="center"/>
    </xf>
    <xf numFmtId="0" fontId="5" fillId="5" borderId="37" xfId="0" applyFont="1" applyFill="1" applyBorder="1" applyAlignment="1">
      <alignment horizontal="center" vertical="center"/>
    </xf>
    <xf numFmtId="0" fontId="5" fillId="5" borderId="26" xfId="0" applyFont="1" applyFill="1" applyBorder="1" applyAlignment="1">
      <alignment horizontal="center" vertical="center"/>
    </xf>
    <xf numFmtId="0" fontId="5" fillId="14" borderId="27" xfId="0" applyFont="1" applyFill="1" applyBorder="1" applyAlignment="1">
      <alignment horizontal="center" vertical="center"/>
    </xf>
    <xf numFmtId="0" fontId="5" fillId="14" borderId="26" xfId="0" applyFont="1" applyFill="1" applyBorder="1" applyAlignment="1">
      <alignment horizontal="center" vertical="center"/>
    </xf>
    <xf numFmtId="0" fontId="0" fillId="5" borderId="25" xfId="0" applyFill="1" applyBorder="1" applyAlignment="1">
      <alignment horizontal="center" vertical="center"/>
    </xf>
    <xf numFmtId="0" fontId="0" fillId="5" borderId="23" xfId="0" applyFill="1" applyBorder="1" applyAlignment="1">
      <alignment horizontal="center" vertical="center"/>
    </xf>
    <xf numFmtId="0" fontId="0" fillId="14" borderId="24" xfId="0" applyFill="1" applyBorder="1" applyAlignment="1">
      <alignment horizontal="center" vertical="center"/>
    </xf>
    <xf numFmtId="0" fontId="0" fillId="14" borderId="23" xfId="0" applyFill="1" applyBorder="1" applyAlignment="1">
      <alignment horizontal="center" vertical="center"/>
    </xf>
    <xf numFmtId="0" fontId="8" fillId="5" borderId="26" xfId="0" applyFont="1" applyFill="1" applyBorder="1" applyAlignment="1">
      <alignment horizontal="center" vertical="center"/>
    </xf>
    <xf numFmtId="0" fontId="8" fillId="5" borderId="35" xfId="0" applyFont="1" applyFill="1" applyBorder="1" applyAlignment="1">
      <alignment horizontal="center" vertical="center"/>
    </xf>
    <xf numFmtId="0" fontId="5" fillId="5" borderId="27" xfId="0" applyFont="1" applyFill="1" applyBorder="1" applyAlignment="1">
      <alignment horizontal="center" vertical="center"/>
    </xf>
    <xf numFmtId="0" fontId="0" fillId="5" borderId="24" xfId="0" applyFill="1" applyBorder="1" applyAlignment="1">
      <alignment horizontal="center" vertical="center"/>
    </xf>
    <xf numFmtId="0" fontId="8" fillId="5" borderId="34" xfId="0" applyFont="1" applyFill="1" applyBorder="1"/>
    <xf numFmtId="0" fontId="0" fillId="5" borderId="38" xfId="0" applyFill="1" applyBorder="1" applyAlignment="1">
      <alignment horizontal="center"/>
    </xf>
    <xf numFmtId="0" fontId="0" fillId="5" borderId="33" xfId="0" applyFill="1" applyBorder="1"/>
    <xf numFmtId="0" fontId="0" fillId="5" borderId="33" xfId="0" applyFill="1" applyBorder="1" applyAlignment="1">
      <alignment horizontal="center"/>
    </xf>
    <xf numFmtId="0" fontId="0" fillId="5" borderId="35" xfId="0" applyFill="1" applyBorder="1"/>
    <xf numFmtId="0" fontId="8" fillId="5" borderId="26" xfId="0" applyFont="1" applyFill="1" applyBorder="1"/>
    <xf numFmtId="0" fontId="0" fillId="5" borderId="27" xfId="0" applyFill="1" applyBorder="1"/>
    <xf numFmtId="0" fontId="0" fillId="5" borderId="39" xfId="0" applyFill="1" applyBorder="1" applyAlignment="1">
      <alignment horizontal="center"/>
    </xf>
    <xf numFmtId="0" fontId="40" fillId="5" borderId="0" xfId="0" applyFont="1" applyFill="1"/>
    <xf numFmtId="0" fontId="8" fillId="5" borderId="23" xfId="0" applyFont="1" applyFill="1" applyBorder="1"/>
    <xf numFmtId="0" fontId="0" fillId="5" borderId="25" xfId="0" applyFill="1" applyBorder="1"/>
    <xf numFmtId="0" fontId="0" fillId="5" borderId="25" xfId="0" applyFill="1" applyBorder="1" applyAlignment="1">
      <alignment horizontal="center"/>
    </xf>
    <xf numFmtId="0" fontId="5" fillId="5" borderId="25" xfId="0" applyFont="1" applyFill="1" applyBorder="1"/>
    <xf numFmtId="0" fontId="5" fillId="5" borderId="24" xfId="0" applyFont="1" applyFill="1" applyBorder="1"/>
    <xf numFmtId="0" fontId="8" fillId="5" borderId="34" xfId="0" applyFont="1" applyFill="1" applyBorder="1" applyAlignment="1">
      <alignment horizontal="center"/>
    </xf>
    <xf numFmtId="0" fontId="8" fillId="5" borderId="21" xfId="0" applyFont="1" applyFill="1" applyBorder="1" applyAlignment="1">
      <alignment horizontal="center"/>
    </xf>
    <xf numFmtId="0" fontId="41" fillId="5" borderId="35" xfId="0" applyFont="1" applyFill="1" applyBorder="1" applyAlignment="1">
      <alignment horizontal="center" vertical="center"/>
    </xf>
    <xf numFmtId="0" fontId="4" fillId="5" borderId="27" xfId="0" applyFont="1" applyFill="1" applyBorder="1" applyAlignment="1">
      <alignment horizontal="center" vertical="center"/>
    </xf>
    <xf numFmtId="0" fontId="0" fillId="5" borderId="27" xfId="0" applyFill="1" applyBorder="1" applyAlignment="1">
      <alignment horizontal="center" vertical="center"/>
    </xf>
    <xf numFmtId="0" fontId="42" fillId="5" borderId="24" xfId="0" applyFont="1" applyFill="1" applyBorder="1" applyAlignment="1">
      <alignment horizontal="center" vertical="center"/>
    </xf>
    <xf numFmtId="0" fontId="8" fillId="5" borderId="21" xfId="0" applyFont="1" applyFill="1" applyBorder="1"/>
    <xf numFmtId="0" fontId="8" fillId="5" borderId="19" xfId="0" applyFont="1" applyFill="1" applyBorder="1"/>
    <xf numFmtId="0" fontId="8" fillId="5" borderId="22" xfId="0" applyFont="1" applyFill="1" applyBorder="1"/>
    <xf numFmtId="0" fontId="43" fillId="5" borderId="20" xfId="0" applyFont="1" applyFill="1" applyBorder="1" applyAlignment="1">
      <alignment horizontal="center" vertical="center"/>
    </xf>
    <xf numFmtId="0" fontId="43" fillId="5" borderId="21" xfId="0" applyFont="1" applyFill="1" applyBorder="1" applyAlignment="1">
      <alignment horizontal="center" vertical="center"/>
    </xf>
    <xf numFmtId="0" fontId="44" fillId="5" borderId="21" xfId="0" applyFont="1" applyFill="1" applyBorder="1" applyAlignment="1">
      <alignment horizontal="center" vertical="center"/>
    </xf>
    <xf numFmtId="0" fontId="43" fillId="5" borderId="22" xfId="0" applyFont="1" applyFill="1" applyBorder="1" applyAlignment="1">
      <alignment horizontal="center" vertical="center"/>
    </xf>
    <xf numFmtId="0" fontId="8" fillId="5" borderId="1" xfId="0" applyFont="1" applyFill="1" applyBorder="1" applyAlignment="1">
      <alignment vertical="center"/>
    </xf>
    <xf numFmtId="0" fontId="8" fillId="5" borderId="5" xfId="0" applyFont="1" applyFill="1" applyBorder="1" applyAlignment="1">
      <alignment vertical="center"/>
    </xf>
    <xf numFmtId="0" fontId="0" fillId="5" borderId="27" xfId="0" applyFill="1" applyBorder="1" applyAlignment="1">
      <alignment vertical="center"/>
    </xf>
    <xf numFmtId="0" fontId="0" fillId="5" borderId="1" xfId="0" applyFill="1" applyBorder="1" applyAlignment="1">
      <alignment vertical="center"/>
    </xf>
    <xf numFmtId="0" fontId="0" fillId="5" borderId="1" xfId="0" applyFill="1" applyBorder="1" applyAlignment="1">
      <alignment horizontal="center" vertical="center"/>
    </xf>
    <xf numFmtId="0" fontId="0" fillId="5" borderId="5" xfId="0" applyFill="1" applyBorder="1" applyAlignment="1">
      <alignment horizontal="center" vertical="center"/>
    </xf>
    <xf numFmtId="0" fontId="0" fillId="5" borderId="5" xfId="0" applyFill="1" applyBorder="1" applyAlignment="1">
      <alignment vertical="center"/>
    </xf>
    <xf numFmtId="0" fontId="0" fillId="5" borderId="28" xfId="0" applyFill="1" applyBorder="1" applyAlignment="1">
      <alignment vertical="center"/>
    </xf>
    <xf numFmtId="0" fontId="0" fillId="5" borderId="29" xfId="0" applyFill="1" applyBorder="1" applyAlignment="1">
      <alignment vertical="center"/>
    </xf>
    <xf numFmtId="0" fontId="0" fillId="5" borderId="24" xfId="0" applyFill="1" applyBorder="1" applyAlignment="1">
      <alignment vertical="center"/>
    </xf>
    <xf numFmtId="14" fontId="0" fillId="5" borderId="5" xfId="0" applyNumberFormat="1" applyFill="1" applyBorder="1" applyAlignment="1">
      <alignment horizontal="center" vertical="center"/>
    </xf>
    <xf numFmtId="0" fontId="8" fillId="5" borderId="34" xfId="0" applyFont="1" applyFill="1" applyBorder="1" applyAlignment="1">
      <alignment vertical="center"/>
    </xf>
    <xf numFmtId="0" fontId="0" fillId="5" borderId="35" xfId="0" applyFill="1" applyBorder="1" applyAlignment="1">
      <alignment vertical="center"/>
    </xf>
    <xf numFmtId="0" fontId="8" fillId="5" borderId="23" xfId="0" applyFont="1" applyFill="1" applyBorder="1" applyAlignment="1">
      <alignment vertical="center"/>
    </xf>
    <xf numFmtId="0" fontId="8" fillId="5" borderId="27" xfId="0" applyFont="1" applyFill="1" applyBorder="1" applyAlignment="1">
      <alignment horizontal="center" vertical="center"/>
    </xf>
    <xf numFmtId="0" fontId="8" fillId="5" borderId="26" xfId="0" applyFont="1" applyFill="1" applyBorder="1" applyAlignment="1">
      <alignment vertical="center"/>
    </xf>
    <xf numFmtId="0" fontId="5" fillId="5" borderId="33" xfId="0" applyFont="1" applyFill="1" applyBorder="1"/>
    <xf numFmtId="0" fontId="5" fillId="5" borderId="35" xfId="0" applyFont="1" applyFill="1" applyBorder="1"/>
    <xf numFmtId="0" fontId="0" fillId="5" borderId="24" xfId="0" applyFill="1" applyBorder="1"/>
    <xf numFmtId="0" fontId="2" fillId="5" borderId="41" xfId="0" applyFont="1" applyFill="1" applyBorder="1"/>
    <xf numFmtId="0" fontId="8" fillId="5" borderId="41" xfId="0" applyFont="1" applyFill="1" applyBorder="1" applyAlignment="1">
      <alignment horizontal="center"/>
    </xf>
    <xf numFmtId="0" fontId="8" fillId="5" borderId="41" xfId="0" applyFont="1" applyFill="1" applyBorder="1"/>
    <xf numFmtId="0" fontId="8" fillId="5" borderId="42" xfId="0" applyFont="1" applyFill="1" applyBorder="1"/>
    <xf numFmtId="0" fontId="0" fillId="5" borderId="30" xfId="0" applyFill="1" applyBorder="1" applyAlignment="1">
      <alignment horizontal="center" vertical="center"/>
    </xf>
    <xf numFmtId="0" fontId="0" fillId="5" borderId="31" xfId="0" applyFill="1" applyBorder="1" applyAlignment="1">
      <alignment horizontal="center" vertical="center"/>
    </xf>
    <xf numFmtId="0" fontId="0" fillId="5" borderId="32" xfId="0" applyFill="1" applyBorder="1" applyAlignment="1">
      <alignment horizontal="center" vertical="center"/>
    </xf>
    <xf numFmtId="0" fontId="0" fillId="5" borderId="37" xfId="0" applyFill="1" applyBorder="1" applyAlignment="1">
      <alignment horizontal="center" vertical="center"/>
    </xf>
    <xf numFmtId="0" fontId="0" fillId="5" borderId="43" xfId="0" applyFill="1" applyBorder="1" applyAlignment="1">
      <alignment vertical="center"/>
    </xf>
    <xf numFmtId="0" fontId="17" fillId="0" borderId="0" xfId="0" applyFont="1"/>
    <xf numFmtId="0" fontId="45" fillId="7" borderId="0" xfId="0" applyFont="1" applyFill="1" applyAlignment="1">
      <alignment horizontal="left" vertical="center"/>
    </xf>
    <xf numFmtId="0" fontId="45" fillId="7" borderId="0" xfId="0" applyFont="1" applyFill="1" applyAlignment="1">
      <alignment horizontal="center" vertical="center"/>
    </xf>
    <xf numFmtId="0" fontId="46" fillId="7" borderId="0" xfId="0" applyFont="1" applyFill="1" applyAlignment="1">
      <alignment horizontal="center" vertical="center"/>
    </xf>
    <xf numFmtId="0" fontId="47" fillId="0" borderId="0" xfId="0" applyFont="1"/>
    <xf numFmtId="0" fontId="48" fillId="0" borderId="0" xfId="0" applyFont="1"/>
    <xf numFmtId="0" fontId="48" fillId="0" borderId="0" xfId="0" applyFont="1" applyAlignment="1">
      <alignment horizontal="center"/>
    </xf>
    <xf numFmtId="0" fontId="49" fillId="0" borderId="0" xfId="0" applyFont="1"/>
    <xf numFmtId="0" fontId="48" fillId="0" borderId="44" xfId="0" applyFont="1" applyBorder="1" applyAlignment="1">
      <alignment horizontal="center"/>
    </xf>
    <xf numFmtId="0" fontId="50" fillId="0" borderId="45" xfId="0" applyFont="1" applyBorder="1" applyAlignment="1">
      <alignment horizontal="center"/>
    </xf>
    <xf numFmtId="0" fontId="48" fillId="0" borderId="45" xfId="0" applyFont="1" applyBorder="1" applyAlignment="1">
      <alignment horizontal="center"/>
    </xf>
    <xf numFmtId="0" fontId="49" fillId="0" borderId="44" xfId="0" applyFont="1" applyBorder="1" applyAlignment="1">
      <alignment horizontal="center"/>
    </xf>
    <xf numFmtId="0" fontId="48" fillId="0" borderId="46" xfId="0" applyFont="1" applyBorder="1" applyAlignment="1">
      <alignment horizontal="center"/>
    </xf>
    <xf numFmtId="0" fontId="48" fillId="0" borderId="47" xfId="0" applyFont="1" applyBorder="1" applyAlignment="1">
      <alignment horizontal="center"/>
    </xf>
    <xf numFmtId="0" fontId="49" fillId="0" borderId="45" xfId="0" applyFont="1" applyBorder="1" applyAlignment="1">
      <alignment horizontal="center"/>
    </xf>
    <xf numFmtId="0" fontId="49" fillId="0" borderId="47" xfId="0" applyFont="1" applyBorder="1" applyAlignment="1">
      <alignment horizontal="center"/>
    </xf>
    <xf numFmtId="0" fontId="51" fillId="0" borderId="45" xfId="0" applyFont="1" applyBorder="1" applyAlignment="1">
      <alignment horizontal="center"/>
    </xf>
    <xf numFmtId="0" fontId="51" fillId="0" borderId="47" xfId="0" applyFont="1" applyBorder="1" applyAlignment="1">
      <alignment horizontal="center"/>
    </xf>
    <xf numFmtId="0" fontId="52" fillId="0" borderId="45" xfId="0" applyFont="1" applyBorder="1" applyAlignment="1">
      <alignment horizontal="center"/>
    </xf>
    <xf numFmtId="0" fontId="52" fillId="0" borderId="46" xfId="0" applyFont="1" applyBorder="1" applyAlignment="1">
      <alignment horizontal="center"/>
    </xf>
    <xf numFmtId="0" fontId="52" fillId="0" borderId="0" xfId="0" applyFont="1" applyAlignment="1">
      <alignment horizontal="center"/>
    </xf>
    <xf numFmtId="0" fontId="53" fillId="0" borderId="45" xfId="0" applyFont="1" applyBorder="1" applyAlignment="1">
      <alignment horizontal="center"/>
    </xf>
    <xf numFmtId="0" fontId="16" fillId="0" borderId="45" xfId="0" applyFont="1" applyBorder="1" applyAlignment="1">
      <alignment horizontal="center"/>
    </xf>
    <xf numFmtId="0" fontId="48" fillId="0" borderId="48" xfId="0" applyFont="1" applyBorder="1" applyAlignment="1">
      <alignment horizontal="center"/>
    </xf>
    <xf numFmtId="0" fontId="48" fillId="0" borderId="49" xfId="0" applyFont="1" applyBorder="1" applyAlignment="1">
      <alignment horizontal="center"/>
    </xf>
    <xf numFmtId="0" fontId="49" fillId="0" borderId="0" xfId="0" applyFont="1" applyAlignment="1">
      <alignment horizontal="center"/>
    </xf>
    <xf numFmtId="0" fontId="17" fillId="0" borderId="0" xfId="0" applyFont="1" applyAlignment="1">
      <alignment horizontal="center"/>
    </xf>
    <xf numFmtId="0" fontId="54" fillId="0" borderId="0" xfId="0" applyFont="1"/>
    <xf numFmtId="0" fontId="54" fillId="0" borderId="0" xfId="0" applyFont="1" applyAlignment="1">
      <alignment horizontal="center"/>
    </xf>
    <xf numFmtId="0" fontId="55" fillId="0" borderId="0" xfId="0" applyFont="1" applyAlignment="1">
      <alignment horizontal="center"/>
    </xf>
    <xf numFmtId="0" fontId="56" fillId="6" borderId="0" xfId="0" applyFont="1" applyFill="1" applyAlignment="1">
      <alignment horizontal="center"/>
    </xf>
    <xf numFmtId="0" fontId="54" fillId="7" borderId="0" xfId="0" applyFont="1" applyFill="1" applyAlignment="1">
      <alignment horizontal="center"/>
    </xf>
    <xf numFmtId="0" fontId="55" fillId="0" borderId="0" xfId="0" applyFont="1"/>
    <xf numFmtId="0" fontId="57" fillId="6" borderId="0" xfId="0" applyFont="1" applyFill="1" applyAlignment="1">
      <alignment horizontal="center"/>
    </xf>
    <xf numFmtId="0" fontId="57" fillId="7" borderId="0" xfId="0" applyFont="1" applyFill="1" applyAlignment="1">
      <alignment horizontal="center"/>
    </xf>
    <xf numFmtId="0" fontId="58" fillId="0" borderId="0" xfId="0" applyFont="1"/>
    <xf numFmtId="0" fontId="8" fillId="0" borderId="0" xfId="0" applyFont="1"/>
    <xf numFmtId="49" fontId="0" fillId="2" borderId="0" xfId="0" applyNumberFormat="1" applyFill="1"/>
    <xf numFmtId="49" fontId="0" fillId="15" borderId="0" xfId="0" applyNumberFormat="1" applyFill="1"/>
    <xf numFmtId="49" fontId="0" fillId="0" borderId="0" xfId="0" applyNumberFormat="1"/>
    <xf numFmtId="0" fontId="60" fillId="0" borderId="0" xfId="0" applyFont="1"/>
    <xf numFmtId="49" fontId="0" fillId="5" borderId="1" xfId="0" applyNumberFormat="1" applyFill="1" applyBorder="1" applyAlignment="1">
      <alignment horizontal="center"/>
    </xf>
    <xf numFmtId="164" fontId="5" fillId="0" borderId="2" xfId="5" applyNumberFormat="1" applyFont="1">
      <alignment horizontal="center" vertical="center"/>
    </xf>
    <xf numFmtId="49" fontId="5" fillId="16" borderId="1" xfId="0" applyNumberFormat="1" applyFont="1" applyFill="1" applyBorder="1" applyAlignment="1">
      <alignment horizontal="center"/>
    </xf>
    <xf numFmtId="0" fontId="5" fillId="16" borderId="10" xfId="0" applyFont="1" applyFill="1" applyBorder="1" applyAlignment="1">
      <alignment horizontal="center"/>
    </xf>
    <xf numFmtId="0" fontId="8" fillId="16" borderId="1" xfId="0" applyFont="1" applyFill="1" applyBorder="1" applyAlignment="1">
      <alignment horizontal="center" vertical="center"/>
    </xf>
    <xf numFmtId="0" fontId="5" fillId="16" borderId="5" xfId="0" applyFont="1" applyFill="1" applyBorder="1" applyAlignment="1">
      <alignment horizontal="center" vertical="center"/>
    </xf>
    <xf numFmtId="0" fontId="0" fillId="16" borderId="28" xfId="0" applyFill="1" applyBorder="1" applyAlignment="1">
      <alignment horizontal="center" vertical="center"/>
    </xf>
    <xf numFmtId="0" fontId="8" fillId="21" borderId="32" xfId="0" applyFont="1" applyFill="1" applyBorder="1" applyAlignment="1">
      <alignment horizontal="center" vertical="center"/>
    </xf>
    <xf numFmtId="0" fontId="5" fillId="21" borderId="5" xfId="0" applyFont="1" applyFill="1" applyBorder="1" applyAlignment="1">
      <alignment horizontal="center" vertical="center"/>
    </xf>
    <xf numFmtId="167" fontId="0" fillId="21" borderId="29" xfId="0" applyNumberFormat="1" applyFill="1" applyBorder="1" applyAlignment="1">
      <alignment horizontal="center" vertical="center"/>
    </xf>
    <xf numFmtId="0" fontId="8" fillId="21" borderId="34" xfId="0" applyFont="1" applyFill="1" applyBorder="1" applyAlignment="1">
      <alignment horizontal="center" vertical="center"/>
    </xf>
    <xf numFmtId="0" fontId="8" fillId="16" borderId="34" xfId="0" applyFont="1" applyFill="1" applyBorder="1" applyAlignment="1">
      <alignment horizontal="center" vertical="center"/>
    </xf>
    <xf numFmtId="0" fontId="5" fillId="21" borderId="26" xfId="0" applyFont="1" applyFill="1" applyBorder="1" applyAlignment="1">
      <alignment horizontal="center" vertical="center"/>
    </xf>
    <xf numFmtId="0" fontId="5" fillId="16" borderId="26" xfId="0" applyFont="1" applyFill="1" applyBorder="1" applyAlignment="1">
      <alignment horizontal="center" vertical="center"/>
    </xf>
    <xf numFmtId="14" fontId="0" fillId="16" borderId="23" xfId="0" applyNumberFormat="1" applyFill="1" applyBorder="1" applyAlignment="1">
      <alignment horizontal="center" vertical="center"/>
    </xf>
    <xf numFmtId="0" fontId="8" fillId="16" borderId="5" xfId="0" applyFont="1" applyFill="1" applyBorder="1" applyAlignment="1">
      <alignment horizontal="center" vertical="center"/>
    </xf>
    <xf numFmtId="0" fontId="0" fillId="16" borderId="5" xfId="0" applyFill="1" applyBorder="1" applyAlignment="1">
      <alignment horizontal="center" vertical="center"/>
    </xf>
    <xf numFmtId="0" fontId="0" fillId="21" borderId="29" xfId="0" applyFill="1" applyBorder="1" applyAlignment="1">
      <alignment horizontal="center" vertical="center"/>
    </xf>
    <xf numFmtId="165" fontId="15" fillId="16" borderId="13" xfId="0" applyNumberFormat="1" applyFont="1" applyFill="1" applyBorder="1"/>
    <xf numFmtId="0" fontId="15" fillId="16" borderId="13" xfId="0" applyFont="1" applyFill="1" applyBorder="1"/>
    <xf numFmtId="0" fontId="5" fillId="16" borderId="13" xfId="0" applyFont="1" applyFill="1" applyBorder="1" applyAlignment="1">
      <alignment horizontal="center"/>
    </xf>
    <xf numFmtId="0" fontId="5" fillId="16" borderId="14" xfId="0" applyFont="1" applyFill="1" applyBorder="1"/>
    <xf numFmtId="49" fontId="5" fillId="16" borderId="0" xfId="0" applyNumberFormat="1" applyFont="1" applyFill="1" applyAlignment="1">
      <alignment horizontal="center"/>
    </xf>
    <xf numFmtId="0" fontId="14" fillId="16" borderId="15" xfId="0" applyFont="1" applyFill="1" applyBorder="1" applyAlignment="1">
      <alignment horizontal="center" vertical="center"/>
    </xf>
    <xf numFmtId="0" fontId="5" fillId="16" borderId="15" xfId="0" applyFont="1" applyFill="1" applyBorder="1" applyAlignment="1">
      <alignment horizontal="center"/>
    </xf>
    <xf numFmtId="165" fontId="15" fillId="16" borderId="10" xfId="0" applyNumberFormat="1" applyFont="1" applyFill="1" applyBorder="1"/>
    <xf numFmtId="0" fontId="15" fillId="16" borderId="10" xfId="0" applyFont="1" applyFill="1" applyBorder="1"/>
    <xf numFmtId="49" fontId="2" fillId="21" borderId="1" xfId="0" applyNumberFormat="1" applyFont="1" applyFill="1" applyBorder="1" applyAlignment="1">
      <alignment horizontal="center"/>
    </xf>
    <xf numFmtId="49" fontId="5" fillId="22" borderId="1" xfId="0" applyNumberFormat="1" applyFont="1" applyFill="1" applyBorder="1" applyAlignment="1">
      <alignment horizontal="center"/>
    </xf>
    <xf numFmtId="0" fontId="8" fillId="5" borderId="61" xfId="0" applyFont="1" applyFill="1" applyBorder="1" applyAlignment="1">
      <alignment horizontal="center"/>
    </xf>
    <xf numFmtId="164" fontId="42" fillId="0" borderId="2" xfId="5" applyNumberFormat="1" applyFont="1">
      <alignment horizontal="center" vertical="center"/>
    </xf>
    <xf numFmtId="49" fontId="5" fillId="21" borderId="1" xfId="0" applyNumberFormat="1" applyFont="1" applyFill="1" applyBorder="1" applyAlignment="1">
      <alignment horizontal="center"/>
    </xf>
    <xf numFmtId="14" fontId="0" fillId="21" borderId="23" xfId="0" applyNumberFormat="1" applyFill="1" applyBorder="1" applyAlignment="1">
      <alignment horizontal="center" vertical="center"/>
    </xf>
    <xf numFmtId="14" fontId="0" fillId="21" borderId="25" xfId="0" applyNumberFormat="1" applyFill="1" applyBorder="1" applyAlignment="1">
      <alignment horizontal="center" vertical="center"/>
    </xf>
    <xf numFmtId="14" fontId="0" fillId="5" borderId="24" xfId="0" applyNumberFormat="1" applyFill="1" applyBorder="1" applyAlignment="1">
      <alignment horizontal="center" vertical="center"/>
    </xf>
    <xf numFmtId="14" fontId="0" fillId="5" borderId="0" xfId="0" applyNumberFormat="1" applyFill="1"/>
    <xf numFmtId="0" fontId="27" fillId="0" borderId="0" xfId="0" applyFont="1"/>
    <xf numFmtId="0" fontId="27" fillId="5" borderId="0" xfId="0" applyFont="1" applyFill="1" applyAlignment="1">
      <alignment horizontal="center"/>
    </xf>
    <xf numFmtId="0" fontId="27" fillId="0" borderId="0" xfId="0" applyFont="1" applyAlignment="1">
      <alignment horizontal="center"/>
    </xf>
    <xf numFmtId="0" fontId="63" fillId="9" borderId="0" xfId="0" applyFont="1" applyFill="1" applyAlignment="1">
      <alignment horizontal="center" vertical="center"/>
    </xf>
    <xf numFmtId="0" fontId="64" fillId="9" borderId="1" xfId="0" applyFont="1" applyFill="1" applyBorder="1" applyAlignment="1">
      <alignment horizontal="center" vertical="center"/>
    </xf>
    <xf numFmtId="0" fontId="27" fillId="9" borderId="0" xfId="0" applyFont="1" applyFill="1" applyAlignment="1">
      <alignment horizontal="center" vertical="center"/>
    </xf>
    <xf numFmtId="0" fontId="65" fillId="9" borderId="0" xfId="0" applyFont="1" applyFill="1" applyAlignment="1">
      <alignment horizontal="center" vertical="center"/>
    </xf>
    <xf numFmtId="0" fontId="66" fillId="9" borderId="1" xfId="0" applyFont="1" applyFill="1" applyBorder="1" applyAlignment="1">
      <alignment horizontal="center" vertical="center"/>
    </xf>
    <xf numFmtId="0" fontId="27" fillId="2" borderId="9" xfId="0" applyFont="1" applyFill="1" applyBorder="1" applyAlignment="1">
      <alignment horizontal="center" vertical="center"/>
    </xf>
    <xf numFmtId="0" fontId="27" fillId="10" borderId="11" xfId="0" applyFont="1" applyFill="1" applyBorder="1" applyAlignment="1">
      <alignment horizontal="center" vertical="center"/>
    </xf>
    <xf numFmtId="0" fontId="67" fillId="4" borderId="11" xfId="0" applyFont="1" applyFill="1" applyBorder="1" applyAlignment="1">
      <alignment horizontal="center" vertical="center"/>
    </xf>
    <xf numFmtId="0" fontId="63" fillId="0" borderId="17" xfId="0" applyFont="1" applyBorder="1" applyAlignment="1">
      <alignment horizontal="center" vertical="center"/>
    </xf>
    <xf numFmtId="0" fontId="68" fillId="0" borderId="2" xfId="0" applyFont="1" applyBorder="1" applyAlignment="1">
      <alignment horizontal="center" vertical="center"/>
    </xf>
    <xf numFmtId="0" fontId="27" fillId="0" borderId="0" xfId="0" applyFont="1" applyAlignment="1">
      <alignment horizontal="center" vertical="center"/>
    </xf>
    <xf numFmtId="0" fontId="69" fillId="0" borderId="0" xfId="0" applyFont="1" applyAlignment="1">
      <alignment horizontal="center" vertical="center"/>
    </xf>
    <xf numFmtId="0" fontId="70" fillId="16" borderId="18" xfId="0" applyFont="1" applyFill="1" applyBorder="1" applyAlignment="1">
      <alignment horizontal="center"/>
    </xf>
    <xf numFmtId="0" fontId="70" fillId="20" borderId="13" xfId="0" applyFont="1" applyFill="1" applyBorder="1" applyAlignment="1">
      <alignment horizontal="center"/>
    </xf>
    <xf numFmtId="0" fontId="70" fillId="16" borderId="13" xfId="0" applyFont="1" applyFill="1" applyBorder="1" applyAlignment="1">
      <alignment horizontal="center"/>
    </xf>
    <xf numFmtId="0" fontId="70" fillId="16" borderId="7" xfId="0" applyFont="1" applyFill="1" applyBorder="1" applyAlignment="1">
      <alignment horizontal="center" vertical="center"/>
    </xf>
    <xf numFmtId="0" fontId="70" fillId="16" borderId="13" xfId="0" applyFont="1" applyFill="1" applyBorder="1" applyAlignment="1">
      <alignment horizontal="center" vertical="center"/>
    </xf>
    <xf numFmtId="0" fontId="63" fillId="0" borderId="0" xfId="0" applyFont="1" applyAlignment="1">
      <alignment horizontal="center" vertical="center"/>
    </xf>
    <xf numFmtId="0" fontId="27" fillId="0" borderId="0" xfId="0" applyFont="1" applyAlignment="1">
      <alignment vertical="center"/>
    </xf>
    <xf numFmtId="0" fontId="27" fillId="0" borderId="13" xfId="0" applyFont="1" applyBorder="1" applyAlignment="1">
      <alignment horizontal="center"/>
    </xf>
    <xf numFmtId="0" fontId="63" fillId="0" borderId="0" xfId="0" applyFont="1" applyAlignment="1">
      <alignment horizontal="center"/>
    </xf>
    <xf numFmtId="0" fontId="27" fillId="0" borderId="5" xfId="0" applyFont="1" applyBorder="1" applyAlignment="1">
      <alignment horizontal="center" vertical="center"/>
    </xf>
    <xf numFmtId="0" fontId="27" fillId="0" borderId="5" xfId="0" applyFont="1" applyBorder="1" applyAlignment="1">
      <alignment horizontal="left" vertical="center"/>
    </xf>
    <xf numFmtId="0" fontId="27" fillId="0" borderId="2" xfId="0" applyFont="1" applyBorder="1" applyAlignment="1">
      <alignment horizontal="center" vertical="center"/>
    </xf>
    <xf numFmtId="0" fontId="63" fillId="0" borderId="6" xfId="0" applyFont="1" applyBorder="1" applyAlignment="1">
      <alignment horizontal="center" vertical="center"/>
    </xf>
    <xf numFmtId="0" fontId="27" fillId="0" borderId="10" xfId="0" applyFont="1" applyBorder="1" applyAlignment="1">
      <alignment horizontal="center"/>
    </xf>
    <xf numFmtId="0" fontId="63" fillId="0" borderId="10" xfId="0" applyFont="1" applyBorder="1" applyAlignment="1">
      <alignment horizontal="center"/>
    </xf>
    <xf numFmtId="1" fontId="27" fillId="0" borderId="0" xfId="0" applyNumberFormat="1" applyFont="1" applyAlignment="1">
      <alignment horizontal="center"/>
    </xf>
    <xf numFmtId="166" fontId="27" fillId="0" borderId="0" xfId="0" applyNumberFormat="1" applyFont="1" applyAlignment="1">
      <alignment horizontal="center"/>
    </xf>
    <xf numFmtId="164" fontId="60" fillId="0" borderId="2" xfId="5" applyNumberFormat="1" applyFont="1">
      <alignment horizontal="center" vertical="center"/>
    </xf>
    <xf numFmtId="0" fontId="27" fillId="0" borderId="15" xfId="0" applyFont="1" applyBorder="1"/>
    <xf numFmtId="0" fontId="27" fillId="5" borderId="15" xfId="0" applyFont="1" applyFill="1" applyBorder="1" applyAlignment="1">
      <alignment horizontal="center"/>
    </xf>
    <xf numFmtId="0" fontId="27" fillId="2" borderId="2" xfId="0" applyFont="1" applyFill="1" applyBorder="1" applyAlignment="1">
      <alignment horizontal="center" vertical="center"/>
    </xf>
    <xf numFmtId="0" fontId="27" fillId="9" borderId="7" xfId="0" applyFont="1" applyFill="1" applyBorder="1" applyAlignment="1">
      <alignment horizontal="center" vertical="center"/>
    </xf>
    <xf numFmtId="0" fontId="67" fillId="4" borderId="7" xfId="0" applyFont="1" applyFill="1" applyBorder="1" applyAlignment="1">
      <alignment horizontal="center" vertical="center"/>
    </xf>
    <xf numFmtId="0" fontId="63" fillId="0" borderId="7" xfId="0" applyFont="1" applyBorder="1" applyAlignment="1">
      <alignment horizontal="center" vertical="center"/>
    </xf>
    <xf numFmtId="14" fontId="27" fillId="0" borderId="0" xfId="0" applyNumberFormat="1" applyFont="1" applyAlignment="1">
      <alignment horizontal="center" vertical="center"/>
    </xf>
    <xf numFmtId="0" fontId="8" fillId="3" borderId="2" xfId="0" applyFont="1" applyFill="1" applyBorder="1" applyAlignment="1">
      <alignment horizontal="center" vertical="center"/>
    </xf>
    <xf numFmtId="0" fontId="37" fillId="4" borderId="2" xfId="0" applyFont="1" applyFill="1" applyBorder="1" applyAlignment="1">
      <alignment horizontal="center" vertical="center"/>
    </xf>
    <xf numFmtId="0" fontId="36" fillId="0" borderId="2" xfId="0" applyFont="1" applyBorder="1" applyAlignment="1">
      <alignment horizontal="center" vertical="center"/>
    </xf>
    <xf numFmtId="0" fontId="0" fillId="0" borderId="13" xfId="0" applyBorder="1" applyAlignment="1">
      <alignment horizontal="center"/>
    </xf>
    <xf numFmtId="0" fontId="0" fillId="16" borderId="13" xfId="0" applyFill="1" applyBorder="1" applyAlignment="1">
      <alignment horizontal="center" vertical="center"/>
    </xf>
    <xf numFmtId="0" fontId="36" fillId="0" borderId="0" xfId="0" applyFont="1" applyAlignment="1">
      <alignment horizontal="center" vertical="center"/>
    </xf>
    <xf numFmtId="0" fontId="0" fillId="5" borderId="5" xfId="0" applyFill="1" applyBorder="1" applyAlignment="1">
      <alignment horizontal="center"/>
    </xf>
    <xf numFmtId="0" fontId="0" fillId="5" borderId="5" xfId="0" applyFill="1" applyBorder="1"/>
    <xf numFmtId="0" fontId="0" fillId="0" borderId="7" xfId="0" applyBorder="1" applyAlignment="1">
      <alignment horizontal="center" vertical="center"/>
    </xf>
    <xf numFmtId="0" fontId="8" fillId="0" borderId="8" xfId="0" applyFont="1" applyBorder="1" applyAlignment="1">
      <alignment horizontal="center" vertical="center"/>
    </xf>
    <xf numFmtId="0" fontId="72" fillId="0" borderId="0" xfId="0" applyFont="1" applyAlignment="1">
      <alignment horizontal="center" vertical="center"/>
    </xf>
    <xf numFmtId="165" fontId="35" fillId="0" borderId="15" xfId="0" applyNumberFormat="1" applyFont="1" applyBorder="1"/>
    <xf numFmtId="0" fontId="0" fillId="16" borderId="15" xfId="0" applyFill="1" applyBorder="1" applyAlignment="1">
      <alignment horizontal="center" vertical="center"/>
    </xf>
    <xf numFmtId="0" fontId="0" fillId="16" borderId="10" xfId="0" applyFill="1" applyBorder="1" applyAlignment="1">
      <alignment horizontal="center" vertical="center"/>
    </xf>
    <xf numFmtId="0" fontId="0" fillId="19" borderId="15" xfId="0" applyFill="1" applyBorder="1"/>
    <xf numFmtId="0" fontId="0" fillId="19" borderId="0" xfId="0" applyFill="1"/>
    <xf numFmtId="0" fontId="8" fillId="3" borderId="7" xfId="0" applyFont="1" applyFill="1" applyBorder="1" applyAlignment="1">
      <alignment horizontal="center" vertical="center"/>
    </xf>
    <xf numFmtId="0" fontId="37" fillId="4" borderId="7" xfId="0" applyFont="1" applyFill="1" applyBorder="1" applyAlignment="1">
      <alignment horizontal="center" vertical="center"/>
    </xf>
    <xf numFmtId="0" fontId="5" fillId="16" borderId="14" xfId="0" applyFont="1" applyFill="1" applyBorder="1" applyAlignment="1">
      <alignment vertical="center"/>
    </xf>
    <xf numFmtId="0" fontId="5" fillId="16" borderId="1" xfId="0" applyFont="1" applyFill="1" applyBorder="1" applyAlignment="1">
      <alignment horizontal="center"/>
    </xf>
    <xf numFmtId="0" fontId="5" fillId="16" borderId="16" xfId="0" applyFont="1" applyFill="1" applyBorder="1" applyAlignment="1">
      <alignment horizontal="center"/>
    </xf>
    <xf numFmtId="0" fontId="5" fillId="16" borderId="51" xfId="0" applyFont="1" applyFill="1" applyBorder="1" applyAlignment="1">
      <alignment horizontal="center"/>
    </xf>
    <xf numFmtId="0" fontId="5" fillId="16" borderId="0" xfId="0" applyFont="1" applyFill="1" applyAlignment="1">
      <alignment horizontal="center"/>
    </xf>
    <xf numFmtId="0" fontId="5" fillId="16" borderId="56" xfId="0" applyFont="1" applyFill="1" applyBorder="1" applyAlignment="1">
      <alignment horizontal="center"/>
    </xf>
    <xf numFmtId="0" fontId="5" fillId="16" borderId="57" xfId="0" applyFont="1" applyFill="1" applyBorder="1" applyAlignment="1">
      <alignment horizontal="center"/>
    </xf>
    <xf numFmtId="0" fontId="5" fillId="16" borderId="0" xfId="0" applyFont="1" applyFill="1" applyAlignment="1">
      <alignment vertical="center"/>
    </xf>
    <xf numFmtId="0" fontId="5" fillId="16" borderId="12" xfId="0" applyFont="1" applyFill="1" applyBorder="1" applyAlignment="1">
      <alignment horizontal="center"/>
    </xf>
    <xf numFmtId="0" fontId="5" fillId="16" borderId="53" xfId="0" applyFont="1" applyFill="1" applyBorder="1" applyAlignment="1">
      <alignment horizontal="center"/>
    </xf>
    <xf numFmtId="0" fontId="5" fillId="16" borderId="58" xfId="0" applyFont="1" applyFill="1" applyBorder="1" applyAlignment="1">
      <alignment horizontal="center"/>
    </xf>
    <xf numFmtId="0" fontId="5" fillId="16" borderId="59" xfId="0" applyFont="1" applyFill="1" applyBorder="1" applyAlignment="1">
      <alignment horizontal="center"/>
    </xf>
    <xf numFmtId="0" fontId="15" fillId="16" borderId="13" xfId="0" applyFont="1" applyFill="1" applyBorder="1" applyAlignment="1">
      <alignment vertical="center"/>
    </xf>
    <xf numFmtId="0" fontId="2" fillId="16" borderId="13" xfId="0" applyFont="1" applyFill="1" applyBorder="1" applyAlignment="1">
      <alignment horizontal="center" vertical="center"/>
    </xf>
    <xf numFmtId="0" fontId="2" fillId="16" borderId="0" xfId="0" applyFont="1" applyFill="1" applyAlignment="1">
      <alignment horizontal="center" vertical="center"/>
    </xf>
    <xf numFmtId="0" fontId="5" fillId="16" borderId="18" xfId="0" applyFont="1" applyFill="1" applyBorder="1" applyAlignment="1">
      <alignment horizontal="center"/>
    </xf>
    <xf numFmtId="0" fontId="5" fillId="16" borderId="50" xfId="0" applyFont="1" applyFill="1" applyBorder="1" applyAlignment="1">
      <alignment horizontal="center"/>
    </xf>
    <xf numFmtId="0" fontId="2" fillId="16" borderId="10" xfId="0" applyFont="1" applyFill="1" applyBorder="1" applyAlignment="1">
      <alignment horizontal="center" vertical="center"/>
    </xf>
    <xf numFmtId="0" fontId="2" fillId="16" borderId="15" xfId="0" applyFont="1" applyFill="1" applyBorder="1" applyAlignment="1">
      <alignment horizontal="center" vertical="center"/>
    </xf>
    <xf numFmtId="0" fontId="5" fillId="16" borderId="14" xfId="0" applyFont="1" applyFill="1" applyBorder="1" applyAlignment="1">
      <alignment horizontal="center"/>
    </xf>
    <xf numFmtId="0" fontId="5" fillId="16" borderId="52" xfId="0" applyFont="1" applyFill="1" applyBorder="1" applyAlignment="1">
      <alignment horizontal="center"/>
    </xf>
    <xf numFmtId="0" fontId="5" fillId="16" borderId="60" xfId="0" applyFont="1" applyFill="1" applyBorder="1" applyAlignment="1">
      <alignment horizontal="center"/>
    </xf>
    <xf numFmtId="0" fontId="5" fillId="16" borderId="1" xfId="0" quotePrefix="1" applyFont="1" applyFill="1" applyBorder="1" applyAlignment="1">
      <alignment horizontal="center"/>
    </xf>
    <xf numFmtId="0" fontId="5" fillId="16" borderId="15" xfId="0" applyFont="1" applyFill="1" applyBorder="1" applyAlignment="1">
      <alignment horizontal="center" vertical="center"/>
    </xf>
    <xf numFmtId="0" fontId="5" fillId="16" borderId="0" xfId="0" applyFont="1" applyFill="1" applyAlignment="1">
      <alignment horizontal="center" vertical="center"/>
    </xf>
    <xf numFmtId="0" fontId="5" fillId="16" borderId="10" xfId="0" applyFont="1" applyFill="1" applyBorder="1" applyAlignment="1">
      <alignment horizontal="center" vertical="center"/>
    </xf>
    <xf numFmtId="0" fontId="5" fillId="16" borderId="14" xfId="0" quotePrefix="1" applyFont="1" applyFill="1" applyBorder="1" applyAlignment="1">
      <alignment vertical="center"/>
    </xf>
    <xf numFmtId="49" fontId="5" fillId="16" borderId="13" xfId="0" applyNumberFormat="1" applyFont="1" applyFill="1" applyBorder="1" applyAlignment="1">
      <alignment horizontal="center"/>
    </xf>
    <xf numFmtId="1" fontId="5" fillId="16" borderId="13" xfId="0" applyNumberFormat="1" applyFont="1" applyFill="1" applyBorder="1" applyAlignment="1">
      <alignment horizontal="center"/>
    </xf>
    <xf numFmtId="0" fontId="5" fillId="16" borderId="13" xfId="0" applyFont="1" applyFill="1" applyBorder="1" applyAlignment="1">
      <alignment horizontal="center" vertical="center"/>
    </xf>
    <xf numFmtId="49" fontId="5" fillId="16" borderId="15" xfId="0" applyNumberFormat="1" applyFont="1" applyFill="1" applyBorder="1" applyAlignment="1">
      <alignment horizontal="center"/>
    </xf>
    <xf numFmtId="1" fontId="5" fillId="16" borderId="15" xfId="0" applyNumberFormat="1" applyFont="1" applyFill="1" applyBorder="1" applyAlignment="1">
      <alignment horizontal="center"/>
    </xf>
    <xf numFmtId="1" fontId="5" fillId="16" borderId="0" xfId="0" applyNumberFormat="1" applyFont="1" applyFill="1" applyAlignment="1">
      <alignment horizontal="center"/>
    </xf>
    <xf numFmtId="49" fontId="5" fillId="16" borderId="10" xfId="0" applyNumberFormat="1" applyFont="1" applyFill="1" applyBorder="1" applyAlignment="1">
      <alignment horizontal="center"/>
    </xf>
    <xf numFmtId="1" fontId="5" fillId="16" borderId="10" xfId="0" applyNumberFormat="1" applyFont="1" applyFill="1" applyBorder="1" applyAlignment="1">
      <alignment horizontal="center"/>
    </xf>
    <xf numFmtId="0" fontId="8" fillId="16" borderId="0" xfId="0" applyFont="1" applyFill="1" applyAlignment="1">
      <alignment horizontal="center"/>
    </xf>
    <xf numFmtId="0" fontId="5" fillId="16" borderId="0" xfId="0" applyFont="1" applyFill="1"/>
    <xf numFmtId="49" fontId="5" fillId="16" borderId="0" xfId="0" applyNumberFormat="1" applyFont="1" applyFill="1"/>
    <xf numFmtId="0" fontId="0" fillId="16" borderId="0" xfId="0" applyFill="1" applyAlignment="1">
      <alignment horizontal="center"/>
    </xf>
    <xf numFmtId="0" fontId="0" fillId="16" borderId="15" xfId="0" applyFill="1" applyBorder="1" applyAlignment="1">
      <alignment horizontal="center"/>
    </xf>
    <xf numFmtId="0" fontId="5" fillId="19" borderId="0" xfId="0" applyFont="1" applyFill="1"/>
    <xf numFmtId="0" fontId="27" fillId="16" borderId="0" xfId="0" applyFont="1" applyFill="1" applyAlignment="1">
      <alignment horizontal="center"/>
    </xf>
    <xf numFmtId="0" fontId="27" fillId="16" borderId="13" xfId="0" applyFont="1" applyFill="1" applyBorder="1" applyAlignment="1">
      <alignment horizontal="center"/>
    </xf>
    <xf numFmtId="0" fontId="27" fillId="16" borderId="14" xfId="0" applyFont="1" applyFill="1" applyBorder="1" applyAlignment="1">
      <alignment horizontal="center"/>
    </xf>
    <xf numFmtId="49" fontId="27" fillId="16" borderId="0" xfId="0" applyNumberFormat="1" applyFont="1" applyFill="1" applyAlignment="1">
      <alignment horizontal="center"/>
    </xf>
    <xf numFmtId="49" fontId="0" fillId="16" borderId="0" xfId="0" applyNumberFormat="1" applyFill="1" applyAlignment="1">
      <alignment horizontal="center"/>
    </xf>
    <xf numFmtId="0" fontId="27" fillId="16" borderId="15" xfId="0" applyFont="1" applyFill="1" applyBorder="1" applyAlignment="1">
      <alignment horizontal="center"/>
    </xf>
    <xf numFmtId="0" fontId="27" fillId="16" borderId="0" xfId="0" applyFont="1" applyFill="1"/>
    <xf numFmtId="0" fontId="8" fillId="21" borderId="31" xfId="0" applyFont="1" applyFill="1" applyBorder="1" applyAlignment="1">
      <alignment horizontal="center" vertical="center"/>
    </xf>
    <xf numFmtId="0" fontId="0" fillId="16" borderId="14" xfId="0" applyFill="1" applyBorder="1" applyAlignment="1">
      <alignment horizontal="center" vertical="center"/>
    </xf>
    <xf numFmtId="49" fontId="0" fillId="16" borderId="1" xfId="0" applyNumberFormat="1" applyFill="1" applyBorder="1" applyAlignment="1">
      <alignment horizontal="center"/>
    </xf>
    <xf numFmtId="14" fontId="0" fillId="0" borderId="0" xfId="0" applyNumberFormat="1" applyAlignment="1">
      <alignment horizontal="center" vertical="center"/>
    </xf>
    <xf numFmtId="0" fontId="5" fillId="16" borderId="65" xfId="0" applyFont="1" applyFill="1" applyBorder="1" applyAlignment="1">
      <alignment vertical="center"/>
    </xf>
    <xf numFmtId="0" fontId="5" fillId="16" borderId="66" xfId="0" applyFont="1" applyFill="1" applyBorder="1" applyAlignment="1">
      <alignment horizontal="center"/>
    </xf>
    <xf numFmtId="0" fontId="5" fillId="5" borderId="64" xfId="0" applyFont="1" applyFill="1" applyBorder="1" applyAlignment="1">
      <alignment horizontal="center"/>
    </xf>
    <xf numFmtId="0" fontId="5" fillId="5" borderId="64" xfId="0" applyFont="1" applyFill="1" applyBorder="1"/>
    <xf numFmtId="0" fontId="5" fillId="16" borderId="65" xfId="0" applyFont="1" applyFill="1" applyBorder="1" applyAlignment="1">
      <alignment horizontal="center"/>
    </xf>
    <xf numFmtId="0" fontId="5" fillId="16" borderId="63" xfId="0" applyFont="1" applyFill="1" applyBorder="1" applyAlignment="1">
      <alignment horizontal="center"/>
    </xf>
    <xf numFmtId="0" fontId="5" fillId="16" borderId="63" xfId="0" applyFont="1" applyFill="1" applyBorder="1" applyAlignment="1">
      <alignment vertical="center"/>
    </xf>
    <xf numFmtId="0" fontId="2" fillId="0" borderId="62" xfId="0" applyFont="1" applyBorder="1"/>
    <xf numFmtId="0" fontId="2" fillId="16" borderId="62" xfId="0" applyFont="1" applyFill="1" applyBorder="1" applyAlignment="1">
      <alignment horizontal="center" vertical="center"/>
    </xf>
    <xf numFmtId="0" fontId="5" fillId="16" borderId="63" xfId="0" applyFont="1" applyFill="1" applyBorder="1" applyAlignment="1">
      <alignment horizontal="center" vertical="center"/>
    </xf>
    <xf numFmtId="0" fontId="5" fillId="2" borderId="9" xfId="0" applyFont="1" applyFill="1" applyBorder="1" applyAlignment="1">
      <alignment horizontal="center" vertical="center"/>
    </xf>
    <xf numFmtId="0" fontId="5" fillId="3" borderId="11" xfId="0" applyFont="1" applyFill="1" applyBorder="1" applyAlignment="1">
      <alignment horizontal="center" vertical="center"/>
    </xf>
    <xf numFmtId="0" fontId="62" fillId="4" borderId="11" xfId="0" applyFont="1" applyFill="1" applyBorder="1" applyAlignment="1">
      <alignment horizontal="center" vertical="center"/>
    </xf>
    <xf numFmtId="0" fontId="2" fillId="0" borderId="17" xfId="0" applyFont="1" applyBorder="1" applyAlignment="1">
      <alignment horizontal="center" vertical="center"/>
    </xf>
    <xf numFmtId="0" fontId="35" fillId="0" borderId="13" xfId="0" applyFont="1" applyBorder="1"/>
    <xf numFmtId="0" fontId="15" fillId="16" borderId="13" xfId="0" applyFont="1" applyFill="1" applyBorder="1" applyAlignment="1">
      <alignment horizontal="center"/>
    </xf>
    <xf numFmtId="0" fontId="36" fillId="0" borderId="0" xfId="0" applyFont="1" applyAlignment="1">
      <alignment horizontal="center"/>
    </xf>
    <xf numFmtId="0" fontId="0" fillId="0" borderId="5" xfId="0" applyBorder="1"/>
    <xf numFmtId="0" fontId="5" fillId="16" borderId="54" xfId="0" applyFont="1" applyFill="1" applyBorder="1" applyAlignment="1">
      <alignment horizontal="center"/>
    </xf>
    <xf numFmtId="0" fontId="5" fillId="16" borderId="55" xfId="0" applyFont="1" applyFill="1" applyBorder="1" applyAlignment="1">
      <alignment horizontal="center"/>
    </xf>
    <xf numFmtId="0" fontId="42" fillId="0" borderId="2" xfId="5" applyNumberFormat="1" applyFont="1">
      <alignment horizontal="center" vertical="center"/>
    </xf>
    <xf numFmtId="0" fontId="42" fillId="0" borderId="18" xfId="5" applyNumberFormat="1" applyFont="1" applyBorder="1">
      <alignment horizontal="center" vertical="center"/>
    </xf>
    <xf numFmtId="0" fontId="42" fillId="0" borderId="14" xfId="5" applyNumberFormat="1" applyFont="1" applyBorder="1">
      <alignment horizontal="center" vertical="center"/>
    </xf>
    <xf numFmtId="0" fontId="42" fillId="0" borderId="0" xfId="5" applyNumberFormat="1" applyFont="1" applyBorder="1">
      <alignment horizontal="center" vertical="center"/>
    </xf>
    <xf numFmtId="0" fontId="0" fillId="0" borderId="14" xfId="0" applyBorder="1" applyAlignment="1">
      <alignment horizontal="center"/>
    </xf>
    <xf numFmtId="0" fontId="0" fillId="2" borderId="2" xfId="0" applyFill="1" applyBorder="1" applyAlignment="1">
      <alignment horizontal="center" vertical="center"/>
    </xf>
    <xf numFmtId="0" fontId="0" fillId="3" borderId="2" xfId="0" applyFill="1" applyBorder="1" applyAlignment="1">
      <alignment horizontal="center" vertical="center"/>
    </xf>
    <xf numFmtId="0" fontId="32" fillId="4" borderId="2" xfId="0" applyFont="1" applyFill="1" applyBorder="1" applyAlignment="1">
      <alignment horizontal="center" vertical="center"/>
    </xf>
    <xf numFmtId="0" fontId="8" fillId="0" borderId="2" xfId="0" applyFont="1" applyBorder="1" applyAlignment="1">
      <alignment horizontal="center" vertical="center"/>
    </xf>
    <xf numFmtId="0" fontId="5" fillId="16" borderId="0" xfId="0" applyFont="1" applyFill="1" applyAlignment="1" applyProtection="1">
      <alignment horizontal="center"/>
      <protection locked="0"/>
    </xf>
    <xf numFmtId="164" fontId="4" fillId="0" borderId="7" xfId="5" applyNumberFormat="1" applyBorder="1">
      <alignment horizontal="center" vertical="center"/>
    </xf>
    <xf numFmtId="0" fontId="2" fillId="0" borderId="76" xfId="0" applyFont="1" applyBorder="1" applyAlignment="1">
      <alignment horizontal="center" vertical="center"/>
    </xf>
    <xf numFmtId="164" fontId="5" fillId="0" borderId="7" xfId="5" applyNumberFormat="1" applyFont="1" applyBorder="1">
      <alignment horizontal="center" vertical="center"/>
    </xf>
    <xf numFmtId="0" fontId="8" fillId="16" borderId="32" xfId="0" applyFont="1" applyFill="1" applyBorder="1" applyAlignment="1">
      <alignment horizontal="center" vertical="center"/>
    </xf>
    <xf numFmtId="0" fontId="0" fillId="16" borderId="29" xfId="0" applyFill="1" applyBorder="1" applyAlignment="1">
      <alignment horizontal="center" vertical="center"/>
    </xf>
    <xf numFmtId="0" fontId="9" fillId="16" borderId="0" xfId="0" applyFont="1" applyFill="1" applyAlignment="1">
      <alignment horizontal="center" vertical="center"/>
    </xf>
    <xf numFmtId="0" fontId="30" fillId="16" borderId="79" xfId="0" applyFont="1" applyFill="1" applyBorder="1" applyAlignment="1">
      <alignment horizontal="center" vertical="center"/>
    </xf>
    <xf numFmtId="0" fontId="2" fillId="16" borderId="79" xfId="0" applyFont="1" applyFill="1" applyBorder="1" applyAlignment="1">
      <alignment horizontal="center" vertical="center"/>
    </xf>
    <xf numFmtId="0" fontId="5" fillId="16" borderId="54" xfId="0" applyFont="1" applyFill="1" applyBorder="1" applyAlignment="1">
      <alignment vertical="center"/>
    </xf>
    <xf numFmtId="0" fontId="5" fillId="16" borderId="80" xfId="0" applyFont="1" applyFill="1" applyBorder="1" applyAlignment="1">
      <alignment horizontal="center"/>
    </xf>
    <xf numFmtId="0" fontId="5" fillId="16" borderId="81" xfId="0" applyFont="1" applyFill="1" applyBorder="1" applyAlignment="1">
      <alignment vertical="center"/>
    </xf>
    <xf numFmtId="0" fontId="15" fillId="0" borderId="10" xfId="0" applyFont="1" applyBorder="1"/>
    <xf numFmtId="0" fontId="15" fillId="16" borderId="10" xfId="0" applyFont="1" applyFill="1" applyBorder="1" applyAlignment="1">
      <alignment vertical="center"/>
    </xf>
    <xf numFmtId="0" fontId="15" fillId="16" borderId="0" xfId="0" applyFont="1" applyFill="1" applyAlignment="1">
      <alignment vertical="center"/>
    </xf>
    <xf numFmtId="0" fontId="2" fillId="16" borderId="82" xfId="0" applyFont="1" applyFill="1" applyBorder="1" applyAlignment="1">
      <alignment horizontal="center" vertical="center"/>
    </xf>
    <xf numFmtId="0" fontId="2" fillId="16" borderId="83" xfId="0" applyFont="1" applyFill="1" applyBorder="1" applyAlignment="1">
      <alignment horizontal="center" vertical="center"/>
    </xf>
    <xf numFmtId="164" fontId="4" fillId="0" borderId="13" xfId="5" applyNumberFormat="1" applyBorder="1">
      <alignment horizontal="center" vertical="center"/>
    </xf>
    <xf numFmtId="0" fontId="73" fillId="18" borderId="0" xfId="0" applyFont="1" applyFill="1" applyAlignment="1">
      <alignment horizontal="center" vertical="center"/>
    </xf>
    <xf numFmtId="0" fontId="5" fillId="0" borderId="51" xfId="0" applyFont="1" applyBorder="1" applyAlignment="1">
      <alignment horizontal="center" vertical="center"/>
    </xf>
    <xf numFmtId="0" fontId="5" fillId="0" borderId="13" xfId="0" applyFont="1" applyBorder="1" applyAlignment="1">
      <alignment horizontal="center" vertical="center"/>
    </xf>
    <xf numFmtId="0" fontId="2" fillId="0" borderId="13" xfId="0" applyFont="1" applyBorder="1" applyAlignment="1">
      <alignment horizontal="center" vertical="center"/>
    </xf>
    <xf numFmtId="0" fontId="5" fillId="0" borderId="84" xfId="0" applyFont="1" applyBorder="1" applyAlignment="1">
      <alignment horizontal="center"/>
    </xf>
    <xf numFmtId="0" fontId="5" fillId="16" borderId="14" xfId="0" applyFont="1" applyFill="1" applyBorder="1" applyAlignment="1">
      <alignment horizontal="left"/>
    </xf>
    <xf numFmtId="49" fontId="15" fillId="16" borderId="13" xfId="0" applyNumberFormat="1" applyFont="1" applyFill="1" applyBorder="1"/>
    <xf numFmtId="49" fontId="5" fillId="16" borderId="1" xfId="0" quotePrefix="1" applyNumberFormat="1" applyFont="1" applyFill="1" applyBorder="1" applyAlignment="1">
      <alignment horizontal="center"/>
    </xf>
    <xf numFmtId="49" fontId="15" fillId="16" borderId="13" xfId="0" applyNumberFormat="1" applyFont="1" applyFill="1" applyBorder="1" applyAlignment="1">
      <alignment horizontal="center"/>
    </xf>
    <xf numFmtId="0" fontId="5" fillId="16" borderId="66" xfId="0" quotePrefix="1" applyFont="1" applyFill="1" applyBorder="1" applyAlignment="1">
      <alignment horizontal="center"/>
    </xf>
    <xf numFmtId="49" fontId="0" fillId="16" borderId="1" xfId="0" quotePrefix="1" applyNumberFormat="1" applyFill="1" applyBorder="1" applyAlignment="1">
      <alignment horizontal="center"/>
    </xf>
    <xf numFmtId="49" fontId="5" fillId="16" borderId="0" xfId="0" quotePrefix="1" applyNumberFormat="1" applyFont="1" applyFill="1" applyAlignment="1">
      <alignment horizontal="center"/>
    </xf>
    <xf numFmtId="0" fontId="75" fillId="0" borderId="45" xfId="0" applyFont="1" applyBorder="1" applyAlignment="1">
      <alignment horizontal="center"/>
    </xf>
    <xf numFmtId="0" fontId="5" fillId="16" borderId="1" xfId="0" applyFont="1" applyFill="1" applyBorder="1" applyAlignment="1">
      <alignment horizontal="center" vertical="center"/>
    </xf>
    <xf numFmtId="0" fontId="16" fillId="0" borderId="6" xfId="0" applyFont="1" applyBorder="1" applyAlignment="1">
      <alignment horizontal="center" vertical="center"/>
    </xf>
    <xf numFmtId="0" fontId="0" fillId="16" borderId="0" xfId="0" applyFill="1" applyAlignment="1">
      <alignment horizontal="center" vertical="center"/>
    </xf>
    <xf numFmtId="0" fontId="17" fillId="2" borderId="0" xfId="0" applyFont="1" applyFill="1" applyAlignment="1">
      <alignment horizontal="center" vertical="center"/>
    </xf>
    <xf numFmtId="0" fontId="17" fillId="3" borderId="0" xfId="0" applyFont="1" applyFill="1" applyAlignment="1">
      <alignment horizontal="center" vertical="center"/>
    </xf>
    <xf numFmtId="0" fontId="18" fillId="4" borderId="0" xfId="0" applyFont="1" applyFill="1" applyAlignment="1">
      <alignment horizontal="center" vertical="center"/>
    </xf>
    <xf numFmtId="0" fontId="17" fillId="0" borderId="0" xfId="0" applyFont="1" applyAlignment="1">
      <alignment horizontal="center" vertical="center"/>
    </xf>
    <xf numFmtId="0" fontId="0" fillId="5" borderId="64" xfId="0" applyFill="1" applyBorder="1" applyAlignment="1">
      <alignment horizontal="center"/>
    </xf>
    <xf numFmtId="0" fontId="0" fillId="5" borderId="64" xfId="0" applyFill="1" applyBorder="1"/>
    <xf numFmtId="0" fontId="0" fillId="16" borderId="65" xfId="0" applyFill="1" applyBorder="1" applyAlignment="1">
      <alignment horizontal="center" vertical="center"/>
    </xf>
    <xf numFmtId="49" fontId="0" fillId="16" borderId="66" xfId="0" applyNumberFormat="1" applyFill="1" applyBorder="1" applyAlignment="1">
      <alignment horizontal="center"/>
    </xf>
    <xf numFmtId="0" fontId="0" fillId="5" borderId="54" xfId="0" applyFill="1" applyBorder="1" applyAlignment="1">
      <alignment horizontal="center"/>
    </xf>
    <xf numFmtId="0" fontId="0" fillId="16" borderId="62" xfId="0" applyFill="1" applyBorder="1" applyAlignment="1">
      <alignment horizontal="center" vertical="center"/>
    </xf>
    <xf numFmtId="49" fontId="0" fillId="16" borderId="62" xfId="0" applyNumberFormat="1" applyFill="1" applyBorder="1" applyAlignment="1">
      <alignment horizontal="center"/>
    </xf>
    <xf numFmtId="49" fontId="0" fillId="16" borderId="55" xfId="0" applyNumberFormat="1" applyFill="1" applyBorder="1" applyAlignment="1">
      <alignment horizontal="center"/>
    </xf>
    <xf numFmtId="0" fontId="0" fillId="5" borderId="84" xfId="0" applyFill="1" applyBorder="1"/>
    <xf numFmtId="0" fontId="0" fillId="16" borderId="54" xfId="0" applyFill="1" applyBorder="1" applyAlignment="1">
      <alignment horizontal="center" vertical="center"/>
    </xf>
    <xf numFmtId="0" fontId="0" fillId="0" borderId="13" xfId="0" applyBorder="1" applyAlignment="1">
      <alignment horizontal="center" vertical="center"/>
    </xf>
    <xf numFmtId="0" fontId="8" fillId="0" borderId="13" xfId="0" applyFont="1" applyBorder="1" applyAlignment="1">
      <alignment horizontal="center" vertical="center"/>
    </xf>
    <xf numFmtId="164" fontId="42" fillId="0" borderId="13" xfId="5" applyNumberFormat="1" applyFont="1" applyBorder="1">
      <alignment horizontal="center" vertical="center"/>
    </xf>
    <xf numFmtId="49" fontId="0" fillId="16" borderId="62" xfId="0" quotePrefix="1" applyNumberFormat="1" applyFill="1" applyBorder="1" applyAlignment="1">
      <alignment horizontal="center"/>
    </xf>
    <xf numFmtId="0" fontId="16" fillId="0" borderId="18" xfId="0" applyFont="1" applyBorder="1" applyAlignment="1">
      <alignment horizontal="center" vertical="center"/>
    </xf>
    <xf numFmtId="0" fontId="0" fillId="16" borderId="55" xfId="0" quotePrefix="1" applyFill="1" applyBorder="1" applyAlignment="1">
      <alignment horizontal="center" vertical="center"/>
    </xf>
    <xf numFmtId="49" fontId="0" fillId="16" borderId="55" xfId="0" quotePrefix="1" applyNumberFormat="1" applyFill="1" applyBorder="1" applyAlignment="1">
      <alignment horizontal="center"/>
    </xf>
    <xf numFmtId="0" fontId="16" fillId="16" borderId="14" xfId="0" applyFont="1" applyFill="1" applyBorder="1" applyAlignment="1">
      <alignment horizontal="center" vertical="center"/>
    </xf>
    <xf numFmtId="49" fontId="16" fillId="16" borderId="1" xfId="0" applyNumberFormat="1" applyFont="1" applyFill="1" applyBorder="1" applyAlignment="1">
      <alignment horizontal="center"/>
    </xf>
    <xf numFmtId="0" fontId="16" fillId="16" borderId="0" xfId="0" applyFont="1" applyFill="1" applyAlignment="1">
      <alignment horizontal="center"/>
    </xf>
    <xf numFmtId="49" fontId="16" fillId="16" borderId="50" xfId="0" applyNumberFormat="1" applyFont="1" applyFill="1" applyBorder="1" applyAlignment="1">
      <alignment horizontal="center"/>
    </xf>
    <xf numFmtId="49" fontId="16" fillId="16" borderId="0" xfId="0" applyNumberFormat="1" applyFont="1" applyFill="1" applyAlignment="1">
      <alignment horizontal="center"/>
    </xf>
    <xf numFmtId="0" fontId="16" fillId="16" borderId="54" xfId="0" applyFont="1" applyFill="1" applyBorder="1" applyAlignment="1">
      <alignment horizontal="center"/>
    </xf>
    <xf numFmtId="49" fontId="16" fillId="16" borderId="55" xfId="0" applyNumberFormat="1" applyFont="1" applyFill="1" applyBorder="1" applyAlignment="1">
      <alignment horizontal="center"/>
    </xf>
    <xf numFmtId="0" fontId="16" fillId="16" borderId="13" xfId="0" applyFont="1" applyFill="1" applyBorder="1" applyAlignment="1">
      <alignment horizontal="center"/>
    </xf>
    <xf numFmtId="49" fontId="16" fillId="16" borderId="13" xfId="0" applyNumberFormat="1" applyFont="1" applyFill="1" applyBorder="1" applyAlignment="1">
      <alignment horizontal="center"/>
    </xf>
    <xf numFmtId="0" fontId="76" fillId="16" borderId="13" xfId="0" applyFont="1" applyFill="1" applyBorder="1"/>
    <xf numFmtId="49" fontId="76" fillId="16" borderId="13" xfId="0" applyNumberFormat="1" applyFont="1" applyFill="1" applyBorder="1"/>
    <xf numFmtId="0" fontId="76" fillId="16" borderId="13" xfId="0" applyFont="1" applyFill="1" applyBorder="1" applyAlignment="1">
      <alignment horizontal="center"/>
    </xf>
    <xf numFmtId="49" fontId="76" fillId="16" borderId="13" xfId="0" applyNumberFormat="1" applyFont="1" applyFill="1" applyBorder="1" applyAlignment="1">
      <alignment horizontal="center"/>
    </xf>
    <xf numFmtId="49" fontId="16" fillId="16" borderId="51" xfId="0" applyNumberFormat="1" applyFont="1" applyFill="1" applyBorder="1"/>
    <xf numFmtId="0" fontId="16" fillId="16" borderId="56" xfId="0" applyFont="1" applyFill="1" applyBorder="1" applyAlignment="1">
      <alignment horizontal="center"/>
    </xf>
    <xf numFmtId="49" fontId="16" fillId="16" borderId="57" xfId="0" applyNumberFormat="1" applyFont="1" applyFill="1" applyBorder="1" applyAlignment="1">
      <alignment horizontal="center"/>
    </xf>
    <xf numFmtId="49" fontId="16" fillId="16" borderId="53" xfId="0" applyNumberFormat="1" applyFont="1" applyFill="1" applyBorder="1"/>
    <xf numFmtId="0" fontId="16" fillId="16" borderId="58" xfId="0" applyFont="1" applyFill="1" applyBorder="1" applyAlignment="1">
      <alignment horizontal="center"/>
    </xf>
    <xf numFmtId="49" fontId="16" fillId="16" borderId="59" xfId="0" applyNumberFormat="1" applyFont="1" applyFill="1" applyBorder="1" applyAlignment="1">
      <alignment horizontal="center"/>
    </xf>
    <xf numFmtId="49" fontId="16" fillId="16" borderId="51" xfId="0" applyNumberFormat="1" applyFont="1" applyFill="1" applyBorder="1" applyAlignment="1">
      <alignment horizontal="center"/>
    </xf>
    <xf numFmtId="49" fontId="16" fillId="16" borderId="53" xfId="0" applyNumberFormat="1" applyFont="1" applyFill="1" applyBorder="1" applyAlignment="1">
      <alignment horizontal="center"/>
    </xf>
    <xf numFmtId="49" fontId="16" fillId="16" borderId="1" xfId="0" quotePrefix="1" applyNumberFormat="1" applyFont="1" applyFill="1" applyBorder="1" applyAlignment="1">
      <alignment horizontal="center"/>
    </xf>
    <xf numFmtId="49" fontId="16" fillId="16" borderId="52" xfId="0" applyNumberFormat="1" applyFont="1" applyFill="1" applyBorder="1" applyAlignment="1">
      <alignment horizontal="center"/>
    </xf>
    <xf numFmtId="0" fontId="16" fillId="16" borderId="60" xfId="0" applyFont="1" applyFill="1" applyBorder="1" applyAlignment="1">
      <alignment horizontal="center"/>
    </xf>
    <xf numFmtId="49" fontId="16" fillId="16" borderId="0" xfId="0" quotePrefix="1" applyNumberFormat="1" applyFont="1" applyFill="1" applyAlignment="1">
      <alignment horizontal="center"/>
    </xf>
    <xf numFmtId="49" fontId="16" fillId="16" borderId="51" xfId="0" quotePrefix="1" applyNumberFormat="1" applyFont="1" applyFill="1" applyBorder="1" applyAlignment="1">
      <alignment horizontal="center"/>
    </xf>
    <xf numFmtId="49" fontId="16" fillId="16" borderId="52" xfId="0" quotePrefix="1" applyNumberFormat="1" applyFont="1" applyFill="1" applyBorder="1" applyAlignment="1">
      <alignment horizontal="center"/>
    </xf>
    <xf numFmtId="49" fontId="0" fillId="16" borderId="0" xfId="0" quotePrefix="1" applyNumberFormat="1" applyFill="1" applyAlignment="1">
      <alignment horizontal="center"/>
    </xf>
    <xf numFmtId="164" fontId="78" fillId="0" borderId="2" xfId="5" applyNumberFormat="1" applyFont="1">
      <alignment horizontal="center" vertical="center"/>
    </xf>
    <xf numFmtId="0" fontId="5" fillId="19" borderId="54" xfId="0" applyFont="1" applyFill="1" applyBorder="1"/>
    <xf numFmtId="165" fontId="35" fillId="16" borderId="13" xfId="0" applyNumberFormat="1" applyFont="1" applyFill="1" applyBorder="1"/>
    <xf numFmtId="0" fontId="0" fillId="16" borderId="10" xfId="0" applyFill="1" applyBorder="1" applyAlignment="1">
      <alignment horizontal="center"/>
    </xf>
    <xf numFmtId="0" fontId="5" fillId="16" borderId="37" xfId="0" applyFont="1" applyFill="1" applyBorder="1" applyAlignment="1">
      <alignment horizontal="center" vertical="center"/>
    </xf>
    <xf numFmtId="14" fontId="0" fillId="16" borderId="29" xfId="0" applyNumberFormat="1" applyFill="1" applyBorder="1" applyAlignment="1">
      <alignment horizontal="center" vertical="center"/>
    </xf>
    <xf numFmtId="0" fontId="0" fillId="16" borderId="26" xfId="0" applyFill="1" applyBorder="1" applyAlignment="1">
      <alignment vertical="center"/>
    </xf>
    <xf numFmtId="0" fontId="8" fillId="21" borderId="33" xfId="0" applyFont="1" applyFill="1" applyBorder="1" applyAlignment="1">
      <alignment horizontal="center" vertical="center"/>
    </xf>
    <xf numFmtId="0" fontId="5" fillId="21" borderId="0" xfId="0" applyFont="1" applyFill="1" applyAlignment="1">
      <alignment horizontal="center" vertical="center"/>
    </xf>
    <xf numFmtId="0" fontId="8" fillId="16" borderId="19" xfId="0" applyFont="1" applyFill="1" applyBorder="1" applyAlignment="1">
      <alignment horizontal="center"/>
    </xf>
    <xf numFmtId="164" fontId="4" fillId="24" borderId="2" xfId="5" applyNumberFormat="1" applyFill="1">
      <alignment horizontal="center" vertical="center"/>
    </xf>
    <xf numFmtId="0" fontId="0" fillId="16" borderId="1" xfId="0" quotePrefix="1" applyFill="1" applyBorder="1" applyAlignment="1">
      <alignment horizontal="center"/>
    </xf>
    <xf numFmtId="0" fontId="0" fillId="16" borderId="0" xfId="0" quotePrefix="1" applyFill="1" applyAlignment="1">
      <alignment horizontal="center"/>
    </xf>
    <xf numFmtId="0" fontId="70" fillId="16" borderId="50" xfId="0" applyFont="1" applyFill="1" applyBorder="1" applyAlignment="1">
      <alignment horizontal="center" vertical="center"/>
    </xf>
    <xf numFmtId="49" fontId="0" fillId="16" borderId="52" xfId="0" applyNumberFormat="1" applyFill="1" applyBorder="1" applyAlignment="1">
      <alignment horizontal="center"/>
    </xf>
    <xf numFmtId="49" fontId="0" fillId="16" borderId="52" xfId="0" quotePrefix="1" applyNumberFormat="1" applyFill="1" applyBorder="1" applyAlignment="1">
      <alignment horizontal="center"/>
    </xf>
    <xf numFmtId="49" fontId="0" fillId="16" borderId="50" xfId="0" applyNumberFormat="1" applyFill="1" applyBorder="1" applyAlignment="1">
      <alignment horizontal="center"/>
    </xf>
    <xf numFmtId="49" fontId="0" fillId="16" borderId="51" xfId="0" applyNumberFormat="1" applyFill="1" applyBorder="1" applyAlignment="1">
      <alignment horizontal="center"/>
    </xf>
    <xf numFmtId="49" fontId="0" fillId="16" borderId="53" xfId="0" applyNumberFormat="1" applyFill="1" applyBorder="1" applyAlignment="1">
      <alignment horizontal="center"/>
    </xf>
    <xf numFmtId="49" fontId="0" fillId="16" borderId="53" xfId="0" quotePrefix="1" applyNumberFormat="1" applyFill="1" applyBorder="1" applyAlignment="1">
      <alignment horizontal="center"/>
    </xf>
    <xf numFmtId="0" fontId="0" fillId="16" borderId="51" xfId="0" quotePrefix="1" applyFill="1" applyBorder="1" applyAlignment="1">
      <alignment horizontal="center"/>
    </xf>
    <xf numFmtId="0" fontId="0" fillId="16" borderId="1" xfId="0" applyFill="1" applyBorder="1" applyAlignment="1">
      <alignment horizontal="center"/>
    </xf>
    <xf numFmtId="0" fontId="27" fillId="20" borderId="0" xfId="0" applyFont="1" applyFill="1" applyAlignment="1">
      <alignment horizontal="center"/>
    </xf>
    <xf numFmtId="49" fontId="27" fillId="20" borderId="0" xfId="0" applyNumberFormat="1" applyFont="1" applyFill="1" applyAlignment="1">
      <alignment horizontal="center"/>
    </xf>
    <xf numFmtId="49" fontId="0" fillId="25" borderId="0" xfId="0" applyNumberFormat="1" applyFill="1"/>
    <xf numFmtId="49" fontId="5" fillId="16" borderId="4" xfId="0" applyNumberFormat="1" applyFont="1" applyFill="1" applyBorder="1" applyAlignment="1">
      <alignment horizontal="center"/>
    </xf>
    <xf numFmtId="49" fontId="5" fillId="16" borderId="4" xfId="0" quotePrefix="1" applyNumberFormat="1" applyFont="1" applyFill="1" applyBorder="1" applyAlignment="1">
      <alignment horizontal="center"/>
    </xf>
    <xf numFmtId="49" fontId="5" fillId="16" borderId="15" xfId="0" quotePrefix="1" applyNumberFormat="1" applyFont="1" applyFill="1" applyBorder="1" applyAlignment="1">
      <alignment horizontal="center"/>
    </xf>
    <xf numFmtId="0" fontId="5" fillId="5" borderId="16" xfId="0" applyFont="1" applyFill="1" applyBorder="1" applyAlignment="1">
      <alignment horizontal="center"/>
    </xf>
    <xf numFmtId="49" fontId="5" fillId="5" borderId="4" xfId="0" applyNumberFormat="1" applyFont="1" applyFill="1" applyBorder="1" applyAlignment="1">
      <alignment horizontal="center"/>
    </xf>
    <xf numFmtId="49" fontId="5" fillId="16" borderId="52" xfId="0" applyNumberFormat="1" applyFont="1" applyFill="1" applyBorder="1" applyAlignment="1">
      <alignment horizontal="center"/>
    </xf>
    <xf numFmtId="49" fontId="5" fillId="16" borderId="52" xfId="0" quotePrefix="1" applyNumberFormat="1" applyFont="1" applyFill="1" applyBorder="1" applyAlignment="1">
      <alignment horizontal="center"/>
    </xf>
    <xf numFmtId="0" fontId="5" fillId="16" borderId="86" xfId="0" applyFont="1" applyFill="1" applyBorder="1" applyAlignment="1">
      <alignment horizontal="center"/>
    </xf>
    <xf numFmtId="49" fontId="5" fillId="16" borderId="53" xfId="0" applyNumberFormat="1" applyFont="1" applyFill="1" applyBorder="1" applyAlignment="1">
      <alignment horizontal="center"/>
    </xf>
    <xf numFmtId="49" fontId="5" fillId="16" borderId="53" xfId="0" quotePrefix="1" applyNumberFormat="1" applyFont="1" applyFill="1" applyBorder="1" applyAlignment="1">
      <alignment horizontal="center"/>
    </xf>
    <xf numFmtId="49" fontId="5" fillId="5" borderId="11" xfId="0" applyNumberFormat="1" applyFont="1" applyFill="1" applyBorder="1" applyAlignment="1">
      <alignment horizontal="center"/>
    </xf>
    <xf numFmtId="0" fontId="5" fillId="5" borderId="3" xfId="0" applyFont="1" applyFill="1" applyBorder="1" applyAlignment="1">
      <alignment horizontal="center"/>
    </xf>
    <xf numFmtId="0" fontId="5" fillId="5" borderId="3" xfId="0" applyFont="1" applyFill="1" applyBorder="1"/>
    <xf numFmtId="0" fontId="5" fillId="5" borderId="9" xfId="0" applyFont="1" applyFill="1" applyBorder="1" applyAlignment="1">
      <alignment horizontal="center"/>
    </xf>
    <xf numFmtId="0" fontId="5" fillId="5" borderId="9" xfId="0" applyFont="1" applyFill="1" applyBorder="1"/>
    <xf numFmtId="49" fontId="16" fillId="16" borderId="53" xfId="0" quotePrefix="1" applyNumberFormat="1" applyFont="1" applyFill="1" applyBorder="1" applyAlignment="1">
      <alignment horizontal="center"/>
    </xf>
    <xf numFmtId="0" fontId="16" fillId="16" borderId="0" xfId="0" quotePrefix="1" applyFont="1" applyFill="1" applyAlignment="1">
      <alignment horizontal="center"/>
    </xf>
    <xf numFmtId="0" fontId="16" fillId="16" borderId="14" xfId="0" quotePrefix="1" applyFont="1" applyFill="1" applyBorder="1" applyAlignment="1">
      <alignment horizontal="center" vertical="center"/>
    </xf>
    <xf numFmtId="0" fontId="81" fillId="0" borderId="0" xfId="0" applyFont="1"/>
    <xf numFmtId="0" fontId="5" fillId="16" borderId="51" xfId="0" quotePrefix="1" applyFont="1" applyFill="1" applyBorder="1" applyAlignment="1">
      <alignment horizontal="center"/>
    </xf>
    <xf numFmtId="0" fontId="5" fillId="16" borderId="12" xfId="0" applyFont="1" applyFill="1" applyBorder="1"/>
    <xf numFmtId="165" fontId="35" fillId="16" borderId="13" xfId="0" applyNumberFormat="1" applyFont="1" applyFill="1" applyBorder="1" applyAlignment="1">
      <alignment horizontal="center"/>
    </xf>
    <xf numFmtId="0" fontId="0" fillId="16" borderId="13" xfId="0" applyFill="1" applyBorder="1" applyAlignment="1">
      <alignment horizontal="center"/>
    </xf>
    <xf numFmtId="0" fontId="0" fillId="16" borderId="0" xfId="0" applyFill="1"/>
    <xf numFmtId="0" fontId="27" fillId="19" borderId="0" xfId="0" applyFont="1" applyFill="1"/>
    <xf numFmtId="49" fontId="16" fillId="16" borderId="66" xfId="0" applyNumberFormat="1" applyFont="1" applyFill="1" applyBorder="1" applyAlignment="1">
      <alignment horizontal="center"/>
    </xf>
    <xf numFmtId="0" fontId="5" fillId="16" borderId="14" xfId="0" quotePrefix="1" applyFont="1" applyFill="1" applyBorder="1" applyAlignment="1">
      <alignment horizontal="center"/>
    </xf>
    <xf numFmtId="49" fontId="5" fillId="5" borderId="1" xfId="0" quotePrefix="1" applyNumberFormat="1" applyFont="1" applyFill="1" applyBorder="1" applyAlignment="1">
      <alignment horizontal="center"/>
    </xf>
    <xf numFmtId="0" fontId="5" fillId="16" borderId="78" xfId="0" applyFont="1" applyFill="1" applyBorder="1" applyAlignment="1">
      <alignment horizontal="center"/>
    </xf>
    <xf numFmtId="0" fontId="5" fillId="16" borderId="88" xfId="0" applyFont="1" applyFill="1" applyBorder="1" applyAlignment="1">
      <alignment horizontal="center"/>
    </xf>
    <xf numFmtId="0" fontId="5" fillId="16" borderId="88" xfId="0" applyFont="1" applyFill="1" applyBorder="1" applyAlignment="1">
      <alignment vertical="center"/>
    </xf>
    <xf numFmtId="0" fontId="8" fillId="16" borderId="2" xfId="0" applyFont="1" applyFill="1" applyBorder="1"/>
    <xf numFmtId="164" fontId="42" fillId="0" borderId="7" xfId="5" applyNumberFormat="1" applyFont="1" applyBorder="1">
      <alignment horizontal="center" vertical="center"/>
    </xf>
    <xf numFmtId="0" fontId="0" fillId="16" borderId="32" xfId="0" applyFill="1" applyBorder="1" applyAlignment="1">
      <alignment horizontal="center"/>
    </xf>
    <xf numFmtId="0" fontId="0" fillId="22" borderId="26" xfId="0" applyFill="1" applyBorder="1" applyAlignment="1">
      <alignment vertical="center"/>
    </xf>
    <xf numFmtId="0" fontId="0" fillId="22" borderId="23" xfId="0" applyFill="1" applyBorder="1" applyAlignment="1">
      <alignment vertical="center"/>
    </xf>
    <xf numFmtId="0" fontId="2" fillId="5" borderId="23" xfId="0" applyFont="1" applyFill="1" applyBorder="1"/>
    <xf numFmtId="0" fontId="8" fillId="5" borderId="34" xfId="0" applyFont="1" applyFill="1" applyBorder="1" applyAlignment="1">
      <alignment vertical="center" wrapText="1"/>
    </xf>
    <xf numFmtId="0" fontId="8" fillId="5" borderId="23" xfId="0" applyFont="1" applyFill="1" applyBorder="1" applyAlignment="1">
      <alignment horizontal="center" vertical="center" wrapText="1"/>
    </xf>
    <xf numFmtId="0" fontId="8" fillId="5" borderId="89" xfId="0" applyFont="1" applyFill="1" applyBorder="1" applyAlignment="1">
      <alignment horizontal="center" vertical="center" wrapText="1"/>
    </xf>
    <xf numFmtId="0" fontId="5" fillId="16" borderId="80" xfId="0" quotePrefix="1" applyFont="1" applyFill="1" applyBorder="1" applyAlignment="1">
      <alignment horizontal="center"/>
    </xf>
    <xf numFmtId="49" fontId="0" fillId="16" borderId="90" xfId="0" quotePrefix="1" applyNumberFormat="1" applyFill="1" applyBorder="1" applyAlignment="1">
      <alignment horizontal="center"/>
    </xf>
    <xf numFmtId="49" fontId="0" fillId="16" borderId="66" xfId="0" quotePrefix="1" applyNumberFormat="1" applyFill="1" applyBorder="1" applyAlignment="1">
      <alignment horizontal="center"/>
    </xf>
    <xf numFmtId="0" fontId="50" fillId="0" borderId="44" xfId="0" applyFont="1" applyBorder="1" applyAlignment="1">
      <alignment horizontal="center"/>
    </xf>
    <xf numFmtId="49" fontId="16" fillId="16" borderId="56" xfId="0" applyNumberFormat="1" applyFont="1" applyFill="1" applyBorder="1" applyAlignment="1">
      <alignment horizontal="center"/>
    </xf>
    <xf numFmtId="49" fontId="16" fillId="16" borderId="58" xfId="0" applyNumberFormat="1" applyFont="1" applyFill="1" applyBorder="1" applyAlignment="1">
      <alignment horizontal="center"/>
    </xf>
    <xf numFmtId="49" fontId="5" fillId="16" borderId="54" xfId="0" applyNumberFormat="1" applyFont="1" applyFill="1" applyBorder="1" applyAlignment="1">
      <alignment horizontal="center"/>
    </xf>
    <xf numFmtId="49" fontId="16" fillId="16" borderId="60" xfId="0" applyNumberFormat="1" applyFont="1" applyFill="1" applyBorder="1" applyAlignment="1">
      <alignment horizontal="center"/>
    </xf>
    <xf numFmtId="49" fontId="5" fillId="16" borderId="56" xfId="0" applyNumberFormat="1" applyFont="1" applyFill="1" applyBorder="1" applyAlignment="1">
      <alignment horizontal="center"/>
    </xf>
    <xf numFmtId="49" fontId="16" fillId="16" borderId="58" xfId="0" quotePrefix="1" applyNumberFormat="1" applyFont="1" applyFill="1" applyBorder="1" applyAlignment="1">
      <alignment horizontal="center"/>
    </xf>
    <xf numFmtId="49" fontId="16" fillId="16" borderId="59" xfId="0" quotePrefix="1" applyNumberFormat="1" applyFont="1" applyFill="1" applyBorder="1" applyAlignment="1">
      <alignment horizontal="center"/>
    </xf>
    <xf numFmtId="49" fontId="16" fillId="16" borderId="54" xfId="0" applyNumberFormat="1" applyFont="1" applyFill="1" applyBorder="1" applyAlignment="1">
      <alignment horizontal="center"/>
    </xf>
    <xf numFmtId="0" fontId="16" fillId="16" borderId="63" xfId="0" applyFont="1" applyFill="1" applyBorder="1" applyAlignment="1">
      <alignment horizontal="center"/>
    </xf>
    <xf numFmtId="0" fontId="5" fillId="16" borderId="57" xfId="0" quotePrefix="1" applyFont="1" applyFill="1" applyBorder="1" applyAlignment="1">
      <alignment horizontal="center"/>
    </xf>
    <xf numFmtId="49" fontId="16" fillId="16" borderId="57" xfId="0" quotePrefix="1" applyNumberFormat="1" applyFont="1" applyFill="1" applyBorder="1" applyAlignment="1">
      <alignment horizontal="center"/>
    </xf>
    <xf numFmtId="0" fontId="81" fillId="0" borderId="0" xfId="0" quotePrefix="1" applyFont="1"/>
    <xf numFmtId="0" fontId="8" fillId="5" borderId="89" xfId="0" applyFont="1" applyFill="1" applyBorder="1"/>
    <xf numFmtId="14" fontId="0" fillId="5" borderId="0" xfId="0" applyNumberFormat="1" applyFill="1" applyAlignment="1">
      <alignment horizontal="center"/>
    </xf>
    <xf numFmtId="0" fontId="5" fillId="5" borderId="27" xfId="0" applyFont="1" applyFill="1" applyBorder="1"/>
    <xf numFmtId="0" fontId="8" fillId="5" borderId="24" xfId="0" applyFont="1" applyFill="1" applyBorder="1"/>
    <xf numFmtId="0" fontId="41" fillId="0" borderId="2" xfId="5" applyNumberFormat="1" applyFont="1">
      <alignment horizontal="center" vertical="center"/>
    </xf>
    <xf numFmtId="0" fontId="0" fillId="16" borderId="32" xfId="0" applyFill="1" applyBorder="1" applyAlignment="1">
      <alignment horizontal="center" vertical="center"/>
    </xf>
    <xf numFmtId="14" fontId="8" fillId="16" borderId="25" xfId="0" applyNumberFormat="1" applyFont="1" applyFill="1" applyBorder="1" applyAlignment="1">
      <alignment horizontal="center"/>
    </xf>
    <xf numFmtId="0" fontId="8" fillId="16" borderId="25" xfId="0" applyFont="1" applyFill="1" applyBorder="1"/>
    <xf numFmtId="0" fontId="8" fillId="16" borderId="34" xfId="0" applyFont="1" applyFill="1" applyBorder="1" applyAlignment="1">
      <alignment horizontal="center"/>
    </xf>
    <xf numFmtId="0" fontId="8" fillId="16" borderId="33" xfId="0" applyFont="1" applyFill="1" applyBorder="1" applyAlignment="1">
      <alignment horizontal="center" vertical="center"/>
    </xf>
    <xf numFmtId="0" fontId="41" fillId="16" borderId="34" xfId="0" applyFont="1" applyFill="1" applyBorder="1" applyAlignment="1">
      <alignment horizontal="center" vertical="center"/>
    </xf>
    <xf numFmtId="0" fontId="5" fillId="21" borderId="87" xfId="0" applyFont="1" applyFill="1" applyBorder="1" applyAlignment="1">
      <alignment horizontal="center" vertical="center"/>
    </xf>
    <xf numFmtId="14" fontId="0" fillId="16" borderId="25" xfId="0" applyNumberFormat="1" applyFill="1" applyBorder="1" applyAlignment="1">
      <alignment horizontal="center" vertical="center"/>
    </xf>
    <xf numFmtId="14" fontId="42" fillId="16" borderId="23" xfId="0" applyNumberFormat="1" applyFont="1" applyFill="1" applyBorder="1" applyAlignment="1">
      <alignment horizontal="center" vertical="center"/>
    </xf>
    <xf numFmtId="0" fontId="8" fillId="16" borderId="21" xfId="0" applyFont="1" applyFill="1" applyBorder="1"/>
    <xf numFmtId="0" fontId="8" fillId="16" borderId="21" xfId="0" applyFont="1" applyFill="1" applyBorder="1" applyAlignment="1">
      <alignment horizontal="center"/>
    </xf>
    <xf numFmtId="0" fontId="8" fillId="16" borderId="19" xfId="0" applyFont="1" applyFill="1" applyBorder="1"/>
    <xf numFmtId="0" fontId="4" fillId="16" borderId="26" xfId="0" applyFont="1" applyFill="1" applyBorder="1" applyAlignment="1">
      <alignment horizontal="center" vertical="center"/>
    </xf>
    <xf numFmtId="0" fontId="0" fillId="16" borderId="23" xfId="0" applyFill="1" applyBorder="1" applyAlignment="1">
      <alignment horizontal="center" vertical="center"/>
    </xf>
    <xf numFmtId="0" fontId="0" fillId="16" borderId="25" xfId="0" applyFill="1" applyBorder="1" applyAlignment="1">
      <alignment horizontal="center" vertical="center"/>
    </xf>
    <xf numFmtId="0" fontId="42" fillId="16" borderId="23" xfId="0" applyFont="1" applyFill="1" applyBorder="1" applyAlignment="1">
      <alignment horizontal="center" vertical="center"/>
    </xf>
    <xf numFmtId="14" fontId="0" fillId="16" borderId="1" xfId="0" applyNumberFormat="1" applyFill="1" applyBorder="1" applyAlignment="1">
      <alignment horizontal="center" vertical="center"/>
    </xf>
    <xf numFmtId="0" fontId="84" fillId="6" borderId="0" xfId="0" applyFont="1" applyFill="1" applyAlignment="1">
      <alignment horizontal="center"/>
    </xf>
    <xf numFmtId="0" fontId="5" fillId="5" borderId="14" xfId="0" applyFont="1" applyFill="1" applyBorder="1"/>
    <xf numFmtId="0" fontId="5" fillId="5" borderId="60" xfId="0" applyFont="1" applyFill="1" applyBorder="1"/>
    <xf numFmtId="0" fontId="5" fillId="5" borderId="52" xfId="0" applyFont="1" applyFill="1" applyBorder="1"/>
    <xf numFmtId="0" fontId="5" fillId="5" borderId="0" xfId="0" quotePrefix="1" applyFont="1" applyFill="1"/>
    <xf numFmtId="49" fontId="5" fillId="16" borderId="92" xfId="0" applyNumberFormat="1" applyFont="1" applyFill="1" applyBorder="1" applyAlignment="1">
      <alignment horizontal="center"/>
    </xf>
    <xf numFmtId="49" fontId="5" fillId="16" borderId="86" xfId="0" applyNumberFormat="1" applyFont="1" applyFill="1" applyBorder="1" applyAlignment="1">
      <alignment horizontal="center"/>
    </xf>
    <xf numFmtId="49" fontId="5" fillId="16" borderId="11" xfId="0" applyNumberFormat="1" applyFont="1" applyFill="1" applyBorder="1" applyAlignment="1">
      <alignment horizontal="center"/>
    </xf>
    <xf numFmtId="49" fontId="5" fillId="16" borderId="93" xfId="0" applyNumberFormat="1" applyFont="1" applyFill="1" applyBorder="1" applyAlignment="1">
      <alignment horizontal="center"/>
    </xf>
    <xf numFmtId="49" fontId="5" fillId="16" borderId="92" xfId="0" quotePrefix="1" applyNumberFormat="1" applyFont="1" applyFill="1" applyBorder="1" applyAlignment="1">
      <alignment horizontal="center"/>
    </xf>
    <xf numFmtId="49" fontId="5" fillId="16" borderId="60" xfId="0" applyNumberFormat="1" applyFont="1" applyFill="1" applyBorder="1" applyAlignment="1">
      <alignment horizontal="center"/>
    </xf>
    <xf numFmtId="49" fontId="5" fillId="16" borderId="51" xfId="0" quotePrefix="1" applyNumberFormat="1" applyFont="1" applyFill="1" applyBorder="1" applyAlignment="1">
      <alignment horizontal="center"/>
    </xf>
    <xf numFmtId="49" fontId="5" fillId="16" borderId="16" xfId="0" applyNumberFormat="1" applyFont="1" applyFill="1" applyBorder="1" applyAlignment="1">
      <alignment horizontal="center"/>
    </xf>
    <xf numFmtId="49" fontId="5" fillId="16" borderId="51" xfId="0" applyNumberFormat="1" applyFont="1" applyFill="1" applyBorder="1" applyAlignment="1">
      <alignment horizontal="center"/>
    </xf>
    <xf numFmtId="49" fontId="5" fillId="16" borderId="14" xfId="0" quotePrefix="1" applyNumberFormat="1" applyFont="1" applyFill="1" applyBorder="1" applyAlignment="1">
      <alignment horizontal="center"/>
    </xf>
    <xf numFmtId="49" fontId="5" fillId="16" borderId="14" xfId="0" applyNumberFormat="1" applyFont="1" applyFill="1" applyBorder="1" applyAlignment="1">
      <alignment horizontal="center"/>
    </xf>
    <xf numFmtId="49" fontId="5" fillId="16" borderId="12" xfId="0" applyNumberFormat="1" applyFont="1" applyFill="1" applyBorder="1" applyAlignment="1">
      <alignment horizontal="center"/>
    </xf>
    <xf numFmtId="49" fontId="5" fillId="16" borderId="18" xfId="0" applyNumberFormat="1" applyFont="1" applyFill="1" applyBorder="1" applyAlignment="1">
      <alignment horizontal="center"/>
    </xf>
    <xf numFmtId="49" fontId="5" fillId="16" borderId="50" xfId="0" applyNumberFormat="1" applyFont="1" applyFill="1" applyBorder="1" applyAlignment="1">
      <alignment horizontal="center"/>
    </xf>
    <xf numFmtId="0" fontId="5" fillId="16" borderId="12" xfId="0" applyFont="1" applyFill="1" applyBorder="1" applyAlignment="1">
      <alignment vertical="center"/>
    </xf>
    <xf numFmtId="0" fontId="5" fillId="16" borderId="11" xfId="0" applyFont="1" applyFill="1" applyBorder="1" applyAlignment="1">
      <alignment vertical="center"/>
    </xf>
    <xf numFmtId="0" fontId="8" fillId="26" borderId="32" xfId="0" applyFont="1" applyFill="1" applyBorder="1" applyAlignment="1">
      <alignment horizontal="center" vertical="center"/>
    </xf>
    <xf numFmtId="0" fontId="5" fillId="26" borderId="5" xfId="0" applyFont="1" applyFill="1" applyBorder="1" applyAlignment="1">
      <alignment horizontal="center" vertical="center"/>
    </xf>
    <xf numFmtId="0" fontId="0" fillId="26" borderId="29" xfId="0" applyFill="1" applyBorder="1" applyAlignment="1">
      <alignment horizontal="center" vertical="center"/>
    </xf>
    <xf numFmtId="0" fontId="5" fillId="16" borderId="14" xfId="0" applyFont="1" applyFill="1" applyBorder="1" applyAlignment="1">
      <alignment horizontal="center" vertical="center"/>
    </xf>
    <xf numFmtId="0" fontId="5" fillId="16" borderId="1" xfId="0" applyFont="1" applyFill="1" applyBorder="1" applyAlignment="1">
      <alignment horizontal="center" vertical="center"/>
    </xf>
    <xf numFmtId="0" fontId="5" fillId="16" borderId="5" xfId="0" applyFont="1" applyFill="1" applyBorder="1" applyAlignment="1">
      <alignment horizontal="center"/>
    </xf>
    <xf numFmtId="0" fontId="5" fillId="16" borderId="1" xfId="0" applyFont="1" applyFill="1" applyBorder="1" applyAlignment="1">
      <alignment horizontal="center"/>
    </xf>
    <xf numFmtId="0" fontId="9" fillId="17" borderId="11" xfId="0" applyFont="1" applyFill="1" applyBorder="1" applyAlignment="1">
      <alignment horizontal="center" vertical="center"/>
    </xf>
    <xf numFmtId="0" fontId="8" fillId="16" borderId="2" xfId="0" applyFont="1" applyFill="1" applyBorder="1" applyAlignment="1">
      <alignment horizontal="center"/>
    </xf>
    <xf numFmtId="0" fontId="2" fillId="16" borderId="9" xfId="0" applyFont="1" applyFill="1" applyBorder="1" applyAlignment="1">
      <alignment horizontal="center" vertical="center"/>
    </xf>
    <xf numFmtId="2" fontId="5" fillId="16" borderId="12" xfId="0" applyNumberFormat="1" applyFont="1" applyFill="1" applyBorder="1" applyAlignment="1">
      <alignment horizontal="center" vertical="center"/>
    </xf>
    <xf numFmtId="2" fontId="5" fillId="16" borderId="11" xfId="0" applyNumberFormat="1" applyFont="1" applyFill="1" applyBorder="1" applyAlignment="1">
      <alignment horizontal="center" vertical="center"/>
    </xf>
    <xf numFmtId="0" fontId="2" fillId="16" borderId="12" xfId="0" applyFont="1" applyFill="1" applyBorder="1" applyAlignment="1">
      <alignment horizontal="center" vertical="center"/>
    </xf>
    <xf numFmtId="0" fontId="2" fillId="16" borderId="11" xfId="0" applyFont="1" applyFill="1" applyBorder="1" applyAlignment="1">
      <alignment horizontal="center" vertical="center"/>
    </xf>
    <xf numFmtId="0" fontId="61" fillId="16" borderId="9" xfId="0" applyFont="1" applyFill="1" applyBorder="1" applyAlignment="1">
      <alignment horizontal="center" vertical="center"/>
    </xf>
    <xf numFmtId="0" fontId="5" fillId="16" borderId="9" xfId="0" applyFont="1" applyFill="1" applyBorder="1" applyAlignment="1">
      <alignment horizontal="center" vertical="center"/>
    </xf>
    <xf numFmtId="0" fontId="5" fillId="16" borderId="5" xfId="0" applyFont="1" applyFill="1" applyBorder="1" applyAlignment="1">
      <alignment horizontal="center" vertical="center"/>
    </xf>
    <xf numFmtId="0" fontId="61" fillId="16" borderId="12" xfId="0" applyFont="1" applyFill="1" applyBorder="1" applyAlignment="1">
      <alignment horizontal="center" vertical="center"/>
    </xf>
    <xf numFmtId="0" fontId="61" fillId="16" borderId="11" xfId="0" applyFont="1" applyFill="1" applyBorder="1" applyAlignment="1">
      <alignment horizontal="center" vertical="center"/>
    </xf>
    <xf numFmtId="2" fontId="2" fillId="16" borderId="12" xfId="0" applyNumberFormat="1" applyFont="1" applyFill="1" applyBorder="1" applyAlignment="1">
      <alignment horizontal="center" vertical="center"/>
    </xf>
    <xf numFmtId="2" fontId="2" fillId="16" borderId="11" xfId="0" applyNumberFormat="1" applyFont="1" applyFill="1" applyBorder="1" applyAlignment="1">
      <alignment horizontal="center" vertical="center"/>
    </xf>
    <xf numFmtId="0" fontId="5" fillId="0" borderId="7" xfId="0" applyFont="1" applyBorder="1" applyAlignment="1">
      <alignment horizontal="center" vertical="center"/>
    </xf>
    <xf numFmtId="0" fontId="2" fillId="18" borderId="1" xfId="0" applyFont="1" applyFill="1" applyBorder="1" applyAlignment="1">
      <alignment horizontal="center"/>
    </xf>
    <xf numFmtId="0" fontId="5" fillId="0" borderId="6" xfId="0" applyFont="1" applyBorder="1" applyAlignment="1">
      <alignment horizontal="center" vertical="center"/>
    </xf>
    <xf numFmtId="0" fontId="5" fillId="16" borderId="3" xfId="0" applyFont="1" applyFill="1" applyBorder="1" applyAlignment="1">
      <alignment horizontal="center" vertical="center"/>
    </xf>
    <xf numFmtId="0" fontId="5" fillId="16" borderId="77" xfId="0" applyFont="1" applyFill="1" applyBorder="1" applyAlignment="1">
      <alignment horizontal="center"/>
    </xf>
    <xf numFmtId="0" fontId="5" fillId="16" borderId="78" xfId="0" applyFont="1" applyFill="1" applyBorder="1" applyAlignment="1">
      <alignment horizontal="center"/>
    </xf>
    <xf numFmtId="0" fontId="5" fillId="16" borderId="5" xfId="0" quotePrefix="1" applyFont="1" applyFill="1" applyBorder="1" applyAlignment="1">
      <alignment horizontal="center" vertical="center"/>
    </xf>
    <xf numFmtId="16" fontId="5" fillId="16" borderId="5" xfId="0" applyNumberFormat="1" applyFont="1" applyFill="1" applyBorder="1" applyAlignment="1">
      <alignment horizontal="center" vertical="center"/>
    </xf>
    <xf numFmtId="0" fontId="9" fillId="17" borderId="4" xfId="0" applyFont="1" applyFill="1" applyBorder="1" applyAlignment="1">
      <alignment horizontal="center" vertical="center"/>
    </xf>
    <xf numFmtId="14" fontId="5" fillId="16" borderId="1" xfId="0" applyNumberFormat="1" applyFont="1" applyFill="1" applyBorder="1" applyAlignment="1">
      <alignment horizontal="center" vertical="center"/>
    </xf>
    <xf numFmtId="0" fontId="5" fillId="16" borderId="16" xfId="0" applyFont="1" applyFill="1" applyBorder="1" applyAlignment="1">
      <alignment horizontal="center" vertical="center"/>
    </xf>
    <xf numFmtId="0" fontId="5" fillId="16" borderId="4" xfId="0" applyFont="1" applyFill="1" applyBorder="1" applyAlignment="1">
      <alignment horizontal="center" vertical="center"/>
    </xf>
    <xf numFmtId="0" fontId="2" fillId="16" borderId="14" xfId="0" applyFont="1" applyFill="1" applyBorder="1" applyAlignment="1">
      <alignment horizontal="center" vertical="center"/>
    </xf>
    <xf numFmtId="0" fontId="2" fillId="16" borderId="1" xfId="0" applyFont="1" applyFill="1" applyBorder="1" applyAlignment="1">
      <alignment horizontal="center" vertical="center"/>
    </xf>
    <xf numFmtId="0" fontId="61" fillId="16" borderId="5" xfId="0" applyFont="1" applyFill="1" applyBorder="1" applyAlignment="1">
      <alignment horizontal="center" vertical="center"/>
    </xf>
    <xf numFmtId="0" fontId="74" fillId="16" borderId="5" xfId="0" applyFont="1" applyFill="1" applyBorder="1" applyAlignment="1">
      <alignment horizontal="center" vertical="center"/>
    </xf>
    <xf numFmtId="14" fontId="5" fillId="0" borderId="0" xfId="0" applyNumberFormat="1" applyFont="1" applyAlignment="1">
      <alignment horizontal="center" vertical="center"/>
    </xf>
    <xf numFmtId="0" fontId="30" fillId="23" borderId="73" xfId="0" applyFont="1" applyFill="1" applyBorder="1" applyAlignment="1">
      <alignment horizontal="center" vertical="center"/>
    </xf>
    <xf numFmtId="0" fontId="2" fillId="23" borderId="74" xfId="0" applyFont="1" applyFill="1" applyBorder="1" applyAlignment="1">
      <alignment horizontal="center" vertical="center"/>
    </xf>
    <xf numFmtId="0" fontId="2" fillId="23" borderId="75" xfId="0" applyFont="1" applyFill="1" applyBorder="1" applyAlignment="1">
      <alignment horizontal="center" vertical="center"/>
    </xf>
    <xf numFmtId="0" fontId="30" fillId="23" borderId="67" xfId="0" applyFont="1" applyFill="1" applyBorder="1" applyAlignment="1">
      <alignment horizontal="center" vertical="center"/>
    </xf>
    <xf numFmtId="0" fontId="5" fillId="23" borderId="68" xfId="0" applyFont="1" applyFill="1" applyBorder="1" applyAlignment="1">
      <alignment horizontal="center" vertical="center"/>
    </xf>
    <xf numFmtId="0" fontId="5" fillId="23" borderId="69" xfId="0" applyFont="1" applyFill="1" applyBorder="1" applyAlignment="1">
      <alignment horizontal="center" vertical="center"/>
    </xf>
    <xf numFmtId="0" fontId="5" fillId="23" borderId="70" xfId="0" applyFont="1" applyFill="1" applyBorder="1" applyAlignment="1">
      <alignment horizontal="center" vertical="center"/>
    </xf>
    <xf numFmtId="0" fontId="5" fillId="23" borderId="71" xfId="0" applyFont="1" applyFill="1" applyBorder="1" applyAlignment="1">
      <alignment horizontal="center" vertical="center"/>
    </xf>
    <xf numFmtId="0" fontId="5" fillId="23" borderId="72" xfId="0" applyFont="1" applyFill="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5" fillId="16" borderId="54" xfId="0" applyFont="1" applyFill="1" applyBorder="1" applyAlignment="1">
      <alignment horizontal="center"/>
    </xf>
    <xf numFmtId="0" fontId="5" fillId="16" borderId="55" xfId="0" applyFont="1" applyFill="1" applyBorder="1" applyAlignment="1">
      <alignment horizontal="center"/>
    </xf>
    <xf numFmtId="0" fontId="16" fillId="0" borderId="2" xfId="0" applyFont="1" applyBorder="1" applyAlignment="1">
      <alignment horizontal="center" vertical="center"/>
    </xf>
    <xf numFmtId="0" fontId="5" fillId="16" borderId="14" xfId="0" quotePrefix="1" applyFont="1" applyFill="1" applyBorder="1" applyAlignment="1">
      <alignment horizontal="center" vertical="center"/>
    </xf>
    <xf numFmtId="0" fontId="5" fillId="16" borderId="1" xfId="0" quotePrefix="1" applyFont="1" applyFill="1" applyBorder="1" applyAlignment="1">
      <alignment horizontal="center" vertical="center"/>
    </xf>
    <xf numFmtId="0" fontId="16" fillId="0" borderId="6" xfId="0" applyFont="1" applyBorder="1" applyAlignment="1">
      <alignment horizontal="center" vertical="center"/>
    </xf>
    <xf numFmtId="0" fontId="5" fillId="21" borderId="0" xfId="0" applyFont="1" applyFill="1" applyAlignment="1">
      <alignment horizontal="center"/>
    </xf>
    <xf numFmtId="0" fontId="61" fillId="16" borderId="14" xfId="0" quotePrefix="1" applyFont="1" applyFill="1" applyBorder="1" applyAlignment="1">
      <alignment horizontal="center" vertical="center"/>
    </xf>
    <xf numFmtId="0" fontId="61" fillId="16" borderId="1" xfId="0" applyFont="1" applyFill="1" applyBorder="1" applyAlignment="1">
      <alignment horizontal="center" vertical="center"/>
    </xf>
    <xf numFmtId="0" fontId="0" fillId="16" borderId="16" xfId="0" applyFill="1" applyBorder="1" applyAlignment="1">
      <alignment horizontal="center"/>
    </xf>
    <xf numFmtId="0" fontId="0" fillId="16" borderId="4" xfId="0" applyFill="1" applyBorder="1" applyAlignment="1">
      <alignment horizontal="center"/>
    </xf>
    <xf numFmtId="0" fontId="0" fillId="16" borderId="14" xfId="0" applyFill="1" applyBorder="1" applyAlignment="1">
      <alignment horizontal="center"/>
    </xf>
    <xf numFmtId="0" fontId="0" fillId="16" borderId="1" xfId="0" applyFill="1" applyBorder="1" applyAlignment="1">
      <alignment horizontal="center"/>
    </xf>
    <xf numFmtId="0" fontId="0" fillId="16" borderId="14" xfId="0" applyFill="1" applyBorder="1" applyAlignment="1">
      <alignment horizontal="center" vertical="center"/>
    </xf>
    <xf numFmtId="0" fontId="0" fillId="16" borderId="1" xfId="0" applyFill="1" applyBorder="1" applyAlignment="1">
      <alignment horizontal="center" vertical="center"/>
    </xf>
    <xf numFmtId="0" fontId="8" fillId="16" borderId="9" xfId="0" applyFont="1" applyFill="1" applyBorder="1" applyAlignment="1">
      <alignment horizontal="center" vertical="center"/>
    </xf>
    <xf numFmtId="0" fontId="0" fillId="16" borderId="9" xfId="0" applyFill="1" applyBorder="1" applyAlignment="1">
      <alignment horizontal="center" vertical="center"/>
    </xf>
    <xf numFmtId="0" fontId="0" fillId="16" borderId="3" xfId="0" applyFill="1" applyBorder="1" applyAlignment="1">
      <alignment horizontal="center" vertical="center"/>
    </xf>
    <xf numFmtId="0" fontId="0" fillId="16" borderId="5" xfId="0" quotePrefix="1" applyFill="1" applyBorder="1" applyAlignment="1">
      <alignment horizontal="center" vertical="center"/>
    </xf>
    <xf numFmtId="0" fontId="0" fillId="16" borderId="5" xfId="0" applyFill="1" applyBorder="1" applyAlignment="1">
      <alignment horizontal="center" vertical="center"/>
    </xf>
    <xf numFmtId="0" fontId="0" fillId="16" borderId="65" xfId="0" applyFill="1" applyBorder="1" applyAlignment="1">
      <alignment horizontal="center" vertical="center"/>
    </xf>
    <xf numFmtId="0" fontId="0" fillId="16" borderId="66" xfId="0" applyFill="1" applyBorder="1" applyAlignment="1">
      <alignment horizontal="center" vertical="center"/>
    </xf>
    <xf numFmtId="0" fontId="0" fillId="16" borderId="3" xfId="0" applyFill="1" applyBorder="1" applyAlignment="1">
      <alignment horizontal="center"/>
    </xf>
    <xf numFmtId="17" fontId="0" fillId="16" borderId="5" xfId="0" quotePrefix="1" applyNumberFormat="1" applyFill="1" applyBorder="1" applyAlignment="1">
      <alignment horizontal="center"/>
    </xf>
    <xf numFmtId="0" fontId="0" fillId="16" borderId="5" xfId="0" applyFill="1" applyBorder="1" applyAlignment="1">
      <alignment horizontal="center"/>
    </xf>
    <xf numFmtId="0" fontId="0" fillId="16" borderId="16" xfId="0" applyFill="1" applyBorder="1" applyAlignment="1">
      <alignment horizontal="center" vertical="center"/>
    </xf>
    <xf numFmtId="0" fontId="80" fillId="16" borderId="3" xfId="0" applyFont="1" applyFill="1" applyBorder="1" applyAlignment="1">
      <alignment horizontal="center"/>
    </xf>
    <xf numFmtId="0" fontId="71" fillId="16" borderId="9" xfId="0" applyFont="1" applyFill="1" applyBorder="1" applyAlignment="1">
      <alignment horizontal="center" vertical="center"/>
    </xf>
    <xf numFmtId="0" fontId="2" fillId="16" borderId="0" xfId="0" applyFont="1" applyFill="1" applyAlignment="1">
      <alignment horizontal="center"/>
    </xf>
    <xf numFmtId="0" fontId="5" fillId="0" borderId="2" xfId="0" applyFont="1" applyBorder="1" applyAlignment="1">
      <alignment horizontal="center" vertical="center"/>
    </xf>
    <xf numFmtId="0" fontId="82" fillId="16" borderId="5" xfId="0" applyFont="1" applyFill="1" applyBorder="1" applyAlignment="1">
      <alignment horizontal="center"/>
    </xf>
    <xf numFmtId="0" fontId="20" fillId="11" borderId="0" xfId="0" applyFont="1" applyFill="1" applyAlignment="1">
      <alignment horizontal="center" vertical="center"/>
    </xf>
    <xf numFmtId="0" fontId="17" fillId="16" borderId="16" xfId="0" applyFont="1" applyFill="1" applyBorder="1" applyAlignment="1">
      <alignment horizontal="center" vertical="center"/>
    </xf>
    <xf numFmtId="0" fontId="0" fillId="16" borderId="14" xfId="0" quotePrefix="1" applyFill="1" applyBorder="1" applyAlignment="1">
      <alignment horizontal="center" vertical="center"/>
    </xf>
    <xf numFmtId="0" fontId="8" fillId="16" borderId="12" xfId="0" applyFont="1" applyFill="1" applyBorder="1" applyAlignment="1">
      <alignment horizontal="center" vertical="center"/>
    </xf>
    <xf numFmtId="0" fontId="8" fillId="16" borderId="11" xfId="0" applyFont="1" applyFill="1" applyBorder="1" applyAlignment="1">
      <alignment horizontal="center" vertical="center"/>
    </xf>
    <xf numFmtId="0" fontId="33" fillId="16" borderId="12" xfId="0" applyFont="1" applyFill="1" applyBorder="1" applyAlignment="1">
      <alignment horizontal="center"/>
    </xf>
    <xf numFmtId="0" fontId="33" fillId="16" borderId="11" xfId="0" applyFont="1" applyFill="1" applyBorder="1" applyAlignment="1">
      <alignment horizontal="center"/>
    </xf>
    <xf numFmtId="0" fontId="0" fillId="16" borderId="5" xfId="0" quotePrefix="1" applyFill="1" applyBorder="1" applyAlignment="1">
      <alignment horizontal="center"/>
    </xf>
    <xf numFmtId="0" fontId="2" fillId="5" borderId="2" xfId="0" applyFont="1" applyFill="1" applyBorder="1" applyAlignment="1">
      <alignment horizontal="center"/>
    </xf>
    <xf numFmtId="0" fontId="30" fillId="5" borderId="0" xfId="0" applyFont="1" applyFill="1" applyAlignment="1">
      <alignment horizontal="center"/>
    </xf>
    <xf numFmtId="14" fontId="0" fillId="0" borderId="0" xfId="0" applyNumberFormat="1" applyAlignment="1">
      <alignment horizontal="center" vertical="center"/>
    </xf>
    <xf numFmtId="0" fontId="33" fillId="16" borderId="9" xfId="0" applyFont="1" applyFill="1" applyBorder="1" applyAlignment="1">
      <alignment horizontal="center" vertical="center"/>
    </xf>
    <xf numFmtId="0" fontId="83" fillId="16" borderId="4" xfId="0" applyFont="1" applyFill="1" applyBorder="1" applyAlignment="1">
      <alignment horizontal="center" vertical="center"/>
    </xf>
    <xf numFmtId="0" fontId="83" fillId="16" borderId="3" xfId="0" applyFont="1" applyFill="1" applyBorder="1" applyAlignment="1">
      <alignment horizontal="center" vertical="center"/>
    </xf>
    <xf numFmtId="0" fontId="83" fillId="16" borderId="16" xfId="0" applyFont="1" applyFill="1" applyBorder="1" applyAlignment="1">
      <alignment horizontal="center" vertical="center"/>
    </xf>
    <xf numFmtId="0" fontId="71" fillId="16" borderId="12" xfId="0" applyFont="1" applyFill="1" applyBorder="1" applyAlignment="1">
      <alignment horizontal="center" vertical="center"/>
    </xf>
    <xf numFmtId="0" fontId="71" fillId="16" borderId="10" xfId="0" applyFont="1" applyFill="1" applyBorder="1" applyAlignment="1">
      <alignment horizontal="center" vertical="center"/>
    </xf>
    <xf numFmtId="0" fontId="71" fillId="16" borderId="11" xfId="0" applyFont="1" applyFill="1" applyBorder="1" applyAlignment="1">
      <alignment horizontal="center" vertical="center"/>
    </xf>
    <xf numFmtId="0" fontId="31" fillId="11" borderId="1" xfId="0" applyFont="1" applyFill="1" applyBorder="1" applyAlignment="1">
      <alignment horizontal="center" vertical="center"/>
    </xf>
    <xf numFmtId="0" fontId="63" fillId="16" borderId="54" xfId="0" applyFont="1" applyFill="1" applyBorder="1" applyAlignment="1">
      <alignment horizontal="center"/>
    </xf>
    <xf numFmtId="0" fontId="63" fillId="16" borderId="55" xfId="0" applyFont="1" applyFill="1" applyBorder="1" applyAlignment="1">
      <alignment horizontal="center"/>
    </xf>
    <xf numFmtId="0" fontId="63" fillId="0" borderId="54" xfId="0" applyFont="1" applyBorder="1" applyAlignment="1">
      <alignment horizontal="center"/>
    </xf>
    <xf numFmtId="0" fontId="63" fillId="0" borderId="55" xfId="0" applyFont="1" applyBorder="1" applyAlignment="1">
      <alignment horizontal="center"/>
    </xf>
    <xf numFmtId="0" fontId="59" fillId="16" borderId="9" xfId="0" applyFont="1" applyFill="1" applyBorder="1" applyAlignment="1">
      <alignment horizontal="center"/>
    </xf>
    <xf numFmtId="0" fontId="28" fillId="16" borderId="12" xfId="0" applyFont="1" applyFill="1" applyBorder="1" applyAlignment="1">
      <alignment horizontal="center"/>
    </xf>
    <xf numFmtId="0" fontId="28" fillId="16" borderId="10" xfId="0" applyFont="1" applyFill="1" applyBorder="1" applyAlignment="1">
      <alignment horizontal="center"/>
    </xf>
    <xf numFmtId="0" fontId="28" fillId="16" borderId="11" xfId="0" applyFont="1" applyFill="1" applyBorder="1" applyAlignment="1">
      <alignment horizontal="center"/>
    </xf>
    <xf numFmtId="16" fontId="63" fillId="16" borderId="5" xfId="0" applyNumberFormat="1" applyFont="1" applyFill="1" applyBorder="1" applyAlignment="1">
      <alignment horizontal="center" vertical="center"/>
    </xf>
    <xf numFmtId="0" fontId="27" fillId="0" borderId="6" xfId="0" applyFont="1" applyBorder="1" applyAlignment="1">
      <alignment horizontal="center" vertical="center"/>
    </xf>
    <xf numFmtId="0" fontId="27" fillId="0" borderId="2" xfId="0" applyFont="1" applyBorder="1" applyAlignment="1">
      <alignment horizontal="center" vertical="center"/>
    </xf>
    <xf numFmtId="0" fontId="27" fillId="16" borderId="5" xfId="0" applyFont="1" applyFill="1" applyBorder="1" applyAlignment="1">
      <alignment horizontal="center" vertical="center"/>
    </xf>
    <xf numFmtId="0" fontId="27" fillId="16" borderId="14" xfId="0" applyFont="1" applyFill="1" applyBorder="1" applyAlignment="1">
      <alignment horizontal="center" vertical="center"/>
    </xf>
    <xf numFmtId="0" fontId="27" fillId="16" borderId="1" xfId="0" applyFont="1" applyFill="1" applyBorder="1" applyAlignment="1">
      <alignment horizontal="center" vertical="center"/>
    </xf>
    <xf numFmtId="0" fontId="27" fillId="16" borderId="5" xfId="0" quotePrefix="1" applyFont="1" applyFill="1" applyBorder="1" applyAlignment="1">
      <alignment horizontal="center" vertical="center"/>
    </xf>
    <xf numFmtId="16" fontId="27" fillId="16" borderId="5" xfId="0" quotePrefix="1" applyNumberFormat="1" applyFont="1" applyFill="1" applyBorder="1" applyAlignment="1">
      <alignment horizontal="center" vertical="center"/>
    </xf>
    <xf numFmtId="16" fontId="27" fillId="16" borderId="5" xfId="0" applyNumberFormat="1" applyFont="1" applyFill="1" applyBorder="1" applyAlignment="1">
      <alignment horizontal="center" vertical="center"/>
    </xf>
    <xf numFmtId="16" fontId="27" fillId="16" borderId="14" xfId="0" applyNumberFormat="1" applyFont="1" applyFill="1" applyBorder="1" applyAlignment="1">
      <alignment horizontal="center" vertical="center"/>
    </xf>
    <xf numFmtId="16" fontId="27" fillId="16" borderId="1" xfId="0" quotePrefix="1" applyNumberFormat="1" applyFont="1" applyFill="1" applyBorder="1" applyAlignment="1">
      <alignment horizontal="center" vertical="center"/>
    </xf>
    <xf numFmtId="16" fontId="27" fillId="16" borderId="85" xfId="0" applyNumberFormat="1" applyFont="1" applyFill="1" applyBorder="1" applyAlignment="1">
      <alignment horizontal="center" vertical="center"/>
    </xf>
    <xf numFmtId="0" fontId="27" fillId="16" borderId="91" xfId="0" applyFont="1" applyFill="1" applyBorder="1" applyAlignment="1">
      <alignment horizontal="center" vertical="center"/>
    </xf>
    <xf numFmtId="0" fontId="59" fillId="16" borderId="3" xfId="0" applyFont="1" applyFill="1" applyBorder="1" applyAlignment="1">
      <alignment horizontal="center" vertical="center"/>
    </xf>
    <xf numFmtId="0" fontId="27" fillId="16" borderId="3" xfId="0" applyFont="1" applyFill="1" applyBorder="1" applyAlignment="1">
      <alignment horizontal="center" vertical="center"/>
    </xf>
    <xf numFmtId="16" fontId="63" fillId="16" borderId="5" xfId="0" quotePrefix="1" applyNumberFormat="1" applyFont="1" applyFill="1" applyBorder="1" applyAlignment="1">
      <alignment horizontal="center" vertical="center"/>
    </xf>
    <xf numFmtId="0" fontId="27" fillId="16" borderId="16" xfId="0" applyFont="1" applyFill="1" applyBorder="1" applyAlignment="1">
      <alignment horizontal="center" vertical="center"/>
    </xf>
    <xf numFmtId="0" fontId="27" fillId="16" borderId="4" xfId="0" applyFont="1" applyFill="1" applyBorder="1" applyAlignment="1">
      <alignment horizontal="center" vertical="center"/>
    </xf>
    <xf numFmtId="0" fontId="77" fillId="16" borderId="3" xfId="0" applyFont="1" applyFill="1" applyBorder="1" applyAlignment="1">
      <alignment horizontal="center" vertical="center"/>
    </xf>
    <xf numFmtId="0" fontId="9" fillId="16" borderId="9" xfId="0" applyFont="1" applyFill="1" applyBorder="1" applyAlignment="1">
      <alignment horizontal="center"/>
    </xf>
    <xf numFmtId="0" fontId="9" fillId="16" borderId="12" xfId="0" applyFont="1" applyFill="1" applyBorder="1" applyAlignment="1">
      <alignment horizontal="center"/>
    </xf>
    <xf numFmtId="0" fontId="5" fillId="16" borderId="9" xfId="0" applyFont="1" applyFill="1" applyBorder="1" applyAlignment="1">
      <alignment horizontal="center"/>
    </xf>
    <xf numFmtId="0" fontId="79" fillId="16" borderId="9" xfId="0" applyFont="1" applyFill="1" applyBorder="1" applyAlignment="1">
      <alignment horizontal="center"/>
    </xf>
    <xf numFmtId="16" fontId="5" fillId="16" borderId="5" xfId="0" quotePrefix="1" applyNumberFormat="1" applyFont="1" applyFill="1" applyBorder="1" applyAlignment="1">
      <alignment horizontal="center" vertical="center"/>
    </xf>
    <xf numFmtId="0" fontId="8" fillId="16" borderId="25" xfId="0" applyFont="1" applyFill="1" applyBorder="1" applyAlignment="1">
      <alignment horizontal="center"/>
    </xf>
    <xf numFmtId="0" fontId="8" fillId="5" borderId="39" xfId="0" applyFont="1" applyFill="1" applyBorder="1" applyAlignment="1">
      <alignment horizontal="center"/>
    </xf>
    <xf numFmtId="0" fontId="8" fillId="5" borderId="19" xfId="0" applyFont="1" applyFill="1" applyBorder="1" applyAlignment="1">
      <alignment horizontal="center" vertical="center"/>
    </xf>
    <xf numFmtId="0" fontId="8" fillId="16" borderId="40" xfId="0" applyFont="1" applyFill="1" applyBorder="1" applyAlignment="1">
      <alignment horizontal="left"/>
    </xf>
    <xf numFmtId="0" fontId="8" fillId="16" borderId="25" xfId="0" applyFont="1" applyFill="1" applyBorder="1" applyAlignment="1">
      <alignment horizontal="left"/>
    </xf>
    <xf numFmtId="0" fontId="8" fillId="5" borderId="19" xfId="0" applyFont="1" applyFill="1" applyBorder="1" applyAlignment="1">
      <alignment horizontal="center" vertical="center" wrapText="1"/>
    </xf>
    <xf numFmtId="0" fontId="8" fillId="5" borderId="0" xfId="0" applyFont="1" applyFill="1" applyAlignment="1">
      <alignment horizontal="center"/>
    </xf>
    <xf numFmtId="0" fontId="9" fillId="27" borderId="9" xfId="0" applyFont="1" applyFill="1" applyBorder="1" applyAlignment="1">
      <alignment horizontal="center" vertical="center"/>
    </xf>
    <xf numFmtId="0" fontId="61" fillId="27" borderId="3" xfId="0" applyFont="1" applyFill="1" applyBorder="1" applyAlignment="1">
      <alignment horizontal="center"/>
    </xf>
    <xf numFmtId="0" fontId="61" fillId="27" borderId="5" xfId="0" applyFont="1" applyFill="1" applyBorder="1" applyAlignment="1">
      <alignment horizontal="center"/>
    </xf>
  </cellXfs>
  <cellStyles count="6">
    <cellStyle name="Ecusson" xfId="1" xr:uid="{00000000-0005-0000-0000-000000000000}"/>
    <cellStyle name="NC" xfId="5" xr:uid="{00000000-0005-0000-0000-000001000000}"/>
    <cellStyle name="Normal" xfId="0" builtinId="0"/>
    <cellStyle name="PodiumArgent" xfId="3" xr:uid="{00000000-0005-0000-0000-000003000000}"/>
    <cellStyle name="PodiumBronze" xfId="4" xr:uid="{00000000-0005-0000-0000-000004000000}"/>
    <cellStyle name="PodiumOr" xfId="2" xr:uid="{00000000-0005-0000-0000-000005000000}"/>
  </cellStyles>
  <dxfs count="276">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condense val="0"/>
        <extend val="0"/>
        <color indexed="29"/>
      </font>
      <fill>
        <patternFill patternType="none">
          <fgColor indexed="64"/>
          <bgColor indexed="65"/>
        </patternFill>
      </fill>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i val="0"/>
        <condense val="0"/>
        <extend val="0"/>
        <color indexed="29"/>
      </font>
      <fill>
        <patternFill patternType="none">
          <fgColor indexed="64"/>
          <bgColor indexed="65"/>
        </patternFill>
      </fill>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condense val="0"/>
        <extend val="0"/>
        <color indexed="29"/>
      </font>
      <fill>
        <patternFill patternType="none">
          <fgColor indexed="64"/>
          <bgColor indexed="65"/>
        </patternFill>
      </fill>
    </dxf>
    <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9"/>
      </font>
      <fill>
        <patternFill patternType="solid">
          <fgColor indexed="54"/>
          <bgColor indexed="23"/>
        </patternFill>
      </fill>
      <border>
        <left/>
        <right style="thin">
          <color indexed="8"/>
        </right>
        <top/>
        <bottom/>
      </border>
    </dxf>
    <dxf>
      <font>
        <b/>
        <i val="0"/>
        <strike val="0"/>
        <condense val="0"/>
        <extend val="0"/>
        <u val="none"/>
        <sz val="8"/>
        <color indexed="0"/>
      </font>
      <fill>
        <patternFill patternType="solid">
          <fgColor indexed="22"/>
          <bgColor indexed="31"/>
        </patternFill>
      </fill>
      <border>
        <left/>
        <right style="thin">
          <color indexed="8"/>
        </right>
        <top/>
        <bottom/>
      </border>
    </dxf>
    <dxf>
      <font>
        <b/>
        <i val="0"/>
        <strike val="0"/>
        <condense val="0"/>
        <extend val="0"/>
        <u val="none"/>
        <sz val="8"/>
        <color indexed="0"/>
      </font>
      <fill>
        <patternFill patternType="solid">
          <fgColor indexed="34"/>
          <bgColor indexed="13"/>
        </patternFill>
      </fill>
      <border>
        <left/>
        <right style="thin">
          <color indexed="8"/>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1900"/>
      <rgbColor rgb="00008000"/>
      <rgbColor rgb="00000099"/>
      <rgbColor rgb="00808000"/>
      <rgbColor rgb="00800080"/>
      <rgbColor rgb="00008080"/>
      <rgbColor rgb="00C0C0C0"/>
      <rgbColor rgb="00996666"/>
      <rgbColor rgb="009999FF"/>
      <rgbColor rgb="00993366"/>
      <rgbColor rgb="00FFFFCC"/>
      <rgbColor rgb="00CCFFFF"/>
      <rgbColor rgb="00660066"/>
      <rgbColor rgb="00FF3333"/>
      <rgbColor rgb="000047FF"/>
      <rgbColor rgb="00CCCCCC"/>
      <rgbColor rgb="00000080"/>
      <rgbColor rgb="00FF00FF"/>
      <rgbColor rgb="00FFFF00"/>
      <rgbColor rgb="0000FFFF"/>
      <rgbColor rgb="00C00000"/>
      <rgbColor rgb="00990033"/>
      <rgbColor rgb="00008080"/>
      <rgbColor rgb="000000FF"/>
      <rgbColor rgb="0000CCFF"/>
      <rgbColor rgb="00DDDDDD"/>
      <rgbColor rgb="00E3E3E3"/>
      <rgbColor rgb="00FFFF99"/>
      <rgbColor rgb="0099CCFF"/>
      <rgbColor rgb="00FF99CC"/>
      <rgbColor rgb="00CC99FF"/>
      <rgbColor rgb="00C4BD97"/>
      <rgbColor rgb="003366FF"/>
      <rgbColor rgb="0033CCCC"/>
      <rgbColor rgb="0099CC00"/>
      <rgbColor rgb="00FFCC00"/>
      <rgbColor rgb="00FF9900"/>
      <rgbColor rgb="00CC6633"/>
      <rgbColor rgb="00B84747"/>
      <rgbColor rgb="00B3B3B3"/>
      <rgbColor rgb="00002060"/>
      <rgbColor rgb="00339966"/>
      <rgbColor rgb="00003300"/>
      <rgbColor rgb="001E1C11"/>
      <rgbColor rgb="00663300"/>
      <rgbColor rgb="0099284C"/>
      <rgbColor rgb="003333CC"/>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0</xdr:col>
      <xdr:colOff>54769</xdr:colOff>
      <xdr:row>0</xdr:row>
      <xdr:rowOff>28575</xdr:rowOff>
    </xdr:from>
    <xdr:to>
      <xdr:col>2</xdr:col>
      <xdr:colOff>240506</xdr:colOff>
      <xdr:row>4</xdr:row>
      <xdr:rowOff>93505</xdr:rowOff>
    </xdr:to>
    <xdr:pic>
      <xdr:nvPicPr>
        <xdr:cNvPr id="1025" name="Picture 15">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9" y="28575"/>
          <a:ext cx="507206" cy="660243"/>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250031</xdr:colOff>
      <xdr:row>0</xdr:row>
      <xdr:rowOff>0</xdr:rowOff>
    </xdr:from>
    <xdr:to>
      <xdr:col>2</xdr:col>
      <xdr:colOff>1278732</xdr:colOff>
      <xdr:row>5</xdr:row>
      <xdr:rowOff>33337</xdr:rowOff>
    </xdr:to>
    <xdr:sp macro="" textlink="" fLocksText="0">
      <xdr:nvSpPr>
        <xdr:cNvPr id="1026" name="WordArt 9">
          <a:extLst>
            <a:ext uri="{FF2B5EF4-FFF2-40B4-BE49-F238E27FC236}">
              <a16:creationId xmlns:a16="http://schemas.microsoft.com/office/drawing/2014/main" id="{00000000-0008-0000-0000-000002040000}"/>
            </a:ext>
          </a:extLst>
        </xdr:cNvPr>
        <xdr:cNvSpPr>
          <a:spLocks noChangeArrowheads="1"/>
        </xdr:cNvSpPr>
      </xdr:nvSpPr>
      <xdr:spPr bwMode="auto">
        <a:xfrm>
          <a:off x="571500" y="0"/>
          <a:ext cx="1028701" cy="7715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ctr" rtl="0">
            <a:defRPr sz="1000"/>
          </a:pPr>
          <a:r>
            <a:rPr lang="fr-FR" sz="1000" b="1" i="0" u="none" strike="noStrike" baseline="0">
              <a:solidFill>
                <a:srgbClr val="FFFF00"/>
              </a:solidFill>
              <a:latin typeface="Arial Black"/>
            </a:rPr>
            <a:t>Cie d'Arc</a:t>
          </a:r>
        </a:p>
        <a:p>
          <a:pPr algn="ctr" rtl="0">
            <a:defRPr sz="1000"/>
          </a:pPr>
          <a:r>
            <a:rPr lang="fr-FR" sz="1000" b="1" i="0" u="none" strike="noStrike" baseline="0">
              <a:solidFill>
                <a:srgbClr val="FFFF00"/>
              </a:solidFill>
              <a:latin typeface="Arial Black"/>
            </a:rPr>
            <a:t>de Reims</a:t>
          </a:r>
        </a:p>
      </xdr:txBody>
    </xdr:sp>
    <xdr:clientData/>
  </xdr:twoCellAnchor>
  <xdr:twoCellAnchor>
    <xdr:from>
      <xdr:col>2</xdr:col>
      <xdr:colOff>219075</xdr:colOff>
      <xdr:row>2</xdr:row>
      <xdr:rowOff>73818</xdr:rowOff>
    </xdr:from>
    <xdr:to>
      <xdr:col>2</xdr:col>
      <xdr:colOff>1231106</xdr:colOff>
      <xdr:row>4</xdr:row>
      <xdr:rowOff>61911</xdr:rowOff>
    </xdr:to>
    <xdr:sp macro="" textlink="" fLocksText="0">
      <xdr:nvSpPr>
        <xdr:cNvPr id="1027" name="WordArt 10">
          <a:extLst>
            <a:ext uri="{FF2B5EF4-FFF2-40B4-BE49-F238E27FC236}">
              <a16:creationId xmlns:a16="http://schemas.microsoft.com/office/drawing/2014/main" id="{00000000-0008-0000-0000-000003040000}"/>
            </a:ext>
          </a:extLst>
        </xdr:cNvPr>
        <xdr:cNvSpPr>
          <a:spLocks noChangeArrowheads="1"/>
        </xdr:cNvSpPr>
      </xdr:nvSpPr>
      <xdr:spPr bwMode="auto">
        <a:xfrm>
          <a:off x="540544" y="383381"/>
          <a:ext cx="1012031" cy="273843"/>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ctr" rtl="0">
            <a:defRPr sz="1000"/>
          </a:pPr>
          <a:r>
            <a:rPr lang="fr-FR" sz="1000" b="0" i="0" u="none" strike="noStrike" baseline="0">
              <a:solidFill>
                <a:srgbClr val="FFFF00"/>
              </a:solidFill>
              <a:latin typeface="Arial Black"/>
            </a:rPr>
            <a:t>Salle 2026 </a:t>
          </a:r>
          <a:endParaRPr lang="fr-FR" sz="1400" b="0" i="0" u="none" strike="noStrike" baseline="0">
            <a:solidFill>
              <a:srgbClr val="FFFF00"/>
            </a:solidFill>
            <a:latin typeface="Arial Black"/>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107017</xdr:colOff>
      <xdr:row>0</xdr:row>
      <xdr:rowOff>28015</xdr:rowOff>
    </xdr:from>
    <xdr:to>
      <xdr:col>2</xdr:col>
      <xdr:colOff>372596</xdr:colOff>
      <xdr:row>6</xdr:row>
      <xdr:rowOff>0</xdr:rowOff>
    </xdr:to>
    <xdr:pic>
      <xdr:nvPicPr>
        <xdr:cNvPr id="3073" name="Picture 5">
          <a:extLst>
            <a:ext uri="{FF2B5EF4-FFF2-40B4-BE49-F238E27FC236}">
              <a16:creationId xmlns:a16="http://schemas.microsoft.com/office/drawing/2014/main" id="{00000000-0008-0000-0100-000001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017" y="28015"/>
          <a:ext cx="590550" cy="778809"/>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369795</xdr:colOff>
      <xdr:row>0</xdr:row>
      <xdr:rowOff>89648</xdr:rowOff>
    </xdr:from>
    <xdr:to>
      <xdr:col>3</xdr:col>
      <xdr:colOff>44825</xdr:colOff>
      <xdr:row>6</xdr:row>
      <xdr:rowOff>0</xdr:rowOff>
    </xdr:to>
    <xdr:sp macro="" textlink="" fLocksText="0">
      <xdr:nvSpPr>
        <xdr:cNvPr id="3074" name="WordArt 7">
          <a:extLst>
            <a:ext uri="{FF2B5EF4-FFF2-40B4-BE49-F238E27FC236}">
              <a16:creationId xmlns:a16="http://schemas.microsoft.com/office/drawing/2014/main" id="{00000000-0008-0000-0100-0000020C0000}"/>
            </a:ext>
          </a:extLst>
        </xdr:cNvPr>
        <xdr:cNvSpPr>
          <a:spLocks noChangeArrowheads="1"/>
        </xdr:cNvSpPr>
      </xdr:nvSpPr>
      <xdr:spPr bwMode="auto">
        <a:xfrm>
          <a:off x="694766" y="89648"/>
          <a:ext cx="1445559" cy="717176"/>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ctr" rtl="0">
            <a:lnSpc>
              <a:spcPts val="1700"/>
            </a:lnSpc>
            <a:defRPr sz="1000"/>
          </a:pPr>
          <a:r>
            <a:rPr lang="fr-FR" sz="1300" b="0" i="0" u="none" strike="noStrike" baseline="0">
              <a:solidFill>
                <a:srgbClr val="FFFF00"/>
              </a:solidFill>
              <a:latin typeface="Arial Black"/>
            </a:rPr>
            <a:t>EXTERIEUR </a:t>
          </a:r>
          <a:endParaRPr lang="fr-FR" sz="1000" b="0" i="0" u="none" strike="noStrike" baseline="0">
            <a:solidFill>
              <a:srgbClr val="FFFF00"/>
            </a:solidFill>
            <a:latin typeface="Arial Black"/>
          </a:endParaRPr>
        </a:p>
        <a:p>
          <a:pPr algn="ctr" rtl="0">
            <a:defRPr sz="1000"/>
          </a:pPr>
          <a:r>
            <a:rPr lang="fr-FR" sz="2000" b="0" i="0" u="none" strike="noStrike" baseline="0">
              <a:solidFill>
                <a:srgbClr val="FFFF00"/>
              </a:solidFill>
              <a:latin typeface="Arial Black"/>
            </a:rPr>
            <a:t>2026</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1</xdr:row>
      <xdr:rowOff>76200</xdr:rowOff>
    </xdr:from>
    <xdr:to>
      <xdr:col>2</xdr:col>
      <xdr:colOff>409575</xdr:colOff>
      <xdr:row>5</xdr:row>
      <xdr:rowOff>114300</xdr:rowOff>
    </xdr:to>
    <xdr:pic>
      <xdr:nvPicPr>
        <xdr:cNvPr id="6146" name="Picture 6">
          <a:extLst>
            <a:ext uri="{FF2B5EF4-FFF2-40B4-BE49-F238E27FC236}">
              <a16:creationId xmlns:a16="http://schemas.microsoft.com/office/drawing/2014/main" id="{00000000-0008-0000-0400-000002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238125"/>
          <a:ext cx="495300" cy="6858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438150</xdr:colOff>
      <xdr:row>1</xdr:row>
      <xdr:rowOff>28575</xdr:rowOff>
    </xdr:from>
    <xdr:to>
      <xdr:col>2</xdr:col>
      <xdr:colOff>1504950</xdr:colOff>
      <xdr:row>6</xdr:row>
      <xdr:rowOff>11205</xdr:rowOff>
    </xdr:to>
    <xdr:sp macro="" textlink="" fLocksText="0">
      <xdr:nvSpPr>
        <xdr:cNvPr id="6147" name="WordArt 7">
          <a:extLst>
            <a:ext uri="{FF2B5EF4-FFF2-40B4-BE49-F238E27FC236}">
              <a16:creationId xmlns:a16="http://schemas.microsoft.com/office/drawing/2014/main" id="{00000000-0008-0000-0400-000003180000}"/>
            </a:ext>
          </a:extLst>
        </xdr:cNvPr>
        <xdr:cNvSpPr>
          <a:spLocks noChangeArrowheads="1"/>
        </xdr:cNvSpPr>
      </xdr:nvSpPr>
      <xdr:spPr bwMode="auto">
        <a:xfrm>
          <a:off x="763121" y="185457"/>
          <a:ext cx="1066800" cy="823072"/>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ctr" rtl="0">
            <a:defRPr sz="1000"/>
          </a:pPr>
          <a:r>
            <a:rPr lang="fr-FR" sz="2200" b="1" i="0" u="none" strike="noStrike" baseline="0">
              <a:solidFill>
                <a:srgbClr val="FFFF00"/>
              </a:solidFill>
              <a:latin typeface="Deutsch Gothic"/>
            </a:rPr>
            <a:t>3D</a:t>
          </a:r>
        </a:p>
        <a:p>
          <a:pPr algn="ctr" rtl="0">
            <a:defRPr sz="1000"/>
          </a:pPr>
          <a:r>
            <a:rPr lang="fr-FR" sz="2200" b="1" i="0" u="none" strike="noStrike" baseline="0">
              <a:solidFill>
                <a:srgbClr val="FFFF00"/>
              </a:solidFill>
              <a:latin typeface="Deutsch Gothic"/>
            </a:rPr>
            <a:t>2026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438150</xdr:colOff>
      <xdr:row>0</xdr:row>
      <xdr:rowOff>134470</xdr:rowOff>
    </xdr:from>
    <xdr:to>
      <xdr:col>2</xdr:col>
      <xdr:colOff>1591235</xdr:colOff>
      <xdr:row>5</xdr:row>
      <xdr:rowOff>134470</xdr:rowOff>
    </xdr:to>
    <xdr:sp macro="" textlink="" fLocksText="0">
      <xdr:nvSpPr>
        <xdr:cNvPr id="7171" name="WordArt 7">
          <a:extLst>
            <a:ext uri="{FF2B5EF4-FFF2-40B4-BE49-F238E27FC236}">
              <a16:creationId xmlns:a16="http://schemas.microsoft.com/office/drawing/2014/main" id="{00000000-0008-0000-0500-0000031C0000}"/>
            </a:ext>
          </a:extLst>
        </xdr:cNvPr>
        <xdr:cNvSpPr>
          <a:spLocks noChangeArrowheads="1"/>
        </xdr:cNvSpPr>
      </xdr:nvSpPr>
      <xdr:spPr bwMode="auto">
        <a:xfrm>
          <a:off x="718297" y="134470"/>
          <a:ext cx="1153085" cy="784412"/>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ctr" rtl="0">
            <a:defRPr sz="1000"/>
          </a:pPr>
          <a:r>
            <a:rPr lang="fr-FR" sz="2000" b="1" i="0" u="none" strike="noStrike" baseline="0">
              <a:solidFill>
                <a:srgbClr val="FFFF00"/>
              </a:solidFill>
              <a:latin typeface="Deutsch Gothic"/>
            </a:rPr>
            <a:t>Nature</a:t>
          </a:r>
        </a:p>
        <a:p>
          <a:pPr algn="ctr" rtl="0">
            <a:defRPr sz="1000"/>
          </a:pPr>
          <a:r>
            <a:rPr lang="fr-FR" sz="2000" b="1" i="0" u="none" strike="noStrike" baseline="0">
              <a:solidFill>
                <a:srgbClr val="FFFF00"/>
              </a:solidFill>
              <a:latin typeface="Deutsch Gothic"/>
            </a:rPr>
            <a:t>2026</a:t>
          </a:r>
        </a:p>
      </xdr:txBody>
    </xdr:sp>
    <xdr:clientData/>
  </xdr:twoCellAnchor>
  <xdr:twoCellAnchor>
    <xdr:from>
      <xdr:col>1</xdr:col>
      <xdr:colOff>19050</xdr:colOff>
      <xdr:row>1</xdr:row>
      <xdr:rowOff>9525</xdr:rowOff>
    </xdr:from>
    <xdr:to>
      <xdr:col>2</xdr:col>
      <xdr:colOff>371475</xdr:colOff>
      <xdr:row>5</xdr:row>
      <xdr:rowOff>104775</xdr:rowOff>
    </xdr:to>
    <xdr:pic>
      <xdr:nvPicPr>
        <xdr:cNvPr id="7172" name="Picture 6">
          <a:extLst>
            <a:ext uri="{FF2B5EF4-FFF2-40B4-BE49-F238E27FC236}">
              <a16:creationId xmlns:a16="http://schemas.microsoft.com/office/drawing/2014/main" id="{00000000-0008-0000-0500-000004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71450"/>
          <a:ext cx="552450" cy="7429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22412</xdr:colOff>
      <xdr:row>0</xdr:row>
      <xdr:rowOff>126066</xdr:rowOff>
    </xdr:from>
    <xdr:to>
      <xdr:col>3</xdr:col>
      <xdr:colOff>0</xdr:colOff>
      <xdr:row>3</xdr:row>
      <xdr:rowOff>22412</xdr:rowOff>
    </xdr:to>
    <xdr:sp macro="" textlink="" fLocksText="0">
      <xdr:nvSpPr>
        <xdr:cNvPr id="5121" name="WordArt 2">
          <a:extLst>
            <a:ext uri="{FF2B5EF4-FFF2-40B4-BE49-F238E27FC236}">
              <a16:creationId xmlns:a16="http://schemas.microsoft.com/office/drawing/2014/main" id="{00000000-0008-0000-0300-000001140000}"/>
            </a:ext>
          </a:extLst>
        </xdr:cNvPr>
        <xdr:cNvSpPr>
          <a:spLocks noChangeArrowheads="1"/>
        </xdr:cNvSpPr>
      </xdr:nvSpPr>
      <xdr:spPr bwMode="auto">
        <a:xfrm>
          <a:off x="156883" y="126066"/>
          <a:ext cx="1916206" cy="35578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ctr" rtl="0">
            <a:defRPr sz="1000"/>
          </a:pPr>
          <a:r>
            <a:rPr lang="fr-FR" sz="1000" b="0" i="0" u="none" strike="noStrike" baseline="0">
              <a:solidFill>
                <a:srgbClr val="000000"/>
              </a:solidFill>
              <a:latin typeface="Arial Black"/>
            </a:rPr>
            <a:t>Cie d'Arc de Reims</a:t>
          </a:r>
        </a:p>
      </xdr:txBody>
    </xdr:sp>
    <xdr:clientData/>
  </xdr:twoCellAnchor>
  <xdr:twoCellAnchor>
    <xdr:from>
      <xdr:col>1</xdr:col>
      <xdr:colOff>22411</xdr:colOff>
      <xdr:row>2</xdr:row>
      <xdr:rowOff>67235</xdr:rowOff>
    </xdr:from>
    <xdr:to>
      <xdr:col>2</xdr:col>
      <xdr:colOff>1725704</xdr:colOff>
      <xdr:row>6</xdr:row>
      <xdr:rowOff>112059</xdr:rowOff>
    </xdr:to>
    <xdr:sp macro="" textlink="" fLocksText="0">
      <xdr:nvSpPr>
        <xdr:cNvPr id="5122" name="WordArt 3">
          <a:extLst>
            <a:ext uri="{FF2B5EF4-FFF2-40B4-BE49-F238E27FC236}">
              <a16:creationId xmlns:a16="http://schemas.microsoft.com/office/drawing/2014/main" id="{00000000-0008-0000-0300-000002140000}"/>
            </a:ext>
          </a:extLst>
        </xdr:cNvPr>
        <xdr:cNvSpPr>
          <a:spLocks noChangeArrowheads="1"/>
        </xdr:cNvSpPr>
      </xdr:nvSpPr>
      <xdr:spPr bwMode="auto">
        <a:xfrm>
          <a:off x="156882" y="369794"/>
          <a:ext cx="1893793" cy="672353"/>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ctr" rtl="0">
            <a:defRPr sz="1000"/>
          </a:pPr>
          <a:r>
            <a:rPr lang="fr-FR" sz="1500" b="0" i="0" u="none" strike="noStrike" baseline="0">
              <a:solidFill>
                <a:srgbClr val="000000"/>
              </a:solidFill>
              <a:latin typeface="Arial Black"/>
            </a:rPr>
            <a:t>BEURSAULT 2026</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0</xdr:row>
      <xdr:rowOff>47625</xdr:rowOff>
    </xdr:from>
    <xdr:to>
      <xdr:col>2</xdr:col>
      <xdr:colOff>266700</xdr:colOff>
      <xdr:row>4</xdr:row>
      <xdr:rowOff>76200</xdr:rowOff>
    </xdr:to>
    <xdr:pic>
      <xdr:nvPicPr>
        <xdr:cNvPr id="4098" name="Picture 15">
          <a:extLst>
            <a:ext uri="{FF2B5EF4-FFF2-40B4-BE49-F238E27FC236}">
              <a16:creationId xmlns:a16="http://schemas.microsoft.com/office/drawing/2014/main" id="{00000000-0008-0000-0200-000002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47625"/>
          <a:ext cx="428625" cy="6762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266700</xdr:colOff>
      <xdr:row>0</xdr:row>
      <xdr:rowOff>0</xdr:rowOff>
    </xdr:from>
    <xdr:to>
      <xdr:col>2</xdr:col>
      <xdr:colOff>1828800</xdr:colOff>
      <xdr:row>5</xdr:row>
      <xdr:rowOff>1</xdr:rowOff>
    </xdr:to>
    <xdr:sp macro="" textlink="" fLocksText="0">
      <xdr:nvSpPr>
        <xdr:cNvPr id="4099" name="WordArt 9">
          <a:extLst>
            <a:ext uri="{FF2B5EF4-FFF2-40B4-BE49-F238E27FC236}">
              <a16:creationId xmlns:a16="http://schemas.microsoft.com/office/drawing/2014/main" id="{00000000-0008-0000-0200-000003100000}"/>
            </a:ext>
          </a:extLst>
        </xdr:cNvPr>
        <xdr:cNvSpPr>
          <a:spLocks noChangeArrowheads="1"/>
        </xdr:cNvSpPr>
      </xdr:nvSpPr>
      <xdr:spPr bwMode="auto">
        <a:xfrm>
          <a:off x="602876" y="0"/>
          <a:ext cx="1562100" cy="784413"/>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ctr" rtl="0">
            <a:defRPr sz="1000"/>
          </a:pPr>
          <a:r>
            <a:rPr lang="fr-FR" sz="1800" b="0" i="0" u="none" strike="noStrike" baseline="0">
              <a:solidFill>
                <a:srgbClr val="FFFF00"/>
              </a:solidFill>
              <a:latin typeface="Arial Black"/>
            </a:rPr>
            <a:t>FIELD</a:t>
          </a:r>
        </a:p>
        <a:p>
          <a:pPr algn="ctr" rtl="0">
            <a:defRPr sz="1000"/>
          </a:pPr>
          <a:r>
            <a:rPr lang="fr-FR" sz="1800" b="0" i="0" u="none" strike="noStrike" baseline="0">
              <a:solidFill>
                <a:srgbClr val="FFFF00"/>
              </a:solidFill>
              <a:latin typeface="Arial Black"/>
            </a:rPr>
            <a:t>2026</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276225</xdr:colOff>
      <xdr:row>0</xdr:row>
      <xdr:rowOff>133350</xdr:rowOff>
    </xdr:from>
    <xdr:to>
      <xdr:col>14</xdr:col>
      <xdr:colOff>400050</xdr:colOff>
      <xdr:row>0</xdr:row>
      <xdr:rowOff>781050</xdr:rowOff>
    </xdr:to>
    <xdr:sp macro="" textlink="" fLocksText="0">
      <xdr:nvSpPr>
        <xdr:cNvPr id="8193" name="WordArt 122">
          <a:extLst>
            <a:ext uri="{FF2B5EF4-FFF2-40B4-BE49-F238E27FC236}">
              <a16:creationId xmlns:a16="http://schemas.microsoft.com/office/drawing/2014/main" id="{00000000-0008-0000-0600-000001200000}"/>
            </a:ext>
          </a:extLst>
        </xdr:cNvPr>
        <xdr:cNvSpPr>
          <a:spLocks noChangeArrowheads="1"/>
        </xdr:cNvSpPr>
      </xdr:nvSpPr>
      <xdr:spPr bwMode="auto">
        <a:xfrm>
          <a:off x="1038225" y="133350"/>
          <a:ext cx="10344150" cy="6477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l" rtl="0">
            <a:defRPr sz="1000"/>
          </a:pPr>
          <a:r>
            <a:rPr lang="fr-FR" sz="3600" b="0" i="0" u="none" strike="noStrike" baseline="0">
              <a:solidFill>
                <a:srgbClr val="99CCFF"/>
              </a:solidFill>
              <a:latin typeface="Impact"/>
            </a:rPr>
            <a:t>Meilleurs Performances HOMMES</a:t>
          </a:r>
        </a:p>
      </xdr:txBody>
    </xdr:sp>
    <xdr:clientData/>
  </xdr:twoCellAnchor>
  <xdr:twoCellAnchor>
    <xdr:from>
      <xdr:col>0</xdr:col>
      <xdr:colOff>171450</xdr:colOff>
      <xdr:row>0</xdr:row>
      <xdr:rowOff>200025</xdr:rowOff>
    </xdr:from>
    <xdr:to>
      <xdr:col>0</xdr:col>
      <xdr:colOff>638175</xdr:colOff>
      <xdr:row>0</xdr:row>
      <xdr:rowOff>876300</xdr:rowOff>
    </xdr:to>
    <xdr:pic>
      <xdr:nvPicPr>
        <xdr:cNvPr id="8194" name="Picture 123">
          <a:extLst>
            <a:ext uri="{FF2B5EF4-FFF2-40B4-BE49-F238E27FC236}">
              <a16:creationId xmlns:a16="http://schemas.microsoft.com/office/drawing/2014/main" id="{00000000-0008-0000-0600-00000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200025"/>
          <a:ext cx="466725" cy="6762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600075</xdr:colOff>
      <xdr:row>0</xdr:row>
      <xdr:rowOff>161925</xdr:rowOff>
    </xdr:from>
    <xdr:to>
      <xdr:col>15</xdr:col>
      <xdr:colOff>504825</xdr:colOff>
      <xdr:row>0</xdr:row>
      <xdr:rowOff>771525</xdr:rowOff>
    </xdr:to>
    <xdr:pic>
      <xdr:nvPicPr>
        <xdr:cNvPr id="8195" name="Picture 121">
          <a:extLst>
            <a:ext uri="{FF2B5EF4-FFF2-40B4-BE49-F238E27FC236}">
              <a16:creationId xmlns:a16="http://schemas.microsoft.com/office/drawing/2014/main" id="{00000000-0008-0000-0600-0000032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82400" y="161925"/>
          <a:ext cx="666750" cy="6096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171450</xdr:colOff>
      <xdr:row>0</xdr:row>
      <xdr:rowOff>200025</xdr:rowOff>
    </xdr:from>
    <xdr:to>
      <xdr:col>0</xdr:col>
      <xdr:colOff>638175</xdr:colOff>
      <xdr:row>0</xdr:row>
      <xdr:rowOff>876300</xdr:rowOff>
    </xdr:to>
    <xdr:pic>
      <xdr:nvPicPr>
        <xdr:cNvPr id="8196" name="Picture 123">
          <a:extLst>
            <a:ext uri="{FF2B5EF4-FFF2-40B4-BE49-F238E27FC236}">
              <a16:creationId xmlns:a16="http://schemas.microsoft.com/office/drawing/2014/main" id="{00000000-0008-0000-0600-000004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200025"/>
          <a:ext cx="466725" cy="6762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276225</xdr:colOff>
      <xdr:row>0</xdr:row>
      <xdr:rowOff>133350</xdr:rowOff>
    </xdr:from>
    <xdr:to>
      <xdr:col>14</xdr:col>
      <xdr:colOff>400050</xdr:colOff>
      <xdr:row>0</xdr:row>
      <xdr:rowOff>781050</xdr:rowOff>
    </xdr:to>
    <xdr:sp macro="" textlink="" fLocksText="0">
      <xdr:nvSpPr>
        <xdr:cNvPr id="10" name="WordArt 122">
          <a:extLst>
            <a:ext uri="{FF2B5EF4-FFF2-40B4-BE49-F238E27FC236}">
              <a16:creationId xmlns:a16="http://schemas.microsoft.com/office/drawing/2014/main" id="{00000000-0008-0000-0600-00000A000000}"/>
            </a:ext>
          </a:extLst>
        </xdr:cNvPr>
        <xdr:cNvSpPr>
          <a:spLocks noChangeArrowheads="1"/>
        </xdr:cNvSpPr>
      </xdr:nvSpPr>
      <xdr:spPr bwMode="auto">
        <a:xfrm>
          <a:off x="1038225" y="133350"/>
          <a:ext cx="10344150" cy="6477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l" rtl="0">
            <a:defRPr sz="1000"/>
          </a:pPr>
          <a:r>
            <a:rPr lang="fr-FR" sz="3600" b="0" i="0" u="none" strike="noStrike" baseline="0">
              <a:solidFill>
                <a:srgbClr val="99CCFF"/>
              </a:solidFill>
              <a:latin typeface="Impact"/>
            </a:rPr>
            <a:t>Meilleurs Performances HOMMES</a:t>
          </a:r>
        </a:p>
      </xdr:txBody>
    </xdr:sp>
    <xdr:clientData/>
  </xdr:twoCellAnchor>
  <xdr:twoCellAnchor>
    <xdr:from>
      <xdr:col>14</xdr:col>
      <xdr:colOff>600075</xdr:colOff>
      <xdr:row>0</xdr:row>
      <xdr:rowOff>161925</xdr:rowOff>
    </xdr:from>
    <xdr:to>
      <xdr:col>15</xdr:col>
      <xdr:colOff>504825</xdr:colOff>
      <xdr:row>0</xdr:row>
      <xdr:rowOff>771525</xdr:rowOff>
    </xdr:to>
    <xdr:pic>
      <xdr:nvPicPr>
        <xdr:cNvPr id="12" name="Picture 121">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82400" y="161925"/>
          <a:ext cx="666750" cy="6096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11</xdr:col>
      <xdr:colOff>647700</xdr:colOff>
      <xdr:row>0</xdr:row>
      <xdr:rowOff>152400</xdr:rowOff>
    </xdr:from>
    <xdr:to>
      <xdr:col>12</xdr:col>
      <xdr:colOff>533400</xdr:colOff>
      <xdr:row>0</xdr:row>
      <xdr:rowOff>723900</xdr:rowOff>
    </xdr:to>
    <xdr:pic>
      <xdr:nvPicPr>
        <xdr:cNvPr id="9217" name="Picture 64">
          <a:extLst>
            <a:ext uri="{FF2B5EF4-FFF2-40B4-BE49-F238E27FC236}">
              <a16:creationId xmlns:a16="http://schemas.microsoft.com/office/drawing/2014/main" id="{00000000-0008-0000-0700-000001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0" y="152400"/>
          <a:ext cx="647700" cy="5715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38100</xdr:colOff>
      <xdr:row>0</xdr:row>
      <xdr:rowOff>114300</xdr:rowOff>
    </xdr:from>
    <xdr:to>
      <xdr:col>11</xdr:col>
      <xdr:colOff>409575</xdr:colOff>
      <xdr:row>0</xdr:row>
      <xdr:rowOff>866775</xdr:rowOff>
    </xdr:to>
    <xdr:sp macro="" textlink="" fLocksText="0">
      <xdr:nvSpPr>
        <xdr:cNvPr id="9218" name="WordArt 67">
          <a:extLst>
            <a:ext uri="{FF2B5EF4-FFF2-40B4-BE49-F238E27FC236}">
              <a16:creationId xmlns:a16="http://schemas.microsoft.com/office/drawing/2014/main" id="{00000000-0008-0000-0700-000002240000}"/>
            </a:ext>
          </a:extLst>
        </xdr:cNvPr>
        <xdr:cNvSpPr>
          <a:spLocks noChangeArrowheads="1"/>
        </xdr:cNvSpPr>
      </xdr:nvSpPr>
      <xdr:spPr bwMode="auto">
        <a:xfrm>
          <a:off x="800100" y="114300"/>
          <a:ext cx="8201025" cy="7524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l" rtl="0">
            <a:defRPr sz="1000"/>
          </a:pPr>
          <a:r>
            <a:rPr lang="fr-FR" sz="3600" b="0" i="0" u="none" strike="noStrike" baseline="0">
              <a:solidFill>
                <a:srgbClr val="CC99FF"/>
              </a:solidFill>
              <a:latin typeface="Impact"/>
            </a:rPr>
            <a:t>Meilleurs Performances FEMMES</a:t>
          </a:r>
        </a:p>
      </xdr:txBody>
    </xdr:sp>
    <xdr:clientData/>
  </xdr:twoCellAnchor>
  <xdr:twoCellAnchor>
    <xdr:from>
      <xdr:col>0</xdr:col>
      <xdr:colOff>76200</xdr:colOff>
      <xdr:row>0</xdr:row>
      <xdr:rowOff>9525</xdr:rowOff>
    </xdr:from>
    <xdr:to>
      <xdr:col>0</xdr:col>
      <xdr:colOff>552450</xdr:colOff>
      <xdr:row>0</xdr:row>
      <xdr:rowOff>695325</xdr:rowOff>
    </xdr:to>
    <xdr:pic>
      <xdr:nvPicPr>
        <xdr:cNvPr id="9219" name="Picture 69">
          <a:extLst>
            <a:ext uri="{FF2B5EF4-FFF2-40B4-BE49-F238E27FC236}">
              <a16:creationId xmlns:a16="http://schemas.microsoft.com/office/drawing/2014/main" id="{00000000-0008-0000-0700-0000032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9525"/>
          <a:ext cx="476250" cy="6858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11</xdr:col>
      <xdr:colOff>647700</xdr:colOff>
      <xdr:row>0</xdr:row>
      <xdr:rowOff>152400</xdr:rowOff>
    </xdr:from>
    <xdr:to>
      <xdr:col>12</xdr:col>
      <xdr:colOff>533400</xdr:colOff>
      <xdr:row>0</xdr:row>
      <xdr:rowOff>723900</xdr:rowOff>
    </xdr:to>
    <xdr:pic>
      <xdr:nvPicPr>
        <xdr:cNvPr id="9220" name="Picture 64">
          <a:extLst>
            <a:ext uri="{FF2B5EF4-FFF2-40B4-BE49-F238E27FC236}">
              <a16:creationId xmlns:a16="http://schemas.microsoft.com/office/drawing/2014/main" id="{00000000-0008-0000-0700-000004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0" y="152400"/>
          <a:ext cx="647700" cy="5715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38100</xdr:colOff>
      <xdr:row>0</xdr:row>
      <xdr:rowOff>114300</xdr:rowOff>
    </xdr:from>
    <xdr:to>
      <xdr:col>11</xdr:col>
      <xdr:colOff>409575</xdr:colOff>
      <xdr:row>0</xdr:row>
      <xdr:rowOff>866775</xdr:rowOff>
    </xdr:to>
    <xdr:sp macro="" textlink="" fLocksText="0">
      <xdr:nvSpPr>
        <xdr:cNvPr id="9221" name="WordArt 67">
          <a:extLst>
            <a:ext uri="{FF2B5EF4-FFF2-40B4-BE49-F238E27FC236}">
              <a16:creationId xmlns:a16="http://schemas.microsoft.com/office/drawing/2014/main" id="{00000000-0008-0000-0700-000005240000}"/>
            </a:ext>
          </a:extLst>
        </xdr:cNvPr>
        <xdr:cNvSpPr>
          <a:spLocks noChangeArrowheads="1"/>
        </xdr:cNvSpPr>
      </xdr:nvSpPr>
      <xdr:spPr bwMode="auto">
        <a:xfrm>
          <a:off x="800100" y="114300"/>
          <a:ext cx="8201025" cy="7524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l" rtl="0">
            <a:defRPr sz="1000"/>
          </a:pPr>
          <a:r>
            <a:rPr lang="fr-FR" sz="3600" b="0" i="0" u="none" strike="noStrike" baseline="0">
              <a:solidFill>
                <a:srgbClr val="CC99FF"/>
              </a:solidFill>
              <a:latin typeface="Impact"/>
            </a:rPr>
            <a:t>Meilleurs Performances FEMMES</a:t>
          </a:r>
        </a:p>
      </xdr:txBody>
    </xdr:sp>
    <xdr:clientData/>
  </xdr:twoCellAnchor>
  <xdr:twoCellAnchor>
    <xdr:from>
      <xdr:col>0</xdr:col>
      <xdr:colOff>76200</xdr:colOff>
      <xdr:row>0</xdr:row>
      <xdr:rowOff>9525</xdr:rowOff>
    </xdr:from>
    <xdr:to>
      <xdr:col>0</xdr:col>
      <xdr:colOff>552450</xdr:colOff>
      <xdr:row>0</xdr:row>
      <xdr:rowOff>695325</xdr:rowOff>
    </xdr:to>
    <xdr:pic>
      <xdr:nvPicPr>
        <xdr:cNvPr id="9222" name="Picture 69">
          <a:extLst>
            <a:ext uri="{FF2B5EF4-FFF2-40B4-BE49-F238E27FC236}">
              <a16:creationId xmlns:a16="http://schemas.microsoft.com/office/drawing/2014/main" id="{00000000-0008-0000-0700-0000062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9525"/>
          <a:ext cx="476250" cy="6858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6</xdr:col>
      <xdr:colOff>733425</xdr:colOff>
      <xdr:row>12</xdr:row>
      <xdr:rowOff>38100</xdr:rowOff>
    </xdr:from>
    <xdr:to>
      <xdr:col>6</xdr:col>
      <xdr:colOff>1114425</xdr:colOff>
      <xdr:row>15</xdr:row>
      <xdr:rowOff>9525</xdr:rowOff>
    </xdr:to>
    <xdr:sp macro="" textlink="" fLocksText="0">
      <xdr:nvSpPr>
        <xdr:cNvPr id="10241" name="WordArt 5">
          <a:extLst>
            <a:ext uri="{FF2B5EF4-FFF2-40B4-BE49-F238E27FC236}">
              <a16:creationId xmlns:a16="http://schemas.microsoft.com/office/drawing/2014/main" id="{00000000-0008-0000-0800-000001280000}"/>
            </a:ext>
          </a:extLst>
        </xdr:cNvPr>
        <xdr:cNvSpPr>
          <a:spLocks noChangeArrowheads="1"/>
        </xdr:cNvSpPr>
      </xdr:nvSpPr>
      <xdr:spPr bwMode="auto">
        <a:xfrm>
          <a:off x="12401550" y="2867025"/>
          <a:ext cx="381000" cy="5429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l" rtl="0">
            <a:defRPr sz="1000"/>
          </a:pPr>
          <a:r>
            <a:rPr lang="fr-FR" sz="3600" b="1" i="0" u="none" strike="noStrike" baseline="0">
              <a:solidFill>
                <a:srgbClr val="000000"/>
              </a:solidFill>
              <a:latin typeface="Arial Black"/>
            </a:rPr>
            <a:t>1</a:t>
          </a:r>
        </a:p>
      </xdr:txBody>
    </xdr:sp>
    <xdr:clientData/>
  </xdr:twoCellAnchor>
  <xdr:twoCellAnchor>
    <xdr:from>
      <xdr:col>5</xdr:col>
      <xdr:colOff>781050</xdr:colOff>
      <xdr:row>16</xdr:row>
      <xdr:rowOff>161925</xdr:rowOff>
    </xdr:from>
    <xdr:to>
      <xdr:col>5</xdr:col>
      <xdr:colOff>1228725</xdr:colOff>
      <xdr:row>19</xdr:row>
      <xdr:rowOff>0</xdr:rowOff>
    </xdr:to>
    <xdr:sp macro="" textlink="" fLocksText="0">
      <xdr:nvSpPr>
        <xdr:cNvPr id="10242" name="WordArt 6">
          <a:extLst>
            <a:ext uri="{FF2B5EF4-FFF2-40B4-BE49-F238E27FC236}">
              <a16:creationId xmlns:a16="http://schemas.microsoft.com/office/drawing/2014/main" id="{00000000-0008-0000-0800-000002280000}"/>
            </a:ext>
          </a:extLst>
        </xdr:cNvPr>
        <xdr:cNvSpPr>
          <a:spLocks noChangeArrowheads="1"/>
        </xdr:cNvSpPr>
      </xdr:nvSpPr>
      <xdr:spPr bwMode="auto">
        <a:xfrm>
          <a:off x="10267950" y="3752850"/>
          <a:ext cx="447675" cy="5524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l" rtl="0">
            <a:defRPr sz="1000"/>
          </a:pPr>
          <a:r>
            <a:rPr lang="fr-FR" sz="3600" b="1" i="0" u="none" strike="noStrike" baseline="0">
              <a:solidFill>
                <a:srgbClr val="000000"/>
              </a:solidFill>
              <a:latin typeface="Arial Black"/>
            </a:rPr>
            <a:t>2</a:t>
          </a:r>
        </a:p>
      </xdr:txBody>
    </xdr:sp>
    <xdr:clientData/>
  </xdr:twoCellAnchor>
  <xdr:twoCellAnchor>
    <xdr:from>
      <xdr:col>7</xdr:col>
      <xdr:colOff>838200</xdr:colOff>
      <xdr:row>17</xdr:row>
      <xdr:rowOff>47625</xdr:rowOff>
    </xdr:from>
    <xdr:to>
      <xdr:col>7</xdr:col>
      <xdr:colOff>1266825</xdr:colOff>
      <xdr:row>19</xdr:row>
      <xdr:rowOff>95250</xdr:rowOff>
    </xdr:to>
    <xdr:sp macro="" textlink="" fLocksText="0">
      <xdr:nvSpPr>
        <xdr:cNvPr id="10243" name="WordArt 8">
          <a:extLst>
            <a:ext uri="{FF2B5EF4-FFF2-40B4-BE49-F238E27FC236}">
              <a16:creationId xmlns:a16="http://schemas.microsoft.com/office/drawing/2014/main" id="{00000000-0008-0000-0800-000003280000}"/>
            </a:ext>
          </a:extLst>
        </xdr:cNvPr>
        <xdr:cNvSpPr>
          <a:spLocks noChangeArrowheads="1"/>
        </xdr:cNvSpPr>
      </xdr:nvSpPr>
      <xdr:spPr bwMode="auto">
        <a:xfrm>
          <a:off x="14687550" y="3829050"/>
          <a:ext cx="428625" cy="619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l" rtl="0">
            <a:defRPr sz="1000"/>
          </a:pPr>
          <a:r>
            <a:rPr lang="fr-FR" sz="3600" b="1" i="0" u="none" strike="noStrike" baseline="0">
              <a:solidFill>
                <a:srgbClr val="000000"/>
              </a:solidFill>
              <a:latin typeface="Arial Black"/>
            </a:rPr>
            <a:t>3</a:t>
          </a:r>
        </a:p>
      </xdr:txBody>
    </xdr:sp>
    <xdr:clientData/>
  </xdr:twoCellAnchor>
  <xdr:twoCellAnchor>
    <xdr:from>
      <xdr:col>1</xdr:col>
      <xdr:colOff>723900</xdr:colOff>
      <xdr:row>16</xdr:row>
      <xdr:rowOff>123825</xdr:rowOff>
    </xdr:from>
    <xdr:to>
      <xdr:col>1</xdr:col>
      <xdr:colOff>1076325</xdr:colOff>
      <xdr:row>19</xdr:row>
      <xdr:rowOff>0</xdr:rowOff>
    </xdr:to>
    <xdr:sp macro="" textlink="" fLocksText="0">
      <xdr:nvSpPr>
        <xdr:cNvPr id="10244" name="WordArt 10">
          <a:extLst>
            <a:ext uri="{FF2B5EF4-FFF2-40B4-BE49-F238E27FC236}">
              <a16:creationId xmlns:a16="http://schemas.microsoft.com/office/drawing/2014/main" id="{00000000-0008-0000-0800-000004280000}"/>
            </a:ext>
          </a:extLst>
        </xdr:cNvPr>
        <xdr:cNvSpPr>
          <a:spLocks noChangeArrowheads="1"/>
        </xdr:cNvSpPr>
      </xdr:nvSpPr>
      <xdr:spPr bwMode="auto">
        <a:xfrm>
          <a:off x="1485900" y="3714750"/>
          <a:ext cx="352425" cy="4762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l" rtl="0">
            <a:defRPr sz="1000"/>
          </a:pPr>
          <a:r>
            <a:rPr lang="fr-FR" sz="3600" b="1" i="0" u="none" strike="noStrike" baseline="0">
              <a:solidFill>
                <a:srgbClr val="000000"/>
              </a:solidFill>
              <a:latin typeface="Arial Black"/>
            </a:rPr>
            <a:t>2</a:t>
          </a:r>
        </a:p>
      </xdr:txBody>
    </xdr:sp>
    <xdr:clientData/>
  </xdr:twoCellAnchor>
  <xdr:twoCellAnchor>
    <xdr:from>
      <xdr:col>2</xdr:col>
      <xdr:colOff>666750</xdr:colOff>
      <xdr:row>12</xdr:row>
      <xdr:rowOff>85725</xdr:rowOff>
    </xdr:from>
    <xdr:to>
      <xdr:col>2</xdr:col>
      <xdr:colOff>1104900</xdr:colOff>
      <xdr:row>15</xdr:row>
      <xdr:rowOff>66675</xdr:rowOff>
    </xdr:to>
    <xdr:sp macro="" textlink="" fLocksText="0">
      <xdr:nvSpPr>
        <xdr:cNvPr id="10245" name="WordArt 11">
          <a:extLst>
            <a:ext uri="{FF2B5EF4-FFF2-40B4-BE49-F238E27FC236}">
              <a16:creationId xmlns:a16="http://schemas.microsoft.com/office/drawing/2014/main" id="{00000000-0008-0000-0800-000005280000}"/>
            </a:ext>
          </a:extLst>
        </xdr:cNvPr>
        <xdr:cNvSpPr>
          <a:spLocks noChangeArrowheads="1"/>
        </xdr:cNvSpPr>
      </xdr:nvSpPr>
      <xdr:spPr bwMode="auto">
        <a:xfrm>
          <a:off x="3609975" y="2914650"/>
          <a:ext cx="438150" cy="5524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l" rtl="0">
            <a:defRPr sz="1000"/>
          </a:pPr>
          <a:r>
            <a:rPr lang="fr-FR" sz="3600" b="1" i="0" u="none" strike="noStrike" baseline="0">
              <a:solidFill>
                <a:srgbClr val="000000"/>
              </a:solidFill>
              <a:latin typeface="Arial Black"/>
            </a:rPr>
            <a:t>1</a:t>
          </a:r>
        </a:p>
      </xdr:txBody>
    </xdr:sp>
    <xdr:clientData/>
  </xdr:twoCellAnchor>
  <xdr:twoCellAnchor>
    <xdr:from>
      <xdr:col>3</xdr:col>
      <xdr:colOff>825313</xdr:colOff>
      <xdr:row>16</xdr:row>
      <xdr:rowOff>61072</xdr:rowOff>
    </xdr:from>
    <xdr:to>
      <xdr:col>3</xdr:col>
      <xdr:colOff>1253938</xdr:colOff>
      <xdr:row>19</xdr:row>
      <xdr:rowOff>0</xdr:rowOff>
    </xdr:to>
    <xdr:sp macro="" textlink="" fLocksText="0">
      <xdr:nvSpPr>
        <xdr:cNvPr id="10246" name="WordArt 12">
          <a:extLst>
            <a:ext uri="{FF2B5EF4-FFF2-40B4-BE49-F238E27FC236}">
              <a16:creationId xmlns:a16="http://schemas.microsoft.com/office/drawing/2014/main" id="{00000000-0008-0000-0800-000006280000}"/>
            </a:ext>
          </a:extLst>
        </xdr:cNvPr>
        <xdr:cNvSpPr>
          <a:spLocks noChangeArrowheads="1"/>
        </xdr:cNvSpPr>
      </xdr:nvSpPr>
      <xdr:spPr bwMode="auto">
        <a:xfrm>
          <a:off x="5957607" y="3714190"/>
          <a:ext cx="428625" cy="73286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l" rtl="0">
            <a:defRPr sz="1000"/>
          </a:pPr>
          <a:r>
            <a:rPr lang="fr-FR" sz="3600" b="1" i="0" u="none" strike="noStrike" baseline="0">
              <a:solidFill>
                <a:srgbClr val="000000"/>
              </a:solidFill>
              <a:latin typeface="Arial Black"/>
            </a:rPr>
            <a:t>3</a:t>
          </a:r>
        </a:p>
      </xdr:txBody>
    </xdr:sp>
    <xdr:clientData/>
  </xdr:twoCellAnchor>
  <xdr:twoCellAnchor>
    <xdr:from>
      <xdr:col>1</xdr:col>
      <xdr:colOff>19051</xdr:colOff>
      <xdr:row>47</xdr:row>
      <xdr:rowOff>44824</xdr:rowOff>
    </xdr:from>
    <xdr:to>
      <xdr:col>3</xdr:col>
      <xdr:colOff>2117913</xdr:colOff>
      <xdr:row>55</xdr:row>
      <xdr:rowOff>145678</xdr:rowOff>
    </xdr:to>
    <xdr:sp macro="" textlink="" fLocksText="0">
      <xdr:nvSpPr>
        <xdr:cNvPr id="10247" name="WordArt 15">
          <a:extLst>
            <a:ext uri="{FF2B5EF4-FFF2-40B4-BE49-F238E27FC236}">
              <a16:creationId xmlns:a16="http://schemas.microsoft.com/office/drawing/2014/main" id="{00000000-0008-0000-0800-000007280000}"/>
            </a:ext>
          </a:extLst>
        </xdr:cNvPr>
        <xdr:cNvSpPr>
          <a:spLocks noChangeArrowheads="1"/>
        </xdr:cNvSpPr>
      </xdr:nvSpPr>
      <xdr:spPr bwMode="auto">
        <a:xfrm>
          <a:off x="781051" y="10746442"/>
          <a:ext cx="6469156" cy="13895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ctr" rtl="0">
            <a:defRPr sz="1000"/>
          </a:pPr>
          <a:r>
            <a:rPr lang="fr-FR" sz="4000" b="1" i="0" u="none" strike="noStrike" baseline="0">
              <a:solidFill>
                <a:srgbClr val="CC6633"/>
              </a:solidFill>
              <a:latin typeface="Times New Roman"/>
              <a:cs typeface="Times New Roman"/>
            </a:rPr>
            <a:t>Championnats et Coupes</a:t>
          </a:r>
        </a:p>
        <a:p>
          <a:pPr algn="ctr" rtl="0">
            <a:defRPr sz="1000"/>
          </a:pPr>
          <a:r>
            <a:rPr lang="fr-FR" sz="4000" b="1" i="0" u="none" strike="noStrike" baseline="0">
              <a:solidFill>
                <a:srgbClr val="CC6633"/>
              </a:solidFill>
              <a:latin typeface="Times New Roman"/>
              <a:cs typeface="Times New Roman"/>
            </a:rPr>
            <a:t>de France</a:t>
          </a:r>
        </a:p>
      </xdr:txBody>
    </xdr:sp>
    <xdr:clientData/>
  </xdr:twoCellAnchor>
  <xdr:twoCellAnchor>
    <xdr:from>
      <xdr:col>1</xdr:col>
      <xdr:colOff>9525</xdr:colOff>
      <xdr:row>1</xdr:row>
      <xdr:rowOff>28575</xdr:rowOff>
    </xdr:from>
    <xdr:to>
      <xdr:col>3</xdr:col>
      <xdr:colOff>2171700</xdr:colOff>
      <xdr:row>12</xdr:row>
      <xdr:rowOff>0</xdr:rowOff>
    </xdr:to>
    <xdr:sp macro="" textlink="" fLocksText="0">
      <xdr:nvSpPr>
        <xdr:cNvPr id="10248" name="WordArt 17">
          <a:extLst>
            <a:ext uri="{FF2B5EF4-FFF2-40B4-BE49-F238E27FC236}">
              <a16:creationId xmlns:a16="http://schemas.microsoft.com/office/drawing/2014/main" id="{00000000-0008-0000-0800-000008280000}"/>
            </a:ext>
          </a:extLst>
        </xdr:cNvPr>
        <xdr:cNvSpPr>
          <a:spLocks noChangeArrowheads="1"/>
        </xdr:cNvSpPr>
      </xdr:nvSpPr>
      <xdr:spPr bwMode="auto">
        <a:xfrm>
          <a:off x="771525" y="990600"/>
          <a:ext cx="6524625" cy="1800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ctr" rtl="0">
            <a:defRPr sz="1000"/>
          </a:pPr>
          <a:r>
            <a:rPr lang="fr-FR" sz="5400" b="1" i="0" u="none" strike="noStrike" baseline="0">
              <a:solidFill>
                <a:srgbClr val="CC6633"/>
              </a:solidFill>
              <a:latin typeface="Times New Roman"/>
              <a:cs typeface="Times New Roman"/>
            </a:rPr>
            <a:t>Championnats</a:t>
          </a:r>
        </a:p>
        <a:p>
          <a:pPr algn="ctr" rtl="0">
            <a:defRPr sz="1000"/>
          </a:pPr>
          <a:r>
            <a:rPr lang="fr-FR" sz="5400" b="1" i="0" u="none" strike="noStrike" baseline="0">
              <a:solidFill>
                <a:srgbClr val="CC6633"/>
              </a:solidFill>
              <a:latin typeface="Times New Roman"/>
              <a:cs typeface="Times New Roman"/>
            </a:rPr>
            <a:t>de la MARNE</a:t>
          </a:r>
        </a:p>
      </xdr:txBody>
    </xdr:sp>
    <xdr:clientData/>
  </xdr:twoCellAnchor>
  <xdr:twoCellAnchor>
    <xdr:from>
      <xdr:col>5</xdr:col>
      <xdr:colOff>114300</xdr:colOff>
      <xdr:row>1</xdr:row>
      <xdr:rowOff>0</xdr:rowOff>
    </xdr:from>
    <xdr:to>
      <xdr:col>8</xdr:col>
      <xdr:colOff>114300</xdr:colOff>
      <xdr:row>12</xdr:row>
      <xdr:rowOff>0</xdr:rowOff>
    </xdr:to>
    <xdr:sp macro="" textlink="" fLocksText="0">
      <xdr:nvSpPr>
        <xdr:cNvPr id="10249" name="WordArt 18">
          <a:extLst>
            <a:ext uri="{FF2B5EF4-FFF2-40B4-BE49-F238E27FC236}">
              <a16:creationId xmlns:a16="http://schemas.microsoft.com/office/drawing/2014/main" id="{00000000-0008-0000-0800-000009280000}"/>
            </a:ext>
          </a:extLst>
        </xdr:cNvPr>
        <xdr:cNvSpPr>
          <a:spLocks noChangeArrowheads="1"/>
        </xdr:cNvSpPr>
      </xdr:nvSpPr>
      <xdr:spPr bwMode="auto">
        <a:xfrm>
          <a:off x="9601200" y="800100"/>
          <a:ext cx="6543675" cy="1866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ctr" rtl="0">
            <a:defRPr sz="1000"/>
          </a:pPr>
          <a:r>
            <a:rPr lang="fr-FR" sz="5400" b="1" i="0" u="none" strike="noStrike" baseline="0">
              <a:solidFill>
                <a:srgbClr val="CC6633"/>
              </a:solidFill>
              <a:latin typeface="Times New Roman"/>
              <a:cs typeface="Times New Roman"/>
            </a:rPr>
            <a:t>Championnats</a:t>
          </a:r>
        </a:p>
        <a:p>
          <a:pPr algn="ctr" rtl="0">
            <a:defRPr sz="1000"/>
          </a:pPr>
          <a:r>
            <a:rPr lang="fr-FR" sz="5400" b="1" i="0" u="none" strike="noStrike" baseline="0">
              <a:solidFill>
                <a:srgbClr val="CC6633"/>
              </a:solidFill>
              <a:latin typeface="Times New Roman"/>
              <a:cs typeface="Times New Roman"/>
            </a:rPr>
            <a:t>CRTA - GE</a:t>
          </a:r>
        </a:p>
      </xdr:txBody>
    </xdr:sp>
    <xdr:clientData/>
  </xdr:twoCellAnchor>
  <xdr:twoCellAnchor>
    <xdr:from>
      <xdr:col>3</xdr:col>
      <xdr:colOff>647700</xdr:colOff>
      <xdr:row>51</xdr:row>
      <xdr:rowOff>9526</xdr:rowOff>
    </xdr:from>
    <xdr:to>
      <xdr:col>3</xdr:col>
      <xdr:colOff>1961030</xdr:colOff>
      <xdr:row>58</xdr:row>
      <xdr:rowOff>42553</xdr:rowOff>
    </xdr:to>
    <xdr:pic>
      <xdr:nvPicPr>
        <xdr:cNvPr id="10250" name="Picture 10">
          <a:extLst>
            <a:ext uri="{FF2B5EF4-FFF2-40B4-BE49-F238E27FC236}">
              <a16:creationId xmlns:a16="http://schemas.microsoft.com/office/drawing/2014/main" id="{00000000-0008-0000-0800-00000A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9994" y="11372291"/>
          <a:ext cx="1313330" cy="1198438"/>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N173"/>
  <sheetViews>
    <sheetView tabSelected="1" zoomScale="80" zoomScaleNormal="80" workbookViewId="0">
      <pane ySplit="6" topLeftCell="A7" activePane="bottomLeft" state="frozen"/>
      <selection pane="bottomLeft" activeCell="AN1" sqref="AN1"/>
    </sheetView>
  </sheetViews>
  <sheetFormatPr baseColWidth="10" defaultRowHeight="11.25" x14ac:dyDescent="0.2"/>
  <cols>
    <col min="1" max="1" width="2" style="1" customWidth="1"/>
    <col min="2" max="2" width="2.85546875" style="2" customWidth="1"/>
    <col min="3" max="3" width="24.140625" style="1" customWidth="1"/>
    <col min="4" max="4" width="4.5703125" style="381" customWidth="1"/>
    <col min="5" max="5" width="3.5703125" style="381" customWidth="1"/>
    <col min="6" max="6" width="4.5703125" style="381" customWidth="1"/>
    <col min="7" max="7" width="3.5703125" style="381" customWidth="1"/>
    <col min="8" max="8" width="6.140625" style="381" customWidth="1"/>
    <col min="9" max="9" width="4.42578125" style="381" customWidth="1"/>
    <col min="10" max="10" width="5.85546875" style="381" customWidth="1"/>
    <col min="11" max="11" width="3.5703125" style="381" customWidth="1"/>
    <col min="12" max="12" width="4.85546875" style="381" customWidth="1"/>
    <col min="13" max="13" width="3.5703125" style="381" customWidth="1"/>
    <col min="14" max="14" width="4.5703125" style="305" customWidth="1"/>
    <col min="15" max="15" width="3.5703125" style="381" customWidth="1"/>
    <col min="16" max="16" width="4.5703125" style="381" customWidth="1"/>
    <col min="17" max="17" width="3.5703125" style="381" customWidth="1"/>
    <col min="18" max="18" width="4.5703125" style="381" customWidth="1"/>
    <col min="19" max="19" width="3.5703125" style="381" customWidth="1"/>
    <col min="20" max="20" width="4.5703125" style="381" customWidth="1"/>
    <col min="21" max="21" width="3.5703125" style="381" customWidth="1"/>
    <col min="22" max="22" width="4.5703125" style="381" customWidth="1"/>
    <col min="23" max="23" width="3.5703125" style="381" customWidth="1"/>
    <col min="24" max="24" width="5" style="381" customWidth="1"/>
    <col min="25" max="25" width="3.5703125" style="381" customWidth="1"/>
    <col min="26" max="26" width="4.5703125" style="381" customWidth="1"/>
    <col min="27" max="27" width="3.5703125" style="381" customWidth="1"/>
    <col min="28" max="28" width="4.5703125" style="381" customWidth="1"/>
    <col min="29" max="29" width="3.5703125" style="381" customWidth="1"/>
    <col min="30" max="30" width="4.5703125" style="381" customWidth="1"/>
    <col min="31" max="35" width="3.5703125" style="381" customWidth="1"/>
    <col min="36" max="36" width="5.5703125" style="381" customWidth="1"/>
    <col min="37" max="37" width="3.5703125" style="381" customWidth="1"/>
    <col min="38" max="38" width="5.28515625" style="1" customWidth="1"/>
    <col min="39" max="39" width="3.5703125" style="1" customWidth="1"/>
    <col min="40" max="40" width="2.7109375" style="1" customWidth="1"/>
    <col min="41" max="41" width="4.7109375" style="1" customWidth="1"/>
    <col min="42" max="42" width="6.85546875" style="3" customWidth="1"/>
    <col min="43" max="44" width="3.28515625" style="1" customWidth="1"/>
    <col min="45" max="45" width="2.85546875" style="1" customWidth="1"/>
    <col min="46" max="46" width="5.7109375" style="1" customWidth="1"/>
    <col min="47" max="48" width="4.7109375" style="1" customWidth="1"/>
    <col min="49" max="49" width="4.7109375" style="4" customWidth="1"/>
    <col min="50" max="52" width="4.7109375" style="1" customWidth="1"/>
    <col min="53" max="53" width="4.7109375" style="4" customWidth="1"/>
    <col min="54" max="55" width="4.7109375" style="1" customWidth="1"/>
    <col min="56" max="16384" width="11.42578125" style="1"/>
  </cols>
  <sheetData>
    <row r="1" spans="1:55" x14ac:dyDescent="0.2">
      <c r="B1" s="5"/>
      <c r="C1" s="6"/>
    </row>
    <row r="2" spans="1:55" ht="12.75" x14ac:dyDescent="0.2">
      <c r="A2" s="7"/>
      <c r="B2" s="8"/>
      <c r="C2" s="5"/>
      <c r="D2" s="689" t="s">
        <v>328</v>
      </c>
      <c r="E2" s="689"/>
      <c r="F2" s="689" t="s">
        <v>328</v>
      </c>
      <c r="G2" s="689"/>
      <c r="H2" s="689" t="s">
        <v>383</v>
      </c>
      <c r="I2" s="689"/>
      <c r="J2" s="689" t="s">
        <v>383</v>
      </c>
      <c r="K2" s="689"/>
      <c r="L2" s="689" t="s">
        <v>384</v>
      </c>
      <c r="M2" s="689"/>
      <c r="N2" s="689" t="s">
        <v>386</v>
      </c>
      <c r="O2" s="689"/>
      <c r="P2" s="689" t="s">
        <v>386</v>
      </c>
      <c r="Q2" s="689"/>
      <c r="R2" s="689" t="s">
        <v>391</v>
      </c>
      <c r="S2" s="689"/>
      <c r="T2" s="689" t="s">
        <v>393</v>
      </c>
      <c r="U2" s="689"/>
      <c r="V2" s="689" t="s">
        <v>393</v>
      </c>
      <c r="W2" s="689"/>
      <c r="X2" s="689" t="s">
        <v>393</v>
      </c>
      <c r="Y2" s="689"/>
      <c r="Z2" s="689" t="s">
        <v>406</v>
      </c>
      <c r="AA2" s="689"/>
      <c r="AB2" s="690" t="s">
        <v>407</v>
      </c>
      <c r="AC2" s="691"/>
      <c r="AD2" s="689" t="s">
        <v>409</v>
      </c>
      <c r="AE2" s="689"/>
      <c r="AF2" s="696" t="s">
        <v>411</v>
      </c>
      <c r="AG2" s="697"/>
      <c r="AH2" s="696" t="s">
        <v>417</v>
      </c>
      <c r="AI2" s="697"/>
      <c r="AJ2" s="804" t="s">
        <v>417</v>
      </c>
      <c r="AK2" s="804"/>
      <c r="AL2" s="694"/>
      <c r="AM2" s="694"/>
      <c r="AN2" s="9"/>
      <c r="AO2" s="10"/>
      <c r="AP2" s="11"/>
      <c r="AQ2" s="9"/>
      <c r="AR2" s="9"/>
      <c r="AS2" s="9"/>
      <c r="AT2" s="9"/>
      <c r="AU2" s="9"/>
      <c r="AV2" s="9"/>
      <c r="AW2" s="12"/>
      <c r="AX2" s="9"/>
      <c r="AY2" s="9"/>
      <c r="AZ2" s="9"/>
      <c r="BA2" s="12"/>
      <c r="BB2" s="9"/>
      <c r="BC2" s="9"/>
    </row>
    <row r="3" spans="1:55" x14ac:dyDescent="0.2">
      <c r="A3" s="9"/>
      <c r="B3" s="13"/>
      <c r="C3" s="5"/>
      <c r="D3" s="692" t="s">
        <v>374</v>
      </c>
      <c r="E3" s="681"/>
      <c r="F3" s="692" t="s">
        <v>374</v>
      </c>
      <c r="G3" s="681"/>
      <c r="H3" s="681">
        <v>19</v>
      </c>
      <c r="I3" s="681"/>
      <c r="J3" s="681">
        <v>19</v>
      </c>
      <c r="K3" s="681"/>
      <c r="L3" s="681">
        <v>19</v>
      </c>
      <c r="M3" s="681"/>
      <c r="N3" s="681">
        <v>26</v>
      </c>
      <c r="O3" s="681"/>
      <c r="P3" s="681">
        <v>26</v>
      </c>
      <c r="Q3" s="681"/>
      <c r="R3" s="681">
        <v>8</v>
      </c>
      <c r="S3" s="681"/>
      <c r="T3" s="681">
        <v>16</v>
      </c>
      <c r="U3" s="681"/>
      <c r="V3" s="681">
        <v>16</v>
      </c>
      <c r="W3" s="681"/>
      <c r="X3" s="681">
        <v>16</v>
      </c>
      <c r="Y3" s="681"/>
      <c r="Z3" s="681">
        <v>30</v>
      </c>
      <c r="AA3" s="681"/>
      <c r="AB3" s="668">
        <v>7</v>
      </c>
      <c r="AC3" s="669"/>
      <c r="AD3" s="681">
        <v>14</v>
      </c>
      <c r="AE3" s="681"/>
      <c r="AF3" s="668">
        <v>4</v>
      </c>
      <c r="AG3" s="669"/>
      <c r="AH3" s="668">
        <v>18</v>
      </c>
      <c r="AI3" s="669"/>
      <c r="AJ3" s="670" t="s">
        <v>419</v>
      </c>
      <c r="AK3" s="670"/>
      <c r="AL3" s="695"/>
      <c r="AM3" s="695"/>
      <c r="AN3" s="9"/>
      <c r="AO3" s="10"/>
      <c r="AP3" s="11"/>
      <c r="AQ3" s="9"/>
      <c r="AR3" s="9"/>
      <c r="AS3" s="9"/>
      <c r="AT3" s="9"/>
      <c r="AU3" s="9"/>
      <c r="AV3" s="9"/>
      <c r="AW3" s="12"/>
      <c r="AX3" s="9"/>
      <c r="AY3" s="9"/>
      <c r="AZ3" s="9"/>
      <c r="BA3" s="12"/>
      <c r="BB3" s="9"/>
      <c r="BC3" s="9"/>
    </row>
    <row r="4" spans="1:55" x14ac:dyDescent="0.2">
      <c r="A4" s="9"/>
      <c r="B4" s="15"/>
      <c r="C4" s="16"/>
      <c r="D4" s="681" t="s">
        <v>375</v>
      </c>
      <c r="E4" s="681"/>
      <c r="F4" s="681" t="s">
        <v>375</v>
      </c>
      <c r="G4" s="681"/>
      <c r="H4" s="681" t="s">
        <v>375</v>
      </c>
      <c r="I4" s="681"/>
      <c r="J4" s="681" t="s">
        <v>375</v>
      </c>
      <c r="K4" s="681"/>
      <c r="L4" s="681" t="s">
        <v>375</v>
      </c>
      <c r="M4" s="681"/>
      <c r="N4" s="681" t="s">
        <v>375</v>
      </c>
      <c r="O4" s="681"/>
      <c r="P4" s="681" t="s">
        <v>375</v>
      </c>
      <c r="Q4" s="681"/>
      <c r="R4" s="681" t="s">
        <v>392</v>
      </c>
      <c r="S4" s="681"/>
      <c r="T4" s="681" t="s">
        <v>392</v>
      </c>
      <c r="U4" s="681"/>
      <c r="V4" s="681" t="s">
        <v>392</v>
      </c>
      <c r="W4" s="681"/>
      <c r="X4" s="681" t="s">
        <v>392</v>
      </c>
      <c r="Y4" s="681"/>
      <c r="Z4" s="693" t="s">
        <v>392</v>
      </c>
      <c r="AA4" s="693"/>
      <c r="AB4" s="681" t="s">
        <v>408</v>
      </c>
      <c r="AC4" s="681"/>
      <c r="AD4" s="681" t="s">
        <v>408</v>
      </c>
      <c r="AE4" s="681"/>
      <c r="AF4" s="668" t="s">
        <v>412</v>
      </c>
      <c r="AG4" s="669"/>
      <c r="AH4" s="668" t="s">
        <v>412</v>
      </c>
      <c r="AI4" s="669"/>
      <c r="AJ4" s="805" t="s">
        <v>420</v>
      </c>
      <c r="AK4" s="805"/>
      <c r="AL4" s="687"/>
      <c r="AM4" s="687"/>
      <c r="AN4" s="9"/>
      <c r="AO4" s="17" t="s">
        <v>0</v>
      </c>
      <c r="AP4" s="18" t="s">
        <v>1</v>
      </c>
      <c r="AQ4" s="688" t="s">
        <v>2</v>
      </c>
      <c r="AR4" s="688"/>
      <c r="AS4" s="688"/>
      <c r="AT4" s="688"/>
      <c r="AU4" s="686" t="s">
        <v>3</v>
      </c>
      <c r="AV4" s="686"/>
      <c r="AW4" s="686"/>
      <c r="AX4" s="686"/>
      <c r="AY4" s="686"/>
      <c r="AZ4" s="686"/>
      <c r="BA4" s="686"/>
      <c r="BB4" s="686"/>
      <c r="BC4" s="686"/>
    </row>
    <row r="5" spans="1:55" x14ac:dyDescent="0.2">
      <c r="A5" s="9"/>
      <c r="B5" s="16"/>
      <c r="C5" s="16"/>
      <c r="D5" s="681">
        <v>2025</v>
      </c>
      <c r="E5" s="681"/>
      <c r="F5" s="681">
        <v>2025</v>
      </c>
      <c r="G5" s="681"/>
      <c r="H5" s="681">
        <v>2025</v>
      </c>
      <c r="I5" s="681"/>
      <c r="J5" s="681">
        <v>2025</v>
      </c>
      <c r="K5" s="681"/>
      <c r="L5" s="681">
        <v>2025</v>
      </c>
      <c r="M5" s="681"/>
      <c r="N5" s="681">
        <v>2025</v>
      </c>
      <c r="O5" s="681"/>
      <c r="P5" s="681">
        <v>2025</v>
      </c>
      <c r="Q5" s="681"/>
      <c r="R5" s="681">
        <v>2025</v>
      </c>
      <c r="S5" s="681"/>
      <c r="T5" s="681">
        <v>2025</v>
      </c>
      <c r="U5" s="681"/>
      <c r="V5" s="681">
        <v>2025</v>
      </c>
      <c r="W5" s="681"/>
      <c r="X5" s="681">
        <v>2025</v>
      </c>
      <c r="Y5" s="681"/>
      <c r="Z5" s="681">
        <v>2025</v>
      </c>
      <c r="AA5" s="681"/>
      <c r="AB5" s="681">
        <v>2025</v>
      </c>
      <c r="AC5" s="681"/>
      <c r="AD5" s="681">
        <v>2025</v>
      </c>
      <c r="AE5" s="681"/>
      <c r="AF5" s="668">
        <v>2026</v>
      </c>
      <c r="AG5" s="669"/>
      <c r="AH5" s="668">
        <v>2026</v>
      </c>
      <c r="AI5" s="669"/>
      <c r="AJ5" s="670">
        <v>2026</v>
      </c>
      <c r="AK5" s="670"/>
      <c r="AL5" s="671"/>
      <c r="AM5" s="671"/>
      <c r="AN5" s="9"/>
      <c r="AO5" s="17"/>
      <c r="AP5" s="18" t="s">
        <v>4</v>
      </c>
      <c r="AQ5" s="19" t="s">
        <v>5</v>
      </c>
      <c r="AR5" s="20" t="s">
        <v>6</v>
      </c>
      <c r="AS5" s="21" t="s">
        <v>7</v>
      </c>
      <c r="AT5" s="22" t="s">
        <v>8</v>
      </c>
      <c r="AU5" s="23">
        <v>455</v>
      </c>
      <c r="AV5" s="24">
        <v>480</v>
      </c>
      <c r="AW5" s="24">
        <v>500</v>
      </c>
      <c r="AX5" s="24">
        <v>515</v>
      </c>
      <c r="AY5" s="24">
        <v>530</v>
      </c>
      <c r="AZ5" s="24">
        <v>545</v>
      </c>
      <c r="BA5" s="24">
        <v>555</v>
      </c>
      <c r="BB5" s="24">
        <v>565</v>
      </c>
      <c r="BC5" s="24">
        <v>575</v>
      </c>
    </row>
    <row r="6" spans="1:55" ht="12.75" customHeight="1" x14ac:dyDescent="0.2">
      <c r="A6" s="9"/>
      <c r="B6" s="25"/>
      <c r="C6" s="25"/>
      <c r="D6" s="680"/>
      <c r="E6" s="680"/>
      <c r="F6" s="677" t="s">
        <v>379</v>
      </c>
      <c r="G6" s="678"/>
      <c r="H6" s="680"/>
      <c r="I6" s="680"/>
      <c r="J6" s="677" t="s">
        <v>379</v>
      </c>
      <c r="K6" s="678"/>
      <c r="L6" s="675"/>
      <c r="M6" s="676"/>
      <c r="N6" s="684"/>
      <c r="O6" s="685"/>
      <c r="P6" s="677" t="s">
        <v>379</v>
      </c>
      <c r="Q6" s="678"/>
      <c r="R6" s="674"/>
      <c r="S6" s="674"/>
      <c r="T6" s="675"/>
      <c r="U6" s="676"/>
      <c r="V6" s="677" t="s">
        <v>379</v>
      </c>
      <c r="W6" s="678"/>
      <c r="X6" s="677" t="s">
        <v>405</v>
      </c>
      <c r="Y6" s="678"/>
      <c r="Z6" s="679"/>
      <c r="AA6" s="680"/>
      <c r="AB6" s="679"/>
      <c r="AC6" s="680"/>
      <c r="AD6" s="682"/>
      <c r="AE6" s="683"/>
      <c r="AF6" s="663"/>
      <c r="AG6" s="664"/>
      <c r="AH6" s="663"/>
      <c r="AI6" s="664"/>
      <c r="AJ6" s="803" t="s">
        <v>421</v>
      </c>
      <c r="AK6" s="803"/>
      <c r="AL6" s="672"/>
      <c r="AM6" s="672"/>
      <c r="AN6" s="9"/>
      <c r="AO6" s="17"/>
      <c r="AP6" s="18"/>
      <c r="AQ6" s="17"/>
      <c r="AR6" s="17"/>
      <c r="AS6" s="17"/>
      <c r="AT6" s="26"/>
      <c r="AU6" s="17"/>
      <c r="AV6" s="17"/>
      <c r="AW6" s="17"/>
      <c r="AX6" s="17"/>
      <c r="AY6" s="17"/>
      <c r="AZ6" s="17"/>
      <c r="BA6" s="17"/>
      <c r="BB6" s="17"/>
      <c r="BC6" s="17"/>
    </row>
    <row r="7" spans="1:55" ht="22.7" customHeight="1" x14ac:dyDescent="0.2">
      <c r="A7" s="9"/>
      <c r="B7" s="27"/>
      <c r="C7" s="28" t="s">
        <v>304</v>
      </c>
      <c r="D7" s="303"/>
      <c r="E7" s="303"/>
      <c r="F7" s="303"/>
      <c r="G7" s="303"/>
      <c r="H7" s="303"/>
      <c r="I7" s="303"/>
      <c r="J7" s="303"/>
      <c r="K7" s="303"/>
      <c r="L7" s="303"/>
      <c r="M7" s="303"/>
      <c r="N7" s="404"/>
      <c r="O7" s="303"/>
      <c r="P7" s="303"/>
      <c r="Q7" s="303"/>
      <c r="R7" s="303"/>
      <c r="S7" s="303"/>
      <c r="T7" s="303"/>
      <c r="U7" s="303"/>
      <c r="V7" s="303"/>
      <c r="W7" s="303"/>
      <c r="X7" s="303"/>
      <c r="Y7" s="303"/>
      <c r="Z7" s="303"/>
      <c r="AA7" s="303"/>
      <c r="AB7" s="405"/>
      <c r="AC7" s="303"/>
      <c r="AD7" s="406"/>
      <c r="AE7" s="406"/>
      <c r="AF7" s="406"/>
      <c r="AG7" s="406"/>
      <c r="AH7" s="406"/>
      <c r="AI7" s="406"/>
      <c r="AJ7" s="303"/>
      <c r="AK7" s="406"/>
      <c r="AL7" s="30"/>
      <c r="AM7" s="30"/>
      <c r="AN7" s="9"/>
      <c r="AO7" s="17"/>
      <c r="AP7" s="18"/>
      <c r="AQ7" s="17"/>
      <c r="AR7" s="17"/>
      <c r="AS7" s="17"/>
      <c r="AT7" s="26"/>
      <c r="AU7" s="17"/>
      <c r="AV7" s="17"/>
      <c r="AW7" s="26"/>
      <c r="AX7" s="17"/>
      <c r="AY7" s="17"/>
      <c r="AZ7" s="17"/>
      <c r="BA7" s="26"/>
      <c r="BB7" s="17"/>
      <c r="BC7" s="17"/>
    </row>
    <row r="8" spans="1:55" x14ac:dyDescent="0.2">
      <c r="A8" s="9"/>
      <c r="B8" s="14"/>
      <c r="C8" s="31"/>
      <c r="D8" s="396"/>
      <c r="E8" s="285"/>
      <c r="F8" s="396"/>
      <c r="G8" s="285"/>
      <c r="H8" s="396"/>
      <c r="I8" s="285"/>
      <c r="J8" s="396"/>
      <c r="K8" s="285"/>
      <c r="M8" s="305"/>
      <c r="N8" s="396"/>
      <c r="O8" s="285"/>
      <c r="P8" s="396"/>
      <c r="Q8" s="483"/>
      <c r="R8" s="396"/>
      <c r="S8" s="285"/>
      <c r="T8" s="396"/>
      <c r="U8" s="285"/>
      <c r="V8" s="396"/>
      <c r="W8" s="483"/>
      <c r="X8" s="396"/>
      <c r="Y8" s="285"/>
      <c r="Z8" s="396"/>
      <c r="AA8" s="285"/>
      <c r="AB8" s="396"/>
      <c r="AC8" s="285"/>
      <c r="AD8" s="396"/>
      <c r="AE8" s="285"/>
      <c r="AF8" s="305"/>
      <c r="AG8" s="305"/>
      <c r="AH8" s="649"/>
      <c r="AI8" s="566"/>
      <c r="AJ8" s="396"/>
      <c r="AK8" s="285"/>
      <c r="AL8" s="32"/>
      <c r="AM8" s="33"/>
      <c r="AN8" s="9"/>
      <c r="AO8" s="17">
        <f>COUNT(D8:AM8)</f>
        <v>0</v>
      </c>
      <c r="AP8" s="18" t="str">
        <f>IF(AO8&lt;3," ",(LARGE(D8:AM8,1)+LARGE(D8:AM8,2)+LARGE(D8:AM8,3))/3)</f>
        <v xml:space="preserve"> </v>
      </c>
      <c r="AQ8" s="34" t="str">
        <f t="shared" ref="AQ8:AQ40" si="0">IF(COUNTIF(D8:AM8,"(1)")=0," ",COUNTIF(D8:AM8,"(1)"))</f>
        <v xml:space="preserve"> </v>
      </c>
      <c r="AR8" s="34" t="str">
        <f t="shared" ref="AR8:AR40" si="1">IF(COUNTIF(D8:AM8,"(2)")=0," ",COUNTIF(D8:AM8,"(2)"))</f>
        <v xml:space="preserve"> </v>
      </c>
      <c r="AS8" s="34" t="str">
        <f t="shared" ref="AS8:AS40" si="2">IF(COUNTIF(D8:AM8,"(3)")=0," ",COUNTIF(D8:AM8,"(3)"))</f>
        <v xml:space="preserve"> </v>
      </c>
      <c r="AT8" s="35" t="str">
        <f>IF(SUM(AQ8:AS8)=0," ",SUM(AQ8:AS8))</f>
        <v xml:space="preserve"> </v>
      </c>
      <c r="AU8" s="36" t="str">
        <f>IF(AO8=0,Var!$B$8,IF(LARGE(D8:AM8,1)&gt;=455,Var!$B$4," "))</f>
        <v>---</v>
      </c>
      <c r="AV8" s="36" t="str">
        <f>IF(AO8=0,Var!$B$8,IF(LARGE(D8:AM8,1)&gt;=480,Var!$B$4," "))</f>
        <v>---</v>
      </c>
      <c r="AW8" s="36" t="str">
        <f>IF(AO8=0,Var!$B$8,IF(LARGE(D8:AM8,1)&gt;=500,Var!$B$4," "))</f>
        <v>---</v>
      </c>
      <c r="AX8" s="36" t="str">
        <f>IF(AO8=0,Var!$B$8,IF(LARGE(D8:AM8,1)&gt;=515,Var!$B$4," "))</f>
        <v>---</v>
      </c>
      <c r="AY8" s="36" t="str">
        <f>IF(AO8=0,Var!$B$8,IF(LARGE(D8:AM8,1)&gt;=530,Var!$B$4," "))</f>
        <v>---</v>
      </c>
      <c r="AZ8" s="36" t="str">
        <f>IF(AO8=0,Var!$B$8,IF(LARGE(D8:AM8,1)&gt;=545,Var!$B$4," "))</f>
        <v>---</v>
      </c>
      <c r="BA8" s="36" t="str">
        <f>IF(AO8=0,Var!$B$8,IF(LARGE(D8:AM8,1)&gt;=555,Var!$B$4," "))</f>
        <v>---</v>
      </c>
      <c r="BB8" s="36" t="str">
        <f>IF(AO8=0,Var!$B$8,IF(LARGE(D8:AM8,1)&gt;=565,Var!$B$4," "))</f>
        <v>---</v>
      </c>
      <c r="BC8" s="36" t="str">
        <f>IF(AO8=0,Var!$B$8,IF(LARGE(D8:AM8,1)&gt;=575,Var!$B$4," "))</f>
        <v>---</v>
      </c>
    </row>
    <row r="9" spans="1:55" x14ac:dyDescent="0.2">
      <c r="A9" s="9"/>
      <c r="B9" s="14"/>
      <c r="C9" s="31"/>
      <c r="D9" s="396"/>
      <c r="E9" s="285"/>
      <c r="F9" s="396"/>
      <c r="G9" s="285"/>
      <c r="H9" s="396"/>
      <c r="I9" s="285"/>
      <c r="J9" s="396"/>
      <c r="K9" s="285"/>
      <c r="M9" s="305"/>
      <c r="N9" s="396"/>
      <c r="O9" s="285"/>
      <c r="P9" s="396"/>
      <c r="Q9" s="285"/>
      <c r="R9" s="396"/>
      <c r="S9" s="285"/>
      <c r="T9" s="396"/>
      <c r="U9" s="285"/>
      <c r="V9" s="396"/>
      <c r="W9" s="285"/>
      <c r="X9" s="396"/>
      <c r="Y9" s="285"/>
      <c r="Z9" s="396"/>
      <c r="AA9" s="285"/>
      <c r="AB9" s="396"/>
      <c r="AC9" s="285"/>
      <c r="AD9" s="396"/>
      <c r="AE9" s="285"/>
      <c r="AF9" s="305"/>
      <c r="AG9" s="305"/>
      <c r="AH9" s="650"/>
      <c r="AI9" s="651"/>
      <c r="AJ9" s="396"/>
      <c r="AK9" s="285"/>
      <c r="AL9" s="32"/>
      <c r="AM9" s="33"/>
      <c r="AN9" s="9"/>
      <c r="AO9" s="17">
        <f>COUNT(D9:AM9)</f>
        <v>0</v>
      </c>
      <c r="AP9" s="18" t="str">
        <f>IF(AO9&lt;3," ",(LARGE(D9:AM9,1)+LARGE(D9:AM9,2)+LARGE(D9:AM9,3))/3)</f>
        <v xml:space="preserve"> </v>
      </c>
      <c r="AQ9" s="34" t="str">
        <f t="shared" si="0"/>
        <v xml:space="preserve"> </v>
      </c>
      <c r="AR9" s="34" t="str">
        <f t="shared" si="1"/>
        <v xml:space="preserve"> </v>
      </c>
      <c r="AS9" s="34" t="str">
        <f t="shared" si="2"/>
        <v xml:space="preserve"> </v>
      </c>
      <c r="AT9" s="35" t="str">
        <f>IF(SUM(AQ9:AS9)=0," ",SUM(AQ9:AS9))</f>
        <v xml:space="preserve"> </v>
      </c>
      <c r="AU9" s="36" t="str">
        <f>IF(AO9=0,Var!$B$8,IF(LARGE(D9:AM9,1)&gt;=455,Var!$B$4," "))</f>
        <v>---</v>
      </c>
      <c r="AV9" s="36" t="str">
        <f>IF(AO9=0,Var!$B$8,IF(LARGE(D9:AM9,1)&gt;=480,Var!$B$4," "))</f>
        <v>---</v>
      </c>
      <c r="AW9" s="36" t="str">
        <f>IF(AO9=0,Var!$B$8,IF(LARGE(D9:AM9,1)&gt;=500,Var!$B$4," "))</f>
        <v>---</v>
      </c>
      <c r="AX9" s="36" t="str">
        <f>IF(AO9=0,Var!$B$8,IF(LARGE(D9:AM9,1)&gt;=515,Var!$B$4," "))</f>
        <v>---</v>
      </c>
      <c r="AY9" s="36" t="str">
        <f>IF(AO9=0,Var!$B$8,IF(LARGE(D9:AM9,1)&gt;=530,Var!$B$4," "))</f>
        <v>---</v>
      </c>
      <c r="AZ9" s="36" t="str">
        <f>IF(AO9=0,Var!$B$8,IF(LARGE(D9:AM9,1)&gt;=545,Var!$B$4," "))</f>
        <v>---</v>
      </c>
      <c r="BA9" s="36" t="str">
        <f>IF(AO9=0,Var!$B$8,IF(LARGE(D9:AM9,1)&gt;=555,Var!$B$4," "))</f>
        <v>---</v>
      </c>
      <c r="BB9" s="36" t="str">
        <f>IF(AO9=0,Var!$B$8,IF(LARGE(D9:AM9,1)&gt;=565,Var!$B$4," "))</f>
        <v>---</v>
      </c>
      <c r="BC9" s="36" t="str">
        <f>IF(AO9=0,Var!$B$8,IF(LARGE(D9:AM9,1)&gt;=575,Var!$B$4," "))</f>
        <v>---</v>
      </c>
    </row>
    <row r="10" spans="1:55" ht="22.7" customHeight="1" x14ac:dyDescent="0.2">
      <c r="A10" s="9"/>
      <c r="B10" s="27"/>
      <c r="C10" s="28" t="s">
        <v>394</v>
      </c>
      <c r="D10" s="303"/>
      <c r="E10" s="303"/>
      <c r="F10" s="303"/>
      <c r="G10" s="303"/>
      <c r="H10" s="303"/>
      <c r="I10" s="303"/>
      <c r="J10" s="303"/>
      <c r="K10" s="303"/>
      <c r="L10" s="303"/>
      <c r="M10" s="303"/>
      <c r="N10" s="404"/>
      <c r="O10" s="303"/>
      <c r="P10" s="303"/>
      <c r="Q10" s="303"/>
      <c r="R10" s="303"/>
      <c r="S10" s="303"/>
      <c r="T10" s="303"/>
      <c r="U10" s="303"/>
      <c r="V10" s="303"/>
      <c r="W10" s="303"/>
      <c r="X10" s="303"/>
      <c r="Y10" s="303"/>
      <c r="Z10" s="303"/>
      <c r="AA10" s="303"/>
      <c r="AB10" s="405"/>
      <c r="AC10" s="303"/>
      <c r="AD10" s="406"/>
      <c r="AE10" s="406"/>
      <c r="AF10" s="406"/>
      <c r="AG10" s="406"/>
      <c r="AH10" s="406"/>
      <c r="AI10" s="406"/>
      <c r="AJ10" s="303"/>
      <c r="AK10" s="406"/>
      <c r="AL10" s="30"/>
      <c r="AM10" s="30"/>
      <c r="AN10" s="9"/>
      <c r="AO10" s="17"/>
      <c r="AP10" s="18"/>
      <c r="AQ10" s="478" t="str">
        <f t="shared" si="0"/>
        <v xml:space="preserve"> </v>
      </c>
      <c r="AR10" s="478" t="str">
        <f t="shared" si="1"/>
        <v xml:space="preserve"> </v>
      </c>
      <c r="AS10" s="478" t="str">
        <f t="shared" si="2"/>
        <v xml:space="preserve"> </v>
      </c>
      <c r="AT10" s="26"/>
      <c r="AU10" s="17"/>
      <c r="AV10" s="17"/>
      <c r="AW10" s="26"/>
      <c r="AX10" s="17"/>
      <c r="AY10" s="17"/>
      <c r="AZ10" s="17"/>
      <c r="BA10" s="26"/>
      <c r="BB10" s="17"/>
      <c r="BC10" s="17"/>
    </row>
    <row r="11" spans="1:55" x14ac:dyDescent="0.2">
      <c r="A11" s="9"/>
      <c r="B11" s="14">
        <v>1</v>
      </c>
      <c r="C11" s="31" t="s">
        <v>395</v>
      </c>
      <c r="D11" s="396"/>
      <c r="E11" s="285"/>
      <c r="F11" s="396"/>
      <c r="G11" s="285"/>
      <c r="H11" s="396"/>
      <c r="I11" s="285"/>
      <c r="J11" s="396"/>
      <c r="K11" s="285"/>
      <c r="M11" s="305"/>
      <c r="N11" s="396"/>
      <c r="O11" s="285"/>
      <c r="P11" s="396"/>
      <c r="Q11" s="483"/>
      <c r="R11" s="396"/>
      <c r="S11" s="285"/>
      <c r="T11" s="396">
        <v>372</v>
      </c>
      <c r="U11" s="483" t="s">
        <v>12</v>
      </c>
      <c r="V11" s="396"/>
      <c r="W11" s="285"/>
      <c r="X11" s="396"/>
      <c r="Y11" s="285"/>
      <c r="Z11" s="396"/>
      <c r="AA11" s="285"/>
      <c r="AB11" s="396"/>
      <c r="AC11" s="285"/>
      <c r="AD11" s="396"/>
      <c r="AE11" s="285"/>
      <c r="AF11" s="305"/>
      <c r="AG11" s="305"/>
      <c r="AH11" s="652"/>
      <c r="AI11" s="305"/>
      <c r="AJ11" s="396"/>
      <c r="AK11" s="285"/>
      <c r="AL11" s="32"/>
      <c r="AM11" s="33"/>
      <c r="AN11" s="9"/>
      <c r="AO11" s="17">
        <f>COUNT(D11:AM11)</f>
        <v>1</v>
      </c>
      <c r="AP11" s="18" t="str">
        <f>IF(AO11&lt;3," ",(LARGE(D11:AM11,1)+LARGE(D11:AM11,2)+LARGE(D11:AM11,3))/3)</f>
        <v xml:space="preserve"> </v>
      </c>
      <c r="AQ11" s="34" t="str">
        <f t="shared" si="0"/>
        <v xml:space="preserve"> </v>
      </c>
      <c r="AR11" s="34">
        <f t="shared" si="1"/>
        <v>1</v>
      </c>
      <c r="AS11" s="34" t="str">
        <f t="shared" si="2"/>
        <v xml:space="preserve"> </v>
      </c>
      <c r="AT11" s="35">
        <f>IF(SUM(AQ11:AS11)=0," ",SUM(AQ11:AS11))</f>
        <v>1</v>
      </c>
      <c r="AU11" s="36" t="str">
        <f>IF(AO11=0,Var!$B$8,IF(LARGE(D11:AM11,1)&gt;=455,Var!$B$4," "))</f>
        <v xml:space="preserve"> </v>
      </c>
      <c r="AV11" s="36" t="str">
        <f>IF(AO11=0,Var!$B$8,IF(LARGE(D11:AM11,1)&gt;=480,Var!$B$4," "))</f>
        <v xml:space="preserve"> </v>
      </c>
      <c r="AW11" s="36" t="str">
        <f>IF(AO11=0,Var!$B$8,IF(LARGE(D11:AM11,1)&gt;=500,Var!$B$4," "))</f>
        <v xml:space="preserve"> </v>
      </c>
      <c r="AX11" s="36" t="str">
        <f>IF(AO11=0,Var!$B$8,IF(LARGE(D11:AM11,1)&gt;=515,Var!$B$4," "))</f>
        <v xml:space="preserve"> </v>
      </c>
      <c r="AY11" s="36" t="str">
        <f>IF(AO11=0,Var!$B$8,IF(LARGE(D11:AM11,1)&gt;=530,Var!$B$4," "))</f>
        <v xml:space="preserve"> </v>
      </c>
      <c r="AZ11" s="36" t="str">
        <f>IF(AO11=0,Var!$B$8,IF(LARGE(D11:AM11,1)&gt;=545,Var!$B$4," "))</f>
        <v xml:space="preserve"> </v>
      </c>
      <c r="BA11" s="36" t="str">
        <f>IF(AO11=0,Var!$B$8,IF(LARGE(D11:AM11,1)&gt;=555,Var!$B$4," "))</f>
        <v xml:space="preserve"> </v>
      </c>
      <c r="BB11" s="36" t="str">
        <f>IF(AO11=0,Var!$B$8,IF(LARGE(D11:AM11,1)&gt;=565,Var!$B$4," "))</f>
        <v xml:space="preserve"> </v>
      </c>
      <c r="BC11" s="36" t="str">
        <f>IF(AO11=0,Var!$B$8,IF(LARGE(D11:AM11,1)&gt;=575,Var!$B$4," "))</f>
        <v xml:space="preserve"> </v>
      </c>
    </row>
    <row r="12" spans="1:55" ht="22.7" customHeight="1" x14ac:dyDescent="0.2">
      <c r="A12" s="9"/>
      <c r="B12" s="27"/>
      <c r="C12" s="28" t="s">
        <v>305</v>
      </c>
      <c r="D12" s="303"/>
      <c r="E12" s="303"/>
      <c r="F12" s="303"/>
      <c r="G12" s="303"/>
      <c r="H12" s="303"/>
      <c r="I12" s="303"/>
      <c r="J12" s="303"/>
      <c r="K12" s="303"/>
      <c r="L12" s="303"/>
      <c r="M12" s="303"/>
      <c r="N12" s="404"/>
      <c r="O12" s="303"/>
      <c r="P12" s="303"/>
      <c r="Q12" s="303"/>
      <c r="R12" s="303"/>
      <c r="S12" s="303"/>
      <c r="T12" s="303"/>
      <c r="U12" s="303"/>
      <c r="V12" s="303"/>
      <c r="W12" s="303"/>
      <c r="X12" s="303"/>
      <c r="Y12" s="303"/>
      <c r="Z12" s="303"/>
      <c r="AA12" s="303"/>
      <c r="AB12" s="405"/>
      <c r="AC12" s="303"/>
      <c r="AD12" s="406"/>
      <c r="AE12" s="406"/>
      <c r="AF12" s="406"/>
      <c r="AG12" s="406"/>
      <c r="AH12" s="406"/>
      <c r="AI12" s="406"/>
      <c r="AJ12" s="303"/>
      <c r="AK12" s="406"/>
      <c r="AL12" s="30"/>
      <c r="AM12" s="30"/>
      <c r="AN12" s="9"/>
      <c r="AO12" s="17"/>
      <c r="AP12" s="18"/>
      <c r="AQ12" s="478" t="str">
        <f t="shared" si="0"/>
        <v xml:space="preserve"> </v>
      </c>
      <c r="AR12" s="478" t="str">
        <f t="shared" si="1"/>
        <v xml:space="preserve"> </v>
      </c>
      <c r="AS12" s="478" t="str">
        <f t="shared" si="2"/>
        <v xml:space="preserve"> </v>
      </c>
      <c r="AT12" s="26"/>
      <c r="AU12" s="17"/>
      <c r="AV12" s="17"/>
      <c r="AW12" s="26"/>
      <c r="AX12" s="17"/>
      <c r="AY12" s="17"/>
      <c r="AZ12" s="17"/>
      <c r="BA12" s="26"/>
      <c r="BB12" s="17"/>
      <c r="BC12" s="17"/>
    </row>
    <row r="13" spans="1:55" x14ac:dyDescent="0.2">
      <c r="A13" s="9"/>
      <c r="B13" s="14"/>
      <c r="C13" s="31"/>
      <c r="D13" s="396"/>
      <c r="E13" s="285"/>
      <c r="F13" s="396"/>
      <c r="G13" s="285"/>
      <c r="H13" s="396"/>
      <c r="I13" s="285"/>
      <c r="J13" s="396"/>
      <c r="K13" s="285"/>
      <c r="M13" s="305"/>
      <c r="N13" s="396"/>
      <c r="O13" s="285"/>
      <c r="P13" s="396"/>
      <c r="Q13" s="285"/>
      <c r="R13" s="396"/>
      <c r="S13" s="285"/>
      <c r="T13" s="396"/>
      <c r="U13" s="285"/>
      <c r="V13" s="396"/>
      <c r="W13" s="285"/>
      <c r="X13" s="396"/>
      <c r="Y13" s="285"/>
      <c r="Z13" s="396"/>
      <c r="AA13" s="285"/>
      <c r="AB13" s="396"/>
      <c r="AC13" s="285"/>
      <c r="AD13" s="396"/>
      <c r="AE13" s="285"/>
      <c r="AF13" s="305"/>
      <c r="AG13" s="305"/>
      <c r="AH13" s="652"/>
      <c r="AI13" s="305"/>
      <c r="AJ13" s="396"/>
      <c r="AK13" s="285"/>
      <c r="AL13" s="32"/>
      <c r="AM13" s="33"/>
      <c r="AN13" s="9"/>
      <c r="AO13" s="17">
        <f>COUNT(D13:AM13)</f>
        <v>0</v>
      </c>
      <c r="AP13" s="18" t="str">
        <f t="shared" ref="AP13:AP46" si="3">IF(AO13&lt;3," ",(LARGE(D13:AM13,1)+LARGE(D13:AM13,2)+LARGE(D13:AM13,3))/3)</f>
        <v xml:space="preserve"> </v>
      </c>
      <c r="AQ13" s="34" t="str">
        <f t="shared" si="0"/>
        <v xml:space="preserve"> </v>
      </c>
      <c r="AR13" s="34" t="str">
        <f t="shared" si="1"/>
        <v xml:space="preserve"> </v>
      </c>
      <c r="AS13" s="34" t="str">
        <f t="shared" si="2"/>
        <v xml:space="preserve"> </v>
      </c>
      <c r="AT13" s="35" t="str">
        <f>IF(SUM(AQ13:AS13)=0," ",SUM(AQ13:AS13))</f>
        <v xml:space="preserve"> </v>
      </c>
      <c r="AU13" s="36" t="str">
        <f>IF(AO13=0,Var!$B$8,IF(LARGE(D13:AM13,1)&gt;=455,Var!$B$4," "))</f>
        <v>---</v>
      </c>
      <c r="AV13" s="36" t="str">
        <f>IF(AO13=0,Var!$B$8,IF(LARGE(D13:AM13,1)&gt;=480,Var!$B$4," "))</f>
        <v>---</v>
      </c>
      <c r="AW13" s="284" t="str">
        <f>IF(AO13=0,Var!$B$8,IF(LARGE(D13:AM13,1)&gt;=500,Var!$B$4," "))</f>
        <v>---</v>
      </c>
      <c r="AX13" s="284" t="str">
        <f>IF(AO13=0,Var!$B$8,IF(LARGE(D13:AM13,1)&gt;=515,Var!$B$4," "))</f>
        <v>---</v>
      </c>
      <c r="AY13" s="284" t="str">
        <f>IF(AO13=0,Var!$B$8,IF(LARGE(D13:AM13,1)&gt;=530,Var!$B$4," "))</f>
        <v>---</v>
      </c>
      <c r="AZ13" s="284" t="str">
        <f>IF(AO13=0,Var!$B$8,IF(LARGE(D13:AM13,1)&gt;=545,Var!$B$4," "))</f>
        <v>---</v>
      </c>
      <c r="BA13" s="284" t="str">
        <f>IF(AO13=0,Var!$B$8,IF(LARGE(D13:AM13,1)&gt;=555,Var!$B$4," "))</f>
        <v>---</v>
      </c>
      <c r="BB13" s="284" t="str">
        <f>IF(AO13=0,Var!$B$8,IF(LARGE(D13:AM13,1)&gt;=565,Var!$B$4," "))</f>
        <v>---</v>
      </c>
      <c r="BC13" s="36" t="str">
        <f>IF(AO13=0,Var!$B$8,IF(LARGE(D13:AM13,1)&gt;=575,Var!$B$4," "))</f>
        <v>---</v>
      </c>
    </row>
    <row r="14" spans="1:55" ht="22.7" customHeight="1" x14ac:dyDescent="0.2">
      <c r="A14" s="9"/>
      <c r="B14" s="27"/>
      <c r="C14" s="28" t="s">
        <v>306</v>
      </c>
      <c r="D14" s="303"/>
      <c r="E14" s="303"/>
      <c r="F14" s="303"/>
      <c r="G14" s="303"/>
      <c r="H14" s="303"/>
      <c r="I14" s="303"/>
      <c r="J14" s="303"/>
      <c r="K14" s="303"/>
      <c r="L14" s="303"/>
      <c r="M14" s="303"/>
      <c r="N14" s="404"/>
      <c r="O14" s="303"/>
      <c r="P14" s="303"/>
      <c r="Q14" s="303"/>
      <c r="R14" s="303"/>
      <c r="S14" s="303"/>
      <c r="T14" s="303"/>
      <c r="U14" s="303"/>
      <c r="V14" s="303"/>
      <c r="W14" s="303"/>
      <c r="X14" s="303"/>
      <c r="Y14" s="303"/>
      <c r="Z14" s="303"/>
      <c r="AA14" s="303"/>
      <c r="AB14" s="405"/>
      <c r="AC14" s="303"/>
      <c r="AD14" s="406"/>
      <c r="AE14" s="406"/>
      <c r="AF14" s="406"/>
      <c r="AG14" s="406"/>
      <c r="AH14" s="406"/>
      <c r="AI14" s="406"/>
      <c r="AJ14" s="303"/>
      <c r="AK14" s="406"/>
      <c r="AL14" s="30"/>
      <c r="AM14" s="30"/>
      <c r="AN14" s="9"/>
      <c r="AO14" s="17"/>
      <c r="AP14" s="18" t="str">
        <f t="shared" si="3"/>
        <v xml:space="preserve"> </v>
      </c>
      <c r="AQ14" s="478" t="str">
        <f t="shared" si="0"/>
        <v xml:space="preserve"> </v>
      </c>
      <c r="AR14" s="478" t="str">
        <f t="shared" si="1"/>
        <v xml:space="preserve"> </v>
      </c>
      <c r="AS14" s="478" t="str">
        <f t="shared" si="2"/>
        <v xml:space="preserve"> </v>
      </c>
      <c r="AT14" s="479"/>
      <c r="AU14" s="17"/>
      <c r="AV14" s="17"/>
      <c r="AW14" s="26"/>
      <c r="AX14" s="17"/>
      <c r="AY14" s="17"/>
      <c r="AZ14" s="17"/>
      <c r="BA14" s="26"/>
      <c r="BB14" s="17"/>
      <c r="BC14" s="17"/>
    </row>
    <row r="15" spans="1:55" x14ac:dyDescent="0.2">
      <c r="A15" s="9"/>
      <c r="B15" s="14">
        <v>1</v>
      </c>
      <c r="C15" s="481" t="s">
        <v>311</v>
      </c>
      <c r="D15" s="396"/>
      <c r="E15" s="285"/>
      <c r="F15" s="396"/>
      <c r="G15" s="285"/>
      <c r="H15" s="396"/>
      <c r="I15" s="285"/>
      <c r="J15" s="305"/>
      <c r="K15" s="305"/>
      <c r="L15" s="396"/>
      <c r="M15" s="285"/>
      <c r="N15" s="396"/>
      <c r="O15" s="285"/>
      <c r="P15" s="396"/>
      <c r="Q15" s="483"/>
      <c r="R15" s="396"/>
      <c r="S15" s="285"/>
      <c r="T15" s="396">
        <v>462</v>
      </c>
      <c r="U15" s="483" t="s">
        <v>11</v>
      </c>
      <c r="V15" s="396"/>
      <c r="W15" s="483"/>
      <c r="X15" s="396"/>
      <c r="Y15" s="285"/>
      <c r="Z15" s="396">
        <v>468</v>
      </c>
      <c r="AA15" s="483" t="s">
        <v>12</v>
      </c>
      <c r="AB15" s="396">
        <v>483</v>
      </c>
      <c r="AC15" s="483" t="s">
        <v>11</v>
      </c>
      <c r="AD15" s="396"/>
      <c r="AE15" s="285"/>
      <c r="AF15" s="305"/>
      <c r="AG15" s="305"/>
      <c r="AH15" s="649"/>
      <c r="AI15" s="566"/>
      <c r="AJ15" s="32">
        <v>384</v>
      </c>
      <c r="AK15" s="593" t="s">
        <v>12</v>
      </c>
      <c r="AL15" s="9"/>
      <c r="AM15" s="477"/>
      <c r="AN15" s="18" t="str">
        <f>IF(AM15&lt;3," ",(LARGE(C15:AK15,1)+LARGE(C15:AK15,2)+LARGE(C15:AK15,3))/3)</f>
        <v xml:space="preserve"> </v>
      </c>
      <c r="AO15" s="17">
        <f>COUNT(D15:AM15)</f>
        <v>4</v>
      </c>
      <c r="AP15" s="18">
        <f t="shared" si="3"/>
        <v>471</v>
      </c>
      <c r="AQ15" s="34">
        <f t="shared" si="0"/>
        <v>2</v>
      </c>
      <c r="AR15" s="34">
        <f t="shared" si="1"/>
        <v>2</v>
      </c>
      <c r="AS15" s="34" t="str">
        <f t="shared" si="2"/>
        <v xml:space="preserve"> </v>
      </c>
      <c r="AT15" s="35">
        <f t="shared" ref="AT15:AT16" si="4">IF(SUM(AQ15:AS15)=0," ",SUM(AQ15:AS15))</f>
        <v>4</v>
      </c>
      <c r="AU15" s="284">
        <f>IF(AO15=0,Var!$B$8,IF(LARGE(D15:AM15,1)&gt;=455,Var!$B$4," "))</f>
        <v>26</v>
      </c>
      <c r="AV15" s="284">
        <f>IF(AO15=0,Var!$B$8,IF(LARGE(D15:AM15,1)&gt;=480,Var!$B$4," "))</f>
        <v>26</v>
      </c>
      <c r="AW15" s="284" t="str">
        <f>IF(AO15=0,Var!$B$8,IF(LARGE(D15:AM15,1)&gt;=500,Var!$B$4," "))</f>
        <v xml:space="preserve"> </v>
      </c>
      <c r="AX15" s="284" t="str">
        <f>IF(AO15=0,Var!$B$8,IF(LARGE(D15:AM15,1)&gt;=515,Var!$B$4," "))</f>
        <v xml:space="preserve"> </v>
      </c>
      <c r="AY15" s="284" t="str">
        <f>IF(AO15=0,Var!$B$8,IF(LARGE(D15:AM15,1)&gt;=530,Var!$B$4," "))</f>
        <v xml:space="preserve"> </v>
      </c>
      <c r="AZ15" s="284" t="str">
        <f>IF(AO15=0,Var!$B$8,IF(LARGE(D15:AM15,1)&gt;=545,Var!$B$4," "))</f>
        <v xml:space="preserve"> </v>
      </c>
      <c r="BA15" s="284" t="str">
        <f>IF(AO15=0,Var!$B$8,IF(LARGE(D15:AM15,1)&gt;=555,Var!$B$4," "))</f>
        <v xml:space="preserve"> </v>
      </c>
      <c r="BB15" s="284" t="str">
        <f>IF(AO15=0,Var!$B$8,IF(LARGE(D15:AM15,1)&gt;=565,Var!$B$4," "))</f>
        <v xml:space="preserve"> </v>
      </c>
      <c r="BC15" s="36" t="str">
        <f>IF(AO15=0,Var!$B$8,IF(LARGE(D15:AM15,1)&gt;=575,Var!$B$4," "))</f>
        <v xml:space="preserve"> </v>
      </c>
    </row>
    <row r="16" spans="1:55" x14ac:dyDescent="0.2">
      <c r="A16" s="9"/>
      <c r="B16" s="14"/>
      <c r="C16" s="31"/>
      <c r="D16" s="396"/>
      <c r="E16" s="285"/>
      <c r="F16" s="396"/>
      <c r="G16" s="285"/>
      <c r="H16" s="396"/>
      <c r="I16" s="285"/>
      <c r="J16" s="396"/>
      <c r="K16" s="285"/>
      <c r="M16" s="305"/>
      <c r="N16" s="396"/>
      <c r="O16" s="285"/>
      <c r="P16" s="396"/>
      <c r="Q16" s="285"/>
      <c r="R16" s="396"/>
      <c r="S16" s="285"/>
      <c r="T16" s="396"/>
      <c r="U16" s="285"/>
      <c r="V16" s="396"/>
      <c r="W16" s="285"/>
      <c r="X16" s="396"/>
      <c r="Y16" s="285"/>
      <c r="Z16" s="396"/>
      <c r="AA16" s="285"/>
      <c r="AB16" s="396"/>
      <c r="AC16" s="285"/>
      <c r="AD16" s="396"/>
      <c r="AE16" s="285"/>
      <c r="AF16" s="305"/>
      <c r="AG16" s="305"/>
      <c r="AH16" s="650"/>
      <c r="AI16" s="651"/>
      <c r="AJ16" s="396"/>
      <c r="AK16" s="285"/>
      <c r="AL16" s="32"/>
      <c r="AM16" s="33"/>
      <c r="AN16" s="9"/>
      <c r="AO16" s="17">
        <f>COUNT(D16:AM16)</f>
        <v>0</v>
      </c>
      <c r="AP16" s="18" t="str">
        <f t="shared" si="3"/>
        <v xml:space="preserve"> </v>
      </c>
      <c r="AQ16" s="34" t="str">
        <f t="shared" si="0"/>
        <v xml:space="preserve"> </v>
      </c>
      <c r="AR16" s="34" t="str">
        <f t="shared" si="1"/>
        <v xml:space="preserve"> </v>
      </c>
      <c r="AS16" s="34" t="str">
        <f t="shared" si="2"/>
        <v xml:space="preserve"> </v>
      </c>
      <c r="AT16" s="35" t="str">
        <f t="shared" si="4"/>
        <v xml:space="preserve"> </v>
      </c>
      <c r="AU16" s="284" t="str">
        <f>IF(AO16=0,Var!$B$8,IF(LARGE(D16:AM16,1)&gt;=455,Var!$B$4," "))</f>
        <v>---</v>
      </c>
      <c r="AV16" s="284" t="str">
        <f>IF(AO16=0,Var!$B$8,IF(LARGE(D16:AM16,1)&gt;=480,Var!$B$4," "))</f>
        <v>---</v>
      </c>
      <c r="AW16" s="284" t="str">
        <f>IF(AO16=0,Var!$B$8,IF(LARGE(D16:AM16,1)&gt;=500,Var!$B$4," "))</f>
        <v>---</v>
      </c>
      <c r="AX16" s="284" t="str">
        <f>IF(AO16=0,Var!$B$8,IF(LARGE(D16:AM16,1)&gt;=515,Var!$B$4," "))</f>
        <v>---</v>
      </c>
      <c r="AY16" s="284" t="str">
        <f>IF(AO16=0,Var!$B$8,IF(LARGE(D16:AM16,1)&gt;=530,Var!$B$4," "))</f>
        <v>---</v>
      </c>
      <c r="AZ16" s="284" t="str">
        <f>IF(AO16=0,Var!$B$8,IF(LARGE(D16:AM16,1)&gt;=545,Var!$B$4," "))</f>
        <v>---</v>
      </c>
      <c r="BA16" s="284" t="str">
        <f>IF(AO16=0,Var!$B$8,IF(LARGE(D16:AM16,1)&gt;=555,Var!$B$4," "))</f>
        <v>---</v>
      </c>
      <c r="BB16" s="284" t="str">
        <f>IF(AO16=0,Var!$B$8,IF(LARGE(D16:AM16,1)&gt;=565,Var!$B$4," "))</f>
        <v>---</v>
      </c>
      <c r="BC16" s="36" t="str">
        <f>IF(AO16=0,Var!$B$8,IF(LARGE(D16:AM16,1)&gt;=575,Var!$B$4," "))</f>
        <v>---</v>
      </c>
    </row>
    <row r="17" spans="1:55" ht="22.7" customHeight="1" x14ac:dyDescent="0.2">
      <c r="A17" s="9"/>
      <c r="B17" s="27"/>
      <c r="C17" s="28" t="s">
        <v>217</v>
      </c>
      <c r="D17" s="303"/>
      <c r="E17" s="303"/>
      <c r="F17" s="303"/>
      <c r="G17" s="303"/>
      <c r="H17" s="303"/>
      <c r="I17" s="303"/>
      <c r="J17" s="303"/>
      <c r="K17" s="303"/>
      <c r="L17" s="303"/>
      <c r="M17" s="303"/>
      <c r="N17" s="404"/>
      <c r="O17" s="303"/>
      <c r="P17" s="303"/>
      <c r="Q17" s="303"/>
      <c r="R17" s="303"/>
      <c r="S17" s="303"/>
      <c r="T17" s="303"/>
      <c r="U17" s="303"/>
      <c r="V17" s="303"/>
      <c r="W17" s="303"/>
      <c r="X17" s="303"/>
      <c r="Y17" s="303"/>
      <c r="Z17" s="303"/>
      <c r="AA17" s="303"/>
      <c r="AB17" s="405"/>
      <c r="AC17" s="303"/>
      <c r="AD17" s="406"/>
      <c r="AE17" s="406"/>
      <c r="AF17" s="406"/>
      <c r="AG17" s="406"/>
      <c r="AH17" s="406"/>
      <c r="AI17" s="406"/>
      <c r="AJ17" s="303"/>
      <c r="AK17" s="406"/>
      <c r="AL17" s="30"/>
      <c r="AM17" s="30"/>
      <c r="AN17" s="9"/>
      <c r="AO17" s="17"/>
      <c r="AP17" s="18" t="str">
        <f t="shared" si="3"/>
        <v xml:space="preserve"> </v>
      </c>
      <c r="AQ17" s="478" t="str">
        <f t="shared" si="0"/>
        <v xml:space="preserve"> </v>
      </c>
      <c r="AR17" s="478" t="str">
        <f t="shared" si="1"/>
        <v xml:space="preserve"> </v>
      </c>
      <c r="AS17" s="478" t="str">
        <f t="shared" si="2"/>
        <v xml:space="preserve"> </v>
      </c>
      <c r="AT17" s="26"/>
      <c r="AU17" s="17"/>
      <c r="AV17" s="17"/>
      <c r="AW17" s="26"/>
      <c r="AX17" s="17"/>
      <c r="AY17" s="17"/>
      <c r="AZ17" s="17"/>
      <c r="BA17" s="26"/>
      <c r="BB17" s="17"/>
      <c r="BC17" s="17"/>
    </row>
    <row r="18" spans="1:55" x14ac:dyDescent="0.2">
      <c r="A18" s="9"/>
      <c r="B18" s="14"/>
      <c r="C18" s="31"/>
      <c r="D18" s="396"/>
      <c r="E18" s="285"/>
      <c r="F18" s="396"/>
      <c r="G18" s="285"/>
      <c r="H18" s="396"/>
      <c r="I18" s="285"/>
      <c r="J18" s="396"/>
      <c r="K18" s="285"/>
      <c r="M18" s="305"/>
      <c r="N18" s="396"/>
      <c r="O18" s="285"/>
      <c r="P18" s="396"/>
      <c r="Q18" s="285"/>
      <c r="R18" s="396"/>
      <c r="S18" s="285"/>
      <c r="T18" s="396"/>
      <c r="U18" s="285"/>
      <c r="V18" s="396"/>
      <c r="W18" s="285"/>
      <c r="X18" s="396"/>
      <c r="Y18" s="285"/>
      <c r="Z18" s="396"/>
      <c r="AA18" s="285"/>
      <c r="AB18" s="396"/>
      <c r="AC18" s="285"/>
      <c r="AD18" s="396"/>
      <c r="AE18" s="285"/>
      <c r="AF18" s="305"/>
      <c r="AG18" s="305"/>
      <c r="AH18" s="652"/>
      <c r="AI18" s="305"/>
      <c r="AJ18" s="396"/>
      <c r="AK18" s="285"/>
      <c r="AL18" s="32"/>
      <c r="AM18" s="33"/>
      <c r="AN18" s="9"/>
      <c r="AO18" s="17">
        <f>COUNT(D18:AM18)</f>
        <v>0</v>
      </c>
      <c r="AP18" s="18" t="str">
        <f t="shared" si="3"/>
        <v xml:space="preserve"> </v>
      </c>
      <c r="AQ18" s="34" t="str">
        <f t="shared" si="0"/>
        <v xml:space="preserve"> </v>
      </c>
      <c r="AR18" s="34" t="str">
        <f t="shared" si="1"/>
        <v xml:space="preserve"> </v>
      </c>
      <c r="AS18" s="34" t="str">
        <f t="shared" si="2"/>
        <v xml:space="preserve"> </v>
      </c>
      <c r="AT18" s="35" t="str">
        <f>IF(SUM(AQ18:AS18)=0," ",SUM(AQ18:AS18))</f>
        <v xml:space="preserve"> </v>
      </c>
      <c r="AU18" s="284" t="str">
        <f>IF(AO18=0,Var!$B$8,IF(LARGE(D18:AM18,1)&gt;=455,Var!$B$4," "))</f>
        <v>---</v>
      </c>
      <c r="AV18" s="284" t="str">
        <f>IF(AO18=0,Var!$B$8,IF(LARGE(D18:AM18,1)&gt;=480,Var!$B$4," "))</f>
        <v>---</v>
      </c>
      <c r="AW18" s="284" t="str">
        <f>IF(AO18=0,Var!$B$8,IF(LARGE(D18:AM18,1)&gt;=500,Var!$B$4," "))</f>
        <v>---</v>
      </c>
      <c r="AX18" s="284" t="str">
        <f>IF(AO18=0,Var!$B$8,IF(LARGE(D18:AM18,1)&gt;=515,Var!$B$4," "))</f>
        <v>---</v>
      </c>
      <c r="AY18" s="284" t="str">
        <f>IF(AO18=0,Var!$B$8,IF(LARGE(D18:AM18,1)&gt;=530,Var!$B$4," "))</f>
        <v>---</v>
      </c>
      <c r="AZ18" s="284" t="str">
        <f>IF(AO18=0,Var!$B$8,IF(LARGE(D18:AM18,1)&gt;=545,Var!$B$4," "))</f>
        <v>---</v>
      </c>
      <c r="BA18" s="284" t="str">
        <f>IF(AO18=0,Var!$B$8,IF(LARGE(D18:AM18,1)&gt;=555,Var!$B$4," "))</f>
        <v>---</v>
      </c>
      <c r="BB18" s="284" t="str">
        <f>IF(AO18=0,Var!$B$8,IF(LARGE(D18:AM18,1)&gt;=565,Var!$B$4," "))</f>
        <v>---</v>
      </c>
      <c r="BC18" s="36" t="str">
        <f>IF(AO18=0,Var!$B$8,IF(LARGE(D18:AM18,1)&gt;=575,Var!$B$4," "))</f>
        <v>---</v>
      </c>
    </row>
    <row r="19" spans="1:55" ht="22.7" customHeight="1" x14ac:dyDescent="0.2">
      <c r="A19" s="9"/>
      <c r="B19" s="27"/>
      <c r="C19" s="28" t="s">
        <v>307</v>
      </c>
      <c r="D19" s="303"/>
      <c r="E19" s="303"/>
      <c r="F19" s="303"/>
      <c r="G19" s="303"/>
      <c r="H19" s="303"/>
      <c r="I19" s="303"/>
      <c r="J19" s="303"/>
      <c r="K19" s="303"/>
      <c r="L19" s="303"/>
      <c r="M19" s="303"/>
      <c r="N19" s="404"/>
      <c r="O19" s="303"/>
      <c r="P19" s="303"/>
      <c r="Q19" s="303"/>
      <c r="R19" s="303"/>
      <c r="S19" s="303"/>
      <c r="T19" s="303"/>
      <c r="U19" s="303"/>
      <c r="V19" s="303"/>
      <c r="W19" s="303"/>
      <c r="X19" s="303"/>
      <c r="Y19" s="303"/>
      <c r="Z19" s="303"/>
      <c r="AA19" s="303"/>
      <c r="AB19" s="405"/>
      <c r="AC19" s="303"/>
      <c r="AD19" s="406"/>
      <c r="AE19" s="406"/>
      <c r="AF19" s="406"/>
      <c r="AG19" s="406"/>
      <c r="AH19" s="406"/>
      <c r="AI19" s="406"/>
      <c r="AJ19" s="303"/>
      <c r="AK19" s="406"/>
      <c r="AL19" s="30"/>
      <c r="AM19" s="30"/>
      <c r="AN19" s="9"/>
      <c r="AO19" s="17"/>
      <c r="AP19" s="18" t="str">
        <f t="shared" si="3"/>
        <v xml:space="preserve"> </v>
      </c>
      <c r="AQ19" s="478" t="str">
        <f t="shared" si="0"/>
        <v xml:space="preserve"> </v>
      </c>
      <c r="AR19" s="478" t="str">
        <f t="shared" si="1"/>
        <v xml:space="preserve"> </v>
      </c>
      <c r="AS19" s="478" t="str">
        <f t="shared" si="2"/>
        <v xml:space="preserve"> </v>
      </c>
      <c r="AT19" s="26"/>
      <c r="AU19" s="17"/>
      <c r="AV19" s="17"/>
      <c r="AW19" s="26"/>
      <c r="AX19" s="17"/>
      <c r="AY19" s="17"/>
      <c r="AZ19" s="17"/>
      <c r="BA19" s="26"/>
      <c r="BB19" s="17"/>
      <c r="BC19" s="17"/>
    </row>
    <row r="20" spans="1:55" x14ac:dyDescent="0.2">
      <c r="A20" s="9"/>
      <c r="B20" s="14">
        <v>1</v>
      </c>
      <c r="C20" s="31" t="s">
        <v>385</v>
      </c>
      <c r="D20" s="396"/>
      <c r="E20" s="285"/>
      <c r="F20" s="396"/>
      <c r="G20" s="285"/>
      <c r="H20" s="396"/>
      <c r="I20" s="285"/>
      <c r="J20" s="396"/>
      <c r="K20" s="285"/>
      <c r="L20" s="381">
        <v>305</v>
      </c>
      <c r="M20" s="487" t="s">
        <v>13</v>
      </c>
      <c r="N20" s="396"/>
      <c r="O20" s="285"/>
      <c r="P20" s="396"/>
      <c r="Q20" s="285"/>
      <c r="R20" s="396"/>
      <c r="S20" s="285"/>
      <c r="T20" s="396">
        <v>343</v>
      </c>
      <c r="U20" s="483" t="s">
        <v>389</v>
      </c>
      <c r="V20" s="396">
        <v>212</v>
      </c>
      <c r="W20" s="483" t="s">
        <v>324</v>
      </c>
      <c r="X20" s="396"/>
      <c r="Y20" s="285"/>
      <c r="Z20" s="396">
        <v>300</v>
      </c>
      <c r="AA20" s="483" t="s">
        <v>388</v>
      </c>
      <c r="AB20" s="396"/>
      <c r="AC20" s="285"/>
      <c r="AD20" s="396"/>
      <c r="AE20" s="285"/>
      <c r="AF20" s="305" t="s">
        <v>413</v>
      </c>
      <c r="AG20" s="487" t="s">
        <v>387</v>
      </c>
      <c r="AH20" s="649"/>
      <c r="AI20" s="305"/>
      <c r="AJ20" s="396">
        <v>326</v>
      </c>
      <c r="AK20" s="483" t="s">
        <v>13</v>
      </c>
      <c r="AL20" s="32"/>
      <c r="AM20" s="33"/>
      <c r="AN20" s="9"/>
      <c r="AO20" s="17">
        <v>6</v>
      </c>
      <c r="AP20" s="18">
        <f t="shared" si="3"/>
        <v>324.66666666666669</v>
      </c>
      <c r="AQ20" s="34" t="str">
        <f t="shared" si="0"/>
        <v xml:space="preserve"> </v>
      </c>
      <c r="AR20" s="34" t="str">
        <f t="shared" si="1"/>
        <v xml:space="preserve"> </v>
      </c>
      <c r="AS20" s="34">
        <f t="shared" si="2"/>
        <v>2</v>
      </c>
      <c r="AT20" s="35">
        <f>IF(SUM(AQ20:AS20)=0," ",SUM(AQ20:AS20))</f>
        <v>2</v>
      </c>
      <c r="AU20" s="284" t="str">
        <f>IF(AO20=0,Var!$B$8,IF(LARGE(D20:AM20,1)&gt;=455,Var!$B$4," "))</f>
        <v xml:space="preserve"> </v>
      </c>
      <c r="AV20" s="284" t="str">
        <f>IF(AO20=0,Var!$B$8,IF(LARGE(D20:AM20,1)&gt;=480,Var!$B$4," "))</f>
        <v xml:space="preserve"> </v>
      </c>
      <c r="AW20" s="284" t="str">
        <f>IF(AO20=0,Var!$B$8,IF(LARGE(D20:AM20,1)&gt;=500,Var!$B$4," "))</f>
        <v xml:space="preserve"> </v>
      </c>
      <c r="AX20" s="284" t="str">
        <f>IF(AO20=0,Var!$B$8,IF(LARGE(D20:AM20,1)&gt;=515,Var!$B$4," "))</f>
        <v xml:space="preserve"> </v>
      </c>
      <c r="AY20" s="284" t="str">
        <f>IF(AO20=0,Var!$B$8,IF(LARGE(D20:AM20,1)&gt;=530,Var!$B$4," "))</f>
        <v xml:space="preserve"> </v>
      </c>
      <c r="AZ20" s="284" t="str">
        <f>IF(AO20=0,Var!$B$8,IF(LARGE(D20:AM20,1)&gt;=545,Var!$B$4," "))</f>
        <v xml:space="preserve"> </v>
      </c>
      <c r="BA20" s="284" t="str">
        <f>IF(AO20=0,Var!$B$8,IF(LARGE(D20:AM20,1)&gt;=555,Var!$B$4," "))</f>
        <v xml:space="preserve"> </v>
      </c>
      <c r="BB20" s="284" t="str">
        <f>IF(AO20=0,Var!$B$8,IF(LARGE(D20:AM20,1)&gt;=565,Var!$B$4," "))</f>
        <v xml:space="preserve"> </v>
      </c>
      <c r="BC20" s="36" t="str">
        <f>IF(AO20=0,Var!$B$8,IF(LARGE(D20:AM20,1)&gt;=575,Var!$B$4," "))</f>
        <v xml:space="preserve"> </v>
      </c>
    </row>
    <row r="21" spans="1:55" x14ac:dyDescent="0.2">
      <c r="A21" s="9"/>
      <c r="B21" s="14"/>
      <c r="C21" s="31"/>
      <c r="D21" s="396"/>
      <c r="E21" s="285"/>
      <c r="F21" s="396"/>
      <c r="G21" s="285"/>
      <c r="H21" s="396"/>
      <c r="I21" s="285"/>
      <c r="J21" s="396"/>
      <c r="K21" s="285"/>
      <c r="M21" s="305"/>
      <c r="N21" s="396"/>
      <c r="O21" s="285"/>
      <c r="P21" s="396"/>
      <c r="Q21" s="483"/>
      <c r="R21" s="396"/>
      <c r="S21" s="285"/>
      <c r="T21" s="396"/>
      <c r="U21" s="285"/>
      <c r="V21" s="396"/>
      <c r="W21" s="285"/>
      <c r="X21" s="396"/>
      <c r="Y21" s="285"/>
      <c r="Z21" s="396"/>
      <c r="AA21" s="285"/>
      <c r="AB21" s="396"/>
      <c r="AC21" s="285"/>
      <c r="AD21" s="396"/>
      <c r="AE21" s="285"/>
      <c r="AF21" s="305"/>
      <c r="AG21" s="305"/>
      <c r="AH21" s="650"/>
      <c r="AI21" s="305"/>
      <c r="AJ21" s="396"/>
      <c r="AK21" s="285"/>
      <c r="AL21" s="32"/>
      <c r="AM21" s="33"/>
      <c r="AN21" s="9"/>
      <c r="AO21" s="17">
        <f>COUNT(D21:AM21)</f>
        <v>0</v>
      </c>
      <c r="AP21" s="18" t="str">
        <f t="shared" si="3"/>
        <v xml:space="preserve"> </v>
      </c>
      <c r="AQ21" s="34" t="str">
        <f t="shared" si="0"/>
        <v xml:space="preserve"> </v>
      </c>
      <c r="AR21" s="34" t="str">
        <f t="shared" si="1"/>
        <v xml:space="preserve"> </v>
      </c>
      <c r="AS21" s="34" t="str">
        <f t="shared" si="2"/>
        <v xml:space="preserve"> </v>
      </c>
      <c r="AT21" s="35" t="str">
        <f>IF(SUM(AQ21:AS21)=0," ",SUM(AQ21:AS21))</f>
        <v xml:space="preserve"> </v>
      </c>
      <c r="AU21" s="284" t="str">
        <f>IF(AO21=0,Var!$B$8,IF(LARGE(D21:AM21,1)&gt;=455,Var!$B$4," "))</f>
        <v>---</v>
      </c>
      <c r="AV21" s="284" t="str">
        <f>IF(AO21=0,Var!$B$8,IF(LARGE(D21:AM21,1)&gt;=480,Var!$B$4," "))</f>
        <v>---</v>
      </c>
      <c r="AW21" s="284" t="str">
        <f>IF(AO21=0,Var!$B$8,IF(LARGE(D21:AM21,1)&gt;=500,Var!$B$4," "))</f>
        <v>---</v>
      </c>
      <c r="AX21" s="284" t="str">
        <f>IF(AO21=0,Var!$B$8,IF(LARGE(D21:AM21,1)&gt;=515,Var!$B$4," "))</f>
        <v>---</v>
      </c>
      <c r="AY21" s="284" t="str">
        <f>IF(AO21=0,Var!$B$8,IF(LARGE(D21:AM21,1)&gt;=530,Var!$B$4," "))</f>
        <v>---</v>
      </c>
      <c r="AZ21" s="284" t="str">
        <f>IF(AO21=0,Var!$B$8,IF(LARGE(D21:AM21,1)&gt;=545,Var!$B$4," "))</f>
        <v>---</v>
      </c>
      <c r="BA21" s="284" t="str">
        <f>IF(AO21=0,Var!$B$8,IF(LARGE(D21:AM21,1)&gt;=555,Var!$B$4," "))</f>
        <v>---</v>
      </c>
      <c r="BB21" s="284" t="str">
        <f>IF(AO21=0,Var!$B$8,IF(LARGE(D21:AM21,1)&gt;=565,Var!$B$4," "))</f>
        <v>---</v>
      </c>
      <c r="BC21" s="36" t="str">
        <f>IF(AO21=0,Var!$B$8,IF(LARGE(D21:AM21,1)&gt;=575,Var!$B$4," "))</f>
        <v>---</v>
      </c>
    </row>
    <row r="22" spans="1:55" ht="22.7" customHeight="1" x14ac:dyDescent="0.2">
      <c r="A22" s="9"/>
      <c r="B22" s="27"/>
      <c r="C22" s="28" t="s">
        <v>308</v>
      </c>
      <c r="D22" s="303"/>
      <c r="E22" s="303"/>
      <c r="F22" s="303"/>
      <c r="G22" s="303"/>
      <c r="H22" s="303"/>
      <c r="I22" s="303"/>
      <c r="J22" s="303"/>
      <c r="K22" s="303"/>
      <c r="L22" s="303"/>
      <c r="M22" s="303"/>
      <c r="N22" s="404"/>
      <c r="O22" s="303"/>
      <c r="P22" s="303"/>
      <c r="Q22" s="303"/>
      <c r="R22" s="303"/>
      <c r="S22" s="303"/>
      <c r="T22" s="303"/>
      <c r="U22" s="303"/>
      <c r="V22" s="303"/>
      <c r="W22" s="303"/>
      <c r="X22" s="303"/>
      <c r="Y22" s="303"/>
      <c r="Z22" s="303"/>
      <c r="AA22" s="303"/>
      <c r="AB22" s="405"/>
      <c r="AC22" s="303"/>
      <c r="AD22" s="406"/>
      <c r="AE22" s="406"/>
      <c r="AF22" s="406"/>
      <c r="AG22" s="406"/>
      <c r="AH22" s="406"/>
      <c r="AI22" s="406"/>
      <c r="AJ22" s="303"/>
      <c r="AK22" s="406"/>
      <c r="AL22" s="30"/>
      <c r="AM22" s="30"/>
      <c r="AN22" s="9"/>
      <c r="AO22" s="17"/>
      <c r="AP22" s="18" t="str">
        <f t="shared" si="3"/>
        <v xml:space="preserve"> </v>
      </c>
      <c r="AQ22" s="478" t="str">
        <f t="shared" si="0"/>
        <v xml:space="preserve"> </v>
      </c>
      <c r="AR22" s="478" t="str">
        <f t="shared" si="1"/>
        <v xml:space="preserve"> </v>
      </c>
      <c r="AS22" s="478" t="str">
        <f t="shared" si="2"/>
        <v xml:space="preserve"> </v>
      </c>
      <c r="AT22" s="26"/>
      <c r="AU22" s="17"/>
      <c r="AV22" s="17"/>
      <c r="AW22" s="26"/>
      <c r="AX22" s="17"/>
      <c r="AY22" s="17"/>
      <c r="AZ22" s="17"/>
      <c r="BA22" s="26"/>
      <c r="BB22" s="17"/>
      <c r="BC22" s="17"/>
    </row>
    <row r="23" spans="1:55" x14ac:dyDescent="0.2">
      <c r="A23" s="9"/>
      <c r="B23" s="14"/>
      <c r="C23" s="31"/>
      <c r="D23" s="396"/>
      <c r="E23" s="285"/>
      <c r="F23" s="396"/>
      <c r="G23" s="285"/>
      <c r="H23" s="396"/>
      <c r="I23" s="285"/>
      <c r="J23" s="396"/>
      <c r="K23" s="483"/>
      <c r="M23" s="305"/>
      <c r="N23" s="396"/>
      <c r="O23" s="285"/>
      <c r="P23" s="396"/>
      <c r="Q23" s="285"/>
      <c r="R23" s="396"/>
      <c r="S23" s="285"/>
      <c r="T23" s="396"/>
      <c r="U23" s="285"/>
      <c r="V23" s="396"/>
      <c r="W23" s="285"/>
      <c r="X23" s="396"/>
      <c r="Y23" s="285"/>
      <c r="Z23" s="396"/>
      <c r="AA23" s="285"/>
      <c r="AB23" s="396"/>
      <c r="AC23" s="285"/>
      <c r="AD23" s="396"/>
      <c r="AE23" s="285"/>
      <c r="AF23" s="305"/>
      <c r="AG23" s="305"/>
      <c r="AH23" s="649"/>
      <c r="AI23" s="305"/>
      <c r="AJ23" s="396"/>
      <c r="AK23" s="285"/>
      <c r="AL23" s="32"/>
      <c r="AM23" s="33"/>
      <c r="AN23" s="9"/>
      <c r="AO23" s="17">
        <f>COUNT(D23:AM23)</f>
        <v>0</v>
      </c>
      <c r="AP23" s="18" t="str">
        <f t="shared" si="3"/>
        <v xml:space="preserve"> </v>
      </c>
      <c r="AQ23" s="34" t="str">
        <f t="shared" si="0"/>
        <v xml:space="preserve"> </v>
      </c>
      <c r="AR23" s="34" t="str">
        <f t="shared" si="1"/>
        <v xml:space="preserve"> </v>
      </c>
      <c r="AS23" s="34" t="str">
        <f t="shared" si="2"/>
        <v xml:space="preserve"> </v>
      </c>
      <c r="AT23" s="35" t="str">
        <f>IF(SUM(AQ23:AS23)=0," ",SUM(AQ23:AS23))</f>
        <v xml:space="preserve"> </v>
      </c>
      <c r="AU23" s="284" t="str">
        <f>IF(AO23=0,Var!$B$8,IF(LARGE(D23:AM23,1)&gt;=455,Var!$B$4," "))</f>
        <v>---</v>
      </c>
      <c r="AV23" s="284" t="str">
        <f>IF(AO23=0,Var!$B$8,IF(LARGE(D23:AM23,1)&gt;=480,Var!$B$4," "))</f>
        <v>---</v>
      </c>
      <c r="AW23" s="284" t="str">
        <f>IF(AO23=0,Var!$B$8,IF(LARGE(D23:AM23,1)&gt;=500,Var!$B$4," "))</f>
        <v>---</v>
      </c>
      <c r="AX23" s="284" t="str">
        <f>IF(AO23=0,Var!$B$8,IF(LARGE(D23:AM23,1)&gt;=515,Var!$B$4," "))</f>
        <v>---</v>
      </c>
      <c r="AY23" s="284" t="str">
        <f>IF(AO23=0,Var!$B$8,IF(LARGE(D23:AM23,1)&gt;=530,Var!$B$4," "))</f>
        <v>---</v>
      </c>
      <c r="AZ23" s="284" t="str">
        <f>IF(AO23=0,Var!$B$8,IF(LARGE(D23:AM23,1)&gt;=545,Var!$B$4," "))</f>
        <v>---</v>
      </c>
      <c r="BA23" s="284" t="str">
        <f>IF(AO23=0,Var!$B$8,IF(LARGE(D23:AM23,1)&gt;=555,Var!$B$4," "))</f>
        <v>---</v>
      </c>
      <c r="BB23" s="284" t="str">
        <f>IF(AO23=0,Var!$B$8,IF(LARGE(D23:AM23,1)&gt;=565,Var!$B$4," "))</f>
        <v>---</v>
      </c>
      <c r="BC23" s="36" t="str">
        <f>IF(AO23=0,Var!$B$8,IF(LARGE(D23:AM23,1)&gt;=575,Var!$B$4," "))</f>
        <v>---</v>
      </c>
    </row>
    <row r="24" spans="1:55" x14ac:dyDescent="0.2">
      <c r="A24" s="9"/>
      <c r="B24" s="14"/>
      <c r="C24" s="31"/>
      <c r="D24" s="396"/>
      <c r="E24" s="285"/>
      <c r="F24" s="396"/>
      <c r="G24" s="285"/>
      <c r="H24" s="396"/>
      <c r="I24" s="285"/>
      <c r="J24" s="396"/>
      <c r="K24" s="285"/>
      <c r="M24" s="305"/>
      <c r="N24" s="396"/>
      <c r="O24" s="285"/>
      <c r="P24" s="396"/>
      <c r="Q24" s="285"/>
      <c r="R24" s="396"/>
      <c r="S24" s="285"/>
      <c r="T24" s="396"/>
      <c r="U24" s="285"/>
      <c r="V24" s="396"/>
      <c r="W24" s="285"/>
      <c r="X24" s="396"/>
      <c r="Y24" s="285"/>
      <c r="Z24" s="396"/>
      <c r="AA24" s="285"/>
      <c r="AB24" s="396"/>
      <c r="AC24" s="285"/>
      <c r="AD24" s="396"/>
      <c r="AE24" s="285"/>
      <c r="AF24" s="305"/>
      <c r="AG24" s="305"/>
      <c r="AH24" s="650"/>
      <c r="AI24" s="305"/>
      <c r="AJ24" s="396"/>
      <c r="AK24" s="285"/>
      <c r="AL24" s="32"/>
      <c r="AM24" s="33"/>
      <c r="AN24" s="9"/>
      <c r="AO24" s="17">
        <f>COUNT(D24:AM24)</f>
        <v>0</v>
      </c>
      <c r="AP24" s="18" t="str">
        <f t="shared" si="3"/>
        <v xml:space="preserve"> </v>
      </c>
      <c r="AQ24" s="34" t="str">
        <f t="shared" si="0"/>
        <v xml:space="preserve"> </v>
      </c>
      <c r="AR24" s="34" t="str">
        <f t="shared" si="1"/>
        <v xml:space="preserve"> </v>
      </c>
      <c r="AS24" s="34" t="str">
        <f t="shared" si="2"/>
        <v xml:space="preserve"> </v>
      </c>
      <c r="AT24" s="35" t="str">
        <f>IF(SUM(AQ24:AS24)=0," ",SUM(AQ24:AS24))</f>
        <v xml:space="preserve"> </v>
      </c>
      <c r="AU24" s="284" t="str">
        <f>IF(AO24=0,Var!$B$8,IF(LARGE(D24:AM24,1)&gt;=455,Var!$B$4," "))</f>
        <v>---</v>
      </c>
      <c r="AV24" s="284" t="str">
        <f>IF(AO24=0,Var!$B$8,IF(LARGE(D24:AM24,1)&gt;=480,Var!$B$4," "))</f>
        <v>---</v>
      </c>
      <c r="AW24" s="284" t="str">
        <f>IF(AO24=0,Var!$B$8,IF(LARGE(D24:AM24,1)&gt;=500,Var!$B$4," "))</f>
        <v>---</v>
      </c>
      <c r="AX24" s="284" t="str">
        <f>IF(AO24=0,Var!$B$8,IF(LARGE(D24:AM24,1)&gt;=515,Var!$B$4," "))</f>
        <v>---</v>
      </c>
      <c r="AY24" s="284" t="str">
        <f>IF(AO24=0,Var!$B$8,IF(LARGE(D24:AM24,1)&gt;=530,Var!$B$4," "))</f>
        <v>---</v>
      </c>
      <c r="AZ24" s="284" t="str">
        <f>IF(AO24=0,Var!$B$8,IF(LARGE(D24:AM24,1)&gt;=545,Var!$B$4," "))</f>
        <v>---</v>
      </c>
      <c r="BA24" s="284" t="str">
        <f>IF(AO24=0,Var!$B$8,IF(LARGE(D24:AM24,1)&gt;=555,Var!$B$4," "))</f>
        <v>---</v>
      </c>
      <c r="BB24" s="284" t="str">
        <f>IF(AO24=0,Var!$B$8,IF(LARGE(D24:AM24,1)&gt;=565,Var!$B$4," "))</f>
        <v>---</v>
      </c>
      <c r="BC24" s="36" t="str">
        <f>IF(AO24=0,Var!$B$8,IF(LARGE(D24:AM24,1)&gt;=575,Var!$B$4," "))</f>
        <v>---</v>
      </c>
    </row>
    <row r="25" spans="1:55" ht="22.7" customHeight="1" x14ac:dyDescent="0.2">
      <c r="A25" s="9"/>
      <c r="B25" s="27"/>
      <c r="C25" s="28" t="s">
        <v>309</v>
      </c>
      <c r="D25" s="303"/>
      <c r="E25" s="303"/>
      <c r="F25" s="303"/>
      <c r="G25" s="303"/>
      <c r="H25" s="303"/>
      <c r="I25" s="303"/>
      <c r="J25" s="303"/>
      <c r="K25" s="303"/>
      <c r="L25" s="303"/>
      <c r="M25" s="303"/>
      <c r="N25" s="404"/>
      <c r="O25" s="303"/>
      <c r="P25" s="303"/>
      <c r="Q25" s="303"/>
      <c r="R25" s="303"/>
      <c r="S25" s="303"/>
      <c r="T25" s="303"/>
      <c r="U25" s="303"/>
      <c r="V25" s="303"/>
      <c r="W25" s="303"/>
      <c r="X25" s="303"/>
      <c r="Y25" s="303"/>
      <c r="Z25" s="303"/>
      <c r="AA25" s="303"/>
      <c r="AB25" s="405"/>
      <c r="AC25" s="303"/>
      <c r="AD25" s="406"/>
      <c r="AE25" s="406"/>
      <c r="AF25" s="406"/>
      <c r="AG25" s="406"/>
      <c r="AH25" s="406"/>
      <c r="AI25" s="406"/>
      <c r="AJ25" s="303"/>
      <c r="AK25" s="406"/>
      <c r="AL25" s="30"/>
      <c r="AM25" s="30"/>
      <c r="AN25" s="9"/>
      <c r="AO25" s="17"/>
      <c r="AP25" s="18" t="str">
        <f t="shared" si="3"/>
        <v xml:space="preserve"> </v>
      </c>
      <c r="AQ25" s="478" t="str">
        <f t="shared" si="0"/>
        <v xml:space="preserve"> </v>
      </c>
      <c r="AR25" s="478" t="str">
        <f t="shared" si="1"/>
        <v xml:space="preserve"> </v>
      </c>
      <c r="AS25" s="478" t="str">
        <f t="shared" si="2"/>
        <v xml:space="preserve"> </v>
      </c>
      <c r="AT25" s="26"/>
      <c r="AU25" s="17"/>
      <c r="AV25" s="17"/>
      <c r="AW25" s="26"/>
      <c r="AX25" s="17"/>
      <c r="AY25" s="17"/>
      <c r="AZ25" s="17"/>
      <c r="BA25" s="26"/>
      <c r="BB25" s="17"/>
      <c r="BC25" s="17"/>
    </row>
    <row r="26" spans="1:55" x14ac:dyDescent="0.2">
      <c r="A26" s="9"/>
      <c r="B26" s="14"/>
      <c r="C26" s="31"/>
      <c r="D26" s="396"/>
      <c r="E26" s="285"/>
      <c r="F26" s="396"/>
      <c r="G26" s="285"/>
      <c r="H26" s="396"/>
      <c r="I26" s="285"/>
      <c r="J26" s="396"/>
      <c r="K26" s="285"/>
      <c r="M26" s="305"/>
      <c r="N26" s="396"/>
      <c r="O26" s="285"/>
      <c r="P26" s="396"/>
      <c r="Q26" s="285"/>
      <c r="R26" s="396"/>
      <c r="S26" s="285"/>
      <c r="T26" s="396"/>
      <c r="U26" s="285"/>
      <c r="V26" s="396"/>
      <c r="W26" s="285"/>
      <c r="X26" s="396"/>
      <c r="Y26" s="285"/>
      <c r="Z26" s="396"/>
      <c r="AA26" s="285"/>
      <c r="AB26" s="396"/>
      <c r="AC26" s="285"/>
      <c r="AD26" s="396"/>
      <c r="AE26" s="285"/>
      <c r="AF26" s="305"/>
      <c r="AG26" s="305"/>
      <c r="AH26" s="649"/>
      <c r="AI26" s="305"/>
      <c r="AJ26" s="396"/>
      <c r="AK26" s="285"/>
      <c r="AL26" s="32"/>
      <c r="AM26" s="33"/>
      <c r="AN26" s="9"/>
      <c r="AO26" s="17">
        <f>COUNT(D26:AM26)</f>
        <v>0</v>
      </c>
      <c r="AP26" s="18" t="str">
        <f t="shared" si="3"/>
        <v xml:space="preserve"> </v>
      </c>
      <c r="AQ26" s="34" t="str">
        <f t="shared" si="0"/>
        <v xml:space="preserve"> </v>
      </c>
      <c r="AR26" s="34" t="str">
        <f t="shared" si="1"/>
        <v xml:space="preserve"> </v>
      </c>
      <c r="AS26" s="34" t="str">
        <f t="shared" si="2"/>
        <v xml:space="preserve"> </v>
      </c>
      <c r="AT26" s="35" t="str">
        <f>IF(SUM(AQ26:AS26)=0," ",SUM(AQ26:AS26))</f>
        <v xml:space="preserve"> </v>
      </c>
      <c r="AU26" s="284" t="str">
        <f>IF(AO26=0,Var!$B$8,IF(LARGE(D26:AM26,1)&gt;=455,Var!$B$4," "))</f>
        <v>---</v>
      </c>
      <c r="AV26" s="284" t="str">
        <f>IF(AO26=0,Var!$B$8,IF(LARGE(D26:AM26,1)&gt;=480,Var!$B$4," "))</f>
        <v>---</v>
      </c>
      <c r="AW26" s="284" t="str">
        <f>IF(AO26=0,Var!$B$8,IF(LARGE(D26:AM26,1)&gt;=500,Var!$B$4," "))</f>
        <v>---</v>
      </c>
      <c r="AX26" s="284" t="str">
        <f>IF(AO26=0,Var!$B$8,IF(LARGE(D26:AM26,1)&gt;=515,Var!$B$4," "))</f>
        <v>---</v>
      </c>
      <c r="AY26" s="284" t="str">
        <f>IF(AO26=0,Var!$B$8,IF(LARGE(D26:AM26,1)&gt;=530,Var!$B$4," "))</f>
        <v>---</v>
      </c>
      <c r="AZ26" s="284" t="str">
        <f>IF(AO26=0,Var!$B$8,IF(LARGE(D26:AM26,1)&gt;=545,Var!$B$4," "))</f>
        <v>---</v>
      </c>
      <c r="BA26" s="284" t="str">
        <f>IF(AO26=0,Var!$B$8,IF(LARGE(D26:AM26,1)&gt;=555,Var!$B$4," "))</f>
        <v>---</v>
      </c>
      <c r="BB26" s="284" t="str">
        <f>IF(AO26=0,Var!$B$8,IF(LARGE(D26:AM26,1)&gt;=565,Var!$B$4," "))</f>
        <v>---</v>
      </c>
      <c r="BC26" s="36" t="str">
        <f>IF(AO26=0,Var!$B$8,IF(LARGE(D26:AM26,1)&gt;=575,Var!$B$4," "))</f>
        <v>---</v>
      </c>
    </row>
    <row r="27" spans="1:55" x14ac:dyDescent="0.2">
      <c r="A27" s="9"/>
      <c r="B27" s="14"/>
      <c r="C27" s="31"/>
      <c r="D27" s="396"/>
      <c r="E27" s="285"/>
      <c r="F27" s="396"/>
      <c r="G27" s="285"/>
      <c r="H27" s="396"/>
      <c r="I27" s="285"/>
      <c r="J27" s="396"/>
      <c r="K27" s="285"/>
      <c r="M27" s="305"/>
      <c r="N27" s="396"/>
      <c r="O27" s="285"/>
      <c r="P27" s="396"/>
      <c r="Q27" s="285"/>
      <c r="R27" s="396"/>
      <c r="S27" s="285"/>
      <c r="T27" s="396"/>
      <c r="U27" s="285"/>
      <c r="V27" s="396"/>
      <c r="W27" s="285"/>
      <c r="X27" s="396"/>
      <c r="Y27" s="285"/>
      <c r="Z27" s="396"/>
      <c r="AA27" s="285"/>
      <c r="AB27" s="396"/>
      <c r="AC27" s="285"/>
      <c r="AD27" s="396"/>
      <c r="AE27" s="285"/>
      <c r="AF27" s="305"/>
      <c r="AG27" s="305"/>
      <c r="AH27" s="650"/>
      <c r="AI27" s="305"/>
      <c r="AJ27" s="396"/>
      <c r="AK27" s="285"/>
      <c r="AL27" s="32"/>
      <c r="AM27" s="33"/>
      <c r="AN27" s="9"/>
      <c r="AO27" s="17">
        <f>COUNT(D27:AM27)</f>
        <v>0</v>
      </c>
      <c r="AP27" s="18" t="str">
        <f t="shared" si="3"/>
        <v xml:space="preserve"> </v>
      </c>
      <c r="AQ27" s="34" t="str">
        <f t="shared" si="0"/>
        <v xml:space="preserve"> </v>
      </c>
      <c r="AR27" s="34" t="str">
        <f t="shared" si="1"/>
        <v xml:space="preserve"> </v>
      </c>
      <c r="AS27" s="34" t="str">
        <f t="shared" si="2"/>
        <v xml:space="preserve"> </v>
      </c>
      <c r="AT27" s="35" t="str">
        <f>IF(SUM(AQ27:AS27)=0," ",SUM(AQ27:AS27))</f>
        <v xml:space="preserve"> </v>
      </c>
      <c r="AU27" s="284" t="str">
        <f>IF(AO27=0,Var!$B$8,IF(LARGE(D27:AM27,1)&gt;=455,Var!$B$4," "))</f>
        <v>---</v>
      </c>
      <c r="AV27" s="284" t="str">
        <f>IF(AO27=0,Var!$B$8,IF(LARGE(D27:AM27,1)&gt;=480,Var!$B$4," "))</f>
        <v>---</v>
      </c>
      <c r="AW27" s="284" t="str">
        <f>IF(AO27=0,Var!$B$8,IF(LARGE(D27:AM27,1)&gt;=500,Var!$B$4," "))</f>
        <v>---</v>
      </c>
      <c r="AX27" s="284" t="str">
        <f>IF(AO27=0,Var!$B$8,IF(LARGE(D27:AM27,1)&gt;=515,Var!$B$4," "))</f>
        <v>---</v>
      </c>
      <c r="AY27" s="284" t="str">
        <f>IF(AO27=0,Var!$B$8,IF(LARGE(D27:AM27,1)&gt;=530,Var!$B$4," "))</f>
        <v>---</v>
      </c>
      <c r="AZ27" s="284" t="str">
        <f>IF(AO27=0,Var!$B$8,IF(LARGE(D27:AM27,1)&gt;=545,Var!$B$4," "))</f>
        <v>---</v>
      </c>
      <c r="BA27" s="284" t="str">
        <f>IF(AO27=0,Var!$B$8,IF(LARGE(D27:AM27,1)&gt;=555,Var!$B$4," "))</f>
        <v>---</v>
      </c>
      <c r="BB27" s="284" t="str">
        <f>IF(AO27=0,Var!$B$8,IF(LARGE(D27:AM27,1)&gt;=565,Var!$B$4," "))</f>
        <v>---</v>
      </c>
      <c r="BC27" s="36" t="str">
        <f>IF(AO27=0,Var!$B$8,IF(LARGE(D27:AM27,1)&gt;=575,Var!$B$4," "))</f>
        <v>---</v>
      </c>
    </row>
    <row r="28" spans="1:55" ht="22.7" customHeight="1" x14ac:dyDescent="0.2">
      <c r="A28" s="9"/>
      <c r="B28" s="27"/>
      <c r="C28" s="28" t="s">
        <v>310</v>
      </c>
      <c r="D28" s="303"/>
      <c r="E28" s="303"/>
      <c r="F28" s="303"/>
      <c r="G28" s="303"/>
      <c r="H28" s="303"/>
      <c r="I28" s="303"/>
      <c r="J28" s="303"/>
      <c r="K28" s="303"/>
      <c r="L28" s="303"/>
      <c r="M28" s="303"/>
      <c r="N28" s="404"/>
      <c r="O28" s="303"/>
      <c r="P28" s="303"/>
      <c r="Q28" s="303"/>
      <c r="R28" s="303"/>
      <c r="S28" s="303"/>
      <c r="T28" s="303"/>
      <c r="U28" s="303"/>
      <c r="V28" s="303"/>
      <c r="W28" s="303"/>
      <c r="X28" s="303"/>
      <c r="Y28" s="303"/>
      <c r="Z28" s="303"/>
      <c r="AA28" s="303"/>
      <c r="AB28" s="405"/>
      <c r="AC28" s="303"/>
      <c r="AD28" s="406"/>
      <c r="AE28" s="406"/>
      <c r="AF28" s="406"/>
      <c r="AG28" s="406"/>
      <c r="AH28" s="406"/>
      <c r="AI28" s="406"/>
      <c r="AJ28" s="303"/>
      <c r="AK28" s="406"/>
      <c r="AL28" s="30"/>
      <c r="AM28" s="30"/>
      <c r="AN28" s="9"/>
      <c r="AO28" s="17"/>
      <c r="AP28" s="18" t="str">
        <f t="shared" si="3"/>
        <v xml:space="preserve"> </v>
      </c>
      <c r="AQ28" s="478" t="str">
        <f t="shared" si="0"/>
        <v xml:space="preserve"> </v>
      </c>
      <c r="AR28" s="478" t="str">
        <f t="shared" si="1"/>
        <v xml:space="preserve"> </v>
      </c>
      <c r="AS28" s="478" t="str">
        <f t="shared" si="2"/>
        <v xml:space="preserve"> </v>
      </c>
      <c r="AT28" s="26"/>
      <c r="AU28" s="17"/>
      <c r="AV28" s="17"/>
      <c r="AW28" s="26"/>
      <c r="AX28" s="17"/>
      <c r="AY28" s="17"/>
      <c r="AZ28" s="17"/>
      <c r="BA28" s="26"/>
      <c r="BB28" s="17"/>
      <c r="BC28" s="17"/>
    </row>
    <row r="29" spans="1:55" x14ac:dyDescent="0.2">
      <c r="A29" s="9"/>
      <c r="B29" s="14"/>
      <c r="C29" s="31"/>
      <c r="D29" s="396"/>
      <c r="E29" s="285"/>
      <c r="F29" s="396"/>
      <c r="G29" s="285"/>
      <c r="H29" s="396"/>
      <c r="I29" s="285"/>
      <c r="J29" s="396"/>
      <c r="K29" s="483"/>
      <c r="M29" s="305"/>
      <c r="N29" s="396"/>
      <c r="O29" s="483"/>
      <c r="P29" s="396"/>
      <c r="Q29" s="483"/>
      <c r="R29" s="396"/>
      <c r="S29" s="285"/>
      <c r="T29" s="396"/>
      <c r="U29" s="285"/>
      <c r="V29" s="396"/>
      <c r="W29" s="483"/>
      <c r="X29" s="396"/>
      <c r="Y29" s="285"/>
      <c r="Z29" s="396"/>
      <c r="AA29" s="285"/>
      <c r="AB29" s="396"/>
      <c r="AC29" s="285"/>
      <c r="AD29" s="396"/>
      <c r="AE29" s="285"/>
      <c r="AF29" s="305"/>
      <c r="AG29" s="305"/>
      <c r="AH29" s="652"/>
      <c r="AI29" s="305"/>
      <c r="AJ29" s="396"/>
      <c r="AK29" s="285"/>
      <c r="AL29" s="32"/>
      <c r="AM29" s="33"/>
      <c r="AN29" s="9"/>
      <c r="AO29" s="17">
        <f>COUNT(D29:AM29)</f>
        <v>0</v>
      </c>
      <c r="AP29" s="18" t="str">
        <f t="shared" si="3"/>
        <v xml:space="preserve"> </v>
      </c>
      <c r="AQ29" s="34" t="str">
        <f t="shared" si="0"/>
        <v xml:space="preserve"> </v>
      </c>
      <c r="AR29" s="34" t="str">
        <f t="shared" si="1"/>
        <v xml:space="preserve"> </v>
      </c>
      <c r="AS29" s="34" t="str">
        <f t="shared" si="2"/>
        <v xml:space="preserve"> </v>
      </c>
      <c r="AT29" s="35" t="str">
        <f>IF(SUM(AQ29:AS29)=0," ",SUM(AQ29:AS29))</f>
        <v xml:space="preserve"> </v>
      </c>
      <c r="AU29" s="284" t="str">
        <f>IF(AO29=0,Var!$B$8,IF(LARGE(D29:AM29,1)&gt;=455,Var!$B$4," "))</f>
        <v>---</v>
      </c>
      <c r="AV29" s="284" t="str">
        <f>IF(AO29=0,Var!$B$8,IF(LARGE(D29:AM29,1)&gt;=480,Var!$B$4," "))</f>
        <v>---</v>
      </c>
      <c r="AW29" s="284" t="str">
        <f>IF(AO29=0,Var!$B$8,IF(LARGE(D29:AM29,1)&gt;=500,Var!$B$4," "))</f>
        <v>---</v>
      </c>
      <c r="AX29" s="284" t="str">
        <f>IF(AO29=0,Var!$B$8,IF(LARGE(D29:AM29,1)&gt;=515,Var!$B$4," "))</f>
        <v>---</v>
      </c>
      <c r="AY29" s="284" t="str">
        <f>IF(AO29=0,Var!$B$8,IF(LARGE(D29:AM29,1)&gt;=530,Var!$B$4," "))</f>
        <v>---</v>
      </c>
      <c r="AZ29" s="284" t="str">
        <f>IF(AO29=0,Var!$B$8,IF(LARGE(D29:AM29,1)&gt;=545,Var!$B$4," "))</f>
        <v>---</v>
      </c>
      <c r="BA29" s="284" t="str">
        <f>IF(AO29=0,Var!$B$8,IF(LARGE(D29:AM29,1)&gt;=555,Var!$B$4," "))</f>
        <v>---</v>
      </c>
      <c r="BB29" s="284" t="str">
        <f>IF(AO29=0,Var!$B$8,IF(LARGE(D29:AM29,1)&gt;=565,Var!$B$4," "))</f>
        <v>---</v>
      </c>
      <c r="BC29" s="36" t="str">
        <f>IF(AO29=0,Var!$B$8,IF(LARGE(D29:AM29,1)&gt;=575,Var!$B$4," "))</f>
        <v>---</v>
      </c>
    </row>
    <row r="30" spans="1:55" ht="22.7" customHeight="1" x14ac:dyDescent="0.2">
      <c r="A30" s="9"/>
      <c r="B30" s="27"/>
      <c r="C30" s="28" t="s">
        <v>333</v>
      </c>
      <c r="D30" s="303"/>
      <c r="E30" s="303"/>
      <c r="F30" s="303"/>
      <c r="G30" s="303"/>
      <c r="H30" s="303"/>
      <c r="I30" s="303"/>
      <c r="J30" s="303"/>
      <c r="K30" s="303"/>
      <c r="L30" s="303"/>
      <c r="M30" s="303"/>
      <c r="N30" s="404"/>
      <c r="O30" s="303"/>
      <c r="P30" s="303"/>
      <c r="Q30" s="303"/>
      <c r="R30" s="303"/>
      <c r="S30" s="303"/>
      <c r="T30" s="303"/>
      <c r="U30" s="303"/>
      <c r="V30" s="303"/>
      <c r="W30" s="303"/>
      <c r="X30" s="303"/>
      <c r="Y30" s="303"/>
      <c r="Z30" s="303"/>
      <c r="AA30" s="303"/>
      <c r="AB30" s="405"/>
      <c r="AC30" s="303"/>
      <c r="AD30" s="406"/>
      <c r="AE30" s="406"/>
      <c r="AF30" s="406"/>
      <c r="AG30" s="406"/>
      <c r="AH30" s="406"/>
      <c r="AI30" s="406"/>
      <c r="AJ30" s="303"/>
      <c r="AK30" s="406"/>
      <c r="AL30" s="30"/>
      <c r="AM30" s="30"/>
      <c r="AN30" s="9"/>
      <c r="AO30" s="17"/>
      <c r="AP30" s="18" t="str">
        <f t="shared" si="3"/>
        <v xml:space="preserve"> </v>
      </c>
      <c r="AQ30" s="478" t="str">
        <f t="shared" si="0"/>
        <v xml:space="preserve"> </v>
      </c>
      <c r="AR30" s="478" t="str">
        <f t="shared" si="1"/>
        <v xml:space="preserve"> </v>
      </c>
      <c r="AS30" s="478" t="str">
        <f t="shared" si="2"/>
        <v xml:space="preserve"> </v>
      </c>
      <c r="AT30" s="26"/>
      <c r="AU30" s="17"/>
      <c r="AV30" s="17"/>
      <c r="AW30" s="26"/>
      <c r="AX30" s="17"/>
      <c r="AY30" s="17"/>
      <c r="AZ30" s="17"/>
      <c r="BA30" s="26"/>
      <c r="BB30" s="17"/>
      <c r="BC30" s="17"/>
    </row>
    <row r="31" spans="1:55" x14ac:dyDescent="0.2">
      <c r="A31" s="9"/>
      <c r="B31" s="577">
        <v>1</v>
      </c>
      <c r="C31" s="578" t="s">
        <v>342</v>
      </c>
      <c r="D31" s="379"/>
      <c r="E31" s="566"/>
      <c r="F31" s="379"/>
      <c r="G31" s="566"/>
      <c r="H31" s="379"/>
      <c r="I31" s="567"/>
      <c r="J31" s="379"/>
      <c r="K31" s="567"/>
      <c r="L31" s="307"/>
      <c r="M31" s="568"/>
      <c r="N31" s="379">
        <v>487</v>
      </c>
      <c r="O31" s="567" t="s">
        <v>12</v>
      </c>
      <c r="P31" s="379"/>
      <c r="Q31" s="567"/>
      <c r="R31" s="379">
        <v>480</v>
      </c>
      <c r="S31" s="567" t="s">
        <v>11</v>
      </c>
      <c r="T31" s="379">
        <v>465</v>
      </c>
      <c r="U31" s="567" t="s">
        <v>387</v>
      </c>
      <c r="V31" s="379"/>
      <c r="W31" s="566"/>
      <c r="X31" s="379"/>
      <c r="Y31" s="566"/>
      <c r="Z31" s="379">
        <v>475</v>
      </c>
      <c r="AA31" s="567" t="s">
        <v>12</v>
      </c>
      <c r="AB31" s="379"/>
      <c r="AC31" s="567"/>
      <c r="AD31" s="379">
        <v>498</v>
      </c>
      <c r="AE31" s="568" t="s">
        <v>398</v>
      </c>
      <c r="AF31" s="653" t="s">
        <v>414</v>
      </c>
      <c r="AG31" s="655" t="s">
        <v>387</v>
      </c>
      <c r="AH31" s="568"/>
      <c r="AI31" s="568"/>
      <c r="AJ31" s="379"/>
      <c r="AK31" s="566"/>
      <c r="AL31" s="569"/>
      <c r="AM31" s="570"/>
      <c r="AN31" s="9"/>
      <c r="AO31" s="17">
        <v>6</v>
      </c>
      <c r="AP31" s="18">
        <f t="shared" si="3"/>
        <v>488.33333333333331</v>
      </c>
      <c r="AQ31" s="34">
        <f t="shared" si="0"/>
        <v>1</v>
      </c>
      <c r="AR31" s="34">
        <f t="shared" si="1"/>
        <v>2</v>
      </c>
      <c r="AS31" s="34" t="str">
        <f t="shared" si="2"/>
        <v xml:space="preserve"> </v>
      </c>
      <c r="AT31" s="35">
        <f>IF(SUM(AQ31:AS31)=0," ",SUM(AQ31:AS31))</f>
        <v>3</v>
      </c>
      <c r="AU31" s="284">
        <v>24</v>
      </c>
      <c r="AV31" s="284">
        <v>25</v>
      </c>
      <c r="AW31" s="284" t="str">
        <f>IF(AO31=0,Var!$B$8,IF(LARGE(D31:AM31,1)&gt;=500,Var!$B$4," "))</f>
        <v xml:space="preserve"> </v>
      </c>
      <c r="AX31" s="284" t="str">
        <f>IF(AO31=0,Var!$B$8,IF(LARGE(D31:AM31,1)&gt;=515,Var!$B$4," "))</f>
        <v xml:space="preserve"> </v>
      </c>
      <c r="AY31" s="284" t="str">
        <f>IF(AO31=0,Var!$B$8,IF(LARGE(D31:AM31,1)&gt;=530,Var!$B$4," "))</f>
        <v xml:space="preserve"> </v>
      </c>
      <c r="AZ31" s="284" t="str">
        <f>IF(AO31=0,Var!$B$8,IF(LARGE(D31:AM31,1)&gt;=545,Var!$B$4," "))</f>
        <v xml:space="preserve"> </v>
      </c>
      <c r="BA31" s="284" t="str">
        <f>IF(AO31=0,Var!$B$8,IF(LARGE(D31:AM31,1)&gt;=555,Var!$B$4," "))</f>
        <v xml:space="preserve"> </v>
      </c>
      <c r="BB31" s="284" t="str">
        <f>IF(AO31=0,Var!$B$8,IF(LARGE(D31:AM31,1)&gt;=565,Var!$B$4," "))</f>
        <v xml:space="preserve"> </v>
      </c>
    </row>
    <row r="32" spans="1:55" x14ac:dyDescent="0.2">
      <c r="A32" s="9"/>
      <c r="B32" s="14">
        <v>1</v>
      </c>
      <c r="C32" s="31" t="s">
        <v>377</v>
      </c>
      <c r="D32" s="396">
        <v>491</v>
      </c>
      <c r="E32" s="487" t="s">
        <v>11</v>
      </c>
      <c r="F32" s="398"/>
      <c r="G32" s="571"/>
      <c r="H32" s="381">
        <v>515</v>
      </c>
      <c r="I32" s="487" t="s">
        <v>12</v>
      </c>
      <c r="J32" s="398">
        <v>519</v>
      </c>
      <c r="K32" s="572" t="s">
        <v>324</v>
      </c>
      <c r="M32" s="487"/>
      <c r="N32" s="398">
        <v>476</v>
      </c>
      <c r="O32" s="572" t="s">
        <v>387</v>
      </c>
      <c r="P32" s="398"/>
      <c r="Q32" s="572"/>
      <c r="S32" s="305"/>
      <c r="T32" s="398">
        <v>489</v>
      </c>
      <c r="U32" s="572" t="s">
        <v>11</v>
      </c>
      <c r="W32" s="487"/>
      <c r="Y32" s="572"/>
      <c r="AA32" s="305"/>
      <c r="AB32" s="398"/>
      <c r="AC32" s="571"/>
      <c r="AE32" s="305"/>
      <c r="AF32" s="654"/>
      <c r="AG32" s="571"/>
      <c r="AH32" s="305"/>
      <c r="AI32" s="305"/>
      <c r="AJ32" s="398">
        <v>519</v>
      </c>
      <c r="AK32" s="572" t="s">
        <v>11</v>
      </c>
      <c r="AL32" s="2"/>
      <c r="AM32" s="33"/>
      <c r="AN32" s="9"/>
      <c r="AO32" s="17">
        <f>COUNT(D32:AM32)</f>
        <v>6</v>
      </c>
      <c r="AP32" s="18">
        <f t="shared" si="3"/>
        <v>517.66666666666663</v>
      </c>
      <c r="AQ32" s="34">
        <f t="shared" si="0"/>
        <v>3</v>
      </c>
      <c r="AR32" s="34">
        <f t="shared" si="1"/>
        <v>1</v>
      </c>
      <c r="AS32" s="34" t="str">
        <f t="shared" si="2"/>
        <v xml:space="preserve"> </v>
      </c>
      <c r="AT32" s="35">
        <f>IF(SUM(AQ32:AS32)=0," ",SUM(AQ32:AS32))</f>
        <v>4</v>
      </c>
      <c r="AU32" s="284">
        <f>IF(AO32=0,Var!$B$8,IF(LARGE(D32:AM32,1)&gt;=455,Var!$B$4," "))</f>
        <v>26</v>
      </c>
      <c r="AV32" s="284">
        <f>IF(AO32=0,Var!$B$8,IF(LARGE(D32:AM32,1)&gt;=480,Var!$B$4," "))</f>
        <v>26</v>
      </c>
      <c r="AW32" s="284">
        <f>IF(AO32=0,Var!$B$8,IF(LARGE(D32:AM32,1)&gt;=500,Var!$B$4," "))</f>
        <v>26</v>
      </c>
      <c r="AX32" s="284">
        <f>IF(AO32=0,Var!$B$8,IF(LARGE(D32:AM32,1)&gt;=515,Var!$B$4," "))</f>
        <v>26</v>
      </c>
      <c r="AY32" s="284" t="str">
        <f>IF(AO32=0,Var!$B$8,IF(LARGE(D32:AM32,1)&gt;=530,Var!$B$4," "))</f>
        <v xml:space="preserve"> </v>
      </c>
      <c r="AZ32" s="284" t="str">
        <f>IF(AO32=0,Var!$B$8,IF(LARGE(D32:AM32,1)&gt;=545,Var!$B$4," "))</f>
        <v xml:space="preserve"> </v>
      </c>
      <c r="BA32" s="284" t="str">
        <f>IF(AO32=0,Var!$B$8,IF(LARGE(D32:AM32,1)&gt;=555,Var!$B$4," "))</f>
        <v xml:space="preserve"> </v>
      </c>
      <c r="BB32" s="284" t="str">
        <f>IF(AO32=0,Var!$B$8,IF(LARGE(D32:AM32,1)&gt;=565,Var!$B$4," "))</f>
        <v xml:space="preserve"> </v>
      </c>
      <c r="BC32" s="36" t="str">
        <f>IF(AO31=0,Var!$B$8,IF(LARGE(D31:AM31,1)&gt;=575,Var!$B$4," "))</f>
        <v xml:space="preserve"> </v>
      </c>
    </row>
    <row r="33" spans="1:55" x14ac:dyDescent="0.2">
      <c r="A33" s="9"/>
      <c r="B33" s="14">
        <v>1</v>
      </c>
      <c r="C33" s="31" t="s">
        <v>396</v>
      </c>
      <c r="D33" s="304"/>
      <c r="E33" s="305"/>
      <c r="F33" s="398"/>
      <c r="G33" s="571"/>
      <c r="J33" s="398"/>
      <c r="K33" s="572"/>
      <c r="M33" s="305"/>
      <c r="N33" s="398"/>
      <c r="O33" s="571"/>
      <c r="P33" s="398"/>
      <c r="Q33" s="572"/>
      <c r="S33" s="305"/>
      <c r="T33" s="398">
        <v>477</v>
      </c>
      <c r="U33" s="572" t="s">
        <v>12</v>
      </c>
      <c r="W33" s="305"/>
      <c r="X33" s="398"/>
      <c r="Y33" s="571"/>
      <c r="AA33" s="305"/>
      <c r="AB33" s="398"/>
      <c r="AC33" s="571"/>
      <c r="AE33" s="305"/>
      <c r="AF33" s="654"/>
      <c r="AG33" s="571"/>
      <c r="AH33" s="305"/>
      <c r="AI33" s="305"/>
      <c r="AJ33" s="398"/>
      <c r="AK33" s="571"/>
      <c r="AL33" s="2"/>
      <c r="AM33" s="33"/>
      <c r="AN33" s="9"/>
      <c r="AO33" s="17">
        <f>COUNT(D33:AM33)</f>
        <v>1</v>
      </c>
      <c r="AP33" s="18" t="str">
        <f t="shared" si="3"/>
        <v xml:space="preserve"> </v>
      </c>
      <c r="AQ33" s="34" t="str">
        <f t="shared" si="0"/>
        <v xml:space="preserve"> </v>
      </c>
      <c r="AR33" s="34">
        <f t="shared" si="1"/>
        <v>1</v>
      </c>
      <c r="AS33" s="34" t="str">
        <f t="shared" si="2"/>
        <v xml:space="preserve"> </v>
      </c>
      <c r="AT33" s="35">
        <f>IF(SUM(AQ33:AS33)=0," ",SUM(AQ33:AS33))</f>
        <v>1</v>
      </c>
      <c r="AU33" s="284">
        <f>IF(AO33=0,Var!$B$8,IF(LARGE(D33:AM33,1)&gt;=455,Var!$B$4," "))</f>
        <v>26</v>
      </c>
      <c r="AV33" s="284" t="str">
        <f>IF(AO33=0,Var!$B$8,IF(LARGE(D33:AM33,1)&gt;=480,Var!$B$4," "))</f>
        <v xml:space="preserve"> </v>
      </c>
      <c r="AW33" s="284" t="str">
        <f>IF(AO33=0,Var!$B$8,IF(LARGE(D33:AM33,1)&gt;=500,Var!$B$4," "))</f>
        <v xml:space="preserve"> </v>
      </c>
      <c r="AX33" s="284" t="str">
        <f>IF(AO33=0,Var!$B$8,IF(LARGE(D33:AM33,1)&gt;=515,Var!$B$4," "))</f>
        <v xml:space="preserve"> </v>
      </c>
      <c r="AY33" s="284" t="str">
        <f>IF(AO33=0,Var!$B$8,IF(LARGE(D33:AM33,1)&gt;=530,Var!$B$4," "))</f>
        <v xml:space="preserve"> </v>
      </c>
      <c r="AZ33" s="284" t="str">
        <f>IF(AO33=0,Var!$B$8,IF(LARGE(D33:AM33,1)&gt;=545,Var!$B$4," "))</f>
        <v xml:space="preserve"> </v>
      </c>
      <c r="BA33" s="284" t="str">
        <f>IF(AO33=0,Var!$B$8,IF(LARGE(D33:AM33,1)&gt;=555,Var!$B$4," "))</f>
        <v xml:space="preserve"> </v>
      </c>
      <c r="BB33" s="284" t="str">
        <f>IF(AO33=0,Var!$B$8,IF(LARGE(D33:AM33,1)&gt;=565,Var!$B$4," "))</f>
        <v xml:space="preserve"> </v>
      </c>
      <c r="BC33" s="36" t="str">
        <f>IF(AO33=0,Var!$B$8,IF(LARGE(D33:AM33,1)&gt;=575,Var!$B$4," "))</f>
        <v xml:space="preserve"> </v>
      </c>
    </row>
    <row r="34" spans="1:55" x14ac:dyDescent="0.2">
      <c r="A34" s="9"/>
      <c r="B34" s="579">
        <v>1</v>
      </c>
      <c r="C34" s="580" t="s">
        <v>397</v>
      </c>
      <c r="D34" s="586"/>
      <c r="E34" s="410"/>
      <c r="F34" s="573"/>
      <c r="G34" s="574"/>
      <c r="H34" s="286"/>
      <c r="I34" s="286"/>
      <c r="J34" s="573"/>
      <c r="K34" s="575"/>
      <c r="L34" s="286"/>
      <c r="M34" s="410"/>
      <c r="N34" s="573"/>
      <c r="O34" s="574"/>
      <c r="P34" s="573"/>
      <c r="Q34" s="575"/>
      <c r="R34" s="286"/>
      <c r="S34" s="410"/>
      <c r="T34" s="573">
        <v>308</v>
      </c>
      <c r="U34" s="575" t="s">
        <v>389</v>
      </c>
      <c r="V34" s="286"/>
      <c r="W34" s="410"/>
      <c r="X34" s="573"/>
      <c r="Y34" s="574"/>
      <c r="Z34" s="286"/>
      <c r="AA34" s="410"/>
      <c r="AB34" s="573"/>
      <c r="AC34" s="574"/>
      <c r="AD34" s="286"/>
      <c r="AE34" s="410"/>
      <c r="AF34" s="650"/>
      <c r="AG34" s="574"/>
      <c r="AH34" s="410"/>
      <c r="AI34" s="410"/>
      <c r="AJ34" s="573"/>
      <c r="AK34" s="574"/>
      <c r="AL34" s="45"/>
      <c r="AM34" s="576"/>
      <c r="AN34" s="9"/>
      <c r="AO34" s="17">
        <f>COUNT(D34:AM34)</f>
        <v>1</v>
      </c>
      <c r="AP34" s="18" t="str">
        <f t="shared" si="3"/>
        <v xml:space="preserve"> </v>
      </c>
      <c r="AQ34" s="34" t="str">
        <f t="shared" si="0"/>
        <v xml:space="preserve"> </v>
      </c>
      <c r="AR34" s="34" t="str">
        <f t="shared" si="1"/>
        <v xml:space="preserve"> </v>
      </c>
      <c r="AS34" s="34" t="str">
        <f t="shared" si="2"/>
        <v xml:space="preserve"> </v>
      </c>
      <c r="AT34" s="35" t="str">
        <f>IF(SUM(AQ34:AS34)=0," ",SUM(AQ34:AS34))</f>
        <v xml:space="preserve"> </v>
      </c>
      <c r="AU34" s="284" t="str">
        <f>IF(AO34=0,Var!$B$8,IF(LARGE(D34:AM34,1)&gt;=455,Var!$B$4," "))</f>
        <v xml:space="preserve"> </v>
      </c>
      <c r="AV34" s="284" t="str">
        <f>IF(AO34=0,Var!$B$8,IF(LARGE(D34:AM34,1)&gt;=480,Var!$B$4," "))</f>
        <v xml:space="preserve"> </v>
      </c>
      <c r="AW34" s="284" t="str">
        <f>IF(AO34=0,Var!$B$8,IF(LARGE(D34:AM34,1)&gt;=500,Var!$B$4," "))</f>
        <v xml:space="preserve"> </v>
      </c>
      <c r="AX34" s="284" t="str">
        <f>IF(AO34=0,Var!$B$8,IF(LARGE(D34:AM34,1)&gt;=515,Var!$B$4," "))</f>
        <v xml:space="preserve"> </v>
      </c>
      <c r="AY34" s="284" t="str">
        <f>IF(AO34=0,Var!$B$8,IF(LARGE(D34:AM34,1)&gt;=530,Var!$B$4," "))</f>
        <v xml:space="preserve"> </v>
      </c>
      <c r="AZ34" s="284" t="str">
        <f>IF(AO34=0,Var!$B$8,IF(LARGE(D34:AM34,1)&gt;=545,Var!$B$4," "))</f>
        <v xml:space="preserve"> </v>
      </c>
      <c r="BA34" s="284" t="str">
        <f>IF(AO34=0,Var!$B$8,IF(LARGE(D34:AM34,1)&gt;=555,Var!$B$4," "))</f>
        <v xml:space="preserve"> </v>
      </c>
      <c r="BB34" s="284" t="str">
        <f>IF(AO34=0,Var!$B$8,IF(LARGE(D34:AM34,1)&gt;=565,Var!$B$4," "))</f>
        <v xml:space="preserve"> </v>
      </c>
      <c r="BC34" s="36" t="str">
        <f>IF(AO34=0,Var!$B$8,IF(LARGE(D34:AM34,1)&gt;=575,Var!$B$4," "))</f>
        <v xml:space="preserve"> </v>
      </c>
    </row>
    <row r="35" spans="1:55" ht="22.7" customHeight="1" x14ac:dyDescent="0.2">
      <c r="A35" s="9"/>
      <c r="B35" s="27"/>
      <c r="C35" s="28" t="s">
        <v>332</v>
      </c>
      <c r="D35" s="303"/>
      <c r="E35" s="303"/>
      <c r="F35" s="303"/>
      <c r="G35" s="303"/>
      <c r="H35" s="303"/>
      <c r="I35" s="303"/>
      <c r="J35" s="303"/>
      <c r="K35" s="303"/>
      <c r="L35" s="303"/>
      <c r="M35" s="303"/>
      <c r="N35" s="404"/>
      <c r="O35" s="303"/>
      <c r="P35" s="303"/>
      <c r="Q35" s="303"/>
      <c r="R35" s="303"/>
      <c r="S35" s="303"/>
      <c r="T35" s="303"/>
      <c r="U35" s="303"/>
      <c r="V35" s="303"/>
      <c r="W35" s="303"/>
      <c r="X35" s="303"/>
      <c r="Y35" s="303"/>
      <c r="Z35" s="303"/>
      <c r="AA35" s="303"/>
      <c r="AB35" s="405"/>
      <c r="AC35" s="303"/>
      <c r="AD35" s="406"/>
      <c r="AE35" s="406"/>
      <c r="AF35" s="406"/>
      <c r="AG35" s="406"/>
      <c r="AH35" s="406"/>
      <c r="AI35" s="406"/>
      <c r="AJ35" s="303"/>
      <c r="AK35" s="406"/>
      <c r="AL35" s="30"/>
      <c r="AM35" s="30"/>
      <c r="AN35" s="9"/>
      <c r="AO35" s="17"/>
      <c r="AP35" s="18" t="str">
        <f t="shared" si="3"/>
        <v xml:space="preserve"> </v>
      </c>
      <c r="AQ35" s="478" t="str">
        <f t="shared" si="0"/>
        <v xml:space="preserve"> </v>
      </c>
      <c r="AR35" s="478" t="str">
        <f t="shared" si="1"/>
        <v xml:space="preserve"> </v>
      </c>
      <c r="AS35" s="478" t="str">
        <f t="shared" si="2"/>
        <v xml:space="preserve"> </v>
      </c>
      <c r="AT35" s="26"/>
      <c r="AU35" s="17"/>
      <c r="AV35" s="17"/>
      <c r="AW35" s="26"/>
      <c r="AX35" s="17"/>
      <c r="AY35" s="17"/>
      <c r="AZ35" s="17"/>
      <c r="BA35" s="26"/>
      <c r="BB35" s="17"/>
      <c r="BC35" s="17"/>
    </row>
    <row r="36" spans="1:55" x14ac:dyDescent="0.2">
      <c r="A36" s="9"/>
      <c r="B36" s="14"/>
      <c r="C36" s="31" t="s">
        <v>336</v>
      </c>
      <c r="D36" s="396"/>
      <c r="E36" s="285"/>
      <c r="F36" s="396"/>
      <c r="G36" s="285"/>
      <c r="H36" s="396"/>
      <c r="I36" s="285"/>
      <c r="J36" s="396"/>
      <c r="K36" s="285"/>
      <c r="M36" s="487"/>
      <c r="N36" s="396"/>
      <c r="O36" s="483"/>
      <c r="P36" s="396"/>
      <c r="Q36" s="285"/>
      <c r="R36" s="396"/>
      <c r="S36" s="285"/>
      <c r="T36" s="396"/>
      <c r="U36" s="285"/>
      <c r="V36" s="396"/>
      <c r="W36" s="285"/>
      <c r="X36" s="396"/>
      <c r="Y36" s="285"/>
      <c r="Z36" s="396"/>
      <c r="AA36" s="285"/>
      <c r="AB36" s="396"/>
      <c r="AC36" s="285"/>
      <c r="AD36" s="396"/>
      <c r="AE36" s="285"/>
      <c r="AF36" s="656"/>
      <c r="AG36" s="657"/>
      <c r="AH36" s="305"/>
      <c r="AI36" s="305"/>
      <c r="AJ36" s="396"/>
      <c r="AK36" s="285"/>
      <c r="AL36" s="32"/>
      <c r="AM36" s="33"/>
      <c r="AN36" s="9"/>
      <c r="AO36" s="17">
        <f>COUNT(D36:AM36)</f>
        <v>0</v>
      </c>
      <c r="AP36" s="18" t="str">
        <f t="shared" si="3"/>
        <v xml:space="preserve"> </v>
      </c>
      <c r="AQ36" s="34" t="str">
        <f t="shared" si="0"/>
        <v xml:space="preserve"> </v>
      </c>
      <c r="AR36" s="34" t="str">
        <f t="shared" si="1"/>
        <v xml:space="preserve"> </v>
      </c>
      <c r="AS36" s="34" t="str">
        <f t="shared" si="2"/>
        <v xml:space="preserve"> </v>
      </c>
      <c r="AT36" s="49" t="str">
        <f t="shared" ref="AT36:AT41" si="5">IF(SUM(AQ36:AS36)=0," ",SUM(AQ36:AS36))</f>
        <v xml:space="preserve"> </v>
      </c>
      <c r="AU36" s="284" t="str">
        <f>IF(AO36=0,Var!$B$8,IF(LARGE(D36:AM36,1)&gt;=455,Var!$B$4," "))</f>
        <v>---</v>
      </c>
      <c r="AV36" s="284" t="str">
        <f>IF(AO36=0,Var!$B$8,IF(LARGE(D36:AM36,1)&gt;=480,Var!$B$4," "))</f>
        <v>---</v>
      </c>
      <c r="AW36" s="284" t="str">
        <f>IF(AO36=0,Var!$B$8,IF(LARGE(D36:AM36,1)&gt;=500,Var!$B$4," "))</f>
        <v>---</v>
      </c>
      <c r="AX36" s="284" t="str">
        <f>IF(AO36=0,Var!$B$8,IF(LARGE(D36:AM36,1)&gt;=515,Var!$B$4," "))</f>
        <v>---</v>
      </c>
      <c r="AY36" s="284" t="str">
        <f>IF(AO36=0,Var!$B$8,IF(LARGE(D36:AM36,1)&gt;=530,Var!$B$4," "))</f>
        <v>---</v>
      </c>
      <c r="AZ36" s="284" t="str">
        <f>IF(AO36=0,Var!$B$8,IF(LARGE(D36:AM36,1)&gt;=545,Var!$B$4," "))</f>
        <v>---</v>
      </c>
      <c r="BA36" s="284" t="str">
        <f>IF(AO36=0,Var!$B$8,IF(LARGE(D36:AM36,1)&gt;=555,Var!$B$4," "))</f>
        <v>---</v>
      </c>
      <c r="BB36" s="284" t="str">
        <f>IF(AO36=0,Var!$B$8,IF(LARGE(D36:AM36,1)&gt;=565,Var!$B$4," "))</f>
        <v>---</v>
      </c>
      <c r="BC36" s="36" t="str">
        <f>IF(AO36=0,Var!$B$8,IF(LARGE(D36:AM36,1)&gt;=575,Var!$B$4," "))</f>
        <v>---</v>
      </c>
    </row>
    <row r="37" spans="1:55" x14ac:dyDescent="0.2">
      <c r="A37" s="9"/>
      <c r="B37" s="14">
        <v>1</v>
      </c>
      <c r="C37" s="31" t="s">
        <v>295</v>
      </c>
      <c r="D37" s="396"/>
      <c r="E37" s="285"/>
      <c r="F37" s="396"/>
      <c r="G37" s="285"/>
      <c r="H37" s="396"/>
      <c r="I37" s="285"/>
      <c r="J37" s="396"/>
      <c r="K37" s="483"/>
      <c r="M37" s="487"/>
      <c r="N37" s="396"/>
      <c r="O37" s="483"/>
      <c r="P37" s="396"/>
      <c r="Q37" s="483"/>
      <c r="R37" s="396"/>
      <c r="S37" s="483"/>
      <c r="T37" s="396">
        <v>463</v>
      </c>
      <c r="U37" s="483" t="s">
        <v>398</v>
      </c>
      <c r="V37" s="396"/>
      <c r="W37" s="483"/>
      <c r="X37" s="396"/>
      <c r="Y37" s="483"/>
      <c r="Z37" s="396">
        <v>459</v>
      </c>
      <c r="AA37" s="483" t="s">
        <v>400</v>
      </c>
      <c r="AB37" s="396"/>
      <c r="AC37" s="483"/>
      <c r="AD37" s="396">
        <v>422</v>
      </c>
      <c r="AE37" s="483" t="s">
        <v>410</v>
      </c>
      <c r="AF37" s="658"/>
      <c r="AG37" s="572"/>
      <c r="AH37" s="487"/>
      <c r="AI37" s="487"/>
      <c r="AJ37" s="396">
        <v>519</v>
      </c>
      <c r="AK37" s="483" t="s">
        <v>12</v>
      </c>
      <c r="AL37" s="32"/>
      <c r="AM37" s="33"/>
      <c r="AN37" s="9"/>
      <c r="AO37" s="17">
        <f>COUNT(D37:AM37)</f>
        <v>4</v>
      </c>
      <c r="AP37" s="18">
        <f t="shared" si="3"/>
        <v>480.33333333333331</v>
      </c>
      <c r="AQ37" s="34" t="str">
        <f t="shared" si="0"/>
        <v xml:space="preserve"> </v>
      </c>
      <c r="AR37" s="34">
        <f t="shared" si="1"/>
        <v>1</v>
      </c>
      <c r="AS37" s="34" t="str">
        <f t="shared" si="2"/>
        <v xml:space="preserve"> </v>
      </c>
      <c r="AT37" s="49">
        <f t="shared" si="5"/>
        <v>1</v>
      </c>
      <c r="AU37" s="284">
        <v>24</v>
      </c>
      <c r="AV37" s="284">
        <v>24</v>
      </c>
      <c r="AW37" s="284">
        <f>IF(AO37=0,Var!$B$8,IF(LARGE(D37:AM37,1)&gt;=500,Var!$B$4," "))</f>
        <v>26</v>
      </c>
      <c r="AX37" s="284">
        <f>IF(AO37=0,Var!$B$8,IF(LARGE(D37:AM37,1)&gt;=515,Var!$B$4," "))</f>
        <v>26</v>
      </c>
      <c r="AY37" s="284" t="str">
        <f>IF(AO37=0,Var!$B$8,IF(LARGE(D37:AM37,1)&gt;=530,Var!$B$4," "))</f>
        <v xml:space="preserve"> </v>
      </c>
      <c r="AZ37" s="284" t="str">
        <f>IF(AO37=0,Var!$B$8,IF(LARGE(D37:AM37,1)&gt;=545,Var!$B$4," "))</f>
        <v xml:space="preserve"> </v>
      </c>
      <c r="BA37" s="284" t="str">
        <f>IF(AO37=0,Var!$B$8,IF(LARGE(D37:AM37,1)&gt;=555,Var!$B$4," "))</f>
        <v xml:space="preserve"> </v>
      </c>
      <c r="BB37" s="284" t="str">
        <f>IF(AO37=0,Var!$B$8,IF(LARGE(D37:AM37,1)&gt;=565,Var!$B$4," "))</f>
        <v xml:space="preserve"> </v>
      </c>
      <c r="BC37" s="36" t="str">
        <f>IF(AO37=0,Var!$B$8,IF(LARGE(D37:AM37,1)&gt;=575,Var!$B$4," "))</f>
        <v xml:space="preserve"> </v>
      </c>
    </row>
    <row r="38" spans="1:55" x14ac:dyDescent="0.2">
      <c r="A38" s="9"/>
      <c r="B38" s="14">
        <v>1</v>
      </c>
      <c r="C38" s="31" t="s">
        <v>399</v>
      </c>
      <c r="D38" s="396"/>
      <c r="E38" s="285"/>
      <c r="F38" s="396"/>
      <c r="G38" s="285"/>
      <c r="H38" s="396"/>
      <c r="I38" s="285"/>
      <c r="J38" s="396"/>
      <c r="K38" s="483"/>
      <c r="M38" s="305"/>
      <c r="N38" s="396"/>
      <c r="O38" s="285"/>
      <c r="P38" s="396"/>
      <c r="Q38" s="483"/>
      <c r="R38" s="396"/>
      <c r="S38" s="285"/>
      <c r="T38" s="396">
        <v>382</v>
      </c>
      <c r="U38" s="483" t="s">
        <v>400</v>
      </c>
      <c r="V38" s="396"/>
      <c r="W38" s="483"/>
      <c r="X38" s="396"/>
      <c r="Y38" s="285"/>
      <c r="Z38" s="396"/>
      <c r="AA38" s="285"/>
      <c r="AB38" s="396"/>
      <c r="AC38" s="285"/>
      <c r="AD38" s="396"/>
      <c r="AE38" s="285"/>
      <c r="AF38" s="659"/>
      <c r="AG38" s="571"/>
      <c r="AH38" s="305"/>
      <c r="AI38" s="305"/>
      <c r="AJ38" s="396"/>
      <c r="AK38" s="285"/>
      <c r="AL38" s="32"/>
      <c r="AM38" s="33"/>
      <c r="AN38" s="9"/>
      <c r="AO38" s="17">
        <f>COUNT(D38:AM38)</f>
        <v>1</v>
      </c>
      <c r="AP38" s="18" t="str">
        <f t="shared" si="3"/>
        <v xml:space="preserve"> </v>
      </c>
      <c r="AQ38" s="34" t="str">
        <f t="shared" si="0"/>
        <v xml:space="preserve"> </v>
      </c>
      <c r="AR38" s="34" t="str">
        <f t="shared" si="1"/>
        <v xml:space="preserve"> </v>
      </c>
      <c r="AS38" s="34" t="str">
        <f t="shared" si="2"/>
        <v xml:space="preserve"> </v>
      </c>
      <c r="AT38" s="49" t="str">
        <f t="shared" ref="AT38:AT40" si="6">IF(SUM(AQ38:AS38)=0," ",SUM(AQ38:AS38))</f>
        <v xml:space="preserve"> </v>
      </c>
      <c r="AU38" s="284" t="str">
        <f>IF(AO38=0,Var!$B$8,IF(LARGE(D38:AM38,1)&gt;=455,Var!$B$4," "))</f>
        <v xml:space="preserve"> </v>
      </c>
      <c r="AV38" s="284" t="str">
        <f>IF(AO38=0,Var!$B$8,IF(LARGE(D38:AM38,1)&gt;=480,Var!$B$4," "))</f>
        <v xml:space="preserve"> </v>
      </c>
      <c r="AW38" s="284" t="str">
        <f>IF(AO38=0,Var!$B$8,IF(LARGE(D38:AM38,1)&gt;=500,Var!$B$4," "))</f>
        <v xml:space="preserve"> </v>
      </c>
      <c r="AX38" s="284" t="str">
        <f>IF(AO38=0,Var!$B$8,IF(LARGE(D38:AM38,1)&gt;=515,Var!$B$4," "))</f>
        <v xml:space="preserve"> </v>
      </c>
      <c r="AY38" s="284" t="str">
        <f>IF(AO38=0,Var!$B$8,IF(LARGE(D38:AM38,1)&gt;=530,Var!$B$4," "))</f>
        <v xml:space="preserve"> </v>
      </c>
      <c r="AZ38" s="284" t="str">
        <f>IF(AO38=0,Var!$B$8,IF(LARGE(D38:AM38,1)&gt;=545,Var!$B$4," "))</f>
        <v xml:space="preserve"> </v>
      </c>
      <c r="BA38" s="284" t="str">
        <f>IF(AO38=0,Var!$B$8,IF(LARGE(D38:AM38,1)&gt;=555,Var!$B$4," "))</f>
        <v xml:space="preserve"> </v>
      </c>
      <c r="BB38" s="284" t="str">
        <f>IF(AO38=0,Var!$B$8,IF(LARGE(D38:AM38,1)&gt;=565,Var!$B$4," "))</f>
        <v xml:space="preserve"> </v>
      </c>
      <c r="BC38" s="36" t="str">
        <f>IF(AO38=0,Var!$B$8,IF(LARGE(D38:AM38,1)&gt;=575,Var!$B$4," "))</f>
        <v xml:space="preserve"> </v>
      </c>
    </row>
    <row r="39" spans="1:55" x14ac:dyDescent="0.2">
      <c r="A39" s="9"/>
      <c r="B39" s="14">
        <v>1</v>
      </c>
      <c r="C39" s="31" t="s">
        <v>17</v>
      </c>
      <c r="D39" s="396"/>
      <c r="E39" s="285"/>
      <c r="F39" s="396"/>
      <c r="G39" s="285"/>
      <c r="H39" s="396"/>
      <c r="I39" s="285"/>
      <c r="J39" s="396"/>
      <c r="K39" s="483"/>
      <c r="M39" s="487"/>
      <c r="N39" s="396"/>
      <c r="O39" s="483"/>
      <c r="P39" s="396"/>
      <c r="Q39" s="483"/>
      <c r="R39" s="396"/>
      <c r="S39" s="483"/>
      <c r="T39" s="396">
        <v>514</v>
      </c>
      <c r="U39" s="483" t="s">
        <v>12</v>
      </c>
      <c r="V39" s="396">
        <v>530</v>
      </c>
      <c r="W39" s="483" t="s">
        <v>324</v>
      </c>
      <c r="X39" s="396"/>
      <c r="Y39" s="483"/>
      <c r="Z39" s="396">
        <v>502</v>
      </c>
      <c r="AA39" s="483" t="s">
        <v>13</v>
      </c>
      <c r="AB39" s="396"/>
      <c r="AC39" s="483"/>
      <c r="AD39" s="396"/>
      <c r="AE39" s="285"/>
      <c r="AF39" s="659"/>
      <c r="AG39" s="571"/>
      <c r="AH39" s="305"/>
      <c r="AI39" s="305"/>
      <c r="AJ39" s="396">
        <v>527</v>
      </c>
      <c r="AK39" s="483" t="s">
        <v>11</v>
      </c>
      <c r="AL39" s="32"/>
      <c r="AM39" s="33"/>
      <c r="AN39" s="9"/>
      <c r="AO39" s="17">
        <f>COUNT(D39:AM39)</f>
        <v>4</v>
      </c>
      <c r="AP39" s="18">
        <f t="shared" ref="AP39:AP40" si="7">IF(AO39&lt;3," ",(LARGE(D39:AM39,1)+LARGE(D39:AM39,2)+LARGE(D39:AM39,3))/3)</f>
        <v>523.66666666666663</v>
      </c>
      <c r="AQ39" s="34">
        <f t="shared" si="0"/>
        <v>1</v>
      </c>
      <c r="AR39" s="34">
        <f t="shared" si="1"/>
        <v>1</v>
      </c>
      <c r="AS39" s="34">
        <f t="shared" si="2"/>
        <v>1</v>
      </c>
      <c r="AT39" s="49">
        <f t="shared" si="6"/>
        <v>3</v>
      </c>
      <c r="AU39" s="461">
        <v>18</v>
      </c>
      <c r="AV39" s="284">
        <v>18</v>
      </c>
      <c r="AW39" s="284">
        <v>18</v>
      </c>
      <c r="AX39" s="284">
        <v>18</v>
      </c>
      <c r="AY39" s="284">
        <v>19</v>
      </c>
      <c r="AZ39" s="284" t="str">
        <f>IF(AO39=0,Var!$B$8,IF(LARGE(D39:AM39,1)&gt;=545,Var!$B$4," "))</f>
        <v xml:space="preserve"> </v>
      </c>
      <c r="BA39" s="284" t="str">
        <f>IF(AO39=0,Var!$B$8,IF(LARGE(D39:AM39,1)&gt;=555,Var!$B$4," "))</f>
        <v xml:space="preserve"> </v>
      </c>
      <c r="BB39" s="284" t="str">
        <f>IF(AO39=0,Var!$B$8,IF(LARGE(D39:AM39,1)&gt;=565,Var!$B$4," "))</f>
        <v xml:space="preserve"> </v>
      </c>
      <c r="BC39" s="36" t="str">
        <f>IF(AO39=0,Var!$B$8,IF(LARGE(D39:AM39,1)&gt;=575,Var!$B$4," "))</f>
        <v xml:space="preserve"> </v>
      </c>
    </row>
    <row r="40" spans="1:55" x14ac:dyDescent="0.2">
      <c r="A40" s="9"/>
      <c r="B40" s="14">
        <v>1</v>
      </c>
      <c r="C40" s="31" t="s">
        <v>402</v>
      </c>
      <c r="D40" s="396"/>
      <c r="E40" s="285"/>
      <c r="F40" s="396"/>
      <c r="G40" s="285"/>
      <c r="H40" s="396"/>
      <c r="I40" s="285"/>
      <c r="J40" s="396"/>
      <c r="K40" s="483"/>
      <c r="M40" s="487"/>
      <c r="N40" s="396"/>
      <c r="O40" s="483"/>
      <c r="P40" s="396"/>
      <c r="Q40" s="483"/>
      <c r="R40" s="396"/>
      <c r="S40" s="483"/>
      <c r="T40" s="396">
        <v>253</v>
      </c>
      <c r="U40" s="483" t="s">
        <v>403</v>
      </c>
      <c r="V40" s="396"/>
      <c r="W40" s="483"/>
      <c r="X40" s="396"/>
      <c r="Y40" s="483"/>
      <c r="Z40" s="396"/>
      <c r="AA40" s="483"/>
      <c r="AB40" s="396"/>
      <c r="AC40" s="483"/>
      <c r="AD40" s="396"/>
      <c r="AE40" s="285"/>
      <c r="AF40" s="659"/>
      <c r="AG40" s="571"/>
      <c r="AH40" s="305"/>
      <c r="AI40" s="305"/>
      <c r="AJ40" s="396"/>
      <c r="AK40" s="285"/>
      <c r="AL40" s="32"/>
      <c r="AM40" s="33"/>
      <c r="AN40" s="9"/>
      <c r="AO40" s="17">
        <f t="shared" ref="AO40" si="8">COUNT(D40:AM40)</f>
        <v>1</v>
      </c>
      <c r="AP40" s="18" t="str">
        <f t="shared" si="7"/>
        <v xml:space="preserve"> </v>
      </c>
      <c r="AQ40" s="34" t="str">
        <f t="shared" si="0"/>
        <v xml:space="preserve"> </v>
      </c>
      <c r="AR40" s="34" t="str">
        <f t="shared" si="1"/>
        <v xml:space="preserve"> </v>
      </c>
      <c r="AS40" s="34" t="str">
        <f t="shared" si="2"/>
        <v xml:space="preserve"> </v>
      </c>
      <c r="AT40" s="49" t="str">
        <f t="shared" si="6"/>
        <v xml:space="preserve"> </v>
      </c>
      <c r="AU40" s="284" t="str">
        <f>IF(AO40=0,Var!$B$8,IF(LARGE(D40:AM40,1)&gt;=455,Var!$B$4," "))</f>
        <v xml:space="preserve"> </v>
      </c>
      <c r="AV40" s="284" t="str">
        <f>IF(AO40=0,Var!$B$8,IF(LARGE(D40:AM40,1)&gt;=480,Var!$B$4," "))</f>
        <v xml:space="preserve"> </v>
      </c>
      <c r="AW40" s="284" t="str">
        <f>IF(AO40=0,Var!$B$8,IF(LARGE(D40:AM40,1)&gt;=500,Var!$B$4," "))</f>
        <v xml:space="preserve"> </v>
      </c>
      <c r="AX40" s="284" t="str">
        <f>IF(AO40=0,Var!$B$8,IF(LARGE(D40:AM40,1)&gt;=515,Var!$B$4," "))</f>
        <v xml:space="preserve"> </v>
      </c>
      <c r="AY40" s="284" t="str">
        <f>IF(AO40=0,Var!$B$8,IF(LARGE(D40:AM40,1)&gt;=530,Var!$B$4," "))</f>
        <v xml:space="preserve"> </v>
      </c>
      <c r="AZ40" s="284" t="str">
        <f>IF(AO40=0,Var!$B$8,IF(LARGE(D40:AM40,1)&gt;=545,Var!$B$4," "))</f>
        <v xml:space="preserve"> </v>
      </c>
      <c r="BA40" s="284" t="str">
        <f>IF(AO40=0,Var!$B$8,IF(LARGE(D40:AM40,1)&gt;=555,Var!$B$4," "))</f>
        <v xml:space="preserve"> </v>
      </c>
      <c r="BB40" s="284" t="str">
        <f>IF(AO40=0,Var!$B$8,IF(LARGE(D40:AM40,1)&gt;=565,Var!$B$4," "))</f>
        <v xml:space="preserve"> </v>
      </c>
      <c r="BC40" s="36" t="str">
        <f>IF(AO40=0,Var!$B$8,IF(LARGE(D40:AM40,1)&gt;=575,Var!$B$4," "))</f>
        <v xml:space="preserve"> </v>
      </c>
    </row>
    <row r="41" spans="1:55" x14ac:dyDescent="0.2">
      <c r="A41" s="9"/>
      <c r="B41" s="14">
        <v>1</v>
      </c>
      <c r="C41" s="31" t="s">
        <v>378</v>
      </c>
      <c r="D41" s="396">
        <v>462</v>
      </c>
      <c r="E41" s="483" t="s">
        <v>12</v>
      </c>
      <c r="F41" s="396">
        <v>449</v>
      </c>
      <c r="G41" s="483" t="s">
        <v>324</v>
      </c>
      <c r="H41" s="396"/>
      <c r="I41" s="285"/>
      <c r="J41" s="396"/>
      <c r="K41" s="483"/>
      <c r="M41" s="487"/>
      <c r="N41" s="396">
        <v>490</v>
      </c>
      <c r="O41" s="483" t="s">
        <v>388</v>
      </c>
      <c r="P41" s="396">
        <v>438</v>
      </c>
      <c r="Q41" s="483" t="s">
        <v>324</v>
      </c>
      <c r="R41" s="396"/>
      <c r="S41" s="483"/>
      <c r="T41" s="396">
        <v>274</v>
      </c>
      <c r="U41" s="483" t="s">
        <v>401</v>
      </c>
      <c r="V41" s="396"/>
      <c r="W41" s="483"/>
      <c r="X41" s="396"/>
      <c r="Y41" s="483"/>
      <c r="Z41" s="396"/>
      <c r="AA41" s="483"/>
      <c r="AB41" s="396"/>
      <c r="AC41" s="483"/>
      <c r="AD41" s="396"/>
      <c r="AE41" s="285"/>
      <c r="AF41" s="660"/>
      <c r="AG41" s="574"/>
      <c r="AH41" s="305"/>
      <c r="AI41" s="305"/>
      <c r="AJ41" s="396"/>
      <c r="AK41" s="285"/>
      <c r="AL41" s="32"/>
      <c r="AM41" s="33"/>
      <c r="AN41" s="9"/>
      <c r="AO41" s="17">
        <f>COUNT(D41:AM41)</f>
        <v>5</v>
      </c>
      <c r="AP41" s="18">
        <f t="shared" si="3"/>
        <v>467</v>
      </c>
      <c r="AQ41" s="34" t="str">
        <f t="shared" ref="AQ41:AQ63" si="9">IF(COUNTIF(D41:AM41,"(1)")=0," ",COUNTIF(D41:AM41,"(1)"))</f>
        <v xml:space="preserve"> </v>
      </c>
      <c r="AR41" s="34">
        <f t="shared" ref="AR41:AR63" si="10">IF(COUNTIF(D41:AM41,"(2)")=0," ",COUNTIF(D41:AM41,"(2)"))</f>
        <v>1</v>
      </c>
      <c r="AS41" s="34" t="str">
        <f t="shared" ref="AS41:AS63" si="11">IF(COUNTIF(D41:AM41,"(3)")=0," ",COUNTIF(D41:AM41,"(3)"))</f>
        <v xml:space="preserve"> </v>
      </c>
      <c r="AT41" s="49">
        <f t="shared" si="5"/>
        <v>1</v>
      </c>
      <c r="AU41" s="284">
        <f>IF(AO41=0,Var!$B$8,IF(LARGE(D41:AM41,1)&gt;=455,Var!$B$4," "))</f>
        <v>26</v>
      </c>
      <c r="AV41" s="284">
        <f>IF(AO41=0,Var!$B$8,IF(LARGE(D41:AM41,1)&gt;=480,Var!$B$4," "))</f>
        <v>26</v>
      </c>
      <c r="AW41" s="284" t="str">
        <f>IF(AO41=0,Var!$B$8,IF(LARGE(D41:AM41,1)&gt;=500,Var!$B$4," "))</f>
        <v xml:space="preserve"> </v>
      </c>
      <c r="AX41" s="284" t="str">
        <f>IF(AO41=0,Var!$B$8,IF(LARGE(D41:AM41,1)&gt;=515,Var!$B$4," "))</f>
        <v xml:space="preserve"> </v>
      </c>
      <c r="AY41" s="284" t="str">
        <f>IF(AO41=0,Var!$B$8,IF(LARGE(D41:AM41,1)&gt;=530,Var!$B$4," "))</f>
        <v xml:space="preserve"> </v>
      </c>
      <c r="AZ41" s="284" t="str">
        <f>IF(AO41=0,Var!$B$8,IF(LARGE(D41:AM41,1)&gt;=545,Var!$B$4," "))</f>
        <v xml:space="preserve"> </v>
      </c>
      <c r="BA41" s="284" t="str">
        <f>IF(AO41=0,Var!$B$8,IF(LARGE(D41:AM41,1)&gt;=555,Var!$B$4," "))</f>
        <v xml:space="preserve"> </v>
      </c>
      <c r="BB41" s="284" t="str">
        <f>IF(AO41=0,Var!$B$8,IF(LARGE(D41:AM41,1)&gt;=565,Var!$B$4," "))</f>
        <v xml:space="preserve"> </v>
      </c>
      <c r="BC41" s="36" t="str">
        <f>IF(AO41=0,Var!$B$8,IF(LARGE(D41:AM41,1)&gt;=575,Var!$B$4," "))</f>
        <v xml:space="preserve"> </v>
      </c>
    </row>
    <row r="42" spans="1:55" ht="22.7" customHeight="1" x14ac:dyDescent="0.2">
      <c r="A42" s="9"/>
      <c r="B42" s="27"/>
      <c r="C42" s="28" t="s">
        <v>18</v>
      </c>
      <c r="D42" s="303"/>
      <c r="E42" s="303"/>
      <c r="F42" s="303"/>
      <c r="G42" s="303"/>
      <c r="H42" s="303"/>
      <c r="I42" s="303"/>
      <c r="J42" s="303"/>
      <c r="K42" s="303"/>
      <c r="L42" s="303"/>
      <c r="M42" s="303"/>
      <c r="N42" s="404"/>
      <c r="O42" s="303"/>
      <c r="P42" s="303"/>
      <c r="Q42" s="303"/>
      <c r="R42" s="303"/>
      <c r="S42" s="303"/>
      <c r="T42" s="303"/>
      <c r="U42" s="303"/>
      <c r="V42" s="303"/>
      <c r="W42" s="303"/>
      <c r="X42" s="303"/>
      <c r="Y42" s="303"/>
      <c r="Z42" s="303"/>
      <c r="AA42" s="303"/>
      <c r="AB42" s="405"/>
      <c r="AC42" s="303"/>
      <c r="AD42" s="406"/>
      <c r="AE42" s="406"/>
      <c r="AF42" s="406"/>
      <c r="AG42" s="406"/>
      <c r="AH42" s="406"/>
      <c r="AI42" s="406"/>
      <c r="AJ42" s="303"/>
      <c r="AK42" s="406"/>
      <c r="AL42" s="30"/>
      <c r="AM42" s="30"/>
      <c r="AN42" s="9"/>
      <c r="AO42" s="17"/>
      <c r="AP42" s="18" t="str">
        <f t="shared" si="3"/>
        <v xml:space="preserve"> </v>
      </c>
      <c r="AQ42" s="478" t="str">
        <f t="shared" si="9"/>
        <v xml:space="preserve"> </v>
      </c>
      <c r="AR42" s="478" t="str">
        <f t="shared" si="10"/>
        <v xml:space="preserve"> </v>
      </c>
      <c r="AS42" s="478" t="str">
        <f t="shared" si="11"/>
        <v xml:space="preserve"> </v>
      </c>
      <c r="AT42" s="26"/>
      <c r="AU42" s="17"/>
      <c r="AV42" s="17"/>
      <c r="AW42" s="26"/>
      <c r="AX42" s="17"/>
      <c r="AY42" s="17"/>
      <c r="AZ42" s="17"/>
      <c r="BA42" s="26"/>
      <c r="BB42" s="17"/>
      <c r="BC42" s="17"/>
    </row>
    <row r="43" spans="1:55" x14ac:dyDescent="0.2">
      <c r="A43" s="9"/>
      <c r="B43" s="14">
        <v>1</v>
      </c>
      <c r="C43" s="31" t="s">
        <v>288</v>
      </c>
      <c r="D43" s="396"/>
      <c r="E43" s="285"/>
      <c r="F43" s="396"/>
      <c r="G43" s="285"/>
      <c r="H43" s="396"/>
      <c r="I43" s="285"/>
      <c r="J43" s="396"/>
      <c r="K43" s="483"/>
      <c r="M43" s="305"/>
      <c r="N43" s="396"/>
      <c r="O43" s="483"/>
      <c r="P43" s="396"/>
      <c r="Q43" s="483"/>
      <c r="R43" s="396">
        <v>483</v>
      </c>
      <c r="S43" s="483" t="s">
        <v>13</v>
      </c>
      <c r="T43" s="396"/>
      <c r="U43" s="483"/>
      <c r="V43" s="396"/>
      <c r="W43" s="285"/>
      <c r="X43" s="396"/>
      <c r="Y43" s="483"/>
      <c r="Z43" s="396">
        <v>426</v>
      </c>
      <c r="AA43" s="483" t="s">
        <v>398</v>
      </c>
      <c r="AB43" s="396">
        <v>473</v>
      </c>
      <c r="AC43" s="483" t="s">
        <v>12</v>
      </c>
      <c r="AD43" s="396"/>
      <c r="AE43" s="285"/>
      <c r="AF43" s="656"/>
      <c r="AG43" s="657"/>
      <c r="AH43" s="305"/>
      <c r="AI43" s="305"/>
      <c r="AJ43" s="396">
        <v>444</v>
      </c>
      <c r="AK43" s="483" t="s">
        <v>389</v>
      </c>
      <c r="AL43" s="32"/>
      <c r="AM43" s="33"/>
      <c r="AN43" s="9"/>
      <c r="AO43" s="17">
        <f>COUNT(D43:AM43)</f>
        <v>4</v>
      </c>
      <c r="AP43" s="18">
        <f t="shared" si="3"/>
        <v>466.66666666666669</v>
      </c>
      <c r="AQ43" s="34" t="str">
        <f t="shared" si="9"/>
        <v xml:space="preserve"> </v>
      </c>
      <c r="AR43" s="34">
        <f t="shared" si="10"/>
        <v>1</v>
      </c>
      <c r="AS43" s="34">
        <f t="shared" si="11"/>
        <v>1</v>
      </c>
      <c r="AT43" s="35">
        <f>IF(SUM(AQ43:AS43)=0," ",SUM(AQ43:AS43))</f>
        <v>2</v>
      </c>
      <c r="AU43" s="284">
        <v>24</v>
      </c>
      <c r="AV43" s="284">
        <v>24</v>
      </c>
      <c r="AW43" s="284" t="str">
        <f>IF(AO43=0,Var!$B$8,IF(LARGE(D43:AM43,1)&gt;=500,Var!$B$4," "))</f>
        <v xml:space="preserve"> </v>
      </c>
      <c r="AX43" s="284" t="str">
        <f>IF(AO43=0,Var!$B$8,IF(LARGE(D43:AM43,1)&gt;=515,Var!$B$4," "))</f>
        <v xml:space="preserve"> </v>
      </c>
      <c r="AY43" s="284" t="str">
        <f>IF(AO43=0,Var!$B$8,IF(LARGE(D43:AM43,1)&gt;=530,Var!$B$4," "))</f>
        <v xml:space="preserve"> </v>
      </c>
      <c r="AZ43" s="284" t="str">
        <f>IF(AO43=0,Var!$B$8,IF(LARGE(D43:AM43,1)&gt;=545,Var!$B$4," "))</f>
        <v xml:space="preserve"> </v>
      </c>
      <c r="BA43" s="284" t="str">
        <f>IF(AO43=0,Var!$B$8,IF(LARGE(D43:AM43,1)&gt;=555,Var!$B$4," "))</f>
        <v xml:space="preserve"> </v>
      </c>
      <c r="BB43" s="284" t="str">
        <f>IF(AO43=0,Var!$B$8,IF(LARGE(D43:AM43,1)&gt;=565,Var!$B$4," "))</f>
        <v xml:space="preserve"> </v>
      </c>
      <c r="BC43" s="36" t="str">
        <f>IF(AO43=0,Var!$B$8,IF(LARGE(D43:AM43,1)&gt;=575,Var!$B$4," "))</f>
        <v xml:space="preserve"> </v>
      </c>
    </row>
    <row r="44" spans="1:55" x14ac:dyDescent="0.2">
      <c r="A44" s="9"/>
      <c r="B44" s="14">
        <v>1</v>
      </c>
      <c r="C44" s="31" t="s">
        <v>325</v>
      </c>
      <c r="D44" s="396"/>
      <c r="E44" s="285"/>
      <c r="F44" s="396"/>
      <c r="G44" s="285"/>
      <c r="H44" s="396"/>
      <c r="I44" s="285"/>
      <c r="J44" s="396"/>
      <c r="K44" s="285"/>
      <c r="M44" s="305"/>
      <c r="N44" s="396">
        <v>497</v>
      </c>
      <c r="O44" s="483" t="s">
        <v>12</v>
      </c>
      <c r="P44" s="396"/>
      <c r="Q44" s="285"/>
      <c r="R44" s="396"/>
      <c r="S44" s="285"/>
      <c r="T44" s="396">
        <v>476</v>
      </c>
      <c r="U44" s="483" t="s">
        <v>13</v>
      </c>
      <c r="V44" s="396"/>
      <c r="W44" s="285"/>
      <c r="X44" s="396"/>
      <c r="Y44" s="285"/>
      <c r="Z44" s="396"/>
      <c r="AA44" s="285"/>
      <c r="AB44" s="396"/>
      <c r="AC44" s="285"/>
      <c r="AD44" s="396"/>
      <c r="AE44" s="285"/>
      <c r="AF44" s="659"/>
      <c r="AG44" s="571"/>
      <c r="AH44" s="305"/>
      <c r="AI44" s="305"/>
      <c r="AJ44" s="396"/>
      <c r="AK44" s="285"/>
      <c r="AL44" s="32"/>
      <c r="AM44" s="33"/>
      <c r="AN44" s="9"/>
      <c r="AO44" s="17">
        <f>COUNT(D44:AM44)</f>
        <v>2</v>
      </c>
      <c r="AQ44" s="34" t="str">
        <f t="shared" si="9"/>
        <v xml:space="preserve"> </v>
      </c>
      <c r="AR44" s="34">
        <f t="shared" si="10"/>
        <v>1</v>
      </c>
      <c r="AS44" s="34">
        <f t="shared" si="11"/>
        <v>1</v>
      </c>
      <c r="AT44" s="35">
        <f>IF(SUM(AQ44:AS44)=0," ",SUM(AQ44:AS44))</f>
        <v>2</v>
      </c>
      <c r="AU44" s="284">
        <f>IF(AO44=0,Var!$B$8,IF(LARGE(D44:AM44,1)&gt;=455,Var!$B$4," "))</f>
        <v>26</v>
      </c>
      <c r="AV44" s="284">
        <f>IF(AO44=0,Var!$B$8,IF(LARGE(D44:AM44,1)&gt;=480,Var!$B$4," "))</f>
        <v>26</v>
      </c>
      <c r="AW44" s="284" t="str">
        <f>IF(AO44=0,Var!$B$8,IF(LARGE(D44:AM44,1)&gt;=500,Var!$B$4," "))</f>
        <v xml:space="preserve"> </v>
      </c>
      <c r="AX44" s="284" t="str">
        <f>IF(AO44=0,Var!$B$8,IF(LARGE(D44:AM44,1)&gt;=515,Var!$B$4," "))</f>
        <v xml:space="preserve"> </v>
      </c>
      <c r="AY44" s="284" t="str">
        <f>IF(AO44=0,Var!$B$8,IF(LARGE(D44:AM44,1)&gt;=530,Var!$B$4," "))</f>
        <v xml:space="preserve"> </v>
      </c>
      <c r="AZ44" s="284" t="str">
        <f>IF(AO44=0,Var!$B$8,IF(LARGE(D44:AM44,1)&gt;=545,Var!$B$4," "))</f>
        <v xml:space="preserve"> </v>
      </c>
      <c r="BA44" s="284" t="str">
        <f>IF(AO44=0,Var!$B$8,IF(LARGE(D44:AM44,1)&gt;=555,Var!$B$4," "))</f>
        <v xml:space="preserve"> </v>
      </c>
      <c r="BB44" s="284" t="str">
        <f>IF(AO44=0,Var!$B$8,IF(LARGE(D44:AM44,1)&gt;=565,Var!$B$4," "))</f>
        <v xml:space="preserve"> </v>
      </c>
      <c r="BC44" s="36" t="str">
        <f>IF(AO44=0,Var!$B$8,IF(LARGE(D44:AM44,1)&gt;=575,Var!$B$4," "))</f>
        <v xml:space="preserve"> </v>
      </c>
    </row>
    <row r="45" spans="1:55" x14ac:dyDescent="0.2">
      <c r="A45" s="9"/>
      <c r="B45" s="14">
        <v>1</v>
      </c>
      <c r="C45" s="31" t="s">
        <v>336</v>
      </c>
      <c r="D45" s="396"/>
      <c r="E45" s="285"/>
      <c r="F45" s="396"/>
      <c r="G45" s="285"/>
      <c r="H45" s="396"/>
      <c r="I45" s="285"/>
      <c r="J45" s="396"/>
      <c r="K45" s="285"/>
      <c r="M45" s="305"/>
      <c r="N45" s="396"/>
      <c r="O45" s="483"/>
      <c r="P45" s="396"/>
      <c r="Q45" s="285"/>
      <c r="R45" s="396"/>
      <c r="S45" s="285"/>
      <c r="T45" s="396">
        <v>469</v>
      </c>
      <c r="U45" s="483" t="s">
        <v>388</v>
      </c>
      <c r="V45" s="396"/>
      <c r="W45" s="285"/>
      <c r="X45" s="396"/>
      <c r="Y45" s="285"/>
      <c r="Z45" s="396"/>
      <c r="AA45" s="285"/>
      <c r="AB45" s="396"/>
      <c r="AC45" s="285"/>
      <c r="AD45" s="396"/>
      <c r="AE45" s="285"/>
      <c r="AF45" s="659"/>
      <c r="AG45" s="571"/>
      <c r="AH45" s="305"/>
      <c r="AI45" s="305"/>
      <c r="AJ45" s="396"/>
      <c r="AK45" s="285"/>
      <c r="AL45" s="32"/>
      <c r="AM45" s="33"/>
      <c r="AN45" s="9"/>
      <c r="AO45" s="17">
        <f>COUNT(D45:AM45)</f>
        <v>1</v>
      </c>
      <c r="AP45" s="18" t="str">
        <f>IF(AO44&lt;3," ",(LARGE(D44:AM44,1)+LARGE(D44:AM44,2)+LARGE(D44:AM44,3))/3)</f>
        <v xml:space="preserve"> </v>
      </c>
      <c r="AQ45" s="34" t="str">
        <f t="shared" si="9"/>
        <v xml:space="preserve"> </v>
      </c>
      <c r="AR45" s="34" t="str">
        <f t="shared" si="10"/>
        <v xml:space="preserve"> </v>
      </c>
      <c r="AS45" s="34" t="str">
        <f t="shared" si="11"/>
        <v xml:space="preserve"> </v>
      </c>
      <c r="AT45" s="35" t="str">
        <f>IF(SUM(AQ45:AS45)=0," ",SUM(AQ45:AS45))</f>
        <v xml:space="preserve"> </v>
      </c>
      <c r="AU45" s="284">
        <f>IF(AO45=0,Var!$B$8,IF(LARGE(D45:AM45,1)&gt;=455,Var!$B$4," "))</f>
        <v>26</v>
      </c>
      <c r="AV45" s="284" t="str">
        <f>IF(AO45=0,Var!$B$8,IF(LARGE(D45:AM45,1)&gt;=480,Var!$B$4," "))</f>
        <v xml:space="preserve"> </v>
      </c>
      <c r="AW45" s="284" t="str">
        <f>IF(AO45=0,Var!$B$8,IF(LARGE(D45:AM45,1)&gt;=500,Var!$B$4," "))</f>
        <v xml:space="preserve"> </v>
      </c>
      <c r="AX45" s="284" t="str">
        <f>IF(AO45=0,Var!$B$8,IF(LARGE(D45:AM45,1)&gt;=515,Var!$B$4," "))</f>
        <v xml:space="preserve"> </v>
      </c>
      <c r="AY45" s="284" t="str">
        <f>IF(AO45=0,Var!$B$8,IF(LARGE(D45:AM45,1)&gt;=530,Var!$B$4," "))</f>
        <v xml:space="preserve"> </v>
      </c>
      <c r="AZ45" s="284" t="str">
        <f>IF(AO45=0,Var!$B$8,IF(LARGE(D45:AM45,1)&gt;=545,Var!$B$4," "))</f>
        <v xml:space="preserve"> </v>
      </c>
      <c r="BA45" s="284" t="str">
        <f>IF(AO45=0,Var!$B$8,IF(LARGE(D45:AM45,1)&gt;=555,Var!$B$4," "))</f>
        <v xml:space="preserve"> </v>
      </c>
      <c r="BB45" s="284" t="str">
        <f>IF(AO45=0,Var!$B$8,IF(LARGE(D45:AM45,1)&gt;=565,Var!$B$4," "))</f>
        <v xml:space="preserve"> </v>
      </c>
      <c r="BC45" s="36" t="str">
        <f>IF(AO45=0,Var!$B$8,IF(LARGE(D45:AM45,1)&gt;=575,Var!$B$4," "))</f>
        <v xml:space="preserve"> </v>
      </c>
    </row>
    <row r="46" spans="1:55" x14ac:dyDescent="0.2">
      <c r="A46" s="9"/>
      <c r="B46" s="14"/>
      <c r="C46" s="31" t="s">
        <v>292</v>
      </c>
      <c r="D46" s="396"/>
      <c r="E46" s="483"/>
      <c r="F46" s="396"/>
      <c r="G46" s="483"/>
      <c r="H46" s="396"/>
      <c r="I46" s="483"/>
      <c r="J46" s="396"/>
      <c r="K46" s="483"/>
      <c r="M46" s="487"/>
      <c r="N46" s="396"/>
      <c r="O46" s="483"/>
      <c r="P46" s="396"/>
      <c r="Q46" s="483"/>
      <c r="R46" s="396"/>
      <c r="S46" s="483"/>
      <c r="T46" s="396"/>
      <c r="U46" s="483"/>
      <c r="V46" s="396"/>
      <c r="W46" s="285"/>
      <c r="X46" s="396"/>
      <c r="Y46" s="285"/>
      <c r="Z46" s="396"/>
      <c r="AA46" s="285"/>
      <c r="AB46" s="396"/>
      <c r="AC46" s="285"/>
      <c r="AD46" s="396"/>
      <c r="AE46" s="285"/>
      <c r="AF46" s="660"/>
      <c r="AG46" s="574"/>
      <c r="AH46" s="305"/>
      <c r="AI46" s="305"/>
      <c r="AJ46" s="396"/>
      <c r="AK46" s="285"/>
      <c r="AL46" s="32"/>
      <c r="AM46" s="33"/>
      <c r="AN46" s="9"/>
      <c r="AO46" s="17">
        <f>COUNT(D46:AM46)</f>
        <v>0</v>
      </c>
      <c r="AP46" s="18" t="str">
        <f t="shared" si="3"/>
        <v xml:space="preserve"> </v>
      </c>
      <c r="AQ46" s="34" t="str">
        <f t="shared" si="9"/>
        <v xml:space="preserve"> </v>
      </c>
      <c r="AR46" s="34" t="str">
        <f t="shared" si="10"/>
        <v xml:space="preserve"> </v>
      </c>
      <c r="AS46" s="34" t="str">
        <f t="shared" si="11"/>
        <v xml:space="preserve"> </v>
      </c>
      <c r="AT46" s="35" t="str">
        <f>IF(SUM(AQ46:AS46)=0," ",SUM(AQ46:AS46))</f>
        <v xml:space="preserve"> </v>
      </c>
      <c r="AU46" s="284">
        <v>23</v>
      </c>
      <c r="AV46" s="284" t="str">
        <f>IF(AO46=0,Var!$B$8,IF(LARGE(D46:AM46,1)&gt;=480,Var!$B$4," "))</f>
        <v>---</v>
      </c>
      <c r="AW46" s="284" t="str">
        <f>IF(AO46=0,Var!$B$8,IF(LARGE(D46:AM46,1)&gt;=500,Var!$B$4," "))</f>
        <v>---</v>
      </c>
      <c r="AX46" s="284" t="str">
        <f>IF(AO46=0,Var!$B$8,IF(LARGE(D46:AM46,1)&gt;=515,Var!$B$4," "))</f>
        <v>---</v>
      </c>
      <c r="AY46" s="284" t="str">
        <f>IF(AO46=0,Var!$B$8,IF(LARGE(D46:AM46,1)&gt;=530,Var!$B$4," "))</f>
        <v>---</v>
      </c>
      <c r="AZ46" s="284" t="str">
        <f>IF(AO46=0,Var!$B$8,IF(LARGE(D46:AM46,1)&gt;=545,Var!$B$4," "))</f>
        <v>---</v>
      </c>
      <c r="BA46" s="284" t="str">
        <f>IF(AO46=0,Var!$B$8,IF(LARGE(D46:AM46,1)&gt;=555,Var!$B$4," "))</f>
        <v>---</v>
      </c>
      <c r="BB46" s="284" t="str">
        <f>IF(AO46=0,Var!$B$8,IF(LARGE(D46:AM46,1)&gt;=565,Var!$B$4," "))</f>
        <v>---</v>
      </c>
      <c r="BC46" s="36" t="str">
        <f>IF(AO46=0,Var!$B$8,IF(LARGE(D46:AM46,1)&gt;=575,Var!$B$4," "))</f>
        <v>---</v>
      </c>
    </row>
    <row r="47" spans="1:55" ht="22.7" customHeight="1" x14ac:dyDescent="0.2">
      <c r="A47" s="9"/>
      <c r="B47" s="27"/>
      <c r="C47" s="28" t="s">
        <v>218</v>
      </c>
      <c r="D47" s="303"/>
      <c r="E47" s="303"/>
      <c r="F47" s="303"/>
      <c r="G47" s="303"/>
      <c r="H47" s="303"/>
      <c r="I47" s="303"/>
      <c r="J47" s="303"/>
      <c r="K47" s="303"/>
      <c r="L47" s="303"/>
      <c r="M47" s="303"/>
      <c r="N47" s="404"/>
      <c r="O47" s="303"/>
      <c r="P47" s="303"/>
      <c r="Q47" s="303"/>
      <c r="R47" s="303"/>
      <c r="S47" s="303"/>
      <c r="T47" s="303"/>
      <c r="U47" s="303"/>
      <c r="V47" s="303"/>
      <c r="W47" s="303"/>
      <c r="X47" s="303"/>
      <c r="Y47" s="303"/>
      <c r="Z47" s="303"/>
      <c r="AA47" s="303"/>
      <c r="AB47" s="405"/>
      <c r="AC47" s="303"/>
      <c r="AD47" s="406"/>
      <c r="AE47" s="406"/>
      <c r="AF47" s="406"/>
      <c r="AG47" s="406"/>
      <c r="AH47" s="406"/>
      <c r="AI47" s="406"/>
      <c r="AJ47" s="303"/>
      <c r="AK47" s="406"/>
      <c r="AL47" s="30"/>
      <c r="AM47" s="30"/>
      <c r="AN47" s="9"/>
      <c r="AO47" s="17"/>
      <c r="AP47" s="18" t="str">
        <f t="shared" ref="AP47:AP78" si="12">IF(AO47&lt;3," ",(LARGE(D47:AM47,1)+LARGE(D47:AM47,2)+LARGE(D47:AM47,3))/3)</f>
        <v xml:space="preserve"> </v>
      </c>
      <c r="AQ47" s="478" t="str">
        <f t="shared" si="9"/>
        <v xml:space="preserve"> </v>
      </c>
      <c r="AR47" s="478" t="str">
        <f t="shared" si="10"/>
        <v xml:space="preserve"> </v>
      </c>
      <c r="AS47" s="478" t="str">
        <f t="shared" si="11"/>
        <v xml:space="preserve"> </v>
      </c>
      <c r="AT47" s="26"/>
      <c r="AU47" s="17"/>
      <c r="AV47" s="17"/>
      <c r="AW47" s="26"/>
      <c r="AX47" s="17"/>
      <c r="AY47" s="17"/>
      <c r="AZ47" s="17"/>
      <c r="BA47" s="26"/>
      <c r="BB47" s="17"/>
      <c r="BC47" s="17"/>
    </row>
    <row r="48" spans="1:55" x14ac:dyDescent="0.2">
      <c r="A48" s="9"/>
      <c r="B48" s="14"/>
      <c r="C48" s="31" t="s">
        <v>249</v>
      </c>
      <c r="D48" s="396"/>
      <c r="E48" s="285"/>
      <c r="F48" s="396"/>
      <c r="G48" s="285"/>
      <c r="H48" s="396"/>
      <c r="I48" s="285"/>
      <c r="J48" s="396"/>
      <c r="K48" s="285"/>
      <c r="M48" s="487"/>
      <c r="N48" s="396"/>
      <c r="O48" s="285"/>
      <c r="P48" s="396"/>
      <c r="Q48" s="285"/>
      <c r="R48" s="396"/>
      <c r="S48" s="285"/>
      <c r="T48" s="396"/>
      <c r="U48" s="285"/>
      <c r="V48" s="396"/>
      <c r="W48" s="285"/>
      <c r="X48" s="396"/>
      <c r="Y48" s="285"/>
      <c r="Z48" s="396"/>
      <c r="AA48" s="285"/>
      <c r="AB48" s="396"/>
      <c r="AC48" s="285"/>
      <c r="AD48" s="396"/>
      <c r="AE48" s="285"/>
      <c r="AF48" s="407"/>
      <c r="AG48" s="657"/>
      <c r="AH48" s="305"/>
      <c r="AI48" s="305"/>
      <c r="AJ48" s="396"/>
      <c r="AK48" s="285"/>
      <c r="AL48" s="32"/>
      <c r="AM48" s="33"/>
      <c r="AN48" s="9"/>
      <c r="AO48" s="17">
        <f>COUNT(D48:AM48)</f>
        <v>0</v>
      </c>
      <c r="AP48" s="18" t="str">
        <f t="shared" si="12"/>
        <v xml:space="preserve"> </v>
      </c>
      <c r="AQ48" s="34" t="str">
        <f t="shared" si="9"/>
        <v xml:space="preserve"> </v>
      </c>
      <c r="AR48" s="34" t="str">
        <f t="shared" si="10"/>
        <v xml:space="preserve"> </v>
      </c>
      <c r="AS48" s="34" t="str">
        <f t="shared" si="11"/>
        <v xml:space="preserve"> </v>
      </c>
      <c r="AT48" s="49" t="str">
        <f>IF(SUM(AQ48:AS48)=0," ",SUM(AQ48:AS48))</f>
        <v xml:space="preserve"> </v>
      </c>
      <c r="AU48" s="461">
        <v>19</v>
      </c>
      <c r="AV48" s="284">
        <v>19</v>
      </c>
      <c r="AW48" s="284" t="str">
        <f>IF(AO48=0,Var!$B$8,IF(LARGE(D48:AM48,1)&gt;=500,Var!$B$4," "))</f>
        <v>---</v>
      </c>
      <c r="AX48" s="284" t="str">
        <f>IF(AO48=0,Var!$B$8,IF(LARGE(D48:AM48,1)&gt;=515,Var!$B$4," "))</f>
        <v>---</v>
      </c>
      <c r="AY48" s="284" t="str">
        <f>IF(AO48=0,Var!$B$8,IF(LARGE(D48:AM48,1)&gt;=530,Var!$B$4," "))</f>
        <v>---</v>
      </c>
      <c r="AZ48" s="284" t="str">
        <f>IF(AO48=0,Var!$B$8,IF(LARGE(D48:AM48,1)&gt;=545,Var!$B$4," "))</f>
        <v>---</v>
      </c>
      <c r="BA48" s="284" t="str">
        <f>IF(AO48=0,Var!$B$8,IF(LARGE(D48:AM48,1)&gt;=555,Var!$B$4," "))</f>
        <v>---</v>
      </c>
      <c r="BB48" s="284" t="str">
        <f>IF(AO48=0,Var!$B$8,IF(LARGE(D48:AM48,1)&gt;=565,Var!$B$4," "))</f>
        <v>---</v>
      </c>
      <c r="BC48" s="36" t="str">
        <f>IF(AO48=0,Var!$B$8,IF(LARGE(D48:AM48,1)&gt;=575,Var!$B$4," "))</f>
        <v>---</v>
      </c>
    </row>
    <row r="49" spans="1:248" s="31" customFormat="1" x14ac:dyDescent="0.2">
      <c r="B49" s="31">
        <v>1</v>
      </c>
      <c r="C49" s="31" t="s">
        <v>404</v>
      </c>
      <c r="D49" s="645"/>
      <c r="E49" s="1"/>
      <c r="F49" s="646"/>
      <c r="G49" s="647"/>
      <c r="H49" s="1"/>
      <c r="I49" s="1"/>
      <c r="J49" s="646"/>
      <c r="K49" s="647"/>
      <c r="L49" s="1"/>
      <c r="M49" s="1"/>
      <c r="N49" s="646"/>
      <c r="O49" s="647"/>
      <c r="P49" s="1"/>
      <c r="Q49" s="1"/>
      <c r="R49" s="646"/>
      <c r="S49" s="647"/>
      <c r="T49" s="1">
        <v>271</v>
      </c>
      <c r="U49" s="648" t="s">
        <v>400</v>
      </c>
      <c r="V49" s="646"/>
      <c r="W49" s="647"/>
      <c r="X49" s="1"/>
      <c r="Y49" s="1"/>
      <c r="Z49" s="646"/>
      <c r="AA49" s="647"/>
      <c r="AB49" s="1"/>
      <c r="AC49" s="1"/>
      <c r="AD49" s="646"/>
      <c r="AE49" s="647"/>
      <c r="AF49" s="1"/>
      <c r="AG49" s="647"/>
      <c r="AH49" s="1"/>
      <c r="AI49" s="1"/>
      <c r="AJ49" s="1"/>
      <c r="AK49" s="1"/>
      <c r="AL49" s="646"/>
      <c r="AM49" s="647"/>
      <c r="AN49" s="1"/>
      <c r="AO49" s="17">
        <f>COUNT(D49:AM49)</f>
        <v>1</v>
      </c>
      <c r="AP49" s="18" t="str">
        <f t="shared" si="12"/>
        <v xml:space="preserve"> </v>
      </c>
      <c r="AQ49" s="34" t="str">
        <f t="shared" si="9"/>
        <v xml:space="preserve"> </v>
      </c>
      <c r="AR49" s="34" t="str">
        <f t="shared" si="10"/>
        <v xml:space="preserve"> </v>
      </c>
      <c r="AS49" s="34" t="str">
        <f t="shared" si="11"/>
        <v xml:space="preserve"> </v>
      </c>
      <c r="AT49" s="49" t="str">
        <f>IF(SUM(AQ49:AS49)=0," ",SUM(AQ49:AS49))</f>
        <v xml:space="preserve"> </v>
      </c>
      <c r="AU49" s="284" t="str">
        <f>IF(AO49=0,Var!$B$8,IF(LARGE(D49:AM49,1)&gt;=455,Var!$B$4," "))</f>
        <v xml:space="preserve"> </v>
      </c>
      <c r="AV49" s="284" t="str">
        <f>IF(AO49=0,Var!$B$8,IF(LARGE(D49:AM49,1)&gt;=480,Var!$B$4," "))</f>
        <v xml:space="preserve"> </v>
      </c>
      <c r="AW49" s="284" t="str">
        <f>IF(AO49=0,Var!$B$8,IF(LARGE(D49:AM49,1)&gt;=500,Var!$B$4," "))</f>
        <v xml:space="preserve"> </v>
      </c>
      <c r="AX49" s="284" t="str">
        <f>IF(AO49=0,Var!$B$8,IF(LARGE(D49:AM49,1)&gt;=515,Var!$B$4," "))</f>
        <v xml:space="preserve"> </v>
      </c>
      <c r="AY49" s="284" t="str">
        <f>IF(AO49=0,Var!$B$8,IF(LARGE(D49:AM49,1)&gt;=530,Var!$B$4," "))</f>
        <v xml:space="preserve"> </v>
      </c>
      <c r="AZ49" s="284" t="str">
        <f>IF(AO49=0,Var!$B$8,IF(LARGE(D49:AM49,1)&gt;=545,Var!$B$4," "))</f>
        <v xml:space="preserve"> </v>
      </c>
      <c r="BA49" s="284" t="str">
        <f>IF(AO49=0,Var!$B$8,IF(LARGE(D49:AM49,1)&gt;=555,Var!$B$4," "))</f>
        <v xml:space="preserve"> </v>
      </c>
      <c r="BB49" s="284" t="str">
        <f>IF(AO49=0,Var!$B$8,IF(LARGE(D49:AM49,1)&gt;=565,Var!$B$4," "))</f>
        <v xml:space="preserve"> </v>
      </c>
      <c r="BC49" s="36" t="str">
        <f>IF(AO49=0,Var!$B$8,IF(LARGE(D49:AM49,1)&gt;=575,Var!$B$4," "))</f>
        <v xml:space="preserve"> </v>
      </c>
    </row>
    <row r="50" spans="1:248" x14ac:dyDescent="0.2">
      <c r="A50" s="9"/>
      <c r="B50" s="14"/>
      <c r="C50" s="31" t="s">
        <v>312</v>
      </c>
      <c r="D50" s="396"/>
      <c r="E50" s="285"/>
      <c r="F50" s="396"/>
      <c r="G50" s="285"/>
      <c r="H50" s="396"/>
      <c r="I50" s="285"/>
      <c r="J50" s="396"/>
      <c r="K50" s="285"/>
      <c r="M50" s="305"/>
      <c r="N50" s="396"/>
      <c r="O50" s="285"/>
      <c r="P50" s="396"/>
      <c r="Q50" s="483"/>
      <c r="R50" s="396"/>
      <c r="S50" s="285"/>
      <c r="T50" s="396"/>
      <c r="U50" s="483"/>
      <c r="V50" s="396"/>
      <c r="W50" s="483"/>
      <c r="X50" s="396"/>
      <c r="Y50" s="285"/>
      <c r="Z50" s="396"/>
      <c r="AA50" s="285"/>
      <c r="AB50" s="396"/>
      <c r="AC50" s="483"/>
      <c r="AD50" s="396"/>
      <c r="AE50" s="285"/>
      <c r="AF50" s="410"/>
      <c r="AG50" s="574"/>
      <c r="AH50" s="305"/>
      <c r="AI50" s="305"/>
      <c r="AJ50" s="396"/>
      <c r="AK50" s="285"/>
      <c r="AL50" s="32"/>
      <c r="AM50" s="33"/>
      <c r="AN50" s="9"/>
      <c r="AO50" s="17">
        <f>COUNT(D50:AM50)</f>
        <v>0</v>
      </c>
      <c r="AP50" s="18" t="str">
        <f t="shared" si="12"/>
        <v xml:space="preserve"> </v>
      </c>
      <c r="AQ50" s="34" t="str">
        <f t="shared" si="9"/>
        <v xml:space="preserve"> </v>
      </c>
      <c r="AR50" s="34" t="str">
        <f t="shared" si="10"/>
        <v xml:space="preserve"> </v>
      </c>
      <c r="AS50" s="34" t="str">
        <f t="shared" si="11"/>
        <v xml:space="preserve"> </v>
      </c>
      <c r="AT50" s="35" t="str">
        <f>IF(SUM(AQ50:AS50)=0," ",SUM(AQ50:AS50))</f>
        <v xml:space="preserve"> </v>
      </c>
      <c r="AU50" s="284">
        <v>24</v>
      </c>
      <c r="AV50" s="284">
        <v>24</v>
      </c>
      <c r="AW50" s="284">
        <v>24</v>
      </c>
      <c r="AX50" s="284" t="str">
        <f>IF(AO50=0,Var!$B$8,IF(LARGE(D50:AM50,1)&gt;=515,Var!$B$4," "))</f>
        <v>---</v>
      </c>
      <c r="AY50" s="284" t="str">
        <f>IF(AO50=0,Var!$B$8,IF(LARGE(D50:AM50,1)&gt;=530,Var!$B$4," "))</f>
        <v>---</v>
      </c>
      <c r="AZ50" s="284" t="str">
        <f>IF(AO50=0,Var!$B$8,IF(LARGE(D50:AM50,1)&gt;=545,Var!$B$4," "))</f>
        <v>---</v>
      </c>
      <c r="BA50" s="284" t="str">
        <f>IF(AO50=0,Var!$B$8,IF(LARGE(D50:AM50,1)&gt;=555,Var!$B$4," "))</f>
        <v>---</v>
      </c>
      <c r="BB50" s="284" t="str">
        <f>IF(AO50=0,Var!$B$8,IF(LARGE(D50:AM50,1)&gt;=565,Var!$B$4," "))</f>
        <v>---</v>
      </c>
      <c r="BC50" s="36" t="str">
        <f>IF(AO50=0,Var!$B$8,IF(LARGE(D50:AM50,1)&gt;=575,Var!$B$4," "))</f>
        <v>---</v>
      </c>
    </row>
    <row r="51" spans="1:248" ht="22.7" customHeight="1" x14ac:dyDescent="0.2">
      <c r="A51" s="9"/>
      <c r="B51" s="27"/>
      <c r="C51" s="28" t="s">
        <v>219</v>
      </c>
      <c r="D51" s="303"/>
      <c r="E51" s="303"/>
      <c r="F51" s="303"/>
      <c r="G51" s="303"/>
      <c r="H51" s="303"/>
      <c r="I51" s="303"/>
      <c r="J51" s="303"/>
      <c r="K51" s="303"/>
      <c r="L51" s="303"/>
      <c r="M51" s="303"/>
      <c r="N51" s="404"/>
      <c r="O51" s="303"/>
      <c r="P51" s="303"/>
      <c r="Q51" s="303"/>
      <c r="R51" s="303"/>
      <c r="S51" s="303"/>
      <c r="T51" s="303"/>
      <c r="U51" s="303"/>
      <c r="V51" s="303"/>
      <c r="W51" s="303"/>
      <c r="X51" s="303"/>
      <c r="Y51" s="303"/>
      <c r="Z51" s="303"/>
      <c r="AA51" s="303"/>
      <c r="AB51" s="405"/>
      <c r="AC51" s="303"/>
      <c r="AD51" s="406"/>
      <c r="AE51" s="406"/>
      <c r="AF51" s="406"/>
      <c r="AG51" s="406"/>
      <c r="AH51" s="406"/>
      <c r="AI51" s="406"/>
      <c r="AJ51" s="303"/>
      <c r="AK51" s="406"/>
      <c r="AL51" s="30"/>
      <c r="AM51" s="30"/>
      <c r="AN51" s="9"/>
      <c r="AO51" s="17"/>
      <c r="AP51" s="18" t="str">
        <f t="shared" si="12"/>
        <v xml:space="preserve"> </v>
      </c>
      <c r="AQ51" s="478" t="str">
        <f t="shared" si="9"/>
        <v xml:space="preserve"> </v>
      </c>
      <c r="AR51" s="478" t="str">
        <f t="shared" si="10"/>
        <v xml:space="preserve"> </v>
      </c>
      <c r="AS51" s="478" t="str">
        <f t="shared" si="11"/>
        <v xml:space="preserve"> </v>
      </c>
      <c r="AT51" s="26"/>
      <c r="AU51" s="17"/>
      <c r="AV51" s="17"/>
      <c r="AW51" s="26"/>
      <c r="AX51" s="17"/>
      <c r="AY51" s="17"/>
      <c r="AZ51" s="17"/>
      <c r="BA51" s="26"/>
      <c r="BB51" s="17"/>
      <c r="BC51" s="17"/>
    </row>
    <row r="52" spans="1:248" x14ac:dyDescent="0.2">
      <c r="A52" s="9"/>
      <c r="B52" s="14">
        <v>1</v>
      </c>
      <c r="C52" s="31" t="s">
        <v>22</v>
      </c>
      <c r="D52" s="396"/>
      <c r="E52" s="285"/>
      <c r="F52" s="396"/>
      <c r="G52" s="285"/>
      <c r="H52" s="396"/>
      <c r="I52" s="285"/>
      <c r="J52" s="396"/>
      <c r="K52" s="285"/>
      <c r="M52" s="305"/>
      <c r="N52" s="396"/>
      <c r="O52" s="285"/>
      <c r="P52" s="396"/>
      <c r="Q52" s="285"/>
      <c r="R52" s="396"/>
      <c r="S52" s="285"/>
      <c r="T52" s="396">
        <v>428</v>
      </c>
      <c r="U52" s="483" t="s">
        <v>13</v>
      </c>
      <c r="V52" s="396"/>
      <c r="W52" s="285"/>
      <c r="X52" s="396"/>
      <c r="Y52" s="285"/>
      <c r="Z52" s="396"/>
      <c r="AA52" s="285"/>
      <c r="AB52" s="396"/>
      <c r="AC52" s="285"/>
      <c r="AD52" s="396"/>
      <c r="AE52" s="285"/>
      <c r="AF52" s="656"/>
      <c r="AG52" s="657"/>
      <c r="AH52" s="305"/>
      <c r="AI52" s="305"/>
      <c r="AJ52" s="396"/>
      <c r="AK52" s="285"/>
      <c r="AL52" s="32"/>
      <c r="AM52" s="33"/>
      <c r="AN52" s="9"/>
      <c r="AO52" s="17">
        <f>COUNT(D52:AM52)</f>
        <v>1</v>
      </c>
      <c r="AP52" s="18" t="str">
        <f t="shared" si="12"/>
        <v xml:space="preserve"> </v>
      </c>
      <c r="AQ52" s="34" t="str">
        <f t="shared" si="9"/>
        <v xml:space="preserve"> </v>
      </c>
      <c r="AR52" s="34" t="str">
        <f t="shared" si="10"/>
        <v xml:space="preserve"> </v>
      </c>
      <c r="AS52" s="34">
        <f t="shared" si="11"/>
        <v>1</v>
      </c>
      <c r="AT52" s="49">
        <f>IF(SUM(AQ52:AS52)=0," ",SUM(AQ52:AS52))</f>
        <v>1</v>
      </c>
      <c r="AU52" s="461">
        <v>18</v>
      </c>
      <c r="AV52" s="284">
        <v>18</v>
      </c>
      <c r="AW52" s="284">
        <v>18</v>
      </c>
      <c r="AX52" s="284" t="str">
        <f>IF(AO50=0,Var!$B$8,IF(LARGE(D52:AM52,1)&gt;=515,Var!$B$4," "))</f>
        <v>---</v>
      </c>
      <c r="AY52" s="284" t="str">
        <f>IF(AO50=0,Var!$B$8,IF(LARGE(D52:AM52,1)&gt;=530,Var!$B$4," "))</f>
        <v>---</v>
      </c>
      <c r="AZ52" s="284" t="str">
        <f>IF(AO50=0,Var!$B$8,IF(LARGE(D52:AM52,1)&gt;=545,Var!$B$4," "))</f>
        <v>---</v>
      </c>
      <c r="BA52" s="284" t="str">
        <f>IF(AO50=0,Var!$B$8,IF(LARGE(D52:AM52,1)&gt;=555,Var!$B$4," "))</f>
        <v>---</v>
      </c>
      <c r="BB52" s="284" t="str">
        <f>IF(AO50=0,Var!$B$8,IF(LARGE(D52:AM52,1)&gt;=565,Var!$B$4," "))</f>
        <v>---</v>
      </c>
      <c r="BC52" s="36" t="str">
        <f>IF(AO50=0,Var!$B$8,IF(LARGE(D52:AM52,1)&gt;=575,Var!$B$4," "))</f>
        <v>---</v>
      </c>
    </row>
    <row r="53" spans="1:248" x14ac:dyDescent="0.2">
      <c r="A53" s="9"/>
      <c r="B53" s="14"/>
      <c r="C53" s="31"/>
      <c r="D53" s="396"/>
      <c r="E53" s="285"/>
      <c r="F53" s="396"/>
      <c r="G53" s="285"/>
      <c r="H53" s="396"/>
      <c r="I53" s="285"/>
      <c r="J53" s="396"/>
      <c r="K53" s="285"/>
      <c r="M53" s="305"/>
      <c r="N53" s="396"/>
      <c r="O53" s="285"/>
      <c r="P53" s="396"/>
      <c r="Q53" s="285"/>
      <c r="R53" s="396"/>
      <c r="S53" s="285"/>
      <c r="T53" s="396"/>
      <c r="U53" s="285"/>
      <c r="V53" s="396"/>
      <c r="W53" s="285"/>
      <c r="X53" s="396"/>
      <c r="Y53" s="285"/>
      <c r="Z53" s="396"/>
      <c r="AA53" s="285"/>
      <c r="AB53" s="396"/>
      <c r="AC53" s="285"/>
      <c r="AD53" s="396"/>
      <c r="AE53" s="285"/>
      <c r="AF53" s="660"/>
      <c r="AG53" s="574"/>
      <c r="AH53" s="305"/>
      <c r="AI53" s="305"/>
      <c r="AJ53" s="396"/>
      <c r="AK53" s="285"/>
      <c r="AL53" s="32"/>
      <c r="AM53" s="33"/>
      <c r="AN53" s="9"/>
      <c r="AO53" s="17">
        <f>COUNT(D53:AM53)</f>
        <v>0</v>
      </c>
      <c r="AP53" s="18" t="str">
        <f t="shared" si="12"/>
        <v xml:space="preserve"> </v>
      </c>
      <c r="AQ53" s="34" t="str">
        <f t="shared" si="9"/>
        <v xml:space="preserve"> </v>
      </c>
      <c r="AR53" s="34" t="str">
        <f t="shared" si="10"/>
        <v xml:space="preserve"> </v>
      </c>
      <c r="AS53" s="34" t="str">
        <f t="shared" si="11"/>
        <v xml:space="preserve"> </v>
      </c>
      <c r="AT53" s="35" t="str">
        <f>IF(SUM(AQ53:AS53)=0," ",SUM(AQ53:AS53))</f>
        <v xml:space="preserve"> </v>
      </c>
      <c r="AU53" s="284" t="str">
        <f>IF(AO51=0,Var!$B$8,IF(LARGE(D53:AM53,1)&gt;=455,Var!$B$4," "))</f>
        <v>---</v>
      </c>
      <c r="AV53" s="284" t="str">
        <f>IF(AO51=0,Var!$B$8,IF(LARGE(D53:AM53,1)&gt;=480,Var!$B$4," "))</f>
        <v>---</v>
      </c>
      <c r="AW53" s="284" t="str">
        <f>IF(AO51=0,Var!$B$8,IF(LARGE(D53:AM53,1)&gt;=500,Var!$B$4," "))</f>
        <v>---</v>
      </c>
      <c r="AX53" s="284" t="str">
        <f>IF(AO51=0,Var!$B$8,IF(LARGE(D53:AM53,1)&gt;=515,Var!$B$4," "))</f>
        <v>---</v>
      </c>
      <c r="AY53" s="284" t="str">
        <f>IF(AO51=0,Var!$B$8,IF(LARGE(D53:AM53,1)&gt;=530,Var!$B$4," "))</f>
        <v>---</v>
      </c>
      <c r="AZ53" s="284" t="str">
        <f>IF(AO51=0,Var!$B$8,IF(LARGE(D53:AM53,1)&gt;=545,Var!$B$4," "))</f>
        <v>---</v>
      </c>
      <c r="BA53" s="284" t="str">
        <f>IF(AO51=0,Var!$B$8,IF(LARGE(D53:AM53,1)&gt;=555,Var!$B$4," "))</f>
        <v>---</v>
      </c>
      <c r="BB53" s="284" t="str">
        <f>IF(AO51=0,Var!$B$8,IF(LARGE(D53:AM53,1)&gt;=565,Var!$B$4," "))</f>
        <v>---</v>
      </c>
      <c r="BC53" s="36" t="str">
        <f>IF(AO51=0,Var!$B$8,IF(LARGE(D53:AM53,1)&gt;=575,Var!$B$4," "))</f>
        <v>---</v>
      </c>
    </row>
    <row r="54" spans="1:248" ht="22.7" customHeight="1" x14ac:dyDescent="0.2">
      <c r="A54" s="9"/>
      <c r="B54" s="27"/>
      <c r="C54" s="28" t="s">
        <v>220</v>
      </c>
      <c r="D54" s="303"/>
      <c r="E54" s="303"/>
      <c r="F54" s="303"/>
      <c r="G54" s="303"/>
      <c r="H54" s="303"/>
      <c r="I54" s="303"/>
      <c r="J54" s="303"/>
      <c r="K54" s="303"/>
      <c r="L54" s="303"/>
      <c r="M54" s="303"/>
      <c r="N54" s="404"/>
      <c r="O54" s="303"/>
      <c r="P54" s="303"/>
      <c r="Q54" s="303"/>
      <c r="R54" s="303"/>
      <c r="S54" s="303"/>
      <c r="T54" s="303"/>
      <c r="U54" s="303"/>
      <c r="V54" s="303"/>
      <c r="W54" s="303"/>
      <c r="X54" s="303"/>
      <c r="Y54" s="303"/>
      <c r="Z54" s="303"/>
      <c r="AA54" s="303"/>
      <c r="AB54" s="405"/>
      <c r="AC54" s="303"/>
      <c r="AD54" s="406"/>
      <c r="AE54" s="406"/>
      <c r="AF54" s="406"/>
      <c r="AG54" s="406"/>
      <c r="AH54" s="406"/>
      <c r="AI54" s="406"/>
      <c r="AJ54" s="303"/>
      <c r="AK54" s="406"/>
      <c r="AL54" s="30"/>
      <c r="AM54" s="30"/>
      <c r="AN54" s="9"/>
      <c r="AO54" s="17"/>
      <c r="AP54" s="18" t="str">
        <f t="shared" si="12"/>
        <v xml:space="preserve"> </v>
      </c>
      <c r="AQ54" s="478" t="str">
        <f t="shared" si="9"/>
        <v xml:space="preserve"> </v>
      </c>
      <c r="AR54" s="478" t="str">
        <f t="shared" si="10"/>
        <v xml:space="preserve"> </v>
      </c>
      <c r="AS54" s="478" t="str">
        <f t="shared" si="11"/>
        <v xml:space="preserve"> </v>
      </c>
      <c r="AT54" s="26"/>
      <c r="AU54" s="17"/>
      <c r="AV54" s="17"/>
      <c r="AW54" s="26"/>
      <c r="AX54" s="17"/>
      <c r="AY54" s="17"/>
      <c r="AZ54" s="17"/>
      <c r="BA54" s="26"/>
      <c r="BB54" s="17"/>
      <c r="BC54" s="17"/>
    </row>
    <row r="55" spans="1:248" x14ac:dyDescent="0.2">
      <c r="A55" s="9"/>
      <c r="B55" s="14"/>
      <c r="C55" s="31"/>
      <c r="D55" s="396"/>
      <c r="E55" s="285"/>
      <c r="F55" s="396"/>
      <c r="G55" s="285"/>
      <c r="H55" s="396"/>
      <c r="I55" s="285"/>
      <c r="J55" s="396"/>
      <c r="K55" s="285"/>
      <c r="M55" s="305"/>
      <c r="N55" s="396"/>
      <c r="O55" s="285"/>
      <c r="P55" s="396"/>
      <c r="Q55" s="285"/>
      <c r="R55" s="396"/>
      <c r="S55" s="285"/>
      <c r="T55" s="396"/>
      <c r="U55" s="285"/>
      <c r="V55" s="396"/>
      <c r="W55" s="285"/>
      <c r="X55" s="396"/>
      <c r="Y55" s="285"/>
      <c r="Z55" s="396"/>
      <c r="AA55" s="285"/>
      <c r="AB55" s="396"/>
      <c r="AC55" s="285"/>
      <c r="AD55" s="396"/>
      <c r="AE55" s="285"/>
      <c r="AF55" s="656"/>
      <c r="AG55" s="657"/>
      <c r="AH55" s="305"/>
      <c r="AI55" s="305"/>
      <c r="AJ55" s="396"/>
      <c r="AK55" s="285"/>
      <c r="AL55" s="32"/>
      <c r="AM55" s="33"/>
      <c r="AN55" s="9"/>
      <c r="AO55" s="17">
        <f>COUNT(D55:AM55)</f>
        <v>0</v>
      </c>
      <c r="AP55" s="18" t="str">
        <f t="shared" si="12"/>
        <v xml:space="preserve"> </v>
      </c>
      <c r="AQ55" s="34" t="str">
        <f t="shared" si="9"/>
        <v xml:space="preserve"> </v>
      </c>
      <c r="AR55" s="34" t="str">
        <f t="shared" si="10"/>
        <v xml:space="preserve"> </v>
      </c>
      <c r="AS55" s="34" t="str">
        <f t="shared" si="11"/>
        <v xml:space="preserve"> </v>
      </c>
      <c r="AT55" s="35" t="str">
        <f>IF(SUM(AQ55:AS55)=0," ",SUM(AQ55:AS55))</f>
        <v xml:space="preserve"> </v>
      </c>
      <c r="AU55" s="284" t="str">
        <f>IF(AO55=0,Var!$B$8,IF(LARGE(D55:AM55,1)&gt;=455,Var!$B$4," "))</f>
        <v>---</v>
      </c>
      <c r="AV55" s="284" t="str">
        <f>IF(AO55=0,Var!$B$8,IF(LARGE(D55:AM55,1)&gt;=480,Var!$B$4," "))</f>
        <v>---</v>
      </c>
      <c r="AW55" s="284" t="str">
        <f>IF(AO55=0,Var!$B$8,IF(LARGE(D55:AM55,1)&gt;=500,Var!$B$4," "))</f>
        <v>---</v>
      </c>
      <c r="AX55" s="284" t="str">
        <f>IF(AO55=0,Var!$B$8,IF(LARGE(D55:AM55,1)&gt;=515,Var!$B$4," "))</f>
        <v>---</v>
      </c>
      <c r="AY55" s="284" t="str">
        <f>IF(AO55=0,Var!$B$8,IF(LARGE(D55:AM55,1)&gt;=530,Var!$B$4," "))</f>
        <v>---</v>
      </c>
      <c r="AZ55" s="284" t="str">
        <f>IF(AO55=0,Var!$B$8,IF(LARGE(D55:AM55,1)&gt;=545,Var!$B$4," "))</f>
        <v>---</v>
      </c>
      <c r="BA55" s="284" t="str">
        <f>IF(AO55=0,Var!$B$8,IF(LARGE(D55:AM55,1)&gt;=555,Var!$B$4," "))</f>
        <v>---</v>
      </c>
      <c r="BB55" s="284" t="str">
        <f>IF(AO55=0,Var!$B$8,IF(LARGE(D55:AM55,1)&gt;=565,Var!$B$4," "))</f>
        <v>---</v>
      </c>
      <c r="BC55" s="36" t="str">
        <f>IF(AO55=0,Var!$B$8,IF(LARGE(D55:AM55,1)&gt;=575,Var!$B$4," "))</f>
        <v>---</v>
      </c>
    </row>
    <row r="56" spans="1:248" x14ac:dyDescent="0.2">
      <c r="A56" s="9"/>
      <c r="B56" s="14">
        <v>1</v>
      </c>
      <c r="C56" s="31" t="s">
        <v>16</v>
      </c>
      <c r="D56" s="396"/>
      <c r="E56" s="285"/>
      <c r="F56" s="396"/>
      <c r="G56" s="285"/>
      <c r="H56" s="396"/>
      <c r="I56" s="285"/>
      <c r="J56" s="396"/>
      <c r="K56" s="285"/>
      <c r="M56" s="487"/>
      <c r="N56" s="396"/>
      <c r="O56" s="483"/>
      <c r="P56" s="396"/>
      <c r="Q56" s="483"/>
      <c r="R56" s="396"/>
      <c r="S56" s="285"/>
      <c r="T56" s="396">
        <v>477</v>
      </c>
      <c r="U56" s="483" t="s">
        <v>403</v>
      </c>
      <c r="V56" s="396"/>
      <c r="W56" s="285"/>
      <c r="X56" s="396"/>
      <c r="Y56" s="285"/>
      <c r="Z56" s="396"/>
      <c r="AA56" s="285"/>
      <c r="AB56" s="396"/>
      <c r="AC56" s="285"/>
      <c r="AD56" s="396"/>
      <c r="AE56" s="285"/>
      <c r="AF56" s="659"/>
      <c r="AG56" s="571"/>
      <c r="AH56" s="305"/>
      <c r="AI56" s="305"/>
      <c r="AJ56" s="396"/>
      <c r="AK56" s="285"/>
      <c r="AL56" s="32"/>
      <c r="AM56" s="33"/>
      <c r="AN56" s="9"/>
      <c r="AO56" s="17">
        <f>COUNT(D56:AM56)</f>
        <v>1</v>
      </c>
      <c r="AP56" s="18" t="str">
        <f t="shared" si="12"/>
        <v xml:space="preserve"> </v>
      </c>
      <c r="AQ56" s="34" t="str">
        <f t="shared" si="9"/>
        <v xml:space="preserve"> </v>
      </c>
      <c r="AR56" s="34" t="str">
        <f t="shared" si="10"/>
        <v xml:space="preserve"> </v>
      </c>
      <c r="AS56" s="34" t="str">
        <f t="shared" si="11"/>
        <v xml:space="preserve"> </v>
      </c>
      <c r="AT56" s="49" t="str">
        <f>IF(SUM(AQ56:AS56)=0," ",SUM(AQ56:AS56))</f>
        <v xml:space="preserve"> </v>
      </c>
      <c r="AU56" s="284">
        <v>18</v>
      </c>
      <c r="AV56" s="284">
        <v>24</v>
      </c>
      <c r="AW56" s="284">
        <v>25</v>
      </c>
      <c r="AX56" s="284">
        <v>25</v>
      </c>
      <c r="AY56" s="284" t="str">
        <f>IF(AO56=0,Var!$B$8,IF(LARGE(D56:AM56,1)&gt;=530,Var!$B$4," "))</f>
        <v xml:space="preserve"> </v>
      </c>
      <c r="AZ56" s="284" t="str">
        <f>IF(AO56=0,Var!$B$8,IF(LARGE(D56:AM56,1)&gt;=545,Var!$B$4," "))</f>
        <v xml:space="preserve"> </v>
      </c>
      <c r="BA56" s="284" t="str">
        <f>IF(AO56=0,Var!$B$8,IF(LARGE(D56:AM56,1)&gt;=555,Var!$B$4," "))</f>
        <v xml:space="preserve"> </v>
      </c>
      <c r="BB56" s="284" t="str">
        <f>IF(AO56=0,Var!$B$8,IF(LARGE(D56:AM56,1)&gt;=565,Var!$B$4," "))</f>
        <v xml:space="preserve"> </v>
      </c>
      <c r="BC56" s="36" t="str">
        <f>IF(AO56=0,Var!$B$8,IF(LARGE(D56:AM56,1)&gt;=575,Var!$B$4," "))</f>
        <v xml:space="preserve"> </v>
      </c>
    </row>
    <row r="57" spans="1:248" x14ac:dyDescent="0.2">
      <c r="A57" s="9"/>
      <c r="B57" s="14"/>
      <c r="C57" s="31" t="s">
        <v>313</v>
      </c>
      <c r="D57" s="396"/>
      <c r="E57" s="285"/>
      <c r="F57" s="396"/>
      <c r="G57" s="285"/>
      <c r="H57" s="396"/>
      <c r="I57" s="285"/>
      <c r="J57" s="396"/>
      <c r="K57" s="285"/>
      <c r="M57" s="305"/>
      <c r="N57" s="396"/>
      <c r="O57" s="483"/>
      <c r="P57" s="396"/>
      <c r="Q57" s="483"/>
      <c r="R57" s="396"/>
      <c r="S57" s="285"/>
      <c r="T57" s="396"/>
      <c r="U57" s="285"/>
      <c r="V57" s="396"/>
      <c r="W57" s="285"/>
      <c r="X57" s="396"/>
      <c r="Y57" s="483"/>
      <c r="Z57" s="396"/>
      <c r="AA57" s="285"/>
      <c r="AB57" s="396"/>
      <c r="AC57" s="285"/>
      <c r="AD57" s="396"/>
      <c r="AE57" s="285"/>
      <c r="AF57" s="659"/>
      <c r="AG57" s="571"/>
      <c r="AH57" s="305"/>
      <c r="AI57" s="305"/>
      <c r="AJ57" s="396"/>
      <c r="AK57" s="285"/>
      <c r="AL57" s="32"/>
      <c r="AM57" s="33"/>
      <c r="AN57" s="9"/>
      <c r="AO57" s="17">
        <f>COUNT(D57:AM57)</f>
        <v>0</v>
      </c>
      <c r="AP57" s="18" t="str">
        <f t="shared" si="12"/>
        <v xml:space="preserve"> </v>
      </c>
      <c r="AQ57" s="34" t="str">
        <f t="shared" si="9"/>
        <v xml:space="preserve"> </v>
      </c>
      <c r="AR57" s="34" t="str">
        <f t="shared" si="10"/>
        <v xml:space="preserve"> </v>
      </c>
      <c r="AS57" s="34" t="str">
        <f t="shared" si="11"/>
        <v xml:space="preserve"> </v>
      </c>
      <c r="AT57" s="49" t="str">
        <f>IF(SUM(AQ57:AS57)=0," ",SUM(AQ57:AS57))</f>
        <v xml:space="preserve"> </v>
      </c>
      <c r="AU57" s="284" t="str">
        <f>IF(AO57=0,Var!$B$8,IF(LARGE(D57:AM57,1)&gt;=455,Var!$B$4," "))</f>
        <v>---</v>
      </c>
      <c r="AV57" s="284" t="str">
        <f>IF(AO57=0,Var!$B$8,IF(LARGE(D57:AM57,1)&gt;=480,Var!$B$4," "))</f>
        <v>---</v>
      </c>
      <c r="AW57" s="284" t="str">
        <f>IF(AO57=0,Var!$B$8,IF(LARGE(D57:AM57,1)&gt;=500,Var!$B$4," "))</f>
        <v>---</v>
      </c>
      <c r="AX57" s="284" t="str">
        <f>IF(AO57=0,Var!$B$8,IF(LARGE(D57:AM57,1)&gt;=515,Var!$B$4," "))</f>
        <v>---</v>
      </c>
      <c r="AY57" s="284" t="str">
        <f>IF(AO57=0,Var!$B$8,IF(LARGE(D57:AM57,1)&gt;=530,Var!$B$4," "))</f>
        <v>---</v>
      </c>
      <c r="AZ57" s="284" t="str">
        <f>IF(AO57=0,Var!$B$8,IF(LARGE(D57:AM57,1)&gt;=545,Var!$B$4," "))</f>
        <v>---</v>
      </c>
      <c r="BA57" s="284" t="str">
        <f>IF(AO57=0,Var!$B$8,IF(LARGE(D57:AM57,1)&gt;=555,Var!$B$4," "))</f>
        <v>---</v>
      </c>
      <c r="BB57" s="284" t="str">
        <f>IF(AO57=0,Var!$B$8,IF(LARGE(D57:AM57,1)&gt;=565,Var!$B$4," "))</f>
        <v>---</v>
      </c>
      <c r="BC57" s="36" t="str">
        <f>IF(AO57=0,Var!$B$8,IF(LARGE(D57:AM57,1)&gt;=575,Var!$B$4," "))</f>
        <v>---</v>
      </c>
    </row>
    <row r="58" spans="1:248" x14ac:dyDescent="0.2">
      <c r="A58" s="9"/>
      <c r="B58" s="14">
        <v>1</v>
      </c>
      <c r="C58" s="31" t="s">
        <v>293</v>
      </c>
      <c r="D58" s="396"/>
      <c r="E58" s="285"/>
      <c r="F58" s="396"/>
      <c r="G58" s="285"/>
      <c r="H58" s="396"/>
      <c r="I58" s="285"/>
      <c r="J58" s="396"/>
      <c r="K58" s="285"/>
      <c r="L58" s="381">
        <v>528</v>
      </c>
      <c r="M58" s="487" t="s">
        <v>12</v>
      </c>
      <c r="N58" s="396"/>
      <c r="O58" s="483"/>
      <c r="P58" s="396"/>
      <c r="Q58" s="483"/>
      <c r="R58" s="396"/>
      <c r="S58" s="285"/>
      <c r="T58" s="396">
        <v>514</v>
      </c>
      <c r="U58" s="483" t="s">
        <v>398</v>
      </c>
      <c r="V58" s="396">
        <v>507</v>
      </c>
      <c r="W58" s="483" t="s">
        <v>324</v>
      </c>
      <c r="X58" s="396"/>
      <c r="Y58" s="285"/>
      <c r="Z58" s="396">
        <v>538</v>
      </c>
      <c r="AA58" s="483" t="s">
        <v>12</v>
      </c>
      <c r="AB58" s="396"/>
      <c r="AC58" s="285"/>
      <c r="AD58" s="396"/>
      <c r="AE58" s="285"/>
      <c r="AF58" s="660" t="s">
        <v>415</v>
      </c>
      <c r="AG58" s="575" t="s">
        <v>388</v>
      </c>
      <c r="AH58" s="305"/>
      <c r="AI58" s="305"/>
      <c r="AJ58" s="396"/>
      <c r="AK58" s="285"/>
      <c r="AL58" s="32"/>
      <c r="AM58" s="33"/>
      <c r="AN58" s="9"/>
      <c r="AO58" s="17">
        <v>5</v>
      </c>
      <c r="AP58" s="18">
        <f t="shared" si="12"/>
        <v>526.66666666666663</v>
      </c>
      <c r="AQ58" s="34" t="str">
        <f t="shared" si="9"/>
        <v xml:space="preserve"> </v>
      </c>
      <c r="AR58" s="34">
        <f t="shared" si="10"/>
        <v>2</v>
      </c>
      <c r="AS58" s="34" t="str">
        <f t="shared" si="11"/>
        <v xml:space="preserve"> </v>
      </c>
      <c r="AT58" s="49">
        <f>IF(SUM(AQ58:AS58)=0," ",SUM(AQ58:AS58))</f>
        <v>2</v>
      </c>
      <c r="AU58" s="284">
        <v>24</v>
      </c>
      <c r="AV58" s="284">
        <v>24</v>
      </c>
      <c r="AW58" s="284">
        <f>IF(AO58=0,Var!$B$8,IF(LARGE(D58:AM58,1)&gt;=500,Var!$B$4," "))</f>
        <v>26</v>
      </c>
      <c r="AX58" s="284">
        <f>IF(AO58=0,Var!$B$8,IF(LARGE(D58:AM58,1)&gt;=515,Var!$B$4," "))</f>
        <v>26</v>
      </c>
      <c r="AY58" s="284">
        <f>IF(AO58=0,Var!$B$8,IF(LARGE(D58:AM58,1)&gt;=530,Var!$B$4," "))</f>
        <v>26</v>
      </c>
      <c r="AZ58" s="284" t="str">
        <f>IF(AO58=0,Var!$B$8,IF(LARGE(D58:AM58,1)&gt;=545,Var!$B$4," "))</f>
        <v xml:space="preserve"> </v>
      </c>
      <c r="BA58" s="284" t="str">
        <f>IF(AO58=0,Var!$B$8,IF(LARGE(D58:AM58,1)&gt;=555,Var!$B$4," "))</f>
        <v xml:space="preserve"> </v>
      </c>
      <c r="BB58" s="284" t="str">
        <f>IF(AO58=0,Var!$B$8,IF(LARGE(D58:AM58,1)&gt;=565,Var!$B$4," "))</f>
        <v xml:space="preserve"> </v>
      </c>
      <c r="BC58" s="36" t="str">
        <f>IF(AO58=0,Var!$B$8,IF(LARGE(D58:AM58,1)&gt;=575,Var!$B$4," "))</f>
        <v xml:space="preserve"> </v>
      </c>
    </row>
    <row r="59" spans="1:248" ht="22.7" customHeight="1" x14ac:dyDescent="0.2">
      <c r="A59" s="9"/>
      <c r="B59" s="27"/>
      <c r="C59" s="28" t="s">
        <v>221</v>
      </c>
      <c r="D59" s="303"/>
      <c r="E59" s="303"/>
      <c r="F59" s="303"/>
      <c r="G59" s="303"/>
      <c r="H59" s="303"/>
      <c r="I59" s="303"/>
      <c r="J59" s="303"/>
      <c r="K59" s="303"/>
      <c r="L59" s="303"/>
      <c r="M59" s="303"/>
      <c r="N59" s="404"/>
      <c r="O59" s="303"/>
      <c r="P59" s="303"/>
      <c r="Q59" s="303"/>
      <c r="R59" s="303"/>
      <c r="S59" s="303"/>
      <c r="T59" s="303"/>
      <c r="U59" s="303"/>
      <c r="V59" s="303"/>
      <c r="W59" s="303"/>
      <c r="X59" s="303"/>
      <c r="Y59" s="303"/>
      <c r="Z59" s="303"/>
      <c r="AA59" s="303"/>
      <c r="AB59" s="405"/>
      <c r="AC59" s="303"/>
      <c r="AD59" s="406"/>
      <c r="AE59" s="406"/>
      <c r="AF59" s="406"/>
      <c r="AG59" s="406"/>
      <c r="AH59" s="406"/>
      <c r="AI59" s="406"/>
      <c r="AJ59" s="303"/>
      <c r="AK59" s="406"/>
      <c r="AL59" s="30"/>
      <c r="AM59" s="30"/>
      <c r="AN59" s="9"/>
      <c r="AO59" s="17"/>
      <c r="AP59" s="18" t="str">
        <f t="shared" si="12"/>
        <v xml:space="preserve"> </v>
      </c>
      <c r="AQ59" s="478" t="str">
        <f t="shared" si="9"/>
        <v xml:space="preserve"> </v>
      </c>
      <c r="AR59" s="478" t="str">
        <f t="shared" si="10"/>
        <v xml:space="preserve"> </v>
      </c>
      <c r="AS59" s="478" t="str">
        <f t="shared" si="11"/>
        <v xml:space="preserve"> </v>
      </c>
      <c r="AT59" s="26"/>
      <c r="AU59" s="17"/>
      <c r="AV59" s="17"/>
      <c r="AW59" s="26"/>
      <c r="AX59" s="17"/>
      <c r="AY59" s="17"/>
      <c r="AZ59" s="17"/>
      <c r="BA59" s="26"/>
      <c r="BB59" s="17"/>
      <c r="BC59" s="17"/>
    </row>
    <row r="60" spans="1:248" x14ac:dyDescent="0.2">
      <c r="A60" s="9"/>
      <c r="B60" s="14"/>
      <c r="C60" s="31"/>
      <c r="D60" s="396"/>
      <c r="E60" s="285"/>
      <c r="F60" s="396"/>
      <c r="G60" s="285"/>
      <c r="H60" s="396"/>
      <c r="I60" s="285"/>
      <c r="J60" s="396"/>
      <c r="K60" s="285"/>
      <c r="M60" s="305"/>
      <c r="N60" s="396"/>
      <c r="O60" s="285"/>
      <c r="P60" s="396"/>
      <c r="Q60" s="285"/>
      <c r="R60" s="396"/>
      <c r="S60" s="285"/>
      <c r="T60" s="396"/>
      <c r="U60" s="285"/>
      <c r="V60" s="396"/>
      <c r="W60" s="285"/>
      <c r="X60" s="396"/>
      <c r="Y60" s="285"/>
      <c r="Z60" s="396"/>
      <c r="AA60" s="285"/>
      <c r="AB60" s="396"/>
      <c r="AC60" s="285"/>
      <c r="AD60" s="396"/>
      <c r="AE60" s="285"/>
      <c r="AF60" s="656"/>
      <c r="AG60" s="657"/>
      <c r="AH60" s="305"/>
      <c r="AI60" s="305"/>
      <c r="AJ60" s="396"/>
      <c r="AK60" s="285"/>
      <c r="AL60" s="32"/>
      <c r="AM60" s="33"/>
      <c r="AN60" s="9"/>
      <c r="AO60" s="17">
        <f>COUNT(D60:AM60)</f>
        <v>0</v>
      </c>
      <c r="AP60" s="18" t="str">
        <f t="shared" si="12"/>
        <v xml:space="preserve"> </v>
      </c>
      <c r="AQ60" s="34" t="str">
        <f t="shared" si="9"/>
        <v xml:space="preserve"> </v>
      </c>
      <c r="AR60" s="34" t="str">
        <f t="shared" si="10"/>
        <v xml:space="preserve"> </v>
      </c>
      <c r="AS60" s="34" t="str">
        <f t="shared" si="11"/>
        <v xml:space="preserve"> </v>
      </c>
      <c r="AT60" s="460" t="str">
        <f t="shared" ref="AT60:AT63" si="13">IF(SUM(AQ60:AS60)=0," ",SUM(AQ60:AS60))</f>
        <v xml:space="preserve"> </v>
      </c>
      <c r="AU60" s="284" t="str">
        <f>IF(AO60=0,Var!$B$8,IF(LARGE(D60:AM60,1)&gt;=455,Var!$B$4," "))</f>
        <v>---</v>
      </c>
      <c r="AV60" s="284" t="str">
        <f>IF(AO60=0,Var!$B$8,IF(LARGE(D60:AM60,1)&gt;=480,Var!$B$4," "))</f>
        <v>---</v>
      </c>
      <c r="AW60" s="284" t="str">
        <f>IF(AO60=0,Var!$B$8,IF(LARGE(D60:AM60,1)&gt;=500,Var!$B$4," "))</f>
        <v>---</v>
      </c>
      <c r="AX60" s="284" t="str">
        <f>IF(AO60=0,Var!$B$8,IF(LARGE(D60:AM60,1)&gt;=515,Var!$B$4," "))</f>
        <v>---</v>
      </c>
      <c r="AY60" s="284" t="str">
        <f>IF(AO60=0,Var!$B$8,IF(LARGE(D60:AM60,1)&gt;=530,Var!$B$4," "))</f>
        <v>---</v>
      </c>
      <c r="AZ60" s="284" t="str">
        <f>IF(AO60=0,Var!$B$8,IF(LARGE(D60:AM60,1)&gt;=545,Var!$B$4," "))</f>
        <v>---</v>
      </c>
      <c r="BA60" s="284" t="str">
        <f>IF(AO60=0,Var!$B$8,IF(LARGE(D60:AM60,1)&gt;=555,Var!$B$4," "))</f>
        <v>---</v>
      </c>
      <c r="BB60" s="284" t="str">
        <f>IF(AO60=0,Var!$B$8,IF(LARGE(D60:AM60,1)&gt;=565,Var!$B$4," "))</f>
        <v>---</v>
      </c>
      <c r="BC60" s="36" t="str">
        <f>IF(AO60=0,Var!$B$8,IF(LARGE(D60:AM60,1)&gt;=575,Var!$B$4," "))</f>
        <v>---</v>
      </c>
    </row>
    <row r="61" spans="1:248" x14ac:dyDescent="0.2">
      <c r="A61" s="9"/>
      <c r="B61" s="14"/>
      <c r="C61" s="31" t="s">
        <v>314</v>
      </c>
      <c r="D61" s="396"/>
      <c r="E61" s="285"/>
      <c r="F61" s="396"/>
      <c r="G61" s="285"/>
      <c r="H61" s="396"/>
      <c r="I61" s="285"/>
      <c r="J61" s="396"/>
      <c r="K61" s="285"/>
      <c r="M61" s="305"/>
      <c r="N61" s="396"/>
      <c r="O61" s="285"/>
      <c r="P61" s="396"/>
      <c r="Q61" s="483"/>
      <c r="R61" s="396"/>
      <c r="S61" s="285"/>
      <c r="T61" s="396"/>
      <c r="U61" s="285"/>
      <c r="V61" s="396"/>
      <c r="W61" s="285"/>
      <c r="X61" s="396"/>
      <c r="Y61" s="285"/>
      <c r="Z61" s="396"/>
      <c r="AA61" s="285"/>
      <c r="AB61" s="396"/>
      <c r="AC61" s="285"/>
      <c r="AD61" s="396"/>
      <c r="AE61" s="285"/>
      <c r="AF61" s="659"/>
      <c r="AG61" s="571"/>
      <c r="AH61" s="305"/>
      <c r="AI61" s="305"/>
      <c r="AJ61" s="396"/>
      <c r="AK61" s="285"/>
      <c r="AL61" s="32"/>
      <c r="AM61" s="33"/>
      <c r="AN61" s="9"/>
      <c r="AO61" s="17">
        <f>COUNT(D61:AM61)</f>
        <v>0</v>
      </c>
      <c r="AP61" s="18" t="str">
        <f t="shared" si="12"/>
        <v xml:space="preserve"> </v>
      </c>
      <c r="AQ61" s="34" t="str">
        <f t="shared" si="9"/>
        <v xml:space="preserve"> </v>
      </c>
      <c r="AR61" s="34" t="str">
        <f t="shared" si="10"/>
        <v xml:space="preserve"> </v>
      </c>
      <c r="AS61" s="34" t="str">
        <f t="shared" si="11"/>
        <v xml:space="preserve"> </v>
      </c>
      <c r="AT61" s="460" t="str">
        <f t="shared" si="13"/>
        <v xml:space="preserve"> </v>
      </c>
      <c r="AU61" s="284" t="str">
        <f>IF(AO61=0,Var!$B$8,IF(LARGE(D61:AM61,1)&gt;=455,Var!$B$4," "))</f>
        <v>---</v>
      </c>
      <c r="AV61" s="284" t="str">
        <f>IF(AO61=0,Var!$B$8,IF(LARGE(D61:AM61,1)&gt;=480,Var!$B$4," "))</f>
        <v>---</v>
      </c>
      <c r="AW61" s="284" t="str">
        <f>IF(AO61=0,Var!$B$8,IF(LARGE(D61:AM61,1)&gt;=500,Var!$B$4," "))</f>
        <v>---</v>
      </c>
      <c r="AX61" s="284" t="str">
        <f>IF(AO61=0,Var!$B$8,IF(LARGE(D61:AM61,1)&gt;=515,Var!$B$4," "))</f>
        <v>---</v>
      </c>
      <c r="AY61" s="284" t="str">
        <f>IF(AO61=0,Var!$B$8,IF(LARGE(D61:AM61,1)&gt;=530,Var!$B$4," "))</f>
        <v>---</v>
      </c>
      <c r="AZ61" s="284" t="str">
        <f>IF(AO61=0,Var!$B$8,IF(LARGE(D61:AM61,1)&gt;=545,Var!$B$4," "))</f>
        <v>---</v>
      </c>
      <c r="BA61" s="284" t="str">
        <f>IF(AO61=0,Var!$B$8,IF(LARGE(D61:AM61,1)&gt;=555,Var!$B$4," "))</f>
        <v>---</v>
      </c>
      <c r="BB61" s="284" t="str">
        <f>IF(AO61=0,Var!$B$8,IF(LARGE(D61:AM61,1)&gt;=565,Var!$B$4," "))</f>
        <v>---</v>
      </c>
      <c r="BC61" s="36" t="str">
        <f>IF(AO61=0,Var!$B$8,IF(LARGE(D61:AM61,1)&gt;=575,Var!$B$4," "))</f>
        <v>---</v>
      </c>
    </row>
    <row r="62" spans="1:248" x14ac:dyDescent="0.2">
      <c r="A62" s="9"/>
      <c r="B62" s="14">
        <v>1</v>
      </c>
      <c r="C62" s="31" t="s">
        <v>287</v>
      </c>
      <c r="D62" s="396"/>
      <c r="E62" s="285"/>
      <c r="F62" s="396"/>
      <c r="G62" s="285"/>
      <c r="H62" s="396"/>
      <c r="I62" s="483"/>
      <c r="J62" s="396"/>
      <c r="K62" s="483"/>
      <c r="M62" s="487"/>
      <c r="N62" s="396"/>
      <c r="O62" s="483"/>
      <c r="P62" s="396"/>
      <c r="Q62" s="483"/>
      <c r="R62" s="396"/>
      <c r="S62" s="483"/>
      <c r="T62" s="396">
        <v>394</v>
      </c>
      <c r="U62" s="483" t="s">
        <v>401</v>
      </c>
      <c r="V62" s="396"/>
      <c r="W62" s="483"/>
      <c r="X62" s="396"/>
      <c r="Y62" s="483"/>
      <c r="Z62" s="396"/>
      <c r="AA62" s="483"/>
      <c r="AB62" s="396"/>
      <c r="AC62" s="483"/>
      <c r="AD62" s="396"/>
      <c r="AE62" s="285"/>
      <c r="AF62" s="659"/>
      <c r="AG62" s="571"/>
      <c r="AH62" s="305"/>
      <c r="AI62" s="305"/>
      <c r="AJ62" s="396"/>
      <c r="AK62" s="285"/>
      <c r="AL62" s="32"/>
      <c r="AM62" s="33"/>
      <c r="AN62" s="9"/>
      <c r="AO62" s="17">
        <f>COUNT(D62:AM62)</f>
        <v>1</v>
      </c>
      <c r="AP62" s="18" t="str">
        <f t="shared" si="12"/>
        <v xml:space="preserve"> </v>
      </c>
      <c r="AQ62" s="34" t="str">
        <f t="shared" si="9"/>
        <v xml:space="preserve"> </v>
      </c>
      <c r="AR62" s="34" t="str">
        <f t="shared" si="10"/>
        <v xml:space="preserve"> </v>
      </c>
      <c r="AS62" s="34" t="str">
        <f t="shared" si="11"/>
        <v xml:space="preserve"> </v>
      </c>
      <c r="AT62" s="460" t="str">
        <f t="shared" si="13"/>
        <v xml:space="preserve"> </v>
      </c>
      <c r="AU62" s="284">
        <v>22</v>
      </c>
      <c r="AV62" s="284">
        <v>22</v>
      </c>
      <c r="AW62" s="284">
        <v>22</v>
      </c>
      <c r="AX62" s="284">
        <v>22</v>
      </c>
      <c r="AY62" s="284" t="str">
        <f>IF(AO62=0,Var!$B$8,IF(LARGE(D62:AM62,1)&gt;=530,Var!$B$4," "))</f>
        <v xml:space="preserve"> </v>
      </c>
      <c r="AZ62" s="284" t="str">
        <f>IF(AO62=0,Var!$B$8,IF(LARGE(D62:AM62,1)&gt;=545,Var!$B$4," "))</f>
        <v xml:space="preserve"> </v>
      </c>
      <c r="BA62" s="284" t="str">
        <f>IF(AO62=0,Var!$B$8,IF(LARGE(D62:AM62,1)&gt;=555,Var!$B$4," "))</f>
        <v xml:space="preserve"> </v>
      </c>
      <c r="BB62" s="284" t="str">
        <f>IF(AO62=0,Var!$B$8,IF(LARGE(D62:AM62,1)&gt;=565,Var!$B$4," "))</f>
        <v xml:space="preserve"> </v>
      </c>
      <c r="BC62" s="36" t="str">
        <f>IF(AO62=0,Var!$B$8,IF(LARGE(D62:AM62,1)&gt;=575,Var!$B$4," "))</f>
        <v xml:space="preserve"> </v>
      </c>
    </row>
    <row r="63" spans="1:248" x14ac:dyDescent="0.2">
      <c r="A63" s="9"/>
      <c r="B63" s="14"/>
      <c r="C63" s="31" t="s">
        <v>24</v>
      </c>
      <c r="D63" s="396"/>
      <c r="E63" s="285"/>
      <c r="F63" s="396"/>
      <c r="G63" s="285"/>
      <c r="H63" s="396"/>
      <c r="I63" s="285"/>
      <c r="J63" s="396"/>
      <c r="K63" s="285"/>
      <c r="M63" s="487"/>
      <c r="N63" s="396"/>
      <c r="O63" s="285"/>
      <c r="P63" s="396"/>
      <c r="Q63" s="285"/>
      <c r="R63" s="396"/>
      <c r="S63" s="285"/>
      <c r="T63" s="396"/>
      <c r="U63" s="285"/>
      <c r="V63" s="396"/>
      <c r="W63" s="285"/>
      <c r="X63" s="396"/>
      <c r="Y63" s="285"/>
      <c r="Z63" s="396"/>
      <c r="AA63" s="285"/>
      <c r="AB63" s="396"/>
      <c r="AC63" s="285"/>
      <c r="AD63" s="396"/>
      <c r="AE63" s="285"/>
      <c r="AF63" s="660"/>
      <c r="AG63" s="574"/>
      <c r="AH63" s="305"/>
      <c r="AI63" s="305"/>
      <c r="AJ63" s="396"/>
      <c r="AK63" s="285"/>
      <c r="AL63" s="32"/>
      <c r="AM63" s="33"/>
      <c r="AN63" s="9"/>
      <c r="AO63" s="17">
        <f>COUNT(D63:AM63)</f>
        <v>0</v>
      </c>
      <c r="AP63" s="18" t="str">
        <f t="shared" si="12"/>
        <v xml:space="preserve"> </v>
      </c>
      <c r="AQ63" s="34" t="str">
        <f t="shared" si="9"/>
        <v xml:space="preserve"> </v>
      </c>
      <c r="AR63" s="34" t="str">
        <f t="shared" si="10"/>
        <v xml:space="preserve"> </v>
      </c>
      <c r="AS63" s="34" t="str">
        <f t="shared" si="11"/>
        <v xml:space="preserve"> </v>
      </c>
      <c r="AT63" s="49" t="str">
        <f t="shared" si="13"/>
        <v xml:space="preserve"> </v>
      </c>
      <c r="AU63" s="284">
        <v>18</v>
      </c>
      <c r="AV63" s="284">
        <v>18</v>
      </c>
      <c r="AW63" s="284">
        <v>18</v>
      </c>
      <c r="AX63" s="284">
        <v>18</v>
      </c>
      <c r="AY63" s="284" t="str">
        <f>IF(AO63=0,Var!$B$8,IF(LARGE(D63:AM63,1)&gt;=530,Var!$B$4," "))</f>
        <v>---</v>
      </c>
      <c r="AZ63" s="284" t="str">
        <f>IF(AO63=0,Var!$B$8,IF(LARGE(D63:AM63,1)&gt;=545,Var!$B$4," "))</f>
        <v>---</v>
      </c>
      <c r="BA63" s="284" t="str">
        <f>IF(AO63=0,Var!$B$8,IF(LARGE(D63:AM63,1)&gt;=555,Var!$B$4," "))</f>
        <v>---</v>
      </c>
      <c r="BB63" s="284" t="str">
        <f>IF(AO63=0,Var!$B$8,IF(LARGE(D63:AM63,1)&gt;=565,Var!$B$4," "))</f>
        <v>---</v>
      </c>
      <c r="BC63" s="36" t="str">
        <f>IF(AO63=0,Var!$B$8,IF(LARGE(D63:AM63,1)&gt;=575,Var!$B$4," "))</f>
        <v>---</v>
      </c>
    </row>
    <row r="64" spans="1:248" ht="12.75" x14ac:dyDescent="0.2">
      <c r="A64"/>
      <c r="B64" s="37"/>
      <c r="C64" s="38"/>
      <c r="D64" s="307"/>
      <c r="E64" s="307"/>
      <c r="F64" s="307"/>
      <c r="G64" s="307"/>
      <c r="H64" s="307"/>
      <c r="I64" s="307"/>
      <c r="J64" s="307"/>
      <c r="K64" s="307"/>
      <c r="L64" s="307"/>
      <c r="M64" s="307"/>
      <c r="N64" s="407"/>
      <c r="O64" s="307"/>
      <c r="P64" s="307"/>
      <c r="Q64" s="307"/>
      <c r="R64" s="307"/>
      <c r="S64" s="307"/>
      <c r="T64" s="307"/>
      <c r="U64" s="307"/>
      <c r="V64" s="307"/>
      <c r="W64" s="307"/>
      <c r="X64" s="307"/>
      <c r="Y64" s="307"/>
      <c r="Z64" s="307"/>
      <c r="AA64" s="307"/>
      <c r="AB64" s="408"/>
      <c r="AC64" s="307"/>
      <c r="AD64" s="400"/>
      <c r="AE64" s="400"/>
      <c r="AF64" s="400"/>
      <c r="AG64" s="400"/>
      <c r="AH64" s="400"/>
      <c r="AI64" s="400"/>
      <c r="AJ64" s="307"/>
      <c r="AK64" s="400"/>
      <c r="AL64" s="39"/>
      <c r="AM64" s="39"/>
      <c r="AN64"/>
      <c r="AO64" s="17"/>
      <c r="AP64" s="18" t="str">
        <f t="shared" si="12"/>
        <v xml:space="preserve"> </v>
      </c>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row>
    <row r="65" spans="1:248" ht="12.75" x14ac:dyDescent="0.2">
      <c r="A65"/>
      <c r="B65" s="40"/>
      <c r="C65" s="41"/>
      <c r="AB65" s="409"/>
      <c r="AD65" s="401"/>
      <c r="AE65" s="401"/>
      <c r="AF65" s="401"/>
      <c r="AG65" s="401"/>
      <c r="AH65" s="401"/>
      <c r="AI65" s="401"/>
      <c r="AK65" s="401"/>
      <c r="AN65" s="9"/>
      <c r="AO65" s="17"/>
      <c r="AP65" s="18" t="str">
        <f t="shared" si="12"/>
        <v xml:space="preserve"> </v>
      </c>
      <c r="AQ65" s="19" t="s">
        <v>5</v>
      </c>
      <c r="AR65" s="20" t="s">
        <v>6</v>
      </c>
      <c r="AS65" s="21" t="s">
        <v>7</v>
      </c>
      <c r="AT65" s="22" t="s">
        <v>8</v>
      </c>
      <c r="AU65" s="23">
        <v>540</v>
      </c>
      <c r="AV65" s="24">
        <v>550</v>
      </c>
      <c r="AW65" s="24">
        <v>555</v>
      </c>
      <c r="AX65" s="24">
        <v>560</v>
      </c>
      <c r="AY65" s="24">
        <v>565</v>
      </c>
      <c r="AZ65" s="24">
        <v>570</v>
      </c>
      <c r="BA65" s="24">
        <v>575</v>
      </c>
      <c r="BB65" s="24">
        <v>580</v>
      </c>
      <c r="BC65" s="24">
        <v>585</v>
      </c>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row>
    <row r="66" spans="1:248" ht="11.45" customHeight="1" x14ac:dyDescent="0.2">
      <c r="A66" s="9"/>
      <c r="B66" s="43"/>
      <c r="C66" s="44" t="s">
        <v>25</v>
      </c>
      <c r="D66" s="286"/>
      <c r="E66" s="286"/>
      <c r="F66" s="286"/>
      <c r="G66" s="286"/>
      <c r="H66" s="286"/>
      <c r="I66" s="286"/>
      <c r="J66" s="286"/>
      <c r="K66" s="286"/>
      <c r="L66" s="286"/>
      <c r="M66" s="286"/>
      <c r="N66" s="410"/>
      <c r="O66" s="286"/>
      <c r="P66" s="286"/>
      <c r="Q66" s="286"/>
      <c r="R66" s="286"/>
      <c r="S66" s="286"/>
      <c r="T66" s="286"/>
      <c r="U66" s="286"/>
      <c r="V66" s="286"/>
      <c r="W66" s="286"/>
      <c r="X66" s="286"/>
      <c r="Y66" s="286"/>
      <c r="Z66" s="286"/>
      <c r="AA66" s="286"/>
      <c r="AB66" s="411"/>
      <c r="AC66" s="286"/>
      <c r="AD66" s="402"/>
      <c r="AE66" s="402"/>
      <c r="AF66" s="402"/>
      <c r="AG66" s="402"/>
      <c r="AH66" s="402"/>
      <c r="AI66" s="402"/>
      <c r="AJ66" s="286"/>
      <c r="AK66" s="402"/>
      <c r="AL66" s="46"/>
      <c r="AM66" s="46"/>
      <c r="AN66" s="9"/>
      <c r="AO66" s="17"/>
      <c r="AP66" s="18" t="str">
        <f t="shared" si="12"/>
        <v xml:space="preserve"> </v>
      </c>
      <c r="AQ66" s="17"/>
      <c r="AR66" s="17"/>
      <c r="AS66" s="17"/>
      <c r="AT66" s="26"/>
      <c r="AU66" s="17"/>
      <c r="AV66" s="17"/>
      <c r="AW66" s="26"/>
      <c r="AX66" s="17"/>
      <c r="AY66" s="17"/>
      <c r="AZ66" s="17"/>
      <c r="BA66" s="26"/>
      <c r="BB66" s="17"/>
      <c r="BC66" s="17"/>
    </row>
    <row r="67" spans="1:248" x14ac:dyDescent="0.2">
      <c r="A67" s="9"/>
      <c r="B67" s="14"/>
      <c r="C67" s="31"/>
      <c r="D67" s="396"/>
      <c r="E67" s="285"/>
      <c r="F67" s="396"/>
      <c r="G67" s="285"/>
      <c r="H67" s="396"/>
      <c r="I67" s="285"/>
      <c r="J67" s="396"/>
      <c r="K67" s="285"/>
      <c r="M67" s="305"/>
      <c r="N67" s="396"/>
      <c r="O67" s="285"/>
      <c r="P67" s="396"/>
      <c r="Q67" s="285"/>
      <c r="R67" s="396"/>
      <c r="S67" s="285"/>
      <c r="T67" s="396"/>
      <c r="U67" s="285"/>
      <c r="V67" s="396"/>
      <c r="W67" s="285"/>
      <c r="X67" s="396"/>
      <c r="Y67" s="285"/>
      <c r="Z67" s="396"/>
      <c r="AA67" s="285"/>
      <c r="AB67" s="396"/>
      <c r="AC67" s="285"/>
      <c r="AD67" s="396"/>
      <c r="AE67" s="285"/>
      <c r="AF67" s="661"/>
      <c r="AG67" s="662"/>
      <c r="AH67" s="305"/>
      <c r="AI67" s="305"/>
      <c r="AJ67" s="396"/>
      <c r="AK67" s="285"/>
      <c r="AL67" s="32"/>
      <c r="AM67" s="33"/>
      <c r="AN67" s="9"/>
      <c r="AO67" s="17">
        <f>COUNT(D67:AM67)</f>
        <v>0</v>
      </c>
      <c r="AP67" s="18" t="str">
        <f t="shared" si="12"/>
        <v xml:space="preserve"> </v>
      </c>
      <c r="AQ67" s="34" t="str">
        <f>IF(COUNTIF(D67:AM67,"(1)")=0," ",COUNTIF(D67:AM67,"(1)"))</f>
        <v xml:space="preserve"> </v>
      </c>
      <c r="AR67" s="34" t="str">
        <f>IF(COUNTIF(D67:AM67,"(2)")=0," ",COUNTIF(D67:AM67,"(2)"))</f>
        <v xml:space="preserve"> </v>
      </c>
      <c r="AS67" s="34" t="str">
        <f>IF(COUNTIF(D67:AM67,"(3)")=0," ",COUNTIF(D67:AM67,"(3)"))</f>
        <v xml:space="preserve"> </v>
      </c>
      <c r="AT67" s="35" t="str">
        <f>IF(SUM(AQ67:AS67)=0," ",SUM(AQ67:AS67))</f>
        <v xml:space="preserve"> </v>
      </c>
      <c r="AU67" s="36" t="str">
        <f>IF(AO67=0,Var!$B$8,IF(LARGE(D67:AM67,1)&gt;=540,Var!$B$4," "))</f>
        <v>---</v>
      </c>
      <c r="AV67" s="36" t="str">
        <f>IF(AO67=0,Var!$B$8,IF(LARGE(D67:AM67,1)&gt;=550,Var!$B$4," "))</f>
        <v>---</v>
      </c>
      <c r="AW67" s="36" t="str">
        <f>IF(AO67=0,Var!$B$8,IF(LARGE(D67:AM67,1)&gt;=555,Var!$B$4," "))</f>
        <v>---</v>
      </c>
      <c r="AX67" s="36" t="str">
        <f>IF(AO67=0,Var!$B$8,IF(LARGE(D67:AM67,1)&gt;=560,Var!$B$4," "))</f>
        <v>---</v>
      </c>
      <c r="AY67" s="36" t="str">
        <f>IF(AO67=0,Var!$B$8,IF(LARGE(D67:AM67,1)&gt;=565,Var!$B$4," "))</f>
        <v>---</v>
      </c>
      <c r="AZ67" s="36" t="str">
        <f>IF(AO67=0,Var!$B$8,IF(LARGE(D67:AM67,1)&gt;=570,Var!$B$4," "))</f>
        <v>---</v>
      </c>
      <c r="BA67" s="36" t="str">
        <f>IF(AO67=0,Var!$B$8,IF(LARGE(D67:AM67,1)&gt;=575,Var!$B$4," "))</f>
        <v>---</v>
      </c>
      <c r="BB67" s="36" t="str">
        <f>IF(AO67=0,Var!$B$8,IF(LARGE(D67:AM67,1)&gt;=580,Var!$B$4," "))</f>
        <v>---</v>
      </c>
      <c r="BC67" s="36" t="str">
        <f>IF(AO67=0,Var!$B$8,IF(LARGE(D67:AM67,1)&gt;=585,Var!$B$4," "))</f>
        <v>---</v>
      </c>
    </row>
    <row r="68" spans="1:248" ht="22.7" customHeight="1" x14ac:dyDescent="0.2">
      <c r="A68" s="9"/>
      <c r="B68" s="27"/>
      <c r="C68" s="28" t="s">
        <v>26</v>
      </c>
      <c r="D68" s="303"/>
      <c r="E68" s="303"/>
      <c r="F68" s="303"/>
      <c r="G68" s="303"/>
      <c r="H68" s="303"/>
      <c r="I68" s="303"/>
      <c r="J68" s="303"/>
      <c r="K68" s="303"/>
      <c r="L68" s="303"/>
      <c r="M68" s="303"/>
      <c r="N68" s="404"/>
      <c r="O68" s="303"/>
      <c r="P68" s="303"/>
      <c r="Q68" s="303"/>
      <c r="R68" s="303"/>
      <c r="S68" s="303"/>
      <c r="T68" s="303"/>
      <c r="U68" s="303"/>
      <c r="V68" s="303"/>
      <c r="W68" s="303"/>
      <c r="X68" s="303"/>
      <c r="Y68" s="303"/>
      <c r="Z68" s="303"/>
      <c r="AA68" s="303"/>
      <c r="AB68" s="405"/>
      <c r="AC68" s="303"/>
      <c r="AD68" s="406"/>
      <c r="AE68" s="406"/>
      <c r="AF68" s="406"/>
      <c r="AG68" s="406"/>
      <c r="AH68" s="406"/>
      <c r="AI68" s="406"/>
      <c r="AJ68" s="303"/>
      <c r="AK68" s="406"/>
      <c r="AL68" s="30"/>
      <c r="AM68" s="30"/>
      <c r="AN68" s="9"/>
      <c r="AO68" s="17"/>
      <c r="AP68" s="18" t="str">
        <f t="shared" si="12"/>
        <v xml:space="preserve"> </v>
      </c>
      <c r="AQ68" s="17"/>
      <c r="AR68" s="17"/>
      <c r="AS68" s="17"/>
      <c r="AT68" s="26"/>
      <c r="AU68" s="17"/>
      <c r="AV68" s="17"/>
      <c r="AW68" s="26"/>
      <c r="AX68" s="17"/>
      <c r="AY68" s="17"/>
      <c r="AZ68" s="17"/>
      <c r="BA68" s="26"/>
      <c r="BB68" s="17"/>
      <c r="BC68" s="17"/>
    </row>
    <row r="69" spans="1:248" x14ac:dyDescent="0.2">
      <c r="A69" s="9"/>
      <c r="B69" s="14"/>
      <c r="C69" s="31"/>
      <c r="D69" s="396"/>
      <c r="E69" s="285"/>
      <c r="F69" s="396"/>
      <c r="G69" s="285"/>
      <c r="H69" s="396"/>
      <c r="I69" s="285"/>
      <c r="J69" s="396"/>
      <c r="K69" s="285"/>
      <c r="M69" s="305"/>
      <c r="N69" s="396"/>
      <c r="O69" s="285"/>
      <c r="P69" s="396"/>
      <c r="Q69" s="285"/>
      <c r="R69" s="396"/>
      <c r="S69" s="285"/>
      <c r="T69" s="396"/>
      <c r="U69" s="285"/>
      <c r="V69" s="396"/>
      <c r="W69" s="285"/>
      <c r="X69" s="396"/>
      <c r="Y69" s="285"/>
      <c r="Z69" s="396"/>
      <c r="AA69" s="285"/>
      <c r="AB69" s="396"/>
      <c r="AC69" s="285"/>
      <c r="AD69" s="396"/>
      <c r="AE69" s="285"/>
      <c r="AF69" s="661"/>
      <c r="AG69" s="662"/>
      <c r="AH69" s="305"/>
      <c r="AI69" s="305"/>
      <c r="AJ69" s="396"/>
      <c r="AK69" s="285"/>
      <c r="AL69" s="32"/>
      <c r="AM69" s="33"/>
      <c r="AN69" s="9"/>
      <c r="AO69" s="17">
        <f>COUNT(D69:AM69)</f>
        <v>0</v>
      </c>
      <c r="AP69" s="18" t="str">
        <f t="shared" si="12"/>
        <v xml:space="preserve"> </v>
      </c>
      <c r="AQ69" s="34" t="str">
        <f>IF(COUNTIF(D69:AM69,"(1)")=0," ",COUNTIF(D69:AM69,"(1)"))</f>
        <v xml:space="preserve"> </v>
      </c>
      <c r="AR69" s="34" t="str">
        <f>IF(COUNTIF(D69:AM69,"(2)")=0," ",COUNTIF(D69:AM69,"(2)"))</f>
        <v xml:space="preserve"> </v>
      </c>
      <c r="AS69" s="34" t="str">
        <f>IF(COUNTIF(D69:AM69,"(3)")=0," ",COUNTIF(D69:AM69,"(3)"))</f>
        <v xml:space="preserve"> </v>
      </c>
      <c r="AT69" s="35" t="str">
        <f>IF(SUM(AQ69:AS69)=0," ",SUM(AQ69:AS69))</f>
        <v xml:space="preserve"> </v>
      </c>
      <c r="AU69" s="36" t="str">
        <f>IF(AO69=0,Var!$B$8,IF(LARGE(D69:AM69,1)&gt;=540,Var!$B$4," "))</f>
        <v>---</v>
      </c>
      <c r="AV69" s="36" t="str">
        <f>IF(AO69=0,Var!$B$8,IF(LARGE(D69:AM69,1)&gt;=550,Var!$B$4," "))</f>
        <v>---</v>
      </c>
      <c r="AW69" s="36" t="str">
        <f>IF(AO69=0,Var!$B$8,IF(LARGE(D69:AM69,1)&gt;=555,Var!$B$4," "))</f>
        <v>---</v>
      </c>
      <c r="AX69" s="36" t="str">
        <f>IF(AO69=0,Var!$B$8,IF(LARGE(D69:AM69,1)&gt;=560,Var!$B$4," "))</f>
        <v>---</v>
      </c>
      <c r="AY69" s="36" t="str">
        <f>IF(AO69=0,Var!$B$8,IF(LARGE(D69:AM69,1)&gt;=565,Var!$B$4," "))</f>
        <v>---</v>
      </c>
      <c r="AZ69" s="36" t="str">
        <f>IF(AO69=0,Var!$B$8,IF(LARGE(D69:AM69,1)&gt;=570,Var!$B$4," "))</f>
        <v>---</v>
      </c>
      <c r="BA69" s="36" t="str">
        <f>IF(AO69=0,Var!$B$8,IF(LARGE(D69:AM69,1)&gt;=575,Var!$B$4," "))</f>
        <v>---</v>
      </c>
      <c r="BB69" s="36" t="str">
        <f>IF(AO69=0,Var!$B$8,IF(LARGE(D69:AM69,1)&gt;=580,Var!$B$4," "))</f>
        <v>---</v>
      </c>
      <c r="BC69" s="36" t="str">
        <f>IF(AO69=0,Var!$B$8,IF(LARGE(D69:AM69,1)&gt;=585,Var!$B$4," "))</f>
        <v>---</v>
      </c>
    </row>
    <row r="70" spans="1:248" ht="22.7" customHeight="1" x14ac:dyDescent="0.2">
      <c r="A70" s="9"/>
      <c r="B70" s="27"/>
      <c r="C70" s="28" t="s">
        <v>330</v>
      </c>
      <c r="D70" s="303"/>
      <c r="E70" s="303"/>
      <c r="F70" s="303"/>
      <c r="G70" s="303"/>
      <c r="H70" s="303"/>
      <c r="I70" s="303"/>
      <c r="J70" s="303"/>
      <c r="K70" s="303"/>
      <c r="L70" s="303"/>
      <c r="M70" s="303"/>
      <c r="N70" s="404"/>
      <c r="O70" s="303"/>
      <c r="P70" s="303"/>
      <c r="Q70" s="303"/>
      <c r="R70" s="303"/>
      <c r="S70" s="303"/>
      <c r="T70" s="303"/>
      <c r="U70" s="303"/>
      <c r="V70" s="303"/>
      <c r="W70" s="303"/>
      <c r="X70" s="303"/>
      <c r="Y70" s="303"/>
      <c r="Z70" s="303"/>
      <c r="AA70" s="303"/>
      <c r="AB70" s="405"/>
      <c r="AC70" s="303"/>
      <c r="AD70" s="406"/>
      <c r="AE70" s="406"/>
      <c r="AF70" s="406"/>
      <c r="AG70" s="406"/>
      <c r="AH70" s="406"/>
      <c r="AI70" s="406"/>
      <c r="AJ70" s="303"/>
      <c r="AK70" s="406"/>
      <c r="AL70" s="30"/>
      <c r="AM70" s="30"/>
      <c r="AN70" s="9"/>
      <c r="AO70" s="17"/>
      <c r="AP70" s="18" t="str">
        <f t="shared" si="12"/>
        <v xml:space="preserve"> </v>
      </c>
      <c r="AQ70" s="17"/>
      <c r="AR70" s="17"/>
      <c r="AS70" s="17"/>
      <c r="AT70" s="26"/>
      <c r="AU70" s="17"/>
      <c r="AV70" s="17"/>
      <c r="AW70" s="26"/>
      <c r="AX70" s="17"/>
      <c r="AY70" s="17"/>
      <c r="AZ70" s="17"/>
      <c r="BA70" s="26"/>
      <c r="BB70" s="17"/>
      <c r="BC70" s="17"/>
    </row>
    <row r="71" spans="1:248" x14ac:dyDescent="0.2">
      <c r="A71" s="9"/>
      <c r="B71" s="14">
        <v>1</v>
      </c>
      <c r="C71" s="31" t="s">
        <v>331</v>
      </c>
      <c r="D71" s="396">
        <v>515</v>
      </c>
      <c r="E71" s="483" t="s">
        <v>11</v>
      </c>
      <c r="F71" s="396"/>
      <c r="G71" s="285"/>
      <c r="H71" s="396"/>
      <c r="I71" s="483"/>
      <c r="J71" s="396"/>
      <c r="K71" s="285"/>
      <c r="M71" s="487"/>
      <c r="N71" s="396">
        <v>498</v>
      </c>
      <c r="O71" s="483" t="s">
        <v>12</v>
      </c>
      <c r="P71" s="396"/>
      <c r="Q71" s="483"/>
      <c r="R71" s="396"/>
      <c r="S71" s="483"/>
      <c r="T71" s="396">
        <v>532</v>
      </c>
      <c r="U71" s="483" t="s">
        <v>13</v>
      </c>
      <c r="V71" s="396"/>
      <c r="W71" s="285"/>
      <c r="X71" s="396"/>
      <c r="Y71" s="483"/>
      <c r="Z71" s="396"/>
      <c r="AA71" s="483"/>
      <c r="AB71" s="396">
        <v>537</v>
      </c>
      <c r="AC71" s="483" t="s">
        <v>11</v>
      </c>
      <c r="AD71" s="396"/>
      <c r="AE71" s="285"/>
      <c r="AF71" s="656"/>
      <c r="AG71" s="657"/>
      <c r="AH71" s="305"/>
      <c r="AI71" s="305"/>
      <c r="AJ71" s="396">
        <v>521</v>
      </c>
      <c r="AK71" s="483" t="s">
        <v>12</v>
      </c>
      <c r="AL71" s="32"/>
      <c r="AM71" s="33"/>
      <c r="AN71" s="9"/>
      <c r="AO71" s="17">
        <f>COUNT(D71:AM71)</f>
        <v>5</v>
      </c>
      <c r="AP71" s="18">
        <f t="shared" si="12"/>
        <v>530</v>
      </c>
      <c r="AQ71" s="34">
        <f>IF(COUNTIF(D71:AM71,"(1)")=0," ",COUNTIF(D71:AM71,"(1)"))</f>
        <v>2</v>
      </c>
      <c r="AR71" s="34">
        <f>IF(COUNTIF(D71:AM71,"(2)")=0," ",COUNTIF(D71:AM71,"(2)"))</f>
        <v>2</v>
      </c>
      <c r="AS71" s="34">
        <f>IF(COUNTIF(D71:AM71,"(3)")=0," ",COUNTIF(D71:AM71,"(3)"))</f>
        <v>1</v>
      </c>
      <c r="AT71" s="35">
        <f>IF(SUM(AQ71:AS71)=0," ",SUM(AQ71:AS71))</f>
        <v>5</v>
      </c>
      <c r="AU71" s="36">
        <v>25</v>
      </c>
      <c r="AV71" s="36" t="str">
        <f>IF(AO71=0,Var!$B$8,IF(LARGE(D71:AM71,1)&gt;=550,Var!$B$4," "))</f>
        <v xml:space="preserve"> </v>
      </c>
      <c r="AW71" s="36" t="str">
        <f>IF(AO71=0,Var!$B$8,IF(LARGE(D71:AM71,1)&gt;=555,Var!$B$4," "))</f>
        <v xml:space="preserve"> </v>
      </c>
      <c r="AX71" s="36" t="str">
        <f>IF(AO71=0,Var!$B$8,IF(LARGE(D71:AM71,1)&gt;=560,Var!$B$4," "))</f>
        <v xml:space="preserve"> </v>
      </c>
      <c r="AY71" s="36" t="str">
        <f>IF(AO71=0,Var!$B$8,IF(LARGE(D71:AM71,1)&gt;=565,Var!$B$4," "))</f>
        <v xml:space="preserve"> </v>
      </c>
      <c r="AZ71" s="36" t="str">
        <f>IF(AO71=0,Var!$B$8,IF(LARGE(D71:AM71,1)&gt;=570,Var!$B$4," "))</f>
        <v xml:space="preserve"> </v>
      </c>
      <c r="BA71" s="36" t="str">
        <f>IF(AO71=0,Var!$B$8,IF(LARGE(D71:AM71,1)&gt;=575,Var!$B$4," "))</f>
        <v xml:space="preserve"> </v>
      </c>
      <c r="BB71" s="36" t="str">
        <f>IF(AO71=0,Var!$B$8,IF(LARGE(D71:AM71,1)&gt;=580,Var!$B$4," "))</f>
        <v xml:space="preserve"> </v>
      </c>
      <c r="BC71" s="36" t="str">
        <f>IF(AO71=0,Var!$B$8,IF(LARGE(D71:AM71,1)&gt;=585,Var!$B$4," "))</f>
        <v xml:space="preserve"> </v>
      </c>
    </row>
    <row r="72" spans="1:248" x14ac:dyDescent="0.2">
      <c r="A72" s="9"/>
      <c r="B72" s="14"/>
      <c r="C72" s="31"/>
      <c r="D72" s="396"/>
      <c r="E72" s="285"/>
      <c r="F72" s="396"/>
      <c r="G72" s="285"/>
      <c r="H72" s="396"/>
      <c r="I72" s="285"/>
      <c r="J72" s="396"/>
      <c r="K72" s="285"/>
      <c r="M72" s="305"/>
      <c r="N72" s="396"/>
      <c r="O72" s="285"/>
      <c r="P72" s="396"/>
      <c r="Q72" s="285"/>
      <c r="R72" s="396"/>
      <c r="S72" s="285"/>
      <c r="T72" s="396"/>
      <c r="U72" s="285"/>
      <c r="V72" s="396"/>
      <c r="W72" s="285"/>
      <c r="X72" s="396"/>
      <c r="Y72" s="285"/>
      <c r="Z72" s="396"/>
      <c r="AA72" s="285"/>
      <c r="AB72" s="396"/>
      <c r="AC72" s="285"/>
      <c r="AD72" s="396"/>
      <c r="AE72" s="285"/>
      <c r="AF72" s="660"/>
      <c r="AG72" s="574"/>
      <c r="AH72" s="305"/>
      <c r="AI72" s="305"/>
      <c r="AJ72" s="396"/>
      <c r="AK72" s="285"/>
      <c r="AL72" s="32"/>
      <c r="AM72" s="33"/>
      <c r="AN72" s="9"/>
      <c r="AO72" s="17">
        <f>COUNT(D72:AM72)</f>
        <v>0</v>
      </c>
      <c r="AP72" s="18" t="str">
        <f t="shared" si="12"/>
        <v xml:space="preserve"> </v>
      </c>
      <c r="AQ72" s="34" t="str">
        <f>IF(COUNTIF(D72:AM72,"(1)")=0," ",COUNTIF(D72:AM72,"(1)"))</f>
        <v xml:space="preserve"> </v>
      </c>
      <c r="AR72" s="34" t="str">
        <f>IF(COUNTIF(D72:AM72,"(2)")=0," ",COUNTIF(D72:AM72,"(2)"))</f>
        <v xml:space="preserve"> </v>
      </c>
      <c r="AS72" s="34" t="str">
        <f>IF(COUNTIF(D72:AM72,"(3)")=0," ",COUNTIF(D72:AM72,"(3)"))</f>
        <v xml:space="preserve"> </v>
      </c>
      <c r="AT72" s="35" t="str">
        <f>IF(SUM(AQ72:AS72)=0," ",SUM(AQ72:AS72))</f>
        <v xml:space="preserve"> </v>
      </c>
      <c r="AU72" s="36" t="str">
        <f>IF(AO72=0,Var!$B$8,IF(LARGE(D72:AM72,1)&gt;=540,Var!$B$4," "))</f>
        <v>---</v>
      </c>
      <c r="AV72" s="36" t="str">
        <f>IF(AO72=0,Var!$B$8,IF(LARGE(D72:AM72,1)&gt;=550,Var!$B$4," "))</f>
        <v>---</v>
      </c>
      <c r="AW72" s="36" t="str">
        <f>IF(AO72=0,Var!$B$8,IF(LARGE(D72:AM72,1)&gt;=555,Var!$B$4," "))</f>
        <v>---</v>
      </c>
      <c r="AX72" s="36" t="str">
        <f>IF(AO72=0,Var!$B$8,IF(LARGE(D72:AM72,1)&gt;=560,Var!$B$4," "))</f>
        <v>---</v>
      </c>
      <c r="AY72" s="36" t="str">
        <f>IF(AO72=0,Var!$B$8,IF(LARGE(D72:AM72,1)&gt;=565,Var!$B$4," "))</f>
        <v>---</v>
      </c>
      <c r="AZ72" s="36" t="str">
        <f>IF(AO72=0,Var!$B$8,IF(LARGE(D72:AM72,1)&gt;=570,Var!$B$4," "))</f>
        <v>---</v>
      </c>
      <c r="BA72" s="36" t="str">
        <f>IF(AO72=0,Var!$B$8,IF(LARGE(D72:AM72,1)&gt;=575,Var!$B$4," "))</f>
        <v>---</v>
      </c>
      <c r="BB72" s="36" t="str">
        <f>IF(AO72=0,Var!$B$8,IF(LARGE(D72:AM72,1)&gt;=580,Var!$B$4," "))</f>
        <v>---</v>
      </c>
      <c r="BC72" s="36" t="str">
        <f>IF(AO72=0,Var!$B$8,IF(LARGE(D72:AM72,1)&gt;=585,Var!$B$4," "))</f>
        <v>---</v>
      </c>
    </row>
    <row r="73" spans="1:248" ht="22.7" customHeight="1" x14ac:dyDescent="0.2">
      <c r="A73" s="9"/>
      <c r="B73" s="27"/>
      <c r="C73" s="28" t="s">
        <v>282</v>
      </c>
      <c r="D73" s="303"/>
      <c r="E73" s="303"/>
      <c r="F73" s="303"/>
      <c r="G73" s="303"/>
      <c r="H73" s="303"/>
      <c r="I73" s="303"/>
      <c r="J73" s="303"/>
      <c r="K73" s="303"/>
      <c r="L73" s="303"/>
      <c r="M73" s="303"/>
      <c r="N73" s="404"/>
      <c r="O73" s="303"/>
      <c r="P73" s="303"/>
      <c r="Q73" s="303"/>
      <c r="R73" s="303"/>
      <c r="S73" s="303"/>
      <c r="T73" s="303"/>
      <c r="U73" s="303"/>
      <c r="V73" s="303"/>
      <c r="W73" s="303"/>
      <c r="X73" s="303"/>
      <c r="Y73" s="303"/>
      <c r="Z73" s="303"/>
      <c r="AA73" s="303"/>
      <c r="AB73" s="405"/>
      <c r="AC73" s="303"/>
      <c r="AD73" s="406"/>
      <c r="AE73" s="406"/>
      <c r="AF73" s="406"/>
      <c r="AG73" s="406"/>
      <c r="AH73" s="406"/>
      <c r="AI73" s="406"/>
      <c r="AJ73" s="303"/>
      <c r="AK73" s="406"/>
      <c r="AL73" s="30"/>
      <c r="AM73" s="30"/>
      <c r="AN73" s="9"/>
      <c r="AO73" s="17"/>
      <c r="AP73" s="18" t="str">
        <f t="shared" si="12"/>
        <v xml:space="preserve"> </v>
      </c>
      <c r="AQ73" s="17"/>
      <c r="AR73" s="17"/>
      <c r="AS73" s="17"/>
      <c r="AT73" s="26"/>
      <c r="AU73" s="17"/>
      <c r="AV73" s="17"/>
      <c r="AW73" s="26"/>
      <c r="AX73" s="17"/>
      <c r="AY73" s="17"/>
      <c r="AZ73" s="17"/>
      <c r="BA73" s="26"/>
      <c r="BB73" s="17"/>
      <c r="BC73" s="17"/>
    </row>
    <row r="74" spans="1:248" x14ac:dyDescent="0.2">
      <c r="A74" s="9"/>
      <c r="B74" s="14"/>
      <c r="C74" s="31"/>
      <c r="D74" s="396"/>
      <c r="E74" s="285"/>
      <c r="F74" s="396"/>
      <c r="G74" s="285"/>
      <c r="H74" s="396"/>
      <c r="I74" s="285"/>
      <c r="J74" s="396"/>
      <c r="K74" s="285"/>
      <c r="M74" s="487"/>
      <c r="N74" s="396"/>
      <c r="O74" s="483"/>
      <c r="P74" s="396"/>
      <c r="Q74" s="483"/>
      <c r="R74" s="396"/>
      <c r="S74" s="285"/>
      <c r="T74" s="396"/>
      <c r="U74" s="483"/>
      <c r="V74" s="396"/>
      <c r="W74" s="483"/>
      <c r="X74" s="396"/>
      <c r="Y74" s="285"/>
      <c r="Z74" s="396"/>
      <c r="AA74" s="285"/>
      <c r="AB74" s="396"/>
      <c r="AC74" s="483"/>
      <c r="AD74" s="396"/>
      <c r="AE74" s="285"/>
      <c r="AF74" s="656"/>
      <c r="AG74" s="657"/>
      <c r="AH74" s="305"/>
      <c r="AI74" s="305"/>
      <c r="AJ74" s="396"/>
      <c r="AK74" s="285"/>
      <c r="AL74" s="32"/>
      <c r="AM74" s="33"/>
      <c r="AN74" s="9"/>
      <c r="AO74" s="17">
        <f>COUNT(D74:AM74)</f>
        <v>0</v>
      </c>
      <c r="AP74" s="18" t="str">
        <f t="shared" si="12"/>
        <v xml:space="preserve"> </v>
      </c>
      <c r="AQ74" s="34" t="str">
        <f>IF(COUNTIF(D74:AM74,"(1)")=0," ",COUNTIF(D74:AM74,"(1)"))</f>
        <v xml:space="preserve"> </v>
      </c>
      <c r="AR74" s="34" t="str">
        <f>IF(COUNTIF(D74:AM74,"(2)")=0," ",COUNTIF(D74:AM74,"(2)"))</f>
        <v xml:space="preserve"> </v>
      </c>
      <c r="AS74" s="34" t="str">
        <f>IF(COUNTIF(D74:AM74,"(3)")=0," ",COUNTIF(D74:AM74,"(3)"))</f>
        <v xml:space="preserve"> </v>
      </c>
      <c r="AT74" s="460" t="str">
        <f>IF(SUM(AQ74:AS74)=0," ",SUM(AQ74:AS74))</f>
        <v xml:space="preserve"> </v>
      </c>
      <c r="AU74" s="36" t="str">
        <f>IF(AO74=0,Var!$B$8,IF(LARGE(D74:AM74,1)&gt;=540,Var!$B$4," "))</f>
        <v>---</v>
      </c>
      <c r="AV74" s="36" t="str">
        <f>IF(AO74=0,Var!$B$8,IF(LARGE(D74:AM74,1)&gt;=550,Var!$B$4," "))</f>
        <v>---</v>
      </c>
      <c r="AW74" s="36" t="str">
        <f>IF(AO74=0,Var!$B$8,IF(LARGE(D74:AM74,1)&gt;=555,Var!$B$4," "))</f>
        <v>---</v>
      </c>
      <c r="AX74" s="36" t="str">
        <f>IF(AO74=0,Var!$B$8,IF(LARGE(D74:AM74,1)&gt;=560,Var!$B$4," "))</f>
        <v>---</v>
      </c>
      <c r="AY74" s="36" t="str">
        <f>IF(AO74=0,Var!$B$8,IF(LARGE(D74:AM74,1)&gt;=565,Var!$B$4," "))</f>
        <v>---</v>
      </c>
      <c r="AZ74" s="36" t="str">
        <f>IF(AO74=0,Var!$B$8,IF(LARGE(D74:AM74,1)&gt;=570,Var!$B$4," "))</f>
        <v>---</v>
      </c>
      <c r="BA74" s="36" t="str">
        <f>IF(AO74=0,Var!$B$8,IF(LARGE(D74:AM74,1)&gt;=575,Var!$B$4," "))</f>
        <v>---</v>
      </c>
      <c r="BB74" s="36" t="str">
        <f>IF(AO74=0,Var!$B$8,IF(LARGE(D74:AM74,1)&gt;=580,Var!$B$4," "))</f>
        <v>---</v>
      </c>
      <c r="BC74" s="36" t="str">
        <f>IF(AO74=0,Var!$B$8,IF(LARGE(D74:AM74,1)&gt;=585,Var!$B$4," "))</f>
        <v>---</v>
      </c>
    </row>
    <row r="75" spans="1:248" x14ac:dyDescent="0.2">
      <c r="A75" s="9"/>
      <c r="B75" s="14"/>
      <c r="C75" s="31" t="s">
        <v>17</v>
      </c>
      <c r="D75" s="396"/>
      <c r="E75" s="285"/>
      <c r="F75" s="396"/>
      <c r="G75" s="285"/>
      <c r="H75" s="396"/>
      <c r="I75" s="285"/>
      <c r="J75" s="396"/>
      <c r="K75" s="285"/>
      <c r="M75" s="305"/>
      <c r="N75" s="396"/>
      <c r="O75" s="483"/>
      <c r="P75" s="396"/>
      <c r="Q75" s="285"/>
      <c r="R75" s="396"/>
      <c r="S75" s="285"/>
      <c r="T75" s="396"/>
      <c r="U75" s="285"/>
      <c r="V75" s="396"/>
      <c r="W75" s="285"/>
      <c r="X75" s="396"/>
      <c r="Y75" s="483"/>
      <c r="Z75" s="396"/>
      <c r="AA75" s="285"/>
      <c r="AB75" s="396"/>
      <c r="AC75" s="285"/>
      <c r="AD75" s="396"/>
      <c r="AE75" s="285"/>
      <c r="AF75" s="660"/>
      <c r="AG75" s="574"/>
      <c r="AH75" s="305"/>
      <c r="AI75" s="305"/>
      <c r="AJ75" s="396"/>
      <c r="AK75" s="285"/>
      <c r="AL75" s="32"/>
      <c r="AM75" s="33"/>
      <c r="AN75" s="9"/>
      <c r="AO75" s="17">
        <f>COUNT(D75:AM75)</f>
        <v>0</v>
      </c>
      <c r="AP75" s="18" t="str">
        <f t="shared" si="12"/>
        <v xml:space="preserve"> </v>
      </c>
      <c r="AQ75" s="34" t="str">
        <f>IF(COUNTIF(D75:AM75,"(1)")=0," ",COUNTIF(D75:AM75,"(1)"))</f>
        <v xml:space="preserve"> </v>
      </c>
      <c r="AR75" s="34" t="str">
        <f>IF(COUNTIF(D75:AM75,"(2)")=0," ",COUNTIF(D75:AM75,"(2)"))</f>
        <v xml:space="preserve"> </v>
      </c>
      <c r="AS75" s="34" t="str">
        <f>IF(COUNTIF(D75:AM75,"(3)")=0," ",COUNTIF(D75:AM75,"(3)"))</f>
        <v xml:space="preserve"> </v>
      </c>
      <c r="AT75" s="35" t="str">
        <f>IF(SUM(AQ75:AS75)=0," ",SUM(AQ75:AS75))</f>
        <v xml:space="preserve"> </v>
      </c>
      <c r="AU75" s="36" t="str">
        <f>IF(AO75=0,Var!$B$8,IF(LARGE(D75:AM75,1)&gt;=540,Var!$B$4," "))</f>
        <v>---</v>
      </c>
      <c r="AV75" s="36" t="str">
        <f>IF(AO75=0,Var!$B$8,IF(LARGE(D75:AM75,1)&gt;=550,Var!$B$4," "))</f>
        <v>---</v>
      </c>
      <c r="AW75" s="36" t="str">
        <f>IF(AO75=0,Var!$B$8,IF(LARGE(D75:AM75,1)&gt;=555,Var!$B$4," "))</f>
        <v>---</v>
      </c>
      <c r="AX75" s="36" t="str">
        <f>IF(AO75=0,Var!$B$8,IF(LARGE(D75:AM75,1)&gt;=560,Var!$B$4," "))</f>
        <v>---</v>
      </c>
      <c r="AY75" s="36" t="str">
        <f>IF(AO75=0,Var!$B$8,IF(LARGE(D75:AM75,1)&gt;=565,Var!$B$4," "))</f>
        <v>---</v>
      </c>
      <c r="AZ75" s="36" t="str">
        <f>IF(AO75=0,Var!$B$8,IF(LARGE(D75:AM75,1)&gt;=570,Var!$B$4," "))</f>
        <v>---</v>
      </c>
      <c r="BA75" s="36" t="str">
        <f>IF(AO75=0,Var!$B$8,IF(LARGE(D75:AM75,1)&gt;=575,Var!$B$4," "))</f>
        <v>---</v>
      </c>
      <c r="BB75" s="36" t="str">
        <f>IF(AO75=0,Var!$B$8,IF(LARGE(D75:AM75,1)&gt;=580,Var!$B$4," "))</f>
        <v>---</v>
      </c>
      <c r="BC75" s="36" t="str">
        <f>IF(AO75=0,Var!$B$8,IF(LARGE(D75:AM75,1)&gt;=585,Var!$B$4," "))</f>
        <v>---</v>
      </c>
    </row>
    <row r="76" spans="1:248" ht="22.7" customHeight="1" x14ac:dyDescent="0.2">
      <c r="A76" s="9"/>
      <c r="B76" s="27"/>
      <c r="C76" s="28" t="s">
        <v>222</v>
      </c>
      <c r="D76" s="303"/>
      <c r="E76" s="303"/>
      <c r="F76" s="303"/>
      <c r="G76" s="303"/>
      <c r="H76" s="303"/>
      <c r="I76" s="303"/>
      <c r="J76" s="303"/>
      <c r="K76" s="303"/>
      <c r="L76" s="303"/>
      <c r="M76" s="303"/>
      <c r="N76" s="404"/>
      <c r="O76" s="303"/>
      <c r="P76" s="303"/>
      <c r="Q76" s="303"/>
      <c r="R76" s="303"/>
      <c r="S76" s="303"/>
      <c r="T76" s="303"/>
      <c r="U76" s="303"/>
      <c r="V76" s="303"/>
      <c r="W76" s="303"/>
      <c r="X76" s="303"/>
      <c r="Y76" s="303"/>
      <c r="Z76" s="303"/>
      <c r="AA76" s="303"/>
      <c r="AB76" s="405"/>
      <c r="AC76" s="303"/>
      <c r="AD76" s="406"/>
      <c r="AE76" s="406"/>
      <c r="AF76" s="406"/>
      <c r="AG76" s="406"/>
      <c r="AH76" s="406"/>
      <c r="AI76" s="406"/>
      <c r="AJ76" s="303"/>
      <c r="AK76" s="406"/>
      <c r="AL76" s="30"/>
      <c r="AM76" s="30"/>
      <c r="AN76" s="9"/>
      <c r="AO76" s="17"/>
      <c r="AP76" s="18" t="str">
        <f t="shared" si="12"/>
        <v xml:space="preserve"> </v>
      </c>
      <c r="AQ76" s="17"/>
      <c r="AR76" s="17"/>
      <c r="AS76" s="17"/>
      <c r="AT76" s="26"/>
      <c r="AU76" s="17"/>
      <c r="AV76" s="17"/>
      <c r="AW76" s="26"/>
      <c r="AX76" s="17"/>
      <c r="AY76" s="17"/>
      <c r="AZ76" s="17"/>
      <c r="BA76" s="26"/>
      <c r="BB76" s="17"/>
      <c r="BC76" s="17"/>
    </row>
    <row r="77" spans="1:248" x14ac:dyDescent="0.2">
      <c r="A77" s="9"/>
      <c r="B77" s="14">
        <v>1</v>
      </c>
      <c r="C77" s="31" t="s">
        <v>283</v>
      </c>
      <c r="D77" s="396">
        <v>564</v>
      </c>
      <c r="E77" s="483" t="s">
        <v>11</v>
      </c>
      <c r="F77" s="396"/>
      <c r="G77" s="483"/>
      <c r="H77" s="396"/>
      <c r="I77" s="483"/>
      <c r="J77" s="396"/>
      <c r="K77" s="285"/>
      <c r="M77" s="487"/>
      <c r="N77" s="396">
        <v>554</v>
      </c>
      <c r="O77" s="483" t="s">
        <v>11</v>
      </c>
      <c r="P77" s="396"/>
      <c r="Q77" s="483"/>
      <c r="R77" s="396"/>
      <c r="S77" s="483"/>
      <c r="T77" s="396">
        <v>564</v>
      </c>
      <c r="U77" s="483" t="s">
        <v>12</v>
      </c>
      <c r="V77" s="396">
        <v>562</v>
      </c>
      <c r="W77" s="483" t="s">
        <v>324</v>
      </c>
      <c r="X77" s="396">
        <v>570</v>
      </c>
      <c r="Y77" s="483" t="s">
        <v>324</v>
      </c>
      <c r="Z77" s="396">
        <v>567</v>
      </c>
      <c r="AA77" s="483" t="s">
        <v>12</v>
      </c>
      <c r="AB77" s="396"/>
      <c r="AC77" s="483"/>
      <c r="AD77" s="396">
        <v>573</v>
      </c>
      <c r="AE77" s="483" t="s">
        <v>12</v>
      </c>
      <c r="AF77" s="487"/>
      <c r="AG77" s="655"/>
      <c r="AH77" s="487"/>
      <c r="AI77" s="487"/>
      <c r="AJ77" s="396">
        <v>571</v>
      </c>
      <c r="AK77" s="483" t="s">
        <v>12</v>
      </c>
      <c r="AL77" s="32"/>
      <c r="AM77" s="33"/>
      <c r="AN77" s="9"/>
      <c r="AO77" s="17">
        <f>COUNT(D77:AM77)</f>
        <v>8</v>
      </c>
      <c r="AP77" s="18">
        <f t="shared" ref="AP77" si="14">IF(AO77&lt;3," ",(LARGE(D77:AM77,1)+LARGE(D77:AM77,2)+LARGE(D77:AM77,3))/3)</f>
        <v>571.33333333333337</v>
      </c>
      <c r="AQ77" s="34">
        <f>IF(COUNTIF(D77:AM77,"(1)")=0," ",COUNTIF(D77:AM77,"(1)"))</f>
        <v>2</v>
      </c>
      <c r="AR77" s="34">
        <f>IF(COUNTIF(D77:AM77,"(2)")=0," ",COUNTIF(D77:AM77,"(2)"))</f>
        <v>4</v>
      </c>
      <c r="AS77" s="34" t="str">
        <f>IF(COUNTIF(D77:AM77,"(3)")=0," ",COUNTIF(D77:AM77,"(3)"))</f>
        <v xml:space="preserve"> </v>
      </c>
      <c r="AT77" s="35">
        <f>IF(SUM(AQ77:AS77)=0," ",SUM(AQ77:AS77))</f>
        <v>6</v>
      </c>
      <c r="AU77" s="36">
        <v>21</v>
      </c>
      <c r="AV77" s="36">
        <v>21</v>
      </c>
      <c r="AW77" s="36">
        <v>21</v>
      </c>
      <c r="AX77" s="36">
        <v>21</v>
      </c>
      <c r="AY77" s="36">
        <v>21</v>
      </c>
      <c r="AZ77" s="36">
        <f>IF(AO77=0,Var!$B$8,IF(LARGE(D77:AM77,1)&gt;=570,Var!$B$4," "))</f>
        <v>26</v>
      </c>
      <c r="BA77" s="36" t="str">
        <f>IF(AO77=0,Var!$B$8,IF(LARGE(D77:AM77,1)&gt;=575,Var!$B$4," "))</f>
        <v xml:space="preserve"> </v>
      </c>
      <c r="BB77" s="36" t="str">
        <f>IF(AO77=0,Var!$B$8,IF(LARGE(D77:AM77,1)&gt;=580,Var!$B$4," "))</f>
        <v xml:space="preserve"> </v>
      </c>
      <c r="BC77" s="36" t="str">
        <f>IF(AO77=0,Var!$B$8,IF(LARGE(D77:AM77,1)&gt;=585,Var!$B$4," "))</f>
        <v xml:space="preserve"> </v>
      </c>
    </row>
    <row r="78" spans="1:248" x14ac:dyDescent="0.2">
      <c r="A78" s="9"/>
      <c r="B78" s="14">
        <v>1</v>
      </c>
      <c r="C78" s="31" t="s">
        <v>316</v>
      </c>
      <c r="D78" s="396"/>
      <c r="E78" s="285"/>
      <c r="F78" s="396"/>
      <c r="G78" s="285"/>
      <c r="H78" s="396"/>
      <c r="I78" s="285"/>
      <c r="J78" s="396"/>
      <c r="K78" s="285"/>
      <c r="M78" s="305"/>
      <c r="N78" s="396"/>
      <c r="O78" s="285"/>
      <c r="P78" s="396"/>
      <c r="Q78" s="285"/>
      <c r="R78" s="396"/>
      <c r="S78" s="285"/>
      <c r="T78" s="396">
        <v>558</v>
      </c>
      <c r="U78" s="483" t="s">
        <v>13</v>
      </c>
      <c r="V78" s="396"/>
      <c r="W78" s="285"/>
      <c r="X78" s="396"/>
      <c r="Y78" s="285"/>
      <c r="Z78" s="396"/>
      <c r="AA78" s="285"/>
      <c r="AB78" s="396"/>
      <c r="AC78" s="285"/>
      <c r="AD78" s="396"/>
      <c r="AE78" s="285"/>
      <c r="AF78" s="305"/>
      <c r="AG78" s="574"/>
      <c r="AH78" s="305"/>
      <c r="AI78" s="305"/>
      <c r="AJ78" s="396"/>
      <c r="AK78" s="285"/>
      <c r="AL78" s="32"/>
      <c r="AM78" s="33"/>
      <c r="AN78" s="9"/>
      <c r="AO78" s="17">
        <f>COUNT(D78:AM78)</f>
        <v>1</v>
      </c>
      <c r="AP78" s="18" t="str">
        <f t="shared" si="12"/>
        <v xml:space="preserve"> </v>
      </c>
      <c r="AQ78" s="34" t="str">
        <f>IF(COUNTIF(D78:AM78,"(1)")=0," ",COUNTIF(D78:AM78,"(1)"))</f>
        <v xml:space="preserve"> </v>
      </c>
      <c r="AR78" s="34" t="str">
        <f>IF(COUNTIF(D78:AM78,"(2)")=0," ",COUNTIF(D78:AM78,"(2)"))</f>
        <v xml:space="preserve"> </v>
      </c>
      <c r="AS78" s="34">
        <f>IF(COUNTIF(D78:AM78,"(3)")=0," ",COUNTIF(D78:AM78,"(3)"))</f>
        <v>1</v>
      </c>
      <c r="AT78" s="35">
        <f>IF(SUM(AQ78:AS78)=0," ",SUM(AQ78:AS78))</f>
        <v>1</v>
      </c>
      <c r="AU78" s="36">
        <f>IF(AO78=0,Var!$B$8,IF(LARGE(D78:AM78,1)&gt;=540,Var!$B$4," "))</f>
        <v>26</v>
      </c>
      <c r="AV78" s="36">
        <f>IF(AO78=0,Var!$B$8,IF(LARGE(D78:AM78,1)&gt;=550,Var!$B$4," "))</f>
        <v>26</v>
      </c>
      <c r="AW78" s="36">
        <f>IF(AO78=0,Var!$B$8,IF(LARGE(D78:AM78,1)&gt;=555,Var!$B$4," "))</f>
        <v>26</v>
      </c>
      <c r="AX78" s="36" t="str">
        <f>IF(AO78=0,Var!$B$8,IF(LARGE(D78:AM78,1)&gt;=560,Var!$B$4," "))</f>
        <v xml:space="preserve"> </v>
      </c>
      <c r="AY78" s="36" t="str">
        <f>IF(AO78=0,Var!$B$8,IF(LARGE(D78:AM78,1)&gt;=565,Var!$B$4," "))</f>
        <v xml:space="preserve"> </v>
      </c>
      <c r="AZ78" s="36" t="str">
        <f>IF(AO78=0,Var!$B$8,IF(LARGE(D78:AM78,1)&gt;=570,Var!$B$4," "))</f>
        <v xml:space="preserve"> </v>
      </c>
      <c r="BA78" s="36" t="str">
        <f>IF(AO78=0,Var!$B$8,IF(LARGE(D78:AM78,1)&gt;=575,Var!$B$4," "))</f>
        <v xml:space="preserve"> </v>
      </c>
      <c r="BB78" s="36" t="str">
        <f>IF(AO78=0,Var!$B$8,IF(LARGE(D78:AM78,1)&gt;=580,Var!$B$4," "))</f>
        <v xml:space="preserve"> </v>
      </c>
      <c r="BC78" s="36" t="str">
        <f>IF(AO78=0,Var!$B$8,IF(LARGE(D78:AM78,1)&gt;=585,Var!$B$4," "))</f>
        <v xml:space="preserve"> </v>
      </c>
    </row>
    <row r="79" spans="1:248" ht="22.7" customHeight="1" x14ac:dyDescent="0.2">
      <c r="A79" s="9"/>
      <c r="B79" s="27"/>
      <c r="C79" s="28" t="s">
        <v>223</v>
      </c>
      <c r="D79" s="303"/>
      <c r="E79" s="303"/>
      <c r="F79" s="303"/>
      <c r="G79" s="303"/>
      <c r="H79" s="303"/>
      <c r="I79" s="303"/>
      <c r="J79" s="303"/>
      <c r="K79" s="303"/>
      <c r="L79" s="303"/>
      <c r="M79" s="303"/>
      <c r="N79" s="404"/>
      <c r="O79" s="303"/>
      <c r="P79" s="303"/>
      <c r="Q79" s="303"/>
      <c r="R79" s="303"/>
      <c r="S79" s="303"/>
      <c r="T79" s="303"/>
      <c r="U79" s="303"/>
      <c r="V79" s="303"/>
      <c r="W79" s="303"/>
      <c r="X79" s="303"/>
      <c r="Y79" s="303"/>
      <c r="Z79" s="303"/>
      <c r="AA79" s="303"/>
      <c r="AB79" s="405"/>
      <c r="AC79" s="303"/>
      <c r="AD79" s="406"/>
      <c r="AE79" s="406"/>
      <c r="AF79" s="406"/>
      <c r="AG79" s="406"/>
      <c r="AH79" s="406"/>
      <c r="AI79" s="406"/>
      <c r="AJ79" s="303"/>
      <c r="AK79" s="406"/>
      <c r="AL79" s="30"/>
      <c r="AM79" s="30"/>
      <c r="AN79" s="9"/>
      <c r="AO79" s="17"/>
      <c r="AP79" s="18" t="str">
        <f t="shared" ref="AP79:AP85" si="15">IF(AO79&lt;3," ",(LARGE(D79:AM79,1)+LARGE(D79:AM79,2)+LARGE(D79:AM79,3))/3)</f>
        <v xml:space="preserve"> </v>
      </c>
      <c r="AQ79" s="17"/>
      <c r="AR79" s="17"/>
      <c r="AS79" s="17"/>
      <c r="AT79" s="26"/>
      <c r="AU79" s="17"/>
      <c r="AV79" s="17"/>
      <c r="AW79" s="26"/>
      <c r="AX79" s="17"/>
      <c r="AY79" s="17"/>
      <c r="AZ79" s="17"/>
      <c r="BA79" s="26"/>
      <c r="BB79" s="17"/>
      <c r="BC79" s="17"/>
    </row>
    <row r="80" spans="1:248" x14ac:dyDescent="0.2">
      <c r="A80" s="9"/>
      <c r="B80" s="14"/>
      <c r="C80" s="31" t="s">
        <v>21</v>
      </c>
      <c r="D80" s="396"/>
      <c r="E80" s="285"/>
      <c r="F80" s="396"/>
      <c r="G80" s="285"/>
      <c r="H80" s="396"/>
      <c r="I80" s="285"/>
      <c r="J80" s="396"/>
      <c r="K80" s="483"/>
      <c r="M80" s="305"/>
      <c r="N80" s="396"/>
      <c r="O80" s="285"/>
      <c r="P80" s="396"/>
      <c r="Q80" s="483"/>
      <c r="R80" s="396"/>
      <c r="S80" s="483"/>
      <c r="T80" s="396"/>
      <c r="U80" s="483"/>
      <c r="V80" s="396"/>
      <c r="W80" s="483"/>
      <c r="X80" s="396"/>
      <c r="Y80" s="483"/>
      <c r="Z80" s="396"/>
      <c r="AA80" s="483"/>
      <c r="AB80" s="396"/>
      <c r="AC80" s="285"/>
      <c r="AD80" s="396"/>
      <c r="AE80" s="285"/>
      <c r="AF80" s="656"/>
      <c r="AG80" s="657"/>
      <c r="AH80" s="305"/>
      <c r="AI80" s="305"/>
      <c r="AJ80" s="396"/>
      <c r="AK80" s="285"/>
      <c r="AL80" s="32"/>
      <c r="AM80" s="33"/>
      <c r="AN80" s="9"/>
      <c r="AO80" s="17">
        <f t="shared" ref="AO80:AO84" si="16">COUNT(D80:AM80)</f>
        <v>0</v>
      </c>
      <c r="AP80" s="18" t="str">
        <f t="shared" si="15"/>
        <v xml:space="preserve"> </v>
      </c>
      <c r="AQ80" s="34" t="str">
        <f t="shared" ref="AQ80:AQ85" si="17">IF(COUNTIF(D80:AM80,"(1)")=0," ",COUNTIF(D80:AM80,"(1)"))</f>
        <v xml:space="preserve"> </v>
      </c>
      <c r="AR80" s="34" t="str">
        <f t="shared" ref="AR80:AR85" si="18">IF(COUNTIF(D80:AM80,"(2)")=0," ",COUNTIF(D80:AM80,"(2)"))</f>
        <v xml:space="preserve"> </v>
      </c>
      <c r="AS80" s="34" t="str">
        <f t="shared" ref="AS80:AS85" si="19">IF(COUNTIF(D80:AM80,"(3)")=0," ",COUNTIF(D80:AM80,"(3)"))</f>
        <v xml:space="preserve"> </v>
      </c>
      <c r="AT80" s="49" t="str">
        <f t="shared" ref="AT80:AT85" si="20">IF(SUM(AQ80:AS80)=0," ",SUM(AQ80:AS80))</f>
        <v xml:space="preserve"> </v>
      </c>
      <c r="AU80" s="461">
        <v>18</v>
      </c>
      <c r="AV80" s="284">
        <v>18</v>
      </c>
      <c r="AW80" s="36" t="e">
        <f>IF(AO78=0,Var!$B$8,IF(LARGE(D80:AM80,1)&gt;=555,Var!$B$4," "))</f>
        <v>#NUM!</v>
      </c>
      <c r="AX80" s="36" t="e">
        <f>IF(AO78=0,Var!$B$8,IF(LARGE(D80:AM80,1)&gt;=560,Var!$B$4," "))</f>
        <v>#NUM!</v>
      </c>
      <c r="AY80" s="36" t="e">
        <f>IF(AO78=0,Var!$B$8,IF(LARGE(D80:AM80,1)&gt;=565,Var!$B$4," "))</f>
        <v>#NUM!</v>
      </c>
      <c r="AZ80" s="36" t="e">
        <f>IF(AO78=0,Var!$B$8,IF(LARGE(D80:AM80,1)&gt;=570,Var!$B$4," "))</f>
        <v>#NUM!</v>
      </c>
      <c r="BA80" s="36" t="e">
        <f>IF(AO78=0,Var!$B$8,IF(LARGE(D80:AM80,1)&gt;=575,Var!$B$4," "))</f>
        <v>#NUM!</v>
      </c>
      <c r="BB80" s="36" t="e">
        <f>IF(AO78=0,Var!$B$8,IF(LARGE(D80:AM80,1)&gt;=580,Var!$B$4," "))</f>
        <v>#NUM!</v>
      </c>
      <c r="BC80" s="36" t="e">
        <f>IF(AO78=0,Var!$B$8,IF(LARGE(D80:AM80,1)&gt;=585,Var!$B$4," "))</f>
        <v>#NUM!</v>
      </c>
    </row>
    <row r="81" spans="1:55" x14ac:dyDescent="0.2">
      <c r="A81" s="9"/>
      <c r="B81" s="14"/>
      <c r="C81" s="31" t="s">
        <v>30</v>
      </c>
      <c r="D81" s="396"/>
      <c r="E81" s="285"/>
      <c r="F81" s="396"/>
      <c r="G81" s="285"/>
      <c r="H81" s="396"/>
      <c r="I81" s="285"/>
      <c r="J81" s="396"/>
      <c r="K81" s="483"/>
      <c r="M81" s="487"/>
      <c r="N81" s="592"/>
      <c r="O81" s="483"/>
      <c r="P81" s="396"/>
      <c r="Q81" s="483"/>
      <c r="R81" s="396"/>
      <c r="S81" s="483"/>
      <c r="T81" s="396"/>
      <c r="U81" s="483"/>
      <c r="V81" s="396"/>
      <c r="W81" s="483"/>
      <c r="X81" s="396"/>
      <c r="Y81" s="483"/>
      <c r="Z81" s="396"/>
      <c r="AA81" s="285"/>
      <c r="AB81" s="396"/>
      <c r="AC81" s="483"/>
      <c r="AD81" s="396"/>
      <c r="AE81" s="285"/>
      <c r="AF81" s="659"/>
      <c r="AG81" s="571"/>
      <c r="AH81" s="305"/>
      <c r="AI81" s="305"/>
      <c r="AJ81" s="396"/>
      <c r="AK81" s="285"/>
      <c r="AL81" s="32"/>
      <c r="AM81" s="33"/>
      <c r="AN81" s="9"/>
      <c r="AO81" s="17">
        <f t="shared" si="16"/>
        <v>0</v>
      </c>
      <c r="AP81" s="18" t="str">
        <f t="shared" si="15"/>
        <v xml:space="preserve"> </v>
      </c>
      <c r="AQ81" s="34" t="str">
        <f t="shared" si="17"/>
        <v xml:space="preserve"> </v>
      </c>
      <c r="AR81" s="34" t="str">
        <f t="shared" si="18"/>
        <v xml:space="preserve"> </v>
      </c>
      <c r="AS81" s="34" t="str">
        <f t="shared" si="19"/>
        <v xml:space="preserve"> </v>
      </c>
      <c r="AT81" s="49" t="str">
        <f t="shared" si="20"/>
        <v xml:space="preserve"> </v>
      </c>
      <c r="AU81" s="36">
        <v>22</v>
      </c>
      <c r="AV81" s="36">
        <v>22</v>
      </c>
      <c r="AW81" s="36" t="str">
        <f>IF(AO81=0,Var!$B$8,IF(LARGE(D81:AM81,1)&gt;=555,Var!$B$4," "))</f>
        <v>---</v>
      </c>
      <c r="AX81" s="36" t="str">
        <f>IF(AO81=0,Var!$B$8,IF(LARGE(D81:AM81,1)&gt;=560,Var!$B$4," "))</f>
        <v>---</v>
      </c>
      <c r="AY81" s="36" t="str">
        <f>IF(AO81=0,Var!$B$8,IF(LARGE(D81:AM81,1)&gt;=565,Var!$B$4," "))</f>
        <v>---</v>
      </c>
      <c r="AZ81" s="36" t="str">
        <f>IF(AO81=0,Var!$B$8,IF(LARGE(D81:AM81,1)&gt;=570,Var!$B$4," "))</f>
        <v>---</v>
      </c>
      <c r="BA81" s="36" t="str">
        <f>IF(AO81=0,Var!$B$8,IF(LARGE(D81:AM81,1)&gt;=575,Var!$B$4," "))</f>
        <v>---</v>
      </c>
      <c r="BB81" s="36" t="str">
        <f>IF(AO81=0,Var!$B$8,IF(LARGE(D81:AM81,1)&gt;=580,Var!$B$4," "))</f>
        <v>---</v>
      </c>
      <c r="BC81" s="36" t="str">
        <f>IF(AO81=0,Var!$B$8,IF(LARGE(D81:AM81,1)&gt;=585,Var!$B$4," "))</f>
        <v>---</v>
      </c>
    </row>
    <row r="82" spans="1:55" x14ac:dyDescent="0.2">
      <c r="A82" s="9"/>
      <c r="B82" s="14"/>
      <c r="C82" s="31" t="s">
        <v>19</v>
      </c>
      <c r="D82" s="396"/>
      <c r="E82" s="285"/>
      <c r="F82" s="396"/>
      <c r="G82" s="285"/>
      <c r="H82" s="396"/>
      <c r="I82" s="285"/>
      <c r="J82" s="396"/>
      <c r="K82" s="483"/>
      <c r="M82" s="305"/>
      <c r="N82" s="396"/>
      <c r="O82" s="483"/>
      <c r="P82" s="396"/>
      <c r="Q82" s="483"/>
      <c r="R82" s="396"/>
      <c r="S82" s="285"/>
      <c r="T82" s="396"/>
      <c r="U82" s="285"/>
      <c r="V82" s="396"/>
      <c r="W82" s="483"/>
      <c r="X82" s="396"/>
      <c r="Y82" s="483"/>
      <c r="Z82" s="396"/>
      <c r="AA82" s="285"/>
      <c r="AB82" s="396"/>
      <c r="AC82" s="285"/>
      <c r="AD82" s="396"/>
      <c r="AE82" s="285"/>
      <c r="AF82" s="659"/>
      <c r="AG82" s="571"/>
      <c r="AH82" s="305"/>
      <c r="AI82" s="305"/>
      <c r="AJ82" s="396"/>
      <c r="AK82" s="285"/>
      <c r="AL82" s="32"/>
      <c r="AM82" s="33"/>
      <c r="AN82" s="9"/>
      <c r="AO82" s="17">
        <f t="shared" si="16"/>
        <v>0</v>
      </c>
      <c r="AP82" s="18" t="str">
        <f t="shared" si="15"/>
        <v xml:space="preserve"> </v>
      </c>
      <c r="AQ82" s="34" t="str">
        <f t="shared" si="17"/>
        <v xml:space="preserve"> </v>
      </c>
      <c r="AR82" s="34" t="str">
        <f t="shared" si="18"/>
        <v xml:space="preserve"> </v>
      </c>
      <c r="AS82" s="34" t="str">
        <f t="shared" si="19"/>
        <v xml:space="preserve"> </v>
      </c>
      <c r="AT82" s="49" t="str">
        <f t="shared" si="20"/>
        <v xml:space="preserve"> </v>
      </c>
      <c r="AU82" s="459">
        <v>18</v>
      </c>
      <c r="AV82" s="36">
        <v>18</v>
      </c>
      <c r="AW82" s="36">
        <v>18</v>
      </c>
      <c r="AX82" s="36">
        <v>18</v>
      </c>
      <c r="AY82" s="36">
        <v>18</v>
      </c>
      <c r="AZ82" s="36" t="str">
        <f>IF(AO82=0,Var!$B$8,IF(LARGE(D82:AM82,1)&gt;=570,Var!$B$4," "))</f>
        <v>---</v>
      </c>
      <c r="BA82" s="36" t="str">
        <f>IF(AO82=0,Var!$B$8,IF(LARGE(D82:AM82,1)&gt;=575,Var!$B$4," "))</f>
        <v>---</v>
      </c>
      <c r="BB82" s="36" t="str">
        <f>IF(AO82=0,Var!$B$8,IF(LARGE(D82:AM82,1)&gt;=580,Var!$B$4," "))</f>
        <v>---</v>
      </c>
      <c r="BC82" s="36" t="str">
        <f>IF(AO82=0,Var!$B$8,IF(LARGE(D82:AM82,1)&gt;=585,Var!$B$4," "))</f>
        <v>---</v>
      </c>
    </row>
    <row r="83" spans="1:55" x14ac:dyDescent="0.2">
      <c r="A83" s="9"/>
      <c r="B83" s="14">
        <v>1</v>
      </c>
      <c r="C83" s="31" t="s">
        <v>329</v>
      </c>
      <c r="D83" s="396">
        <v>499</v>
      </c>
      <c r="E83" s="483" t="s">
        <v>13</v>
      </c>
      <c r="F83" s="396"/>
      <c r="G83" s="285"/>
      <c r="H83" s="396"/>
      <c r="I83" s="483"/>
      <c r="J83" s="396"/>
      <c r="K83" s="483"/>
      <c r="M83" s="487"/>
      <c r="N83" s="396">
        <v>502</v>
      </c>
      <c r="O83" s="483" t="s">
        <v>389</v>
      </c>
      <c r="P83" s="396"/>
      <c r="Q83" s="483"/>
      <c r="R83" s="396"/>
      <c r="S83" s="483"/>
      <c r="T83" s="396"/>
      <c r="U83" s="285"/>
      <c r="V83" s="396"/>
      <c r="W83" s="483"/>
      <c r="X83" s="396"/>
      <c r="Y83" s="483"/>
      <c r="Z83" s="396"/>
      <c r="AA83" s="483"/>
      <c r="AB83" s="396"/>
      <c r="AC83" s="285"/>
      <c r="AD83" s="396"/>
      <c r="AE83" s="285"/>
      <c r="AF83" s="659"/>
      <c r="AG83" s="571"/>
      <c r="AH83" s="305"/>
      <c r="AI83" s="305"/>
      <c r="AJ83" s="396"/>
      <c r="AK83" s="285"/>
      <c r="AL83" s="32"/>
      <c r="AM83" s="33"/>
      <c r="AN83" s="9"/>
      <c r="AO83" s="17">
        <f t="shared" si="16"/>
        <v>2</v>
      </c>
      <c r="AP83" s="18" t="str">
        <f t="shared" si="15"/>
        <v xml:space="preserve"> </v>
      </c>
      <c r="AQ83" s="34" t="str">
        <f t="shared" si="17"/>
        <v xml:space="preserve"> </v>
      </c>
      <c r="AR83" s="34" t="str">
        <f t="shared" si="18"/>
        <v xml:space="preserve"> </v>
      </c>
      <c r="AS83" s="34">
        <f t="shared" si="19"/>
        <v>1</v>
      </c>
      <c r="AT83" s="49">
        <f t="shared" si="20"/>
        <v>1</v>
      </c>
      <c r="AU83" s="36" t="str">
        <f>IF(AO83=0,Var!$B$8,IF(LARGE(D83:AM83,1)&gt;=540,Var!$B$4," "))</f>
        <v xml:space="preserve"> </v>
      </c>
      <c r="AV83" s="36" t="str">
        <f>IF(AO83=0,Var!$B$8,IF(LARGE(D83:AM83,1)&gt;=550,Var!$B$4," "))</f>
        <v xml:space="preserve"> </v>
      </c>
      <c r="AW83" s="36" t="str">
        <f>IF(AO83=0,Var!$B$8,IF(LARGE(D83:AM83,1)&gt;=555,Var!$B$4," "))</f>
        <v xml:space="preserve"> </v>
      </c>
      <c r="AX83" s="36" t="str">
        <f>IF(AO83=0,Var!$B$8,IF(LARGE(D83:AM83,1)&gt;=560,Var!$B$4," "))</f>
        <v xml:space="preserve"> </v>
      </c>
      <c r="AY83" s="36" t="str">
        <f>IF(AO83=0,Var!$B$8,IF(LARGE(D83:AM83,1)&gt;=565,Var!$B$4," "))</f>
        <v xml:space="preserve"> </v>
      </c>
      <c r="AZ83" s="36" t="str">
        <f>IF(AO83=0,Var!$B$8,IF(LARGE(D83:AM83,1)&gt;=570,Var!$B$4," "))</f>
        <v xml:space="preserve"> </v>
      </c>
      <c r="BA83" s="36" t="str">
        <f>IF(AO83=0,Var!$B$8,IF(LARGE(D83:AM83,1)&gt;=575,Var!$B$4," "))</f>
        <v xml:space="preserve"> </v>
      </c>
      <c r="BB83" s="36" t="str">
        <f>IF(AO83=0,Var!$B$8,IF(LARGE(D83:AM83,1)&gt;=580,Var!$B$4," "))</f>
        <v xml:space="preserve"> </v>
      </c>
      <c r="BC83" s="36" t="str">
        <f>IF(AO83=0,Var!$B$8,IF(LARGE(D83:AM83,1)&gt;=585,Var!$B$4," "))</f>
        <v xml:space="preserve"> </v>
      </c>
    </row>
    <row r="84" spans="1:55" x14ac:dyDescent="0.2">
      <c r="A84" s="9"/>
      <c r="B84" s="14"/>
      <c r="C84" s="31" t="s">
        <v>31</v>
      </c>
      <c r="D84" s="396"/>
      <c r="E84" s="483"/>
      <c r="F84" s="396"/>
      <c r="G84" s="483"/>
      <c r="H84" s="396"/>
      <c r="I84" s="483"/>
      <c r="J84" s="396"/>
      <c r="K84" s="483"/>
      <c r="L84" s="458"/>
      <c r="M84" s="487"/>
      <c r="N84" s="396"/>
      <c r="O84" s="285"/>
      <c r="P84" s="396"/>
      <c r="Q84" s="285"/>
      <c r="R84" s="396"/>
      <c r="S84" s="483"/>
      <c r="T84" s="396"/>
      <c r="U84" s="483"/>
      <c r="V84" s="396"/>
      <c r="W84" s="483"/>
      <c r="X84" s="396"/>
      <c r="Y84" s="285"/>
      <c r="Z84" s="396"/>
      <c r="AA84" s="285"/>
      <c r="AB84" s="396"/>
      <c r="AC84" s="285"/>
      <c r="AD84" s="396"/>
      <c r="AE84" s="285"/>
      <c r="AF84" s="659"/>
      <c r="AG84" s="571"/>
      <c r="AH84" s="305"/>
      <c r="AI84" s="305"/>
      <c r="AJ84" s="396"/>
      <c r="AK84" s="285"/>
      <c r="AL84" s="32"/>
      <c r="AM84" s="33"/>
      <c r="AN84" s="9"/>
      <c r="AO84" s="17">
        <f t="shared" si="16"/>
        <v>0</v>
      </c>
      <c r="AP84" s="18" t="str">
        <f t="shared" si="15"/>
        <v xml:space="preserve"> </v>
      </c>
      <c r="AQ84" s="34" t="str">
        <f t="shared" si="17"/>
        <v xml:space="preserve"> </v>
      </c>
      <c r="AR84" s="34" t="str">
        <f t="shared" si="18"/>
        <v xml:space="preserve"> </v>
      </c>
      <c r="AS84" s="34" t="str">
        <f t="shared" si="19"/>
        <v xml:space="preserve"> </v>
      </c>
      <c r="AT84" s="49" t="str">
        <f t="shared" si="20"/>
        <v xml:space="preserve"> </v>
      </c>
      <c r="AU84" s="459">
        <v>18</v>
      </c>
      <c r="AV84" s="36">
        <v>18</v>
      </c>
      <c r="AW84" s="36" t="str">
        <f>IF(AO84=0,Var!$B$8,IF(LARGE(D84:AM84,1)&gt;=555,Var!$B$4," "))</f>
        <v>---</v>
      </c>
      <c r="AX84" s="36" t="str">
        <f>IF(AO84=0,Var!$B$8,IF(LARGE(D84:AM84,1)&gt;=560,Var!$B$4," "))</f>
        <v>---</v>
      </c>
      <c r="AY84" s="36" t="str">
        <f>IF(AO84=0,Var!$B$8,IF(LARGE(D84:AM84,1)&gt;=565,Var!$B$4," "))</f>
        <v>---</v>
      </c>
      <c r="AZ84" s="36" t="str">
        <f>IF(AO84=0,Var!$B$8,IF(LARGE(D84:AM84,1)&gt;=570,Var!$B$4," "))</f>
        <v>---</v>
      </c>
      <c r="BA84" s="36" t="str">
        <f>IF(AO84=0,Var!$B$8,IF(LARGE(D84:AM84,1)&gt;=575,Var!$B$4," "))</f>
        <v>---</v>
      </c>
      <c r="BB84" s="36" t="str">
        <f>IF(AO84=0,Var!$B$8,IF(LARGE(D84:AM84,1)&gt;=580,Var!$B$4," "))</f>
        <v>---</v>
      </c>
      <c r="BC84" s="36" t="str">
        <f>IF(AO84=0,Var!$B$8,IF(LARGE(D84:AM84,1)&gt;=585,Var!$B$4," "))</f>
        <v>---</v>
      </c>
    </row>
    <row r="85" spans="1:55" x14ac:dyDescent="0.2">
      <c r="A85" s="9"/>
      <c r="B85" s="14">
        <v>1</v>
      </c>
      <c r="C85" s="31" t="s">
        <v>28</v>
      </c>
      <c r="D85" s="396"/>
      <c r="E85" s="285"/>
      <c r="F85" s="396"/>
      <c r="G85" s="285"/>
      <c r="H85" s="396"/>
      <c r="I85" s="483"/>
      <c r="J85" s="396"/>
      <c r="K85" s="483"/>
      <c r="M85" s="487"/>
      <c r="N85" s="396"/>
      <c r="O85" s="483"/>
      <c r="P85" s="396"/>
      <c r="Q85" s="483"/>
      <c r="R85" s="396"/>
      <c r="S85" s="483"/>
      <c r="T85" s="396">
        <v>558</v>
      </c>
      <c r="U85" s="483" t="s">
        <v>12</v>
      </c>
      <c r="V85" s="396"/>
      <c r="W85" s="483"/>
      <c r="X85" s="396"/>
      <c r="Y85" s="483"/>
      <c r="Z85" s="396">
        <v>559</v>
      </c>
      <c r="AA85" s="483" t="s">
        <v>11</v>
      </c>
      <c r="AB85" s="396">
        <v>559</v>
      </c>
      <c r="AC85" s="483" t="s">
        <v>12</v>
      </c>
      <c r="AD85" s="396"/>
      <c r="AE85" s="285"/>
      <c r="AF85" s="660"/>
      <c r="AG85" s="574"/>
      <c r="AH85" s="305" t="s">
        <v>418</v>
      </c>
      <c r="AI85" s="487" t="s">
        <v>12</v>
      </c>
      <c r="AJ85" s="396">
        <v>550</v>
      </c>
      <c r="AK85" s="483" t="s">
        <v>13</v>
      </c>
      <c r="AL85" s="32"/>
      <c r="AM85" s="33"/>
      <c r="AN85" s="9"/>
      <c r="AO85" s="17">
        <v>4</v>
      </c>
      <c r="AP85" s="18">
        <f t="shared" si="15"/>
        <v>558.66666666666663</v>
      </c>
      <c r="AQ85" s="34">
        <f t="shared" si="17"/>
        <v>1</v>
      </c>
      <c r="AR85" s="34">
        <f t="shared" si="18"/>
        <v>3</v>
      </c>
      <c r="AS85" s="34">
        <f t="shared" si="19"/>
        <v>1</v>
      </c>
      <c r="AT85" s="49">
        <f t="shared" si="20"/>
        <v>5</v>
      </c>
      <c r="AU85" s="459">
        <v>18</v>
      </c>
      <c r="AV85" s="36">
        <v>18</v>
      </c>
      <c r="AW85" s="36">
        <v>18</v>
      </c>
      <c r="AX85" s="36">
        <v>18</v>
      </c>
      <c r="AY85" s="36">
        <v>18</v>
      </c>
      <c r="AZ85" s="36">
        <v>18</v>
      </c>
      <c r="BA85" s="36" t="str">
        <f>IF(AO85=0,Var!$B$8,IF(LARGE(D85:AM85,1)&gt;=575,Var!$B$4," "))</f>
        <v xml:space="preserve"> </v>
      </c>
      <c r="BB85" s="36" t="str">
        <f>IF(AO85=0,Var!$B$8,IF(LARGE(D85:AM85,1)&gt;=580,Var!$B$4," "))</f>
        <v xml:space="preserve"> </v>
      </c>
      <c r="BC85" s="36" t="str">
        <f>IF(AO85=0,Var!$B$8,IF(LARGE(D85:AM85,1)&gt;=585,Var!$B$4," "))</f>
        <v xml:space="preserve"> </v>
      </c>
    </row>
    <row r="86" spans="1:55" x14ac:dyDescent="0.2">
      <c r="A86" s="9"/>
      <c r="B86" s="37"/>
      <c r="C86" s="38"/>
      <c r="D86" s="307"/>
      <c r="E86" s="307"/>
      <c r="F86" s="307"/>
      <c r="G86" s="307"/>
      <c r="H86" s="307"/>
      <c r="I86" s="307"/>
      <c r="J86" s="307"/>
      <c r="K86" s="307"/>
      <c r="L86" s="307"/>
      <c r="M86" s="307"/>
      <c r="N86" s="407"/>
      <c r="O86" s="307"/>
      <c r="P86" s="307"/>
      <c r="Q86" s="307"/>
      <c r="R86" s="307"/>
      <c r="S86" s="307"/>
      <c r="T86" s="307"/>
      <c r="U86" s="307"/>
      <c r="V86" s="307"/>
      <c r="W86" s="307"/>
      <c r="X86" s="307"/>
      <c r="Y86" s="307"/>
      <c r="Z86" s="307"/>
      <c r="AA86" s="307"/>
      <c r="AB86" s="408"/>
      <c r="AC86" s="307"/>
      <c r="AD86" s="400"/>
      <c r="AE86" s="400"/>
      <c r="AF86" s="400"/>
      <c r="AG86" s="400"/>
      <c r="AH86" s="400"/>
      <c r="AI86" s="400"/>
      <c r="AJ86" s="307"/>
      <c r="AK86" s="400"/>
      <c r="AL86" s="39"/>
      <c r="AM86" s="39"/>
      <c r="AN86" s="9"/>
      <c r="AO86" s="9"/>
      <c r="AP86" s="11"/>
      <c r="AQ86" s="17"/>
      <c r="AR86" s="17"/>
      <c r="AS86" s="17"/>
      <c r="AT86" s="26"/>
      <c r="AU86" s="17"/>
      <c r="AV86" s="17"/>
      <c r="AW86" s="26"/>
      <c r="AX86" s="17"/>
      <c r="AY86" s="17"/>
      <c r="AZ86" s="17"/>
      <c r="BA86" s="26"/>
      <c r="BB86" s="17"/>
      <c r="BC86" s="17"/>
    </row>
    <row r="87" spans="1:55" ht="12.75" x14ac:dyDescent="0.2">
      <c r="A87" s="9"/>
      <c r="B87" s="40"/>
      <c r="C87" s="9" t="s">
        <v>32</v>
      </c>
      <c r="J87" s="673">
        <f>COUNT(B8:B105)</f>
        <v>25</v>
      </c>
      <c r="K87" s="673"/>
      <c r="L87" s="412"/>
      <c r="M87" s="412"/>
      <c r="AN87" s="9"/>
      <c r="AO87" s="480">
        <f>SUM(AO8:AO86)</f>
        <v>76</v>
      </c>
      <c r="AP87" s="11"/>
      <c r="AQ87" s="19">
        <f>SUM(AQ8:AQ86)</f>
        <v>12</v>
      </c>
      <c r="AR87" s="47">
        <f>SUM(AR8:AR86)</f>
        <v>23</v>
      </c>
      <c r="AS87" s="48">
        <f>SUM(AS8:AS86)</f>
        <v>10</v>
      </c>
      <c r="AT87" s="49">
        <f>SUM(AT8:AT86)</f>
        <v>45</v>
      </c>
      <c r="AU87" s="26"/>
      <c r="AV87" s="50"/>
      <c r="AW87" s="51"/>
      <c r="AX87" s="50"/>
      <c r="AY87" s="26" t="str">
        <f>IF((LARGE(J87:AQ87,1))&gt;=450,"12"," ")</f>
        <v xml:space="preserve"> </v>
      </c>
      <c r="AZ87" s="50"/>
      <c r="BA87" s="51"/>
      <c r="BB87" s="50"/>
      <c r="BC87" s="50"/>
    </row>
    <row r="88" spans="1:55" x14ac:dyDescent="0.2">
      <c r="A88" s="9"/>
      <c r="B88" s="40"/>
      <c r="C88" s="9"/>
      <c r="AN88" s="9"/>
      <c r="AO88" s="9"/>
      <c r="AP88" s="11"/>
      <c r="AQ88" s="9"/>
      <c r="AR88" s="9"/>
      <c r="AS88" s="9"/>
      <c r="AT88" s="9"/>
      <c r="AU88" s="9"/>
      <c r="AV88" s="9"/>
      <c r="AW88" s="12"/>
      <c r="AX88" s="9"/>
      <c r="AY88" s="9"/>
      <c r="AZ88" s="9"/>
      <c r="BA88" s="12"/>
      <c r="BB88" s="9"/>
      <c r="BC88" s="9"/>
    </row>
    <row r="89" spans="1:55" x14ac:dyDescent="0.2">
      <c r="A89" s="9"/>
      <c r="B89" s="40"/>
      <c r="C89" s="9"/>
      <c r="AN89" s="9"/>
      <c r="AQ89" s="9"/>
      <c r="AR89" s="9"/>
      <c r="AS89" s="9"/>
      <c r="AT89" s="9"/>
      <c r="AU89" s="9"/>
      <c r="AV89" s="9"/>
      <c r="AW89" s="12"/>
      <c r="AX89" s="9"/>
      <c r="AY89" s="9"/>
      <c r="AZ89" s="9"/>
      <c r="BA89" s="12"/>
      <c r="BB89" s="9"/>
      <c r="BC89" s="9"/>
    </row>
    <row r="90" spans="1:55" x14ac:dyDescent="0.2">
      <c r="A90" s="9"/>
      <c r="B90" s="40"/>
      <c r="C90" s="9"/>
      <c r="AN90" s="9"/>
      <c r="AQ90" s="9"/>
      <c r="AR90" s="9"/>
      <c r="AS90" s="9"/>
      <c r="AT90" s="9"/>
      <c r="AU90" s="9"/>
      <c r="AV90" s="9"/>
      <c r="AW90" s="12"/>
      <c r="AX90" s="9"/>
      <c r="AY90" s="9"/>
      <c r="AZ90" s="9"/>
      <c r="BA90" s="12"/>
      <c r="BB90" s="9"/>
      <c r="BC90" s="9"/>
    </row>
    <row r="92" spans="1:55" x14ac:dyDescent="0.2">
      <c r="AR92" s="42"/>
      <c r="AS92" s="42"/>
      <c r="AT92" s="42"/>
    </row>
    <row r="93" spans="1:55" x14ac:dyDescent="0.2">
      <c r="AP93" s="52"/>
    </row>
    <row r="94" spans="1:55" x14ac:dyDescent="0.2">
      <c r="AP94" s="52"/>
    </row>
    <row r="95" spans="1:55" x14ac:dyDescent="0.2">
      <c r="B95" s="1"/>
      <c r="D95" s="413"/>
      <c r="E95" s="413"/>
      <c r="F95" s="413"/>
      <c r="G95" s="413"/>
      <c r="H95" s="413"/>
      <c r="I95" s="413"/>
      <c r="J95" s="413"/>
      <c r="K95" s="413"/>
      <c r="L95" s="413"/>
      <c r="M95" s="413"/>
      <c r="N95" s="414"/>
      <c r="O95" s="413"/>
      <c r="P95" s="413"/>
      <c r="Q95" s="413"/>
      <c r="R95" s="413"/>
      <c r="S95" s="413"/>
      <c r="T95" s="413"/>
      <c r="U95" s="413"/>
      <c r="V95" s="413"/>
      <c r="W95" s="413"/>
      <c r="X95" s="413"/>
      <c r="Y95" s="413"/>
      <c r="Z95" s="413"/>
      <c r="AA95" s="413"/>
      <c r="AB95" s="413"/>
      <c r="AC95" s="413"/>
      <c r="AD95" s="413"/>
      <c r="AE95" s="413"/>
      <c r="AF95" s="413"/>
      <c r="AG95" s="413"/>
      <c r="AH95" s="413"/>
      <c r="AI95" s="413"/>
      <c r="AJ95" s="413"/>
      <c r="AK95" s="413"/>
      <c r="AP95" s="52"/>
      <c r="AW95" s="1"/>
      <c r="BA95" s="1"/>
    </row>
    <row r="96" spans="1:55" x14ac:dyDescent="0.2">
      <c r="B96" s="1"/>
      <c r="D96" s="413"/>
      <c r="E96" s="413"/>
      <c r="F96" s="413"/>
      <c r="G96" s="413"/>
      <c r="H96" s="413"/>
      <c r="I96" s="413"/>
      <c r="J96" s="413"/>
      <c r="K96" s="413"/>
      <c r="L96" s="413"/>
      <c r="M96" s="413"/>
      <c r="N96" s="414"/>
      <c r="O96" s="413"/>
      <c r="P96" s="413"/>
      <c r="Q96" s="413"/>
      <c r="R96" s="413"/>
      <c r="S96" s="413"/>
      <c r="T96" s="413"/>
      <c r="U96" s="413"/>
      <c r="V96" s="413"/>
      <c r="W96" s="413"/>
      <c r="X96" s="413"/>
      <c r="Y96" s="413"/>
      <c r="Z96" s="413"/>
      <c r="AA96" s="413"/>
      <c r="AB96" s="413"/>
      <c r="AC96" s="413"/>
      <c r="AD96" s="413"/>
      <c r="AE96" s="413"/>
      <c r="AF96" s="413"/>
      <c r="AG96" s="413"/>
      <c r="AH96" s="413"/>
      <c r="AI96" s="413"/>
      <c r="AJ96" s="413"/>
      <c r="AK96" s="413"/>
      <c r="AP96" s="52"/>
      <c r="AW96" s="1"/>
      <c r="BA96" s="1"/>
    </row>
    <row r="97" spans="2:53" x14ac:dyDescent="0.2">
      <c r="B97" s="1"/>
      <c r="D97" s="413"/>
      <c r="E97" s="413"/>
      <c r="F97" s="413"/>
      <c r="G97" s="413"/>
      <c r="H97" s="413"/>
      <c r="I97" s="413"/>
      <c r="J97" s="413"/>
      <c r="K97" s="413"/>
      <c r="L97" s="413"/>
      <c r="M97" s="413"/>
      <c r="N97" s="414"/>
      <c r="O97" s="413"/>
      <c r="P97" s="413"/>
      <c r="Q97" s="413"/>
      <c r="R97" s="413"/>
      <c r="S97" s="413"/>
      <c r="T97" s="413"/>
      <c r="U97" s="413"/>
      <c r="V97" s="413"/>
      <c r="W97" s="413"/>
      <c r="X97" s="413"/>
      <c r="Y97" s="413"/>
      <c r="Z97" s="413"/>
      <c r="AA97" s="413"/>
      <c r="AB97" s="413"/>
      <c r="AC97" s="413"/>
      <c r="AD97" s="413"/>
      <c r="AE97" s="413"/>
      <c r="AF97" s="413"/>
      <c r="AG97" s="413"/>
      <c r="AH97" s="413"/>
      <c r="AI97" s="413"/>
      <c r="AJ97" s="413"/>
      <c r="AK97" s="413"/>
      <c r="AP97" s="52"/>
      <c r="AW97" s="1"/>
      <c r="BA97" s="1"/>
    </row>
    <row r="98" spans="2:53" x14ac:dyDescent="0.2">
      <c r="B98" s="1"/>
      <c r="D98" s="413"/>
      <c r="E98" s="413"/>
      <c r="F98" s="413"/>
      <c r="G98" s="413"/>
      <c r="H98" s="413"/>
      <c r="I98" s="413"/>
      <c r="J98" s="413"/>
      <c r="K98" s="413"/>
      <c r="L98" s="413"/>
      <c r="M98" s="413"/>
      <c r="N98" s="414"/>
      <c r="O98" s="413"/>
      <c r="P98" s="413"/>
      <c r="Q98" s="413"/>
      <c r="R98" s="413"/>
      <c r="S98" s="413"/>
      <c r="T98" s="413"/>
      <c r="U98" s="413"/>
      <c r="V98" s="413"/>
      <c r="W98" s="413"/>
      <c r="X98" s="413"/>
      <c r="Y98" s="413"/>
      <c r="Z98" s="413"/>
      <c r="AA98" s="413"/>
      <c r="AB98" s="413"/>
      <c r="AC98" s="413"/>
      <c r="AD98" s="413"/>
      <c r="AE98" s="413"/>
      <c r="AF98" s="413"/>
      <c r="AG98" s="413"/>
      <c r="AH98" s="413"/>
      <c r="AI98" s="413"/>
      <c r="AJ98" s="413"/>
      <c r="AK98" s="413"/>
      <c r="AP98" s="52"/>
      <c r="AW98" s="1"/>
      <c r="BA98" s="1"/>
    </row>
    <row r="99" spans="2:53" x14ac:dyDescent="0.2">
      <c r="B99" s="1"/>
      <c r="D99" s="413"/>
      <c r="E99" s="413"/>
      <c r="F99" s="413"/>
      <c r="G99" s="413"/>
      <c r="H99" s="413"/>
      <c r="I99" s="413"/>
      <c r="J99" s="413"/>
      <c r="K99" s="413"/>
      <c r="L99" s="413"/>
      <c r="M99" s="413"/>
      <c r="N99" s="414"/>
      <c r="O99" s="413"/>
      <c r="P99" s="413"/>
      <c r="Q99" s="413"/>
      <c r="R99" s="413"/>
      <c r="S99" s="413"/>
      <c r="T99" s="413"/>
      <c r="U99" s="413"/>
      <c r="V99" s="413"/>
      <c r="W99" s="413"/>
      <c r="X99" s="413"/>
      <c r="Y99" s="413"/>
      <c r="Z99" s="413"/>
      <c r="AA99" s="413"/>
      <c r="AB99" s="413"/>
      <c r="AC99" s="413"/>
      <c r="AD99" s="413"/>
      <c r="AE99" s="413"/>
      <c r="AF99" s="413"/>
      <c r="AG99" s="413"/>
      <c r="AH99" s="413"/>
      <c r="AI99" s="413"/>
      <c r="AJ99" s="413"/>
      <c r="AK99" s="413"/>
      <c r="AP99" s="52"/>
      <c r="AW99" s="1"/>
      <c r="BA99" s="1"/>
    </row>
    <row r="100" spans="2:53" x14ac:dyDescent="0.2">
      <c r="B100" s="1"/>
      <c r="D100" s="413"/>
      <c r="E100" s="413"/>
      <c r="F100" s="413"/>
      <c r="G100" s="413"/>
      <c r="H100" s="413"/>
      <c r="I100" s="413"/>
      <c r="J100" s="413"/>
      <c r="K100" s="413"/>
      <c r="L100" s="413"/>
      <c r="M100" s="413"/>
      <c r="N100" s="414"/>
      <c r="O100" s="413"/>
      <c r="P100" s="413"/>
      <c r="Q100" s="413"/>
      <c r="R100" s="413"/>
      <c r="S100" s="413"/>
      <c r="T100" s="413"/>
      <c r="U100" s="413"/>
      <c r="V100" s="413"/>
      <c r="W100" s="413"/>
      <c r="X100" s="413"/>
      <c r="Y100" s="413"/>
      <c r="Z100" s="413"/>
      <c r="AA100" s="413"/>
      <c r="AB100" s="413"/>
      <c r="AC100" s="413"/>
      <c r="AD100" s="413"/>
      <c r="AE100" s="413"/>
      <c r="AF100" s="413"/>
      <c r="AG100" s="413"/>
      <c r="AH100" s="413"/>
      <c r="AI100" s="413"/>
      <c r="AJ100" s="413"/>
      <c r="AK100" s="413"/>
      <c r="AP100" s="52"/>
      <c r="AW100" s="1"/>
      <c r="BA100" s="1"/>
    </row>
    <row r="101" spans="2:53" x14ac:dyDescent="0.2">
      <c r="B101" s="1"/>
      <c r="D101" s="413"/>
      <c r="E101" s="413"/>
      <c r="F101" s="413"/>
      <c r="G101" s="413"/>
      <c r="H101" s="413"/>
      <c r="I101" s="413"/>
      <c r="J101" s="413"/>
      <c r="K101" s="413"/>
      <c r="L101" s="413"/>
      <c r="M101" s="413"/>
      <c r="N101" s="414"/>
      <c r="O101" s="413"/>
      <c r="P101" s="413"/>
      <c r="Q101" s="413"/>
      <c r="R101" s="413"/>
      <c r="S101" s="413"/>
      <c r="T101" s="413"/>
      <c r="U101" s="413"/>
      <c r="V101" s="413"/>
      <c r="W101" s="413"/>
      <c r="X101" s="413"/>
      <c r="Y101" s="413"/>
      <c r="Z101" s="413"/>
      <c r="AA101" s="413"/>
      <c r="AB101" s="413"/>
      <c r="AC101" s="413"/>
      <c r="AD101" s="413"/>
      <c r="AE101" s="413"/>
      <c r="AF101" s="413"/>
      <c r="AG101" s="413"/>
      <c r="AH101" s="413"/>
      <c r="AI101" s="413"/>
      <c r="AJ101" s="413"/>
      <c r="AK101" s="413"/>
      <c r="AP101" s="52"/>
      <c r="AW101" s="1"/>
      <c r="BA101" s="1"/>
    </row>
    <row r="102" spans="2:53" x14ac:dyDescent="0.2">
      <c r="B102" s="1"/>
      <c r="D102" s="413"/>
      <c r="E102" s="413"/>
      <c r="F102" s="413"/>
      <c r="G102" s="413"/>
      <c r="H102" s="413"/>
      <c r="I102" s="413"/>
      <c r="J102" s="413"/>
      <c r="K102" s="413"/>
      <c r="L102" s="413"/>
      <c r="M102" s="413"/>
      <c r="N102" s="414"/>
      <c r="O102" s="413"/>
      <c r="P102" s="413"/>
      <c r="Q102" s="413"/>
      <c r="R102" s="413"/>
      <c r="S102" s="413"/>
      <c r="T102" s="413"/>
      <c r="U102" s="413"/>
      <c r="V102" s="413"/>
      <c r="W102" s="413"/>
      <c r="X102" s="413"/>
      <c r="Y102" s="413"/>
      <c r="Z102" s="413"/>
      <c r="AA102" s="413"/>
      <c r="AB102" s="413"/>
      <c r="AC102" s="413"/>
      <c r="AD102" s="413"/>
      <c r="AE102" s="413"/>
      <c r="AF102" s="413"/>
      <c r="AG102" s="413"/>
      <c r="AH102" s="413"/>
      <c r="AI102" s="413"/>
      <c r="AJ102" s="413"/>
      <c r="AK102" s="413"/>
      <c r="AP102" s="52"/>
      <c r="AW102" s="1"/>
      <c r="BA102" s="1"/>
    </row>
    <row r="103" spans="2:53" x14ac:dyDescent="0.2">
      <c r="B103" s="1"/>
      <c r="D103" s="413"/>
      <c r="E103" s="413"/>
      <c r="F103" s="413"/>
      <c r="G103" s="413"/>
      <c r="H103" s="413"/>
      <c r="I103" s="413"/>
      <c r="J103" s="413"/>
      <c r="K103" s="413"/>
      <c r="L103" s="413"/>
      <c r="M103" s="413"/>
      <c r="N103" s="414"/>
      <c r="O103" s="413"/>
      <c r="P103" s="413"/>
      <c r="Q103" s="413"/>
      <c r="R103" s="413"/>
      <c r="S103" s="413"/>
      <c r="T103" s="413"/>
      <c r="U103" s="413"/>
      <c r="V103" s="413"/>
      <c r="W103" s="413"/>
      <c r="X103" s="413"/>
      <c r="Y103" s="413"/>
      <c r="Z103" s="413"/>
      <c r="AA103" s="413"/>
      <c r="AB103" s="413"/>
      <c r="AC103" s="413"/>
      <c r="AD103" s="413"/>
      <c r="AE103" s="413"/>
      <c r="AF103" s="413"/>
      <c r="AG103" s="413"/>
      <c r="AH103" s="413"/>
      <c r="AI103" s="413"/>
      <c r="AJ103" s="413"/>
      <c r="AK103" s="413"/>
      <c r="AP103" s="52"/>
      <c r="AW103" s="1"/>
      <c r="BA103" s="1"/>
    </row>
    <row r="104" spans="2:53" x14ac:dyDescent="0.2">
      <c r="B104" s="1"/>
      <c r="D104" s="413"/>
      <c r="E104" s="413"/>
      <c r="F104" s="413"/>
      <c r="G104" s="413"/>
      <c r="H104" s="413"/>
      <c r="I104" s="413"/>
      <c r="J104" s="413"/>
      <c r="K104" s="413"/>
      <c r="L104" s="413"/>
      <c r="M104" s="413"/>
      <c r="N104" s="414"/>
      <c r="O104" s="413"/>
      <c r="P104" s="413"/>
      <c r="Q104" s="413"/>
      <c r="R104" s="413"/>
      <c r="S104" s="413"/>
      <c r="T104" s="413"/>
      <c r="U104" s="413"/>
      <c r="V104" s="413"/>
      <c r="W104" s="413"/>
      <c r="X104" s="413"/>
      <c r="Y104" s="413"/>
      <c r="Z104" s="413"/>
      <c r="AA104" s="413"/>
      <c r="AB104" s="413"/>
      <c r="AC104" s="413"/>
      <c r="AD104" s="413"/>
      <c r="AE104" s="413"/>
      <c r="AF104" s="413"/>
      <c r="AG104" s="413"/>
      <c r="AH104" s="413"/>
      <c r="AI104" s="413"/>
      <c r="AJ104" s="413"/>
      <c r="AK104" s="413"/>
      <c r="AP104" s="52"/>
      <c r="AW104" s="1"/>
      <c r="BA104" s="1"/>
    </row>
    <row r="105" spans="2:53" x14ac:dyDescent="0.2">
      <c r="B105" s="1"/>
      <c r="D105" s="413"/>
      <c r="E105" s="413"/>
      <c r="F105" s="413"/>
      <c r="G105" s="413"/>
      <c r="H105" s="413"/>
      <c r="I105" s="413"/>
      <c r="J105" s="413"/>
      <c r="K105" s="413"/>
      <c r="L105" s="413"/>
      <c r="M105" s="413"/>
      <c r="N105" s="414"/>
      <c r="O105" s="413"/>
      <c r="P105" s="413"/>
      <c r="Q105" s="413"/>
      <c r="R105" s="413"/>
      <c r="S105" s="413"/>
      <c r="T105" s="413"/>
      <c r="U105" s="413"/>
      <c r="V105" s="413"/>
      <c r="W105" s="413"/>
      <c r="X105" s="413"/>
      <c r="Y105" s="413"/>
      <c r="Z105" s="413"/>
      <c r="AA105" s="413"/>
      <c r="AB105" s="413"/>
      <c r="AC105" s="413"/>
      <c r="AD105" s="413"/>
      <c r="AE105" s="413"/>
      <c r="AF105" s="413"/>
      <c r="AG105" s="413"/>
      <c r="AH105" s="413"/>
      <c r="AI105" s="413"/>
      <c r="AJ105" s="413"/>
      <c r="AK105" s="413"/>
      <c r="AP105" s="52"/>
      <c r="AW105" s="1"/>
      <c r="BA105" s="1"/>
    </row>
    <row r="106" spans="2:53" x14ac:dyDescent="0.2">
      <c r="B106" s="1"/>
      <c r="D106" s="413"/>
      <c r="E106" s="413"/>
      <c r="F106" s="413"/>
      <c r="G106" s="413"/>
      <c r="H106" s="413"/>
      <c r="I106" s="413"/>
      <c r="J106" s="413"/>
      <c r="K106" s="413"/>
      <c r="L106" s="413"/>
      <c r="M106" s="413"/>
      <c r="N106" s="414"/>
      <c r="O106" s="413"/>
      <c r="P106" s="413"/>
      <c r="Q106" s="413"/>
      <c r="R106" s="413"/>
      <c r="S106" s="413"/>
      <c r="T106" s="413"/>
      <c r="U106" s="413"/>
      <c r="V106" s="413"/>
      <c r="W106" s="413"/>
      <c r="X106" s="413"/>
      <c r="Y106" s="413"/>
      <c r="Z106" s="413"/>
      <c r="AA106" s="413"/>
      <c r="AB106" s="413"/>
      <c r="AC106" s="413"/>
      <c r="AD106" s="413"/>
      <c r="AE106" s="413"/>
      <c r="AF106" s="413"/>
      <c r="AG106" s="413"/>
      <c r="AH106" s="413"/>
      <c r="AI106" s="413"/>
      <c r="AJ106" s="413"/>
      <c r="AK106" s="413"/>
      <c r="AP106" s="52"/>
      <c r="AW106" s="1"/>
      <c r="BA106" s="1"/>
    </row>
    <row r="107" spans="2:53" x14ac:dyDescent="0.2">
      <c r="B107" s="1"/>
      <c r="D107" s="413"/>
      <c r="E107" s="413"/>
      <c r="F107" s="413"/>
      <c r="G107" s="413"/>
      <c r="H107" s="413"/>
      <c r="I107" s="413"/>
      <c r="J107" s="413"/>
      <c r="K107" s="413"/>
      <c r="L107" s="413"/>
      <c r="M107" s="413"/>
      <c r="N107" s="414"/>
      <c r="O107" s="413"/>
      <c r="P107" s="413"/>
      <c r="Q107" s="413"/>
      <c r="R107" s="413"/>
      <c r="S107" s="413"/>
      <c r="T107" s="413"/>
      <c r="U107" s="413"/>
      <c r="V107" s="413"/>
      <c r="W107" s="413"/>
      <c r="X107" s="413"/>
      <c r="Y107" s="413"/>
      <c r="Z107" s="413"/>
      <c r="AA107" s="413"/>
      <c r="AB107" s="413"/>
      <c r="AC107" s="413"/>
      <c r="AD107" s="413"/>
      <c r="AE107" s="413"/>
      <c r="AF107" s="413"/>
      <c r="AG107" s="413"/>
      <c r="AH107" s="413"/>
      <c r="AI107" s="413"/>
      <c r="AJ107" s="413"/>
      <c r="AK107" s="413"/>
      <c r="AP107" s="52"/>
      <c r="AW107" s="1"/>
      <c r="BA107" s="1"/>
    </row>
    <row r="108" spans="2:53" x14ac:dyDescent="0.2">
      <c r="B108" s="1"/>
      <c r="D108" s="413"/>
      <c r="E108" s="413"/>
      <c r="F108" s="413"/>
      <c r="G108" s="413"/>
      <c r="H108" s="413"/>
      <c r="I108" s="413"/>
      <c r="J108" s="413"/>
      <c r="K108" s="413"/>
      <c r="L108" s="413"/>
      <c r="M108" s="413"/>
      <c r="N108" s="414"/>
      <c r="O108" s="413"/>
      <c r="P108" s="413"/>
      <c r="Q108" s="413"/>
      <c r="R108" s="413"/>
      <c r="S108" s="413"/>
      <c r="T108" s="413"/>
      <c r="U108" s="413"/>
      <c r="V108" s="413"/>
      <c r="W108" s="413"/>
      <c r="X108" s="413"/>
      <c r="Y108" s="413"/>
      <c r="Z108" s="413"/>
      <c r="AA108" s="413"/>
      <c r="AB108" s="413"/>
      <c r="AC108" s="413"/>
      <c r="AD108" s="413"/>
      <c r="AE108" s="413"/>
      <c r="AF108" s="413"/>
      <c r="AG108" s="413"/>
      <c r="AH108" s="413"/>
      <c r="AI108" s="413"/>
      <c r="AJ108" s="413"/>
      <c r="AK108" s="413"/>
      <c r="AP108" s="52"/>
      <c r="AW108" s="1"/>
      <c r="BA108" s="1"/>
    </row>
    <row r="109" spans="2:53" x14ac:dyDescent="0.2">
      <c r="B109" s="1"/>
      <c r="D109" s="413"/>
      <c r="E109" s="413"/>
      <c r="F109" s="413"/>
      <c r="G109" s="413"/>
      <c r="H109" s="413"/>
      <c r="I109" s="413"/>
      <c r="J109" s="413"/>
      <c r="K109" s="413"/>
      <c r="L109" s="413"/>
      <c r="M109" s="413"/>
      <c r="N109" s="414"/>
      <c r="O109" s="413"/>
      <c r="P109" s="413"/>
      <c r="Q109" s="413"/>
      <c r="R109" s="413"/>
      <c r="S109" s="413"/>
      <c r="T109" s="413"/>
      <c r="U109" s="413"/>
      <c r="V109" s="413"/>
      <c r="W109" s="413"/>
      <c r="X109" s="413"/>
      <c r="Y109" s="413"/>
      <c r="Z109" s="413"/>
      <c r="AA109" s="413"/>
      <c r="AB109" s="413"/>
      <c r="AC109" s="413"/>
      <c r="AD109" s="413"/>
      <c r="AE109" s="413"/>
      <c r="AF109" s="413"/>
      <c r="AG109" s="413"/>
      <c r="AH109" s="413"/>
      <c r="AI109" s="413"/>
      <c r="AJ109" s="413"/>
      <c r="AK109" s="413"/>
      <c r="AP109" s="52"/>
      <c r="AW109" s="1"/>
      <c r="BA109" s="1"/>
    </row>
    <row r="110" spans="2:53" x14ac:dyDescent="0.2">
      <c r="B110" s="1"/>
      <c r="D110" s="413"/>
      <c r="E110" s="413"/>
      <c r="F110" s="413"/>
      <c r="G110" s="413"/>
      <c r="H110" s="413"/>
      <c r="I110" s="413"/>
      <c r="J110" s="413"/>
      <c r="K110" s="413"/>
      <c r="L110" s="413"/>
      <c r="M110" s="413"/>
      <c r="N110" s="414"/>
      <c r="O110" s="413"/>
      <c r="P110" s="413"/>
      <c r="Q110" s="413"/>
      <c r="R110" s="413"/>
      <c r="S110" s="413"/>
      <c r="T110" s="413"/>
      <c r="U110" s="413"/>
      <c r="V110" s="413"/>
      <c r="W110" s="413"/>
      <c r="X110" s="413"/>
      <c r="Y110" s="413"/>
      <c r="Z110" s="413"/>
      <c r="AA110" s="413"/>
      <c r="AB110" s="413"/>
      <c r="AC110" s="413"/>
      <c r="AD110" s="413"/>
      <c r="AE110" s="413"/>
      <c r="AF110" s="413"/>
      <c r="AG110" s="413"/>
      <c r="AH110" s="413"/>
      <c r="AI110" s="413"/>
      <c r="AJ110" s="413"/>
      <c r="AK110" s="413"/>
      <c r="AP110" s="52"/>
      <c r="AW110" s="1"/>
      <c r="BA110" s="1"/>
    </row>
    <row r="111" spans="2:53" x14ac:dyDescent="0.2">
      <c r="B111" s="1"/>
      <c r="D111" s="413"/>
      <c r="E111" s="413"/>
      <c r="F111" s="413"/>
      <c r="G111" s="413"/>
      <c r="H111" s="413"/>
      <c r="I111" s="413"/>
      <c r="J111" s="413"/>
      <c r="K111" s="413"/>
      <c r="L111" s="413"/>
      <c r="M111" s="413"/>
      <c r="N111" s="414"/>
      <c r="O111" s="413"/>
      <c r="P111" s="413"/>
      <c r="Q111" s="413"/>
      <c r="R111" s="413"/>
      <c r="S111" s="413"/>
      <c r="T111" s="413"/>
      <c r="U111" s="413"/>
      <c r="V111" s="413"/>
      <c r="W111" s="413"/>
      <c r="X111" s="413"/>
      <c r="Y111" s="413"/>
      <c r="Z111" s="413"/>
      <c r="AA111" s="413"/>
      <c r="AB111" s="413"/>
      <c r="AC111" s="413"/>
      <c r="AD111" s="413"/>
      <c r="AE111" s="413"/>
      <c r="AF111" s="413"/>
      <c r="AG111" s="413"/>
      <c r="AH111" s="413"/>
      <c r="AI111" s="413"/>
      <c r="AJ111" s="413"/>
      <c r="AK111" s="413"/>
      <c r="AP111" s="52"/>
      <c r="AW111" s="1"/>
      <c r="BA111" s="1"/>
    </row>
    <row r="112" spans="2:53" x14ac:dyDescent="0.2">
      <c r="B112" s="1"/>
      <c r="D112" s="413"/>
      <c r="E112" s="413"/>
      <c r="F112" s="413"/>
      <c r="G112" s="413"/>
      <c r="H112" s="413"/>
      <c r="I112" s="413"/>
      <c r="J112" s="413"/>
      <c r="K112" s="413"/>
      <c r="L112" s="413"/>
      <c r="M112" s="413"/>
      <c r="N112" s="414"/>
      <c r="O112" s="413"/>
      <c r="P112" s="413"/>
      <c r="Q112" s="413"/>
      <c r="R112" s="413"/>
      <c r="S112" s="413"/>
      <c r="T112" s="413"/>
      <c r="U112" s="413"/>
      <c r="V112" s="413"/>
      <c r="W112" s="413"/>
      <c r="X112" s="413"/>
      <c r="Y112" s="413"/>
      <c r="Z112" s="413"/>
      <c r="AA112" s="413"/>
      <c r="AB112" s="413"/>
      <c r="AC112" s="413"/>
      <c r="AD112" s="413"/>
      <c r="AE112" s="413"/>
      <c r="AF112" s="413"/>
      <c r="AG112" s="413"/>
      <c r="AH112" s="413"/>
      <c r="AI112" s="413"/>
      <c r="AJ112" s="413"/>
      <c r="AK112" s="413"/>
      <c r="AP112" s="52"/>
      <c r="AW112" s="1"/>
      <c r="BA112" s="1"/>
    </row>
    <row r="113" spans="2:53" x14ac:dyDescent="0.2">
      <c r="B113" s="1"/>
      <c r="D113" s="413"/>
      <c r="E113" s="413"/>
      <c r="F113" s="413"/>
      <c r="G113" s="413"/>
      <c r="H113" s="413"/>
      <c r="I113" s="413"/>
      <c r="J113" s="413"/>
      <c r="K113" s="413"/>
      <c r="L113" s="413"/>
      <c r="M113" s="413"/>
      <c r="N113" s="414"/>
      <c r="O113" s="413"/>
      <c r="P113" s="413"/>
      <c r="Q113" s="413"/>
      <c r="R113" s="413"/>
      <c r="S113" s="413"/>
      <c r="T113" s="413"/>
      <c r="U113" s="413"/>
      <c r="V113" s="413"/>
      <c r="W113" s="413"/>
      <c r="X113" s="413"/>
      <c r="Y113" s="413"/>
      <c r="Z113" s="413"/>
      <c r="AA113" s="413"/>
      <c r="AB113" s="413"/>
      <c r="AC113" s="413"/>
      <c r="AD113" s="413"/>
      <c r="AE113" s="413"/>
      <c r="AF113" s="413"/>
      <c r="AG113" s="413"/>
      <c r="AH113" s="413"/>
      <c r="AI113" s="413"/>
      <c r="AJ113" s="413"/>
      <c r="AK113" s="413"/>
      <c r="AP113" s="52"/>
      <c r="AW113" s="1"/>
      <c r="BA113" s="1"/>
    </row>
    <row r="114" spans="2:53" x14ac:dyDescent="0.2">
      <c r="B114" s="1"/>
      <c r="D114" s="413"/>
      <c r="E114" s="413"/>
      <c r="F114" s="413"/>
      <c r="G114" s="413"/>
      <c r="H114" s="413"/>
      <c r="I114" s="413"/>
      <c r="J114" s="413"/>
      <c r="K114" s="413"/>
      <c r="L114" s="413"/>
      <c r="M114" s="413"/>
      <c r="N114" s="414"/>
      <c r="O114" s="413"/>
      <c r="P114" s="413"/>
      <c r="Q114" s="413"/>
      <c r="R114" s="413"/>
      <c r="S114" s="413"/>
      <c r="T114" s="413"/>
      <c r="U114" s="413"/>
      <c r="V114" s="413"/>
      <c r="W114" s="413"/>
      <c r="X114" s="413"/>
      <c r="Y114" s="413"/>
      <c r="Z114" s="413"/>
      <c r="AA114" s="413"/>
      <c r="AB114" s="413"/>
      <c r="AC114" s="413"/>
      <c r="AD114" s="413"/>
      <c r="AE114" s="413"/>
      <c r="AF114" s="413"/>
      <c r="AG114" s="413"/>
      <c r="AH114" s="413"/>
      <c r="AI114" s="413"/>
      <c r="AJ114" s="413"/>
      <c r="AK114" s="413"/>
      <c r="AP114" s="52"/>
      <c r="AW114" s="1"/>
      <c r="BA114" s="1"/>
    </row>
    <row r="115" spans="2:53" x14ac:dyDescent="0.2">
      <c r="B115" s="1"/>
      <c r="D115" s="413"/>
      <c r="E115" s="413"/>
      <c r="F115" s="413"/>
      <c r="G115" s="413"/>
      <c r="H115" s="413"/>
      <c r="I115" s="413"/>
      <c r="J115" s="413"/>
      <c r="K115" s="413"/>
      <c r="L115" s="413"/>
      <c r="M115" s="413"/>
      <c r="N115" s="414"/>
      <c r="O115" s="413"/>
      <c r="P115" s="413"/>
      <c r="Q115" s="413"/>
      <c r="R115" s="413"/>
      <c r="S115" s="413"/>
      <c r="T115" s="413"/>
      <c r="U115" s="413"/>
      <c r="V115" s="413"/>
      <c r="W115" s="413"/>
      <c r="X115" s="413"/>
      <c r="Y115" s="413"/>
      <c r="Z115" s="413"/>
      <c r="AA115" s="413"/>
      <c r="AB115" s="413"/>
      <c r="AC115" s="413"/>
      <c r="AD115" s="413"/>
      <c r="AE115" s="413"/>
      <c r="AF115" s="413"/>
      <c r="AG115" s="413"/>
      <c r="AH115" s="413"/>
      <c r="AI115" s="413"/>
      <c r="AJ115" s="413"/>
      <c r="AK115" s="413"/>
      <c r="AP115" s="52"/>
      <c r="AW115" s="1"/>
      <c r="BA115" s="1"/>
    </row>
    <row r="116" spans="2:53" x14ac:dyDescent="0.2">
      <c r="B116" s="1"/>
      <c r="D116" s="413"/>
      <c r="E116" s="413"/>
      <c r="F116" s="413"/>
      <c r="G116" s="413"/>
      <c r="H116" s="413"/>
      <c r="I116" s="413"/>
      <c r="J116" s="413"/>
      <c r="K116" s="413"/>
      <c r="L116" s="413"/>
      <c r="M116" s="413"/>
      <c r="N116" s="414"/>
      <c r="O116" s="413"/>
      <c r="P116" s="413"/>
      <c r="Q116" s="413"/>
      <c r="R116" s="413"/>
      <c r="S116" s="413"/>
      <c r="T116" s="413"/>
      <c r="U116" s="413"/>
      <c r="V116" s="413"/>
      <c r="W116" s="413"/>
      <c r="X116" s="413"/>
      <c r="Y116" s="413"/>
      <c r="Z116" s="413"/>
      <c r="AA116" s="413"/>
      <c r="AB116" s="413"/>
      <c r="AC116" s="413"/>
      <c r="AD116" s="413"/>
      <c r="AE116" s="413"/>
      <c r="AF116" s="413"/>
      <c r="AG116" s="413"/>
      <c r="AH116" s="413"/>
      <c r="AI116" s="413"/>
      <c r="AJ116" s="413"/>
      <c r="AK116" s="413"/>
      <c r="AP116" s="52"/>
      <c r="AW116" s="1"/>
      <c r="BA116" s="1"/>
    </row>
    <row r="117" spans="2:53" x14ac:dyDescent="0.2">
      <c r="B117" s="1"/>
      <c r="D117" s="413"/>
      <c r="E117" s="413"/>
      <c r="F117" s="413"/>
      <c r="G117" s="413"/>
      <c r="H117" s="413"/>
      <c r="I117" s="413"/>
      <c r="J117" s="413"/>
      <c r="K117" s="413"/>
      <c r="L117" s="413"/>
      <c r="M117" s="413"/>
      <c r="N117" s="414"/>
      <c r="O117" s="413"/>
      <c r="P117" s="413"/>
      <c r="Q117" s="413"/>
      <c r="R117" s="413"/>
      <c r="S117" s="413"/>
      <c r="T117" s="413"/>
      <c r="U117" s="413"/>
      <c r="V117" s="413"/>
      <c r="W117" s="413"/>
      <c r="X117" s="413"/>
      <c r="Y117" s="413"/>
      <c r="Z117" s="413"/>
      <c r="AA117" s="413"/>
      <c r="AB117" s="413"/>
      <c r="AC117" s="413"/>
      <c r="AD117" s="413"/>
      <c r="AE117" s="413"/>
      <c r="AF117" s="413"/>
      <c r="AG117" s="413"/>
      <c r="AH117" s="413"/>
      <c r="AI117" s="413"/>
      <c r="AJ117" s="413"/>
      <c r="AK117" s="413"/>
      <c r="AP117" s="52"/>
      <c r="AW117" s="1"/>
      <c r="BA117" s="1"/>
    </row>
    <row r="118" spans="2:53" x14ac:dyDescent="0.2">
      <c r="B118" s="1"/>
      <c r="D118" s="413"/>
      <c r="E118" s="413"/>
      <c r="F118" s="413"/>
      <c r="G118" s="413"/>
      <c r="H118" s="413"/>
      <c r="I118" s="413"/>
      <c r="J118" s="413"/>
      <c r="K118" s="413"/>
      <c r="L118" s="413"/>
      <c r="M118" s="413"/>
      <c r="N118" s="414"/>
      <c r="O118" s="413"/>
      <c r="P118" s="413"/>
      <c r="Q118" s="413"/>
      <c r="R118" s="413"/>
      <c r="S118" s="413"/>
      <c r="T118" s="413"/>
      <c r="U118" s="413"/>
      <c r="V118" s="413"/>
      <c r="W118" s="413"/>
      <c r="X118" s="413"/>
      <c r="Y118" s="413"/>
      <c r="Z118" s="413"/>
      <c r="AA118" s="413"/>
      <c r="AB118" s="413"/>
      <c r="AC118" s="413"/>
      <c r="AD118" s="413"/>
      <c r="AE118" s="413"/>
      <c r="AF118" s="413"/>
      <c r="AG118" s="413"/>
      <c r="AH118" s="413"/>
      <c r="AI118" s="413"/>
      <c r="AJ118" s="413"/>
      <c r="AK118" s="413"/>
      <c r="AP118" s="52"/>
      <c r="AW118" s="1"/>
      <c r="BA118" s="1"/>
    </row>
    <row r="119" spans="2:53" x14ac:dyDescent="0.2">
      <c r="B119" s="1"/>
      <c r="D119" s="413"/>
      <c r="E119" s="413"/>
      <c r="F119" s="413"/>
      <c r="G119" s="413"/>
      <c r="H119" s="413"/>
      <c r="I119" s="413"/>
      <c r="J119" s="413"/>
      <c r="K119" s="413"/>
      <c r="L119" s="413"/>
      <c r="M119" s="413"/>
      <c r="N119" s="414"/>
      <c r="O119" s="413"/>
      <c r="P119" s="413"/>
      <c r="Q119" s="413"/>
      <c r="R119" s="413"/>
      <c r="S119" s="413"/>
      <c r="T119" s="413"/>
      <c r="U119" s="413"/>
      <c r="V119" s="413"/>
      <c r="W119" s="413"/>
      <c r="X119" s="413"/>
      <c r="Y119" s="413"/>
      <c r="Z119" s="413"/>
      <c r="AA119" s="413"/>
      <c r="AB119" s="413"/>
      <c r="AC119" s="413"/>
      <c r="AD119" s="413"/>
      <c r="AE119" s="413"/>
      <c r="AF119" s="413"/>
      <c r="AG119" s="413"/>
      <c r="AH119" s="413"/>
      <c r="AI119" s="413"/>
      <c r="AJ119" s="413"/>
      <c r="AK119" s="413"/>
      <c r="AP119" s="52"/>
      <c r="AW119" s="1"/>
      <c r="BA119" s="1"/>
    </row>
    <row r="120" spans="2:53" x14ac:dyDescent="0.2">
      <c r="B120" s="1"/>
      <c r="D120" s="413"/>
      <c r="E120" s="413"/>
      <c r="F120" s="413"/>
      <c r="G120" s="413"/>
      <c r="H120" s="413"/>
      <c r="I120" s="413"/>
      <c r="J120" s="413"/>
      <c r="K120" s="413"/>
      <c r="L120" s="413"/>
      <c r="M120" s="413"/>
      <c r="N120" s="414"/>
      <c r="O120" s="413"/>
      <c r="P120" s="413"/>
      <c r="Q120" s="413"/>
      <c r="R120" s="413"/>
      <c r="S120" s="413"/>
      <c r="T120" s="413"/>
      <c r="U120" s="413"/>
      <c r="V120" s="413"/>
      <c r="W120" s="413"/>
      <c r="X120" s="413"/>
      <c r="Y120" s="413"/>
      <c r="Z120" s="413"/>
      <c r="AA120" s="413"/>
      <c r="AB120" s="413"/>
      <c r="AC120" s="413"/>
      <c r="AD120" s="413"/>
      <c r="AE120" s="413"/>
      <c r="AF120" s="413"/>
      <c r="AG120" s="413"/>
      <c r="AH120" s="413"/>
      <c r="AI120" s="413"/>
      <c r="AJ120" s="413"/>
      <c r="AK120" s="413"/>
      <c r="AP120" s="52"/>
      <c r="AW120" s="1"/>
      <c r="BA120" s="1"/>
    </row>
    <row r="121" spans="2:53" x14ac:dyDescent="0.2">
      <c r="B121" s="1"/>
      <c r="D121" s="413"/>
      <c r="E121" s="413"/>
      <c r="F121" s="413"/>
      <c r="G121" s="413"/>
      <c r="H121" s="413"/>
      <c r="I121" s="413"/>
      <c r="J121" s="413"/>
      <c r="K121" s="413"/>
      <c r="L121" s="413"/>
      <c r="M121" s="413"/>
      <c r="N121" s="414"/>
      <c r="O121" s="413"/>
      <c r="P121" s="413"/>
      <c r="Q121" s="413"/>
      <c r="R121" s="413"/>
      <c r="S121" s="413"/>
      <c r="T121" s="413"/>
      <c r="U121" s="413"/>
      <c r="V121" s="413"/>
      <c r="W121" s="413"/>
      <c r="X121" s="413"/>
      <c r="Y121" s="413"/>
      <c r="Z121" s="413"/>
      <c r="AA121" s="413"/>
      <c r="AB121" s="413"/>
      <c r="AC121" s="413"/>
      <c r="AD121" s="413"/>
      <c r="AE121" s="413"/>
      <c r="AF121" s="413"/>
      <c r="AG121" s="413"/>
      <c r="AH121" s="413"/>
      <c r="AI121" s="413"/>
      <c r="AJ121" s="413"/>
      <c r="AK121" s="413"/>
      <c r="AP121" s="52"/>
      <c r="AW121" s="1"/>
      <c r="BA121" s="1"/>
    </row>
    <row r="122" spans="2:53" x14ac:dyDescent="0.2">
      <c r="B122" s="1"/>
      <c r="D122" s="413"/>
      <c r="E122" s="413"/>
      <c r="F122" s="413"/>
      <c r="G122" s="413"/>
      <c r="H122" s="413"/>
      <c r="I122" s="413"/>
      <c r="J122" s="413"/>
      <c r="K122" s="413"/>
      <c r="L122" s="413"/>
      <c r="M122" s="413"/>
      <c r="N122" s="414"/>
      <c r="O122" s="413"/>
      <c r="P122" s="413"/>
      <c r="Q122" s="413"/>
      <c r="R122" s="413"/>
      <c r="S122" s="413"/>
      <c r="T122" s="413"/>
      <c r="U122" s="413"/>
      <c r="V122" s="413"/>
      <c r="W122" s="413"/>
      <c r="X122" s="413"/>
      <c r="Y122" s="413"/>
      <c r="Z122" s="413"/>
      <c r="AA122" s="413"/>
      <c r="AB122" s="413"/>
      <c r="AC122" s="413"/>
      <c r="AD122" s="413"/>
      <c r="AE122" s="413"/>
      <c r="AF122" s="413"/>
      <c r="AG122" s="413"/>
      <c r="AH122" s="413"/>
      <c r="AI122" s="413"/>
      <c r="AJ122" s="413"/>
      <c r="AK122" s="413"/>
      <c r="AP122" s="52"/>
      <c r="AW122" s="1"/>
      <c r="BA122" s="1"/>
    </row>
    <row r="123" spans="2:53" x14ac:dyDescent="0.2">
      <c r="B123" s="1"/>
      <c r="D123" s="413"/>
      <c r="E123" s="413"/>
      <c r="F123" s="413"/>
      <c r="G123" s="413"/>
      <c r="H123" s="413"/>
      <c r="I123" s="413"/>
      <c r="J123" s="413"/>
      <c r="K123" s="413"/>
      <c r="L123" s="413"/>
      <c r="M123" s="413"/>
      <c r="N123" s="414"/>
      <c r="O123" s="413"/>
      <c r="P123" s="413"/>
      <c r="Q123" s="413"/>
      <c r="R123" s="413"/>
      <c r="S123" s="413"/>
      <c r="T123" s="413"/>
      <c r="U123" s="413"/>
      <c r="V123" s="413"/>
      <c r="W123" s="413"/>
      <c r="X123" s="413"/>
      <c r="Y123" s="413"/>
      <c r="Z123" s="413"/>
      <c r="AA123" s="413"/>
      <c r="AB123" s="413"/>
      <c r="AC123" s="413"/>
      <c r="AD123" s="413"/>
      <c r="AE123" s="413"/>
      <c r="AF123" s="413"/>
      <c r="AG123" s="413"/>
      <c r="AH123" s="413"/>
      <c r="AI123" s="413"/>
      <c r="AJ123" s="413"/>
      <c r="AK123" s="413"/>
      <c r="AP123" s="52"/>
      <c r="AW123" s="1"/>
      <c r="BA123" s="1"/>
    </row>
    <row r="124" spans="2:53" x14ac:dyDescent="0.2">
      <c r="B124" s="1"/>
      <c r="D124" s="413"/>
      <c r="E124" s="413"/>
      <c r="F124" s="413"/>
      <c r="G124" s="413"/>
      <c r="H124" s="413"/>
      <c r="I124" s="413"/>
      <c r="J124" s="413"/>
      <c r="K124" s="413"/>
      <c r="L124" s="413"/>
      <c r="M124" s="413"/>
      <c r="N124" s="414"/>
      <c r="O124" s="413"/>
      <c r="P124" s="413"/>
      <c r="Q124" s="413"/>
      <c r="R124" s="413"/>
      <c r="S124" s="413"/>
      <c r="T124" s="413"/>
      <c r="U124" s="413"/>
      <c r="V124" s="413"/>
      <c r="W124" s="413"/>
      <c r="X124" s="413"/>
      <c r="Y124" s="413"/>
      <c r="Z124" s="413"/>
      <c r="AA124" s="413"/>
      <c r="AB124" s="413"/>
      <c r="AC124" s="413"/>
      <c r="AD124" s="413"/>
      <c r="AE124" s="413"/>
      <c r="AF124" s="413"/>
      <c r="AG124" s="413"/>
      <c r="AH124" s="413"/>
      <c r="AI124" s="413"/>
      <c r="AJ124" s="413"/>
      <c r="AK124" s="413"/>
      <c r="AP124" s="52"/>
      <c r="AW124" s="1"/>
      <c r="BA124" s="1"/>
    </row>
    <row r="125" spans="2:53" x14ac:dyDescent="0.2">
      <c r="B125" s="1"/>
      <c r="D125" s="413"/>
      <c r="E125" s="413"/>
      <c r="F125" s="413"/>
      <c r="G125" s="413"/>
      <c r="H125" s="413"/>
      <c r="I125" s="413"/>
      <c r="J125" s="413"/>
      <c r="K125" s="413"/>
      <c r="L125" s="413"/>
      <c r="M125" s="413"/>
      <c r="N125" s="414"/>
      <c r="O125" s="413"/>
      <c r="P125" s="413"/>
      <c r="Q125" s="413"/>
      <c r="R125" s="413"/>
      <c r="S125" s="413"/>
      <c r="T125" s="413"/>
      <c r="U125" s="413"/>
      <c r="V125" s="413"/>
      <c r="W125" s="413"/>
      <c r="X125" s="413"/>
      <c r="Y125" s="413"/>
      <c r="Z125" s="413"/>
      <c r="AA125" s="413"/>
      <c r="AB125" s="413"/>
      <c r="AC125" s="413"/>
      <c r="AD125" s="413"/>
      <c r="AE125" s="413"/>
      <c r="AF125" s="413"/>
      <c r="AG125" s="413"/>
      <c r="AH125" s="413"/>
      <c r="AI125" s="413"/>
      <c r="AJ125" s="413"/>
      <c r="AK125" s="413"/>
      <c r="AP125" s="52"/>
      <c r="AW125" s="1"/>
      <c r="BA125" s="1"/>
    </row>
    <row r="126" spans="2:53" x14ac:dyDescent="0.2">
      <c r="B126" s="1"/>
      <c r="D126" s="413"/>
      <c r="E126" s="413"/>
      <c r="F126" s="413"/>
      <c r="G126" s="413"/>
      <c r="H126" s="413"/>
      <c r="I126" s="413"/>
      <c r="J126" s="413"/>
      <c r="K126" s="413"/>
      <c r="L126" s="413"/>
      <c r="M126" s="413"/>
      <c r="N126" s="414"/>
      <c r="O126" s="413"/>
      <c r="P126" s="413"/>
      <c r="Q126" s="413"/>
      <c r="R126" s="413"/>
      <c r="S126" s="413"/>
      <c r="T126" s="413"/>
      <c r="U126" s="413"/>
      <c r="V126" s="413"/>
      <c r="W126" s="413"/>
      <c r="X126" s="413"/>
      <c r="Y126" s="413"/>
      <c r="Z126" s="413"/>
      <c r="AA126" s="413"/>
      <c r="AB126" s="413"/>
      <c r="AC126" s="413"/>
      <c r="AD126" s="413"/>
      <c r="AE126" s="413"/>
      <c r="AF126" s="413"/>
      <c r="AG126" s="413"/>
      <c r="AH126" s="413"/>
      <c r="AI126" s="413"/>
      <c r="AJ126" s="413"/>
      <c r="AK126" s="413"/>
      <c r="AP126" s="52"/>
      <c r="AW126" s="1"/>
      <c r="BA126" s="1"/>
    </row>
    <row r="127" spans="2:53" x14ac:dyDescent="0.2">
      <c r="B127" s="1"/>
      <c r="D127" s="413"/>
      <c r="E127" s="413"/>
      <c r="F127" s="413"/>
      <c r="G127" s="413"/>
      <c r="H127" s="413"/>
      <c r="I127" s="413"/>
      <c r="J127" s="413"/>
      <c r="K127" s="413"/>
      <c r="L127" s="413"/>
      <c r="M127" s="413"/>
      <c r="N127" s="414"/>
      <c r="O127" s="413"/>
      <c r="P127" s="413"/>
      <c r="Q127" s="413"/>
      <c r="R127" s="413"/>
      <c r="S127" s="413"/>
      <c r="T127" s="413"/>
      <c r="U127" s="413"/>
      <c r="V127" s="413"/>
      <c r="W127" s="413"/>
      <c r="X127" s="413"/>
      <c r="Y127" s="413"/>
      <c r="Z127" s="413"/>
      <c r="AA127" s="413"/>
      <c r="AB127" s="413"/>
      <c r="AC127" s="413"/>
      <c r="AD127" s="413"/>
      <c r="AE127" s="413"/>
      <c r="AF127" s="413"/>
      <c r="AG127" s="413"/>
      <c r="AH127" s="413"/>
      <c r="AI127" s="413"/>
      <c r="AJ127" s="413"/>
      <c r="AK127" s="413"/>
      <c r="AP127" s="52"/>
      <c r="AW127" s="1"/>
      <c r="BA127" s="1"/>
    </row>
    <row r="128" spans="2:53" x14ac:dyDescent="0.2">
      <c r="B128" s="1"/>
      <c r="D128" s="413"/>
      <c r="E128" s="413"/>
      <c r="F128" s="413"/>
      <c r="G128" s="413"/>
      <c r="H128" s="413"/>
      <c r="I128" s="413"/>
      <c r="J128" s="413"/>
      <c r="K128" s="413"/>
      <c r="L128" s="413"/>
      <c r="M128" s="413"/>
      <c r="N128" s="414"/>
      <c r="O128" s="413"/>
      <c r="P128" s="413"/>
      <c r="Q128" s="413"/>
      <c r="R128" s="413"/>
      <c r="S128" s="413"/>
      <c r="T128" s="413"/>
      <c r="U128" s="413"/>
      <c r="V128" s="413"/>
      <c r="W128" s="413"/>
      <c r="X128" s="413"/>
      <c r="Y128" s="413"/>
      <c r="Z128" s="413"/>
      <c r="AA128" s="413"/>
      <c r="AB128" s="413"/>
      <c r="AC128" s="413"/>
      <c r="AD128" s="413"/>
      <c r="AE128" s="413"/>
      <c r="AF128" s="413"/>
      <c r="AG128" s="413"/>
      <c r="AH128" s="413"/>
      <c r="AI128" s="413"/>
      <c r="AJ128" s="413"/>
      <c r="AK128" s="413"/>
      <c r="AP128" s="52"/>
      <c r="AW128" s="1"/>
      <c r="BA128" s="1"/>
    </row>
    <row r="129" spans="2:53" x14ac:dyDescent="0.2">
      <c r="B129" s="1"/>
      <c r="D129" s="413"/>
      <c r="E129" s="413"/>
      <c r="F129" s="413"/>
      <c r="G129" s="413"/>
      <c r="H129" s="413"/>
      <c r="I129" s="413"/>
      <c r="J129" s="413"/>
      <c r="K129" s="413"/>
      <c r="L129" s="413"/>
      <c r="M129" s="413"/>
      <c r="N129" s="414"/>
      <c r="O129" s="413"/>
      <c r="P129" s="413"/>
      <c r="Q129" s="413"/>
      <c r="R129" s="413"/>
      <c r="S129" s="413"/>
      <c r="T129" s="413"/>
      <c r="U129" s="413"/>
      <c r="V129" s="413"/>
      <c r="W129" s="413"/>
      <c r="X129" s="413"/>
      <c r="Y129" s="413"/>
      <c r="Z129" s="413"/>
      <c r="AA129" s="413"/>
      <c r="AB129" s="413"/>
      <c r="AC129" s="413"/>
      <c r="AD129" s="413"/>
      <c r="AE129" s="413"/>
      <c r="AF129" s="413"/>
      <c r="AG129" s="413"/>
      <c r="AH129" s="413"/>
      <c r="AI129" s="413"/>
      <c r="AJ129" s="413"/>
      <c r="AK129" s="413"/>
      <c r="AP129" s="52"/>
      <c r="AW129" s="1"/>
      <c r="BA129" s="1"/>
    </row>
    <row r="130" spans="2:53" x14ac:dyDescent="0.2">
      <c r="B130" s="1"/>
      <c r="D130" s="413"/>
      <c r="E130" s="413"/>
      <c r="F130" s="413"/>
      <c r="G130" s="413"/>
      <c r="H130" s="413"/>
      <c r="I130" s="413"/>
      <c r="J130" s="413"/>
      <c r="K130" s="413"/>
      <c r="L130" s="413"/>
      <c r="M130" s="413"/>
      <c r="N130" s="414"/>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P130" s="52"/>
      <c r="AW130" s="1"/>
      <c r="BA130" s="1"/>
    </row>
    <row r="131" spans="2:53" x14ac:dyDescent="0.2">
      <c r="B131" s="1"/>
      <c r="D131" s="413"/>
      <c r="E131" s="413"/>
      <c r="F131" s="413"/>
      <c r="G131" s="413"/>
      <c r="H131" s="413"/>
      <c r="I131" s="413"/>
      <c r="J131" s="413"/>
      <c r="K131" s="413"/>
      <c r="L131" s="413"/>
      <c r="M131" s="413"/>
      <c r="N131" s="414"/>
      <c r="O131" s="413"/>
      <c r="P131" s="413"/>
      <c r="Q131" s="413"/>
      <c r="R131" s="413"/>
      <c r="S131" s="413"/>
      <c r="T131" s="413"/>
      <c r="U131" s="413"/>
      <c r="V131" s="413"/>
      <c r="W131" s="413"/>
      <c r="X131" s="413"/>
      <c r="Y131" s="413"/>
      <c r="Z131" s="413"/>
      <c r="AA131" s="413"/>
      <c r="AB131" s="413"/>
      <c r="AC131" s="413"/>
      <c r="AD131" s="413"/>
      <c r="AE131" s="413"/>
      <c r="AF131" s="413"/>
      <c r="AG131" s="413"/>
      <c r="AH131" s="413"/>
      <c r="AI131" s="413"/>
      <c r="AJ131" s="413"/>
      <c r="AK131" s="413"/>
      <c r="AP131" s="52"/>
      <c r="AW131" s="1"/>
      <c r="BA131" s="1"/>
    </row>
    <row r="132" spans="2:53" x14ac:dyDescent="0.2">
      <c r="B132" s="1"/>
      <c r="D132" s="413"/>
      <c r="E132" s="413"/>
      <c r="F132" s="413"/>
      <c r="G132" s="413"/>
      <c r="H132" s="413"/>
      <c r="I132" s="413"/>
      <c r="J132" s="413"/>
      <c r="K132" s="413"/>
      <c r="L132" s="413"/>
      <c r="M132" s="413"/>
      <c r="N132" s="414"/>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P132" s="52"/>
      <c r="AW132" s="1"/>
      <c r="BA132" s="1"/>
    </row>
    <row r="133" spans="2:53" x14ac:dyDescent="0.2">
      <c r="B133" s="1"/>
      <c r="D133" s="413"/>
      <c r="E133" s="413"/>
      <c r="F133" s="413"/>
      <c r="G133" s="413"/>
      <c r="H133" s="413"/>
      <c r="I133" s="413"/>
      <c r="J133" s="413"/>
      <c r="K133" s="413"/>
      <c r="L133" s="413"/>
      <c r="M133" s="413"/>
      <c r="N133" s="414"/>
      <c r="O133" s="413"/>
      <c r="P133" s="413"/>
      <c r="Q133" s="413"/>
      <c r="R133" s="413"/>
      <c r="S133" s="413"/>
      <c r="T133" s="413"/>
      <c r="U133" s="413"/>
      <c r="V133" s="413"/>
      <c r="W133" s="413"/>
      <c r="X133" s="413"/>
      <c r="Y133" s="413"/>
      <c r="Z133" s="413"/>
      <c r="AA133" s="413"/>
      <c r="AB133" s="413"/>
      <c r="AC133" s="413"/>
      <c r="AD133" s="413"/>
      <c r="AE133" s="413"/>
      <c r="AF133" s="413"/>
      <c r="AG133" s="413"/>
      <c r="AH133" s="413"/>
      <c r="AI133" s="413"/>
      <c r="AJ133" s="413"/>
      <c r="AK133" s="413"/>
      <c r="AP133" s="52"/>
      <c r="AW133" s="1"/>
      <c r="BA133" s="1"/>
    </row>
    <row r="134" spans="2:53" x14ac:dyDescent="0.2">
      <c r="B134" s="1"/>
      <c r="D134" s="413"/>
      <c r="E134" s="413"/>
      <c r="F134" s="413"/>
      <c r="G134" s="413"/>
      <c r="H134" s="413"/>
      <c r="I134" s="413"/>
      <c r="J134" s="413"/>
      <c r="K134" s="413"/>
      <c r="L134" s="413"/>
      <c r="M134" s="413"/>
      <c r="N134" s="414"/>
      <c r="O134" s="413"/>
      <c r="P134" s="413"/>
      <c r="Q134" s="413"/>
      <c r="R134" s="413"/>
      <c r="S134" s="413"/>
      <c r="T134" s="413"/>
      <c r="U134" s="413"/>
      <c r="V134" s="413"/>
      <c r="W134" s="413"/>
      <c r="X134" s="413"/>
      <c r="Y134" s="413"/>
      <c r="Z134" s="413"/>
      <c r="AA134" s="413"/>
      <c r="AB134" s="413"/>
      <c r="AC134" s="413"/>
      <c r="AD134" s="413"/>
      <c r="AE134" s="413"/>
      <c r="AF134" s="413"/>
      <c r="AG134" s="413"/>
      <c r="AH134" s="413"/>
      <c r="AI134" s="413"/>
      <c r="AJ134" s="413"/>
      <c r="AK134" s="413"/>
      <c r="AP134" s="52"/>
      <c r="AW134" s="1"/>
      <c r="BA134" s="1"/>
    </row>
    <row r="135" spans="2:53" x14ac:dyDescent="0.2">
      <c r="B135" s="1"/>
      <c r="D135" s="413"/>
      <c r="E135" s="413"/>
      <c r="F135" s="413"/>
      <c r="G135" s="413"/>
      <c r="H135" s="413"/>
      <c r="I135" s="413"/>
      <c r="J135" s="413"/>
      <c r="K135" s="413"/>
      <c r="L135" s="413"/>
      <c r="M135" s="413"/>
      <c r="N135" s="414"/>
      <c r="O135" s="413"/>
      <c r="P135" s="413"/>
      <c r="Q135" s="413"/>
      <c r="R135" s="413"/>
      <c r="S135" s="413"/>
      <c r="T135" s="413"/>
      <c r="U135" s="413"/>
      <c r="V135" s="413"/>
      <c r="W135" s="413"/>
      <c r="X135" s="413"/>
      <c r="Y135" s="413"/>
      <c r="Z135" s="413"/>
      <c r="AA135" s="413"/>
      <c r="AB135" s="413"/>
      <c r="AC135" s="413"/>
      <c r="AD135" s="413"/>
      <c r="AE135" s="413"/>
      <c r="AF135" s="413"/>
      <c r="AG135" s="413"/>
      <c r="AH135" s="413"/>
      <c r="AI135" s="413"/>
      <c r="AJ135" s="413"/>
      <c r="AK135" s="413"/>
      <c r="AP135" s="52"/>
      <c r="AW135" s="1"/>
      <c r="BA135" s="1"/>
    </row>
    <row r="136" spans="2:53" x14ac:dyDescent="0.2">
      <c r="B136" s="1"/>
      <c r="D136" s="413"/>
      <c r="E136" s="413"/>
      <c r="F136" s="413"/>
      <c r="G136" s="413"/>
      <c r="H136" s="413"/>
      <c r="I136" s="413"/>
      <c r="J136" s="413"/>
      <c r="K136" s="413"/>
      <c r="L136" s="413"/>
      <c r="M136" s="413"/>
      <c r="N136" s="414"/>
      <c r="O136" s="413"/>
      <c r="P136" s="413"/>
      <c r="Q136" s="413"/>
      <c r="R136" s="413"/>
      <c r="S136" s="413"/>
      <c r="T136" s="413"/>
      <c r="U136" s="413"/>
      <c r="V136" s="413"/>
      <c r="W136" s="413"/>
      <c r="X136" s="413"/>
      <c r="Y136" s="413"/>
      <c r="Z136" s="413"/>
      <c r="AA136" s="413"/>
      <c r="AB136" s="413"/>
      <c r="AC136" s="413"/>
      <c r="AD136" s="413"/>
      <c r="AE136" s="413"/>
      <c r="AF136" s="413"/>
      <c r="AG136" s="413"/>
      <c r="AH136" s="413"/>
      <c r="AI136" s="413"/>
      <c r="AJ136" s="413"/>
      <c r="AK136" s="413"/>
      <c r="AP136" s="52"/>
      <c r="AW136" s="1"/>
      <c r="BA136" s="1"/>
    </row>
    <row r="137" spans="2:53" x14ac:dyDescent="0.2">
      <c r="B137" s="1"/>
      <c r="D137" s="413"/>
      <c r="E137" s="413"/>
      <c r="F137" s="413"/>
      <c r="G137" s="413"/>
      <c r="H137" s="413"/>
      <c r="I137" s="413"/>
      <c r="J137" s="413"/>
      <c r="K137" s="413"/>
      <c r="L137" s="413"/>
      <c r="M137" s="413"/>
      <c r="N137" s="414"/>
      <c r="O137" s="413"/>
      <c r="P137" s="413"/>
      <c r="Q137" s="413"/>
      <c r="R137" s="413"/>
      <c r="S137" s="413"/>
      <c r="T137" s="413"/>
      <c r="U137" s="413"/>
      <c r="V137" s="413"/>
      <c r="W137" s="413"/>
      <c r="X137" s="413"/>
      <c r="Y137" s="413"/>
      <c r="Z137" s="413"/>
      <c r="AA137" s="413"/>
      <c r="AB137" s="413"/>
      <c r="AC137" s="413"/>
      <c r="AD137" s="413"/>
      <c r="AE137" s="413"/>
      <c r="AF137" s="413"/>
      <c r="AG137" s="413"/>
      <c r="AH137" s="413"/>
      <c r="AI137" s="413"/>
      <c r="AJ137" s="413"/>
      <c r="AK137" s="413"/>
      <c r="AP137" s="52"/>
      <c r="AW137" s="1"/>
      <c r="BA137" s="1"/>
    </row>
    <row r="138" spans="2:53" x14ac:dyDescent="0.2">
      <c r="B138" s="1"/>
      <c r="D138" s="413"/>
      <c r="E138" s="413"/>
      <c r="F138" s="413"/>
      <c r="G138" s="413"/>
      <c r="H138" s="413"/>
      <c r="I138" s="413"/>
      <c r="J138" s="413"/>
      <c r="K138" s="413"/>
      <c r="L138" s="413"/>
      <c r="M138" s="413"/>
      <c r="N138" s="414"/>
      <c r="O138" s="413"/>
      <c r="P138" s="413"/>
      <c r="Q138" s="413"/>
      <c r="R138" s="413"/>
      <c r="S138" s="413"/>
      <c r="T138" s="413"/>
      <c r="U138" s="413"/>
      <c r="V138" s="413"/>
      <c r="W138" s="413"/>
      <c r="X138" s="413"/>
      <c r="Y138" s="413"/>
      <c r="Z138" s="413"/>
      <c r="AA138" s="413"/>
      <c r="AB138" s="413"/>
      <c r="AC138" s="413"/>
      <c r="AD138" s="413"/>
      <c r="AE138" s="413"/>
      <c r="AF138" s="413"/>
      <c r="AG138" s="413"/>
      <c r="AH138" s="413"/>
      <c r="AI138" s="413"/>
      <c r="AJ138" s="413"/>
      <c r="AK138" s="413"/>
      <c r="AP138" s="52"/>
      <c r="AW138" s="1"/>
      <c r="BA138" s="1"/>
    </row>
    <row r="139" spans="2:53" x14ac:dyDescent="0.2">
      <c r="B139" s="1"/>
      <c r="D139" s="413"/>
      <c r="E139" s="413"/>
      <c r="F139" s="413"/>
      <c r="G139" s="413"/>
      <c r="H139" s="413"/>
      <c r="I139" s="413"/>
      <c r="J139" s="413"/>
      <c r="K139" s="413"/>
      <c r="L139" s="413"/>
      <c r="M139" s="413"/>
      <c r="N139" s="414"/>
      <c r="O139" s="413"/>
      <c r="P139" s="413"/>
      <c r="Q139" s="413"/>
      <c r="R139" s="413"/>
      <c r="S139" s="413"/>
      <c r="T139" s="413"/>
      <c r="U139" s="413"/>
      <c r="V139" s="413"/>
      <c r="W139" s="413"/>
      <c r="X139" s="413"/>
      <c r="Y139" s="413"/>
      <c r="Z139" s="413"/>
      <c r="AA139" s="413"/>
      <c r="AB139" s="413"/>
      <c r="AC139" s="413"/>
      <c r="AD139" s="413"/>
      <c r="AE139" s="413"/>
      <c r="AF139" s="413"/>
      <c r="AG139" s="413"/>
      <c r="AH139" s="413"/>
      <c r="AI139" s="413"/>
      <c r="AJ139" s="413"/>
      <c r="AK139" s="413"/>
      <c r="AP139" s="52"/>
      <c r="AW139" s="1"/>
      <c r="BA139" s="1"/>
    </row>
    <row r="140" spans="2:53" x14ac:dyDescent="0.2">
      <c r="B140" s="1"/>
      <c r="D140" s="413"/>
      <c r="E140" s="413"/>
      <c r="F140" s="413"/>
      <c r="G140" s="413"/>
      <c r="H140" s="413"/>
      <c r="I140" s="413"/>
      <c r="J140" s="413"/>
      <c r="K140" s="413"/>
      <c r="L140" s="413"/>
      <c r="M140" s="413"/>
      <c r="N140" s="414"/>
      <c r="O140" s="413"/>
      <c r="P140" s="413"/>
      <c r="Q140" s="413"/>
      <c r="R140" s="413"/>
      <c r="S140" s="413"/>
      <c r="T140" s="413"/>
      <c r="U140" s="413"/>
      <c r="V140" s="413"/>
      <c r="W140" s="413"/>
      <c r="X140" s="413"/>
      <c r="Y140" s="413"/>
      <c r="Z140" s="413"/>
      <c r="AA140" s="413"/>
      <c r="AB140" s="413"/>
      <c r="AC140" s="413"/>
      <c r="AD140" s="413"/>
      <c r="AE140" s="413"/>
      <c r="AF140" s="413"/>
      <c r="AG140" s="413"/>
      <c r="AH140" s="413"/>
      <c r="AI140" s="413"/>
      <c r="AJ140" s="413"/>
      <c r="AK140" s="413"/>
      <c r="AP140" s="52"/>
      <c r="AW140" s="1"/>
      <c r="BA140" s="1"/>
    </row>
    <row r="141" spans="2:53" x14ac:dyDescent="0.2">
      <c r="B141" s="1"/>
      <c r="D141" s="413"/>
      <c r="E141" s="413"/>
      <c r="F141" s="413"/>
      <c r="G141" s="413"/>
      <c r="H141" s="413"/>
      <c r="I141" s="413"/>
      <c r="J141" s="413"/>
      <c r="K141" s="413"/>
      <c r="L141" s="413"/>
      <c r="M141" s="413"/>
      <c r="N141" s="414"/>
      <c r="O141" s="413"/>
      <c r="P141" s="413"/>
      <c r="Q141" s="413"/>
      <c r="R141" s="413"/>
      <c r="S141" s="413"/>
      <c r="T141" s="413"/>
      <c r="U141" s="413"/>
      <c r="V141" s="413"/>
      <c r="W141" s="413"/>
      <c r="X141" s="413"/>
      <c r="Y141" s="413"/>
      <c r="Z141" s="413"/>
      <c r="AA141" s="413"/>
      <c r="AB141" s="413"/>
      <c r="AC141" s="413"/>
      <c r="AD141" s="413"/>
      <c r="AE141" s="413"/>
      <c r="AF141" s="413"/>
      <c r="AG141" s="413"/>
      <c r="AH141" s="413"/>
      <c r="AI141" s="413"/>
      <c r="AJ141" s="413"/>
      <c r="AK141" s="413"/>
      <c r="AP141" s="52"/>
      <c r="AW141" s="1"/>
      <c r="BA141" s="1"/>
    </row>
    <row r="142" spans="2:53" x14ac:dyDescent="0.2">
      <c r="B142" s="1"/>
      <c r="D142" s="413"/>
      <c r="E142" s="413"/>
      <c r="F142" s="413"/>
      <c r="G142" s="413"/>
      <c r="H142" s="413"/>
      <c r="I142" s="413"/>
      <c r="J142" s="413"/>
      <c r="K142" s="413"/>
      <c r="L142" s="413"/>
      <c r="M142" s="413"/>
      <c r="N142" s="414"/>
      <c r="O142" s="413"/>
      <c r="P142" s="413"/>
      <c r="Q142" s="413"/>
      <c r="R142" s="413"/>
      <c r="S142" s="413"/>
      <c r="T142" s="413"/>
      <c r="U142" s="413"/>
      <c r="V142" s="413"/>
      <c r="W142" s="413"/>
      <c r="X142" s="413"/>
      <c r="Y142" s="413"/>
      <c r="Z142" s="413"/>
      <c r="AA142" s="413"/>
      <c r="AB142" s="413"/>
      <c r="AC142" s="413"/>
      <c r="AD142" s="413"/>
      <c r="AE142" s="413"/>
      <c r="AF142" s="413"/>
      <c r="AG142" s="413"/>
      <c r="AH142" s="413"/>
      <c r="AI142" s="413"/>
      <c r="AJ142" s="413"/>
      <c r="AK142" s="413"/>
      <c r="AP142" s="52"/>
      <c r="AW142" s="1"/>
      <c r="BA142" s="1"/>
    </row>
    <row r="143" spans="2:53" x14ac:dyDescent="0.2">
      <c r="B143" s="1"/>
      <c r="D143" s="413"/>
      <c r="E143" s="413"/>
      <c r="F143" s="413"/>
      <c r="G143" s="413"/>
      <c r="H143" s="413"/>
      <c r="I143" s="413"/>
      <c r="J143" s="413"/>
      <c r="K143" s="413"/>
      <c r="L143" s="413"/>
      <c r="M143" s="413"/>
      <c r="N143" s="414"/>
      <c r="O143" s="413"/>
      <c r="P143" s="413"/>
      <c r="Q143" s="413"/>
      <c r="R143" s="413"/>
      <c r="S143" s="413"/>
      <c r="T143" s="413"/>
      <c r="U143" s="413"/>
      <c r="V143" s="413"/>
      <c r="W143" s="413"/>
      <c r="X143" s="413"/>
      <c r="Y143" s="413"/>
      <c r="Z143" s="413"/>
      <c r="AA143" s="413"/>
      <c r="AB143" s="413"/>
      <c r="AC143" s="413"/>
      <c r="AD143" s="413"/>
      <c r="AE143" s="413"/>
      <c r="AF143" s="413"/>
      <c r="AG143" s="413"/>
      <c r="AH143" s="413"/>
      <c r="AI143" s="413"/>
      <c r="AJ143" s="413"/>
      <c r="AK143" s="413"/>
      <c r="AP143" s="52"/>
      <c r="AW143" s="1"/>
      <c r="BA143" s="1"/>
    </row>
    <row r="144" spans="2:53" x14ac:dyDescent="0.2">
      <c r="B144" s="1"/>
      <c r="D144" s="413"/>
      <c r="E144" s="413"/>
      <c r="F144" s="413"/>
      <c r="G144" s="413"/>
      <c r="H144" s="413"/>
      <c r="I144" s="413"/>
      <c r="J144" s="413"/>
      <c r="K144" s="413"/>
      <c r="L144" s="413"/>
      <c r="M144" s="413"/>
      <c r="N144" s="414"/>
      <c r="O144" s="413"/>
      <c r="P144" s="413"/>
      <c r="Q144" s="413"/>
      <c r="R144" s="413"/>
      <c r="S144" s="413"/>
      <c r="T144" s="413"/>
      <c r="U144" s="413"/>
      <c r="V144" s="413"/>
      <c r="W144" s="413"/>
      <c r="X144" s="413"/>
      <c r="Y144" s="413"/>
      <c r="Z144" s="413"/>
      <c r="AA144" s="413"/>
      <c r="AB144" s="413"/>
      <c r="AC144" s="413"/>
      <c r="AD144" s="413"/>
      <c r="AE144" s="413"/>
      <c r="AF144" s="413"/>
      <c r="AG144" s="413"/>
      <c r="AH144" s="413"/>
      <c r="AI144" s="413"/>
      <c r="AJ144" s="413"/>
      <c r="AK144" s="413"/>
      <c r="AP144" s="52"/>
      <c r="AW144" s="1"/>
      <c r="BA144" s="1"/>
    </row>
    <row r="145" spans="2:53" x14ac:dyDescent="0.2">
      <c r="B145" s="1"/>
      <c r="D145" s="413"/>
      <c r="E145" s="413"/>
      <c r="F145" s="413"/>
      <c r="G145" s="413"/>
      <c r="H145" s="413"/>
      <c r="I145" s="413"/>
      <c r="J145" s="413"/>
      <c r="K145" s="413"/>
      <c r="L145" s="413"/>
      <c r="M145" s="413"/>
      <c r="N145" s="414"/>
      <c r="O145" s="413"/>
      <c r="P145" s="413"/>
      <c r="Q145" s="413"/>
      <c r="R145" s="413"/>
      <c r="S145" s="413"/>
      <c r="T145" s="413"/>
      <c r="U145" s="413"/>
      <c r="V145" s="413"/>
      <c r="W145" s="413"/>
      <c r="X145" s="413"/>
      <c r="Y145" s="413"/>
      <c r="Z145" s="413"/>
      <c r="AA145" s="413"/>
      <c r="AB145" s="413"/>
      <c r="AC145" s="413"/>
      <c r="AD145" s="413"/>
      <c r="AE145" s="413"/>
      <c r="AF145" s="413"/>
      <c r="AG145" s="413"/>
      <c r="AH145" s="413"/>
      <c r="AI145" s="413"/>
      <c r="AJ145" s="413"/>
      <c r="AK145" s="413"/>
      <c r="AP145" s="52"/>
      <c r="AW145" s="1"/>
      <c r="BA145" s="1"/>
    </row>
    <row r="146" spans="2:53" x14ac:dyDescent="0.2">
      <c r="B146" s="1"/>
      <c r="D146" s="413"/>
      <c r="E146" s="413"/>
      <c r="F146" s="413"/>
      <c r="G146" s="413"/>
      <c r="H146" s="413"/>
      <c r="I146" s="413"/>
      <c r="J146" s="413"/>
      <c r="K146" s="413"/>
      <c r="L146" s="413"/>
      <c r="M146" s="413"/>
      <c r="N146" s="414"/>
      <c r="O146" s="413"/>
      <c r="P146" s="413"/>
      <c r="Q146" s="413"/>
      <c r="R146" s="413"/>
      <c r="S146" s="413"/>
      <c r="T146" s="413"/>
      <c r="U146" s="413"/>
      <c r="V146" s="413"/>
      <c r="W146" s="413"/>
      <c r="X146" s="413"/>
      <c r="Y146" s="413"/>
      <c r="Z146" s="413"/>
      <c r="AA146" s="413"/>
      <c r="AB146" s="413"/>
      <c r="AC146" s="413"/>
      <c r="AD146" s="413"/>
      <c r="AE146" s="413"/>
      <c r="AF146" s="413"/>
      <c r="AG146" s="413"/>
      <c r="AH146" s="413"/>
      <c r="AI146" s="413"/>
      <c r="AJ146" s="413"/>
      <c r="AK146" s="413"/>
      <c r="AP146" s="52"/>
      <c r="AW146" s="1"/>
      <c r="BA146" s="1"/>
    </row>
    <row r="147" spans="2:53" x14ac:dyDescent="0.2">
      <c r="B147" s="1"/>
      <c r="D147" s="413"/>
      <c r="E147" s="413"/>
      <c r="F147" s="413"/>
      <c r="G147" s="413"/>
      <c r="H147" s="413"/>
      <c r="I147" s="413"/>
      <c r="J147" s="413"/>
      <c r="K147" s="413"/>
      <c r="L147" s="413"/>
      <c r="M147" s="413"/>
      <c r="N147" s="414"/>
      <c r="O147" s="413"/>
      <c r="P147" s="413"/>
      <c r="Q147" s="413"/>
      <c r="R147" s="413"/>
      <c r="S147" s="413"/>
      <c r="T147" s="413"/>
      <c r="U147" s="413"/>
      <c r="V147" s="413"/>
      <c r="W147" s="413"/>
      <c r="X147" s="413"/>
      <c r="Y147" s="413"/>
      <c r="Z147" s="413"/>
      <c r="AA147" s="413"/>
      <c r="AB147" s="413"/>
      <c r="AC147" s="413"/>
      <c r="AD147" s="413"/>
      <c r="AE147" s="413"/>
      <c r="AF147" s="413"/>
      <c r="AG147" s="413"/>
      <c r="AH147" s="413"/>
      <c r="AI147" s="413"/>
      <c r="AJ147" s="413"/>
      <c r="AK147" s="413"/>
      <c r="AP147" s="52"/>
      <c r="AW147" s="1"/>
      <c r="BA147" s="1"/>
    </row>
    <row r="148" spans="2:53" x14ac:dyDescent="0.2">
      <c r="B148" s="1"/>
      <c r="D148" s="413"/>
      <c r="E148" s="413"/>
      <c r="F148" s="413"/>
      <c r="G148" s="413"/>
      <c r="H148" s="413"/>
      <c r="I148" s="413"/>
      <c r="J148" s="413"/>
      <c r="K148" s="413"/>
      <c r="L148" s="413"/>
      <c r="M148" s="413"/>
      <c r="N148" s="414"/>
      <c r="O148" s="413"/>
      <c r="P148" s="413"/>
      <c r="Q148" s="413"/>
      <c r="R148" s="413"/>
      <c r="S148" s="413"/>
      <c r="T148" s="413"/>
      <c r="U148" s="413"/>
      <c r="V148" s="413"/>
      <c r="W148" s="413"/>
      <c r="X148" s="413"/>
      <c r="Y148" s="413"/>
      <c r="Z148" s="413"/>
      <c r="AA148" s="413"/>
      <c r="AB148" s="413"/>
      <c r="AC148" s="413"/>
      <c r="AD148" s="413"/>
      <c r="AE148" s="413"/>
      <c r="AF148" s="413"/>
      <c r="AG148" s="413"/>
      <c r="AH148" s="413"/>
      <c r="AI148" s="413"/>
      <c r="AJ148" s="413"/>
      <c r="AK148" s="413"/>
      <c r="AP148" s="52"/>
      <c r="AW148" s="1"/>
      <c r="BA148" s="1"/>
    </row>
    <row r="149" spans="2:53" x14ac:dyDescent="0.2">
      <c r="B149" s="1"/>
      <c r="D149" s="413"/>
      <c r="E149" s="413"/>
      <c r="F149" s="413"/>
      <c r="G149" s="413"/>
      <c r="H149" s="413"/>
      <c r="I149" s="413"/>
      <c r="J149" s="413"/>
      <c r="K149" s="413"/>
      <c r="L149" s="413"/>
      <c r="M149" s="413"/>
      <c r="N149" s="414"/>
      <c r="O149" s="413"/>
      <c r="P149" s="413"/>
      <c r="Q149" s="413"/>
      <c r="R149" s="413"/>
      <c r="S149" s="413"/>
      <c r="T149" s="413"/>
      <c r="U149" s="413"/>
      <c r="V149" s="413"/>
      <c r="W149" s="413"/>
      <c r="X149" s="413"/>
      <c r="Y149" s="413"/>
      <c r="Z149" s="413"/>
      <c r="AA149" s="413"/>
      <c r="AB149" s="413"/>
      <c r="AC149" s="413"/>
      <c r="AD149" s="413"/>
      <c r="AE149" s="413"/>
      <c r="AF149" s="413"/>
      <c r="AG149" s="413"/>
      <c r="AH149" s="413"/>
      <c r="AI149" s="413"/>
      <c r="AJ149" s="413"/>
      <c r="AK149" s="413"/>
      <c r="AP149" s="52"/>
      <c r="AW149" s="1"/>
      <c r="BA149" s="1"/>
    </row>
    <row r="150" spans="2:53" x14ac:dyDescent="0.2">
      <c r="B150" s="1"/>
      <c r="D150" s="413"/>
      <c r="E150" s="413"/>
      <c r="F150" s="413"/>
      <c r="G150" s="413"/>
      <c r="H150" s="413"/>
      <c r="I150" s="413"/>
      <c r="J150" s="413"/>
      <c r="K150" s="413"/>
      <c r="L150" s="413"/>
      <c r="M150" s="413"/>
      <c r="N150" s="414"/>
      <c r="O150" s="413"/>
      <c r="P150" s="413"/>
      <c r="Q150" s="413"/>
      <c r="R150" s="413"/>
      <c r="S150" s="413"/>
      <c r="T150" s="413"/>
      <c r="U150" s="413"/>
      <c r="V150" s="413"/>
      <c r="W150" s="413"/>
      <c r="X150" s="413"/>
      <c r="Y150" s="413"/>
      <c r="Z150" s="413"/>
      <c r="AA150" s="413"/>
      <c r="AB150" s="413"/>
      <c r="AC150" s="413"/>
      <c r="AD150" s="413"/>
      <c r="AE150" s="413"/>
      <c r="AF150" s="413"/>
      <c r="AG150" s="413"/>
      <c r="AH150" s="413"/>
      <c r="AI150" s="413"/>
      <c r="AJ150" s="413"/>
      <c r="AK150" s="413"/>
      <c r="AP150" s="52"/>
      <c r="AW150" s="1"/>
      <c r="BA150" s="1"/>
    </row>
    <row r="151" spans="2:53" x14ac:dyDescent="0.2">
      <c r="B151" s="1"/>
      <c r="D151" s="413"/>
      <c r="E151" s="413"/>
      <c r="F151" s="413"/>
      <c r="G151" s="413"/>
      <c r="H151" s="413"/>
      <c r="I151" s="413"/>
      <c r="J151" s="413"/>
      <c r="K151" s="413"/>
      <c r="L151" s="413"/>
      <c r="M151" s="413"/>
      <c r="N151" s="414"/>
      <c r="O151" s="413"/>
      <c r="P151" s="413"/>
      <c r="Q151" s="413"/>
      <c r="R151" s="413"/>
      <c r="S151" s="413"/>
      <c r="T151" s="413"/>
      <c r="U151" s="413"/>
      <c r="V151" s="413"/>
      <c r="W151" s="413"/>
      <c r="X151" s="413"/>
      <c r="Y151" s="413"/>
      <c r="Z151" s="413"/>
      <c r="AA151" s="413"/>
      <c r="AB151" s="413"/>
      <c r="AC151" s="413"/>
      <c r="AD151" s="413"/>
      <c r="AE151" s="413"/>
      <c r="AF151" s="413"/>
      <c r="AG151" s="413"/>
      <c r="AH151" s="413"/>
      <c r="AI151" s="413"/>
      <c r="AJ151" s="413"/>
      <c r="AK151" s="413"/>
      <c r="AP151" s="52"/>
      <c r="AW151" s="1"/>
      <c r="BA151" s="1"/>
    </row>
    <row r="152" spans="2:53" x14ac:dyDescent="0.2">
      <c r="B152" s="1"/>
      <c r="D152" s="413"/>
      <c r="E152" s="413"/>
      <c r="F152" s="413"/>
      <c r="G152" s="413"/>
      <c r="H152" s="413"/>
      <c r="I152" s="413"/>
      <c r="J152" s="413"/>
      <c r="K152" s="413"/>
      <c r="L152" s="413"/>
      <c r="M152" s="413"/>
      <c r="N152" s="414"/>
      <c r="O152" s="413"/>
      <c r="P152" s="413"/>
      <c r="Q152" s="413"/>
      <c r="R152" s="413"/>
      <c r="S152" s="413"/>
      <c r="T152" s="413"/>
      <c r="U152" s="413"/>
      <c r="V152" s="413"/>
      <c r="W152" s="413"/>
      <c r="X152" s="413"/>
      <c r="Y152" s="413"/>
      <c r="Z152" s="413"/>
      <c r="AA152" s="413"/>
      <c r="AB152" s="413"/>
      <c r="AC152" s="413"/>
      <c r="AD152" s="413"/>
      <c r="AE152" s="413"/>
      <c r="AF152" s="413"/>
      <c r="AG152" s="413"/>
      <c r="AH152" s="413"/>
      <c r="AI152" s="413"/>
      <c r="AJ152" s="413"/>
      <c r="AK152" s="413"/>
      <c r="AP152" s="52"/>
      <c r="AW152" s="1"/>
      <c r="BA152" s="1"/>
    </row>
    <row r="153" spans="2:53" x14ac:dyDescent="0.2">
      <c r="B153" s="1"/>
      <c r="D153" s="413"/>
      <c r="E153" s="413"/>
      <c r="F153" s="413"/>
      <c r="G153" s="413"/>
      <c r="H153" s="413"/>
      <c r="I153" s="413"/>
      <c r="J153" s="413"/>
      <c r="K153" s="413"/>
      <c r="L153" s="413"/>
      <c r="M153" s="413"/>
      <c r="N153" s="414"/>
      <c r="O153" s="413"/>
      <c r="P153" s="413"/>
      <c r="Q153" s="413"/>
      <c r="R153" s="413"/>
      <c r="S153" s="413"/>
      <c r="T153" s="413"/>
      <c r="U153" s="413"/>
      <c r="V153" s="413"/>
      <c r="W153" s="413"/>
      <c r="X153" s="413"/>
      <c r="Y153" s="413"/>
      <c r="Z153" s="413"/>
      <c r="AA153" s="413"/>
      <c r="AB153" s="413"/>
      <c r="AC153" s="413"/>
      <c r="AD153" s="413"/>
      <c r="AE153" s="413"/>
      <c r="AF153" s="413"/>
      <c r="AG153" s="413"/>
      <c r="AH153" s="413"/>
      <c r="AI153" s="413"/>
      <c r="AJ153" s="413"/>
      <c r="AK153" s="413"/>
      <c r="AP153" s="52"/>
      <c r="AW153" s="1"/>
      <c r="BA153" s="1"/>
    </row>
    <row r="154" spans="2:53" x14ac:dyDescent="0.2">
      <c r="B154" s="1"/>
      <c r="D154" s="413"/>
      <c r="E154" s="413"/>
      <c r="F154" s="413"/>
      <c r="G154" s="413"/>
      <c r="H154" s="413"/>
      <c r="I154" s="413"/>
      <c r="J154" s="413"/>
      <c r="K154" s="413"/>
      <c r="L154" s="413"/>
      <c r="M154" s="413"/>
      <c r="N154" s="414"/>
      <c r="O154" s="413"/>
      <c r="P154" s="413"/>
      <c r="Q154" s="413"/>
      <c r="R154" s="413"/>
      <c r="S154" s="413"/>
      <c r="T154" s="413"/>
      <c r="U154" s="413"/>
      <c r="V154" s="413"/>
      <c r="W154" s="413"/>
      <c r="X154" s="413"/>
      <c r="Y154" s="413"/>
      <c r="Z154" s="413"/>
      <c r="AA154" s="413"/>
      <c r="AB154" s="413"/>
      <c r="AC154" s="413"/>
      <c r="AD154" s="413"/>
      <c r="AE154" s="413"/>
      <c r="AF154" s="413"/>
      <c r="AG154" s="413"/>
      <c r="AH154" s="413"/>
      <c r="AI154" s="413"/>
      <c r="AJ154" s="413"/>
      <c r="AK154" s="413"/>
      <c r="AP154" s="52"/>
      <c r="AW154" s="1"/>
      <c r="BA154" s="1"/>
    </row>
    <row r="155" spans="2:53" x14ac:dyDescent="0.2">
      <c r="B155" s="1"/>
      <c r="D155" s="413"/>
      <c r="E155" s="413"/>
      <c r="F155" s="413"/>
      <c r="G155" s="413"/>
      <c r="H155" s="413"/>
      <c r="I155" s="413"/>
      <c r="J155" s="413"/>
      <c r="K155" s="413"/>
      <c r="L155" s="413"/>
      <c r="M155" s="413"/>
      <c r="N155" s="414"/>
      <c r="O155" s="413"/>
      <c r="P155" s="413"/>
      <c r="Q155" s="413"/>
      <c r="R155" s="413"/>
      <c r="S155" s="413"/>
      <c r="T155" s="413"/>
      <c r="U155" s="413"/>
      <c r="V155" s="413"/>
      <c r="W155" s="413"/>
      <c r="X155" s="413"/>
      <c r="Y155" s="413"/>
      <c r="Z155" s="413"/>
      <c r="AA155" s="413"/>
      <c r="AB155" s="413"/>
      <c r="AC155" s="413"/>
      <c r="AD155" s="413"/>
      <c r="AE155" s="413"/>
      <c r="AF155" s="413"/>
      <c r="AG155" s="413"/>
      <c r="AH155" s="413"/>
      <c r="AI155" s="413"/>
      <c r="AJ155" s="413"/>
      <c r="AK155" s="413"/>
      <c r="AP155" s="52"/>
      <c r="AW155" s="1"/>
      <c r="BA155" s="1"/>
    </row>
    <row r="156" spans="2:53" x14ac:dyDescent="0.2">
      <c r="B156" s="1"/>
      <c r="D156" s="413"/>
      <c r="E156" s="413"/>
      <c r="F156" s="413"/>
      <c r="G156" s="413"/>
      <c r="H156" s="413"/>
      <c r="I156" s="413"/>
      <c r="J156" s="413"/>
      <c r="K156" s="413"/>
      <c r="L156" s="413"/>
      <c r="M156" s="413"/>
      <c r="N156" s="414"/>
      <c r="O156" s="413"/>
      <c r="P156" s="413"/>
      <c r="Q156" s="413"/>
      <c r="R156" s="413"/>
      <c r="S156" s="413"/>
      <c r="T156" s="413"/>
      <c r="U156" s="413"/>
      <c r="V156" s="413"/>
      <c r="W156" s="413"/>
      <c r="X156" s="413"/>
      <c r="Y156" s="413"/>
      <c r="Z156" s="413"/>
      <c r="AA156" s="413"/>
      <c r="AB156" s="413"/>
      <c r="AC156" s="413"/>
      <c r="AD156" s="413"/>
      <c r="AE156" s="413"/>
      <c r="AF156" s="413"/>
      <c r="AG156" s="413"/>
      <c r="AH156" s="413"/>
      <c r="AI156" s="413"/>
      <c r="AJ156" s="413"/>
      <c r="AK156" s="413"/>
      <c r="AP156" s="52"/>
      <c r="AW156" s="1"/>
      <c r="BA156" s="1"/>
    </row>
    <row r="157" spans="2:53" x14ac:dyDescent="0.2">
      <c r="B157" s="1"/>
      <c r="D157" s="413"/>
      <c r="E157" s="413"/>
      <c r="F157" s="413"/>
      <c r="G157" s="413"/>
      <c r="H157" s="413"/>
      <c r="I157" s="413"/>
      <c r="J157" s="413"/>
      <c r="K157" s="413"/>
      <c r="L157" s="413"/>
      <c r="M157" s="413"/>
      <c r="N157" s="414"/>
      <c r="O157" s="413"/>
      <c r="P157" s="413"/>
      <c r="Q157" s="413"/>
      <c r="R157" s="413"/>
      <c r="S157" s="413"/>
      <c r="T157" s="413"/>
      <c r="U157" s="413"/>
      <c r="V157" s="413"/>
      <c r="W157" s="413"/>
      <c r="X157" s="413"/>
      <c r="Y157" s="413"/>
      <c r="Z157" s="413"/>
      <c r="AA157" s="413"/>
      <c r="AB157" s="413"/>
      <c r="AC157" s="413"/>
      <c r="AD157" s="413"/>
      <c r="AE157" s="413"/>
      <c r="AF157" s="413"/>
      <c r="AG157" s="413"/>
      <c r="AH157" s="413"/>
      <c r="AI157" s="413"/>
      <c r="AJ157" s="413"/>
      <c r="AK157" s="413"/>
      <c r="AP157" s="52"/>
      <c r="AW157" s="1"/>
      <c r="BA157" s="1"/>
    </row>
    <row r="158" spans="2:53" x14ac:dyDescent="0.2">
      <c r="B158" s="1"/>
      <c r="D158" s="413"/>
      <c r="E158" s="413"/>
      <c r="F158" s="413"/>
      <c r="G158" s="413"/>
      <c r="H158" s="413"/>
      <c r="I158" s="413"/>
      <c r="J158" s="413"/>
      <c r="K158" s="413"/>
      <c r="L158" s="413"/>
      <c r="M158" s="413"/>
      <c r="N158" s="414"/>
      <c r="O158" s="413"/>
      <c r="P158" s="413"/>
      <c r="Q158" s="413"/>
      <c r="R158" s="413"/>
      <c r="S158" s="413"/>
      <c r="T158" s="413"/>
      <c r="U158" s="413"/>
      <c r="V158" s="413"/>
      <c r="W158" s="413"/>
      <c r="X158" s="413"/>
      <c r="Y158" s="413"/>
      <c r="Z158" s="413"/>
      <c r="AA158" s="413"/>
      <c r="AB158" s="413"/>
      <c r="AC158" s="413"/>
      <c r="AD158" s="413"/>
      <c r="AE158" s="413"/>
      <c r="AF158" s="413"/>
      <c r="AG158" s="413"/>
      <c r="AH158" s="413"/>
      <c r="AI158" s="413"/>
      <c r="AJ158" s="413"/>
      <c r="AK158" s="413"/>
      <c r="AP158" s="52"/>
      <c r="AW158" s="1"/>
      <c r="BA158" s="1"/>
    </row>
    <row r="159" spans="2:53" x14ac:dyDescent="0.2">
      <c r="B159" s="1"/>
      <c r="D159" s="413"/>
      <c r="E159" s="413"/>
      <c r="F159" s="413"/>
      <c r="G159" s="413"/>
      <c r="H159" s="413"/>
      <c r="I159" s="413"/>
      <c r="J159" s="413"/>
      <c r="K159" s="413"/>
      <c r="L159" s="413"/>
      <c r="M159" s="413"/>
      <c r="N159" s="414"/>
      <c r="O159" s="413"/>
      <c r="P159" s="413"/>
      <c r="Q159" s="413"/>
      <c r="R159" s="413"/>
      <c r="S159" s="413"/>
      <c r="T159" s="413"/>
      <c r="U159" s="413"/>
      <c r="V159" s="413"/>
      <c r="W159" s="413"/>
      <c r="X159" s="413"/>
      <c r="Y159" s="413"/>
      <c r="Z159" s="413"/>
      <c r="AA159" s="413"/>
      <c r="AB159" s="413"/>
      <c r="AC159" s="413"/>
      <c r="AD159" s="413"/>
      <c r="AE159" s="413"/>
      <c r="AF159" s="413"/>
      <c r="AG159" s="413"/>
      <c r="AH159" s="413"/>
      <c r="AI159" s="413"/>
      <c r="AJ159" s="413"/>
      <c r="AK159" s="413"/>
      <c r="AP159" s="52"/>
      <c r="AW159" s="1"/>
      <c r="BA159" s="1"/>
    </row>
    <row r="160" spans="2:53" x14ac:dyDescent="0.2">
      <c r="B160" s="1"/>
      <c r="D160" s="413"/>
      <c r="E160" s="413"/>
      <c r="F160" s="413"/>
      <c r="G160" s="413"/>
      <c r="H160" s="413"/>
      <c r="I160" s="413"/>
      <c r="J160" s="413"/>
      <c r="K160" s="413"/>
      <c r="L160" s="413"/>
      <c r="M160" s="413"/>
      <c r="N160" s="414"/>
      <c r="O160" s="413"/>
      <c r="P160" s="413"/>
      <c r="Q160" s="413"/>
      <c r="R160" s="413"/>
      <c r="S160" s="413"/>
      <c r="T160" s="413"/>
      <c r="U160" s="413"/>
      <c r="V160" s="413"/>
      <c r="W160" s="413"/>
      <c r="X160" s="413"/>
      <c r="Y160" s="413"/>
      <c r="Z160" s="413"/>
      <c r="AA160" s="413"/>
      <c r="AB160" s="413"/>
      <c r="AC160" s="413"/>
      <c r="AD160" s="413"/>
      <c r="AE160" s="413"/>
      <c r="AF160" s="413"/>
      <c r="AG160" s="413"/>
      <c r="AH160" s="413"/>
      <c r="AI160" s="413"/>
      <c r="AJ160" s="413"/>
      <c r="AK160" s="413"/>
      <c r="AP160" s="52"/>
      <c r="AW160" s="1"/>
      <c r="BA160" s="1"/>
    </row>
    <row r="161" spans="2:53" x14ac:dyDescent="0.2">
      <c r="B161" s="1"/>
      <c r="D161" s="413"/>
      <c r="E161" s="413"/>
      <c r="F161" s="413"/>
      <c r="G161" s="413"/>
      <c r="H161" s="413"/>
      <c r="I161" s="413"/>
      <c r="J161" s="413"/>
      <c r="K161" s="413"/>
      <c r="L161" s="413"/>
      <c r="M161" s="413"/>
      <c r="N161" s="414"/>
      <c r="O161" s="413"/>
      <c r="P161" s="413"/>
      <c r="Q161" s="413"/>
      <c r="R161" s="413"/>
      <c r="S161" s="413"/>
      <c r="T161" s="413"/>
      <c r="U161" s="413"/>
      <c r="V161" s="413"/>
      <c r="W161" s="413"/>
      <c r="X161" s="413"/>
      <c r="Y161" s="413"/>
      <c r="Z161" s="413"/>
      <c r="AA161" s="413"/>
      <c r="AB161" s="413"/>
      <c r="AC161" s="413"/>
      <c r="AD161" s="413"/>
      <c r="AE161" s="413"/>
      <c r="AF161" s="413"/>
      <c r="AG161" s="413"/>
      <c r="AH161" s="413"/>
      <c r="AI161" s="413"/>
      <c r="AJ161" s="413"/>
      <c r="AK161" s="413"/>
      <c r="AP161" s="52"/>
      <c r="AW161" s="1"/>
      <c r="BA161" s="1"/>
    </row>
    <row r="162" spans="2:53" x14ac:dyDescent="0.2">
      <c r="B162" s="1"/>
      <c r="D162" s="413"/>
      <c r="E162" s="413"/>
      <c r="F162" s="413"/>
      <c r="G162" s="413"/>
      <c r="H162" s="413"/>
      <c r="I162" s="413"/>
      <c r="J162" s="413"/>
      <c r="K162" s="413"/>
      <c r="L162" s="413"/>
      <c r="M162" s="413"/>
      <c r="N162" s="414"/>
      <c r="O162" s="413"/>
      <c r="P162" s="413"/>
      <c r="Q162" s="413"/>
      <c r="R162" s="413"/>
      <c r="S162" s="413"/>
      <c r="T162" s="413"/>
      <c r="U162" s="413"/>
      <c r="V162" s="413"/>
      <c r="W162" s="413"/>
      <c r="X162" s="413"/>
      <c r="Y162" s="413"/>
      <c r="Z162" s="413"/>
      <c r="AA162" s="413"/>
      <c r="AB162" s="413"/>
      <c r="AC162" s="413"/>
      <c r="AD162" s="413"/>
      <c r="AE162" s="413"/>
      <c r="AF162" s="413"/>
      <c r="AG162" s="413"/>
      <c r="AH162" s="413"/>
      <c r="AI162" s="413"/>
      <c r="AJ162" s="413"/>
      <c r="AK162" s="413"/>
      <c r="AP162" s="52"/>
      <c r="AW162" s="1"/>
      <c r="BA162" s="1"/>
    </row>
    <row r="163" spans="2:53" x14ac:dyDescent="0.2">
      <c r="B163" s="1"/>
      <c r="D163" s="413"/>
      <c r="E163" s="413"/>
      <c r="F163" s="413"/>
      <c r="G163" s="413"/>
      <c r="H163" s="413"/>
      <c r="I163" s="413"/>
      <c r="J163" s="413"/>
      <c r="K163" s="413"/>
      <c r="L163" s="413"/>
      <c r="M163" s="413"/>
      <c r="N163" s="414"/>
      <c r="O163" s="413"/>
      <c r="P163" s="413"/>
      <c r="Q163" s="413"/>
      <c r="R163" s="413"/>
      <c r="S163" s="413"/>
      <c r="T163" s="413"/>
      <c r="U163" s="413"/>
      <c r="V163" s="413"/>
      <c r="W163" s="413"/>
      <c r="X163" s="413"/>
      <c r="Y163" s="413"/>
      <c r="Z163" s="413"/>
      <c r="AA163" s="413"/>
      <c r="AB163" s="413"/>
      <c r="AC163" s="413"/>
      <c r="AD163" s="413"/>
      <c r="AE163" s="413"/>
      <c r="AF163" s="413"/>
      <c r="AG163" s="413"/>
      <c r="AH163" s="413"/>
      <c r="AI163" s="413"/>
      <c r="AJ163" s="413"/>
      <c r="AK163" s="413"/>
      <c r="AP163" s="52"/>
      <c r="AW163" s="1"/>
      <c r="BA163" s="1"/>
    </row>
    <row r="164" spans="2:53" x14ac:dyDescent="0.2">
      <c r="B164" s="1"/>
      <c r="D164" s="413"/>
      <c r="E164" s="413"/>
      <c r="F164" s="413"/>
      <c r="G164" s="413"/>
      <c r="H164" s="413"/>
      <c r="I164" s="413"/>
      <c r="J164" s="413"/>
      <c r="K164" s="413"/>
      <c r="L164" s="413"/>
      <c r="M164" s="413"/>
      <c r="N164" s="414"/>
      <c r="O164" s="413"/>
      <c r="P164" s="413"/>
      <c r="Q164" s="413"/>
      <c r="R164" s="413"/>
      <c r="S164" s="413"/>
      <c r="T164" s="413"/>
      <c r="U164" s="413"/>
      <c r="V164" s="413"/>
      <c r="W164" s="413"/>
      <c r="X164" s="413"/>
      <c r="Y164" s="413"/>
      <c r="Z164" s="413"/>
      <c r="AA164" s="413"/>
      <c r="AB164" s="413"/>
      <c r="AC164" s="413"/>
      <c r="AD164" s="413"/>
      <c r="AE164" s="413"/>
      <c r="AF164" s="413"/>
      <c r="AG164" s="413"/>
      <c r="AH164" s="413"/>
      <c r="AI164" s="413"/>
      <c r="AJ164" s="413"/>
      <c r="AK164" s="413"/>
      <c r="AP164" s="52"/>
      <c r="AW164" s="1"/>
      <c r="BA164" s="1"/>
    </row>
    <row r="165" spans="2:53" x14ac:dyDescent="0.2">
      <c r="B165" s="1"/>
      <c r="D165" s="413"/>
      <c r="E165" s="413"/>
      <c r="F165" s="413"/>
      <c r="G165" s="413"/>
      <c r="H165" s="413"/>
      <c r="I165" s="413"/>
      <c r="J165" s="413"/>
      <c r="K165" s="413"/>
      <c r="L165" s="413"/>
      <c r="M165" s="413"/>
      <c r="N165" s="414"/>
      <c r="O165" s="413"/>
      <c r="P165" s="413"/>
      <c r="Q165" s="413"/>
      <c r="R165" s="413"/>
      <c r="S165" s="413"/>
      <c r="T165" s="413"/>
      <c r="U165" s="413"/>
      <c r="V165" s="413"/>
      <c r="W165" s="413"/>
      <c r="X165" s="413"/>
      <c r="Y165" s="413"/>
      <c r="Z165" s="413"/>
      <c r="AA165" s="413"/>
      <c r="AB165" s="413"/>
      <c r="AC165" s="413"/>
      <c r="AD165" s="413"/>
      <c r="AE165" s="413"/>
      <c r="AF165" s="413"/>
      <c r="AG165" s="413"/>
      <c r="AH165" s="413"/>
      <c r="AI165" s="413"/>
      <c r="AJ165" s="413"/>
      <c r="AK165" s="413"/>
      <c r="AP165" s="52"/>
      <c r="AW165" s="1"/>
      <c r="BA165" s="1"/>
    </row>
    <row r="166" spans="2:53" x14ac:dyDescent="0.2">
      <c r="B166" s="1"/>
      <c r="D166" s="413"/>
      <c r="E166" s="413"/>
      <c r="F166" s="413"/>
      <c r="G166" s="413"/>
      <c r="H166" s="413"/>
      <c r="I166" s="413"/>
      <c r="J166" s="413"/>
      <c r="K166" s="413"/>
      <c r="L166" s="413"/>
      <c r="M166" s="413"/>
      <c r="N166" s="414"/>
      <c r="O166" s="413"/>
      <c r="P166" s="413"/>
      <c r="Q166" s="413"/>
      <c r="R166" s="413"/>
      <c r="S166" s="413"/>
      <c r="T166" s="413"/>
      <c r="U166" s="413"/>
      <c r="V166" s="413"/>
      <c r="W166" s="413"/>
      <c r="X166" s="413"/>
      <c r="Y166" s="413"/>
      <c r="Z166" s="413"/>
      <c r="AA166" s="413"/>
      <c r="AB166" s="413"/>
      <c r="AC166" s="413"/>
      <c r="AD166" s="413"/>
      <c r="AE166" s="413"/>
      <c r="AF166" s="413"/>
      <c r="AG166" s="413"/>
      <c r="AH166" s="413"/>
      <c r="AI166" s="413"/>
      <c r="AJ166" s="413"/>
      <c r="AK166" s="413"/>
      <c r="AP166" s="52"/>
      <c r="AW166" s="1"/>
      <c r="BA166" s="1"/>
    </row>
    <row r="167" spans="2:53" x14ac:dyDescent="0.2">
      <c r="B167" s="1"/>
      <c r="D167" s="413"/>
      <c r="E167" s="413"/>
      <c r="F167" s="413"/>
      <c r="G167" s="413"/>
      <c r="H167" s="413"/>
      <c r="I167" s="413"/>
      <c r="J167" s="413"/>
      <c r="K167" s="413"/>
      <c r="L167" s="413"/>
      <c r="M167" s="413"/>
      <c r="N167" s="414"/>
      <c r="O167" s="413"/>
      <c r="P167" s="413"/>
      <c r="Q167" s="413"/>
      <c r="R167" s="413"/>
      <c r="S167" s="413"/>
      <c r="T167" s="413"/>
      <c r="U167" s="413"/>
      <c r="V167" s="413"/>
      <c r="W167" s="413"/>
      <c r="X167" s="413"/>
      <c r="Y167" s="413"/>
      <c r="Z167" s="413"/>
      <c r="AA167" s="413"/>
      <c r="AB167" s="413"/>
      <c r="AC167" s="413"/>
      <c r="AD167" s="413"/>
      <c r="AE167" s="413"/>
      <c r="AF167" s="413"/>
      <c r="AG167" s="413"/>
      <c r="AH167" s="413"/>
      <c r="AI167" s="413"/>
      <c r="AJ167" s="413"/>
      <c r="AK167" s="413"/>
      <c r="AP167" s="52"/>
      <c r="AW167" s="1"/>
      <c r="BA167" s="1"/>
    </row>
    <row r="168" spans="2:53" x14ac:dyDescent="0.2">
      <c r="B168" s="1"/>
      <c r="D168" s="413"/>
      <c r="E168" s="413"/>
      <c r="F168" s="413"/>
      <c r="G168" s="413"/>
      <c r="H168" s="413"/>
      <c r="I168" s="413"/>
      <c r="J168" s="413"/>
      <c r="K168" s="413"/>
      <c r="L168" s="413"/>
      <c r="M168" s="413"/>
      <c r="N168" s="414"/>
      <c r="O168" s="413"/>
      <c r="P168" s="413"/>
      <c r="Q168" s="413"/>
      <c r="R168" s="413"/>
      <c r="S168" s="413"/>
      <c r="T168" s="413"/>
      <c r="U168" s="413"/>
      <c r="V168" s="413"/>
      <c r="W168" s="413"/>
      <c r="X168" s="413"/>
      <c r="Y168" s="413"/>
      <c r="Z168" s="413"/>
      <c r="AA168" s="413"/>
      <c r="AB168" s="413"/>
      <c r="AC168" s="413"/>
      <c r="AD168" s="413"/>
      <c r="AE168" s="413"/>
      <c r="AF168" s="413"/>
      <c r="AG168" s="413"/>
      <c r="AH168" s="413"/>
      <c r="AI168" s="413"/>
      <c r="AJ168" s="413"/>
      <c r="AK168" s="413"/>
      <c r="AP168" s="52"/>
      <c r="AW168" s="1"/>
      <c r="BA168" s="1"/>
    </row>
    <row r="169" spans="2:53" ht="12.75" customHeight="1" x14ac:dyDescent="0.2">
      <c r="B169" s="1"/>
      <c r="D169" s="413"/>
      <c r="E169" s="413"/>
      <c r="F169" s="413"/>
      <c r="G169" s="413"/>
      <c r="H169" s="413"/>
      <c r="I169" s="413"/>
      <c r="J169" s="413"/>
      <c r="K169" s="413"/>
      <c r="L169" s="413"/>
      <c r="M169" s="413"/>
      <c r="N169" s="414"/>
      <c r="O169" s="413"/>
      <c r="P169" s="413"/>
      <c r="Q169" s="413"/>
      <c r="R169" s="413"/>
      <c r="S169" s="413"/>
      <c r="T169" s="413"/>
      <c r="U169" s="413"/>
      <c r="V169" s="413"/>
      <c r="W169" s="413"/>
      <c r="X169" s="413"/>
      <c r="Y169" s="413"/>
      <c r="Z169" s="413"/>
      <c r="AA169" s="413"/>
      <c r="AB169" s="413"/>
      <c r="AC169" s="413"/>
      <c r="AD169" s="413"/>
      <c r="AE169" s="413"/>
      <c r="AF169" s="413"/>
      <c r="AG169" s="413"/>
      <c r="AH169" s="413"/>
      <c r="AI169" s="413"/>
      <c r="AJ169" s="413"/>
      <c r="AK169" s="413"/>
      <c r="AP169" s="52"/>
      <c r="AW169" s="1"/>
      <c r="BA169" s="1"/>
    </row>
    <row r="170" spans="2:53" x14ac:dyDescent="0.2">
      <c r="B170" s="1"/>
      <c r="D170" s="413"/>
      <c r="E170" s="413"/>
      <c r="F170" s="413"/>
      <c r="G170" s="413"/>
      <c r="H170" s="413"/>
      <c r="I170" s="413"/>
      <c r="J170" s="413"/>
      <c r="K170" s="413"/>
      <c r="L170" s="413"/>
      <c r="M170" s="413"/>
      <c r="N170" s="414"/>
      <c r="O170" s="413"/>
      <c r="P170" s="413"/>
      <c r="Q170" s="413"/>
      <c r="R170" s="413"/>
      <c r="S170" s="413"/>
      <c r="T170" s="413"/>
      <c r="U170" s="413"/>
      <c r="V170" s="413"/>
      <c r="W170" s="413"/>
      <c r="X170" s="413"/>
      <c r="Y170" s="413"/>
      <c r="Z170" s="413"/>
      <c r="AA170" s="413"/>
      <c r="AB170" s="413"/>
      <c r="AC170" s="413"/>
      <c r="AD170" s="413"/>
      <c r="AE170" s="413"/>
      <c r="AF170" s="413"/>
      <c r="AG170" s="413"/>
      <c r="AH170" s="413"/>
      <c r="AI170" s="413"/>
      <c r="AJ170" s="413"/>
      <c r="AK170" s="413"/>
      <c r="AP170" s="52"/>
      <c r="AW170" s="1"/>
      <c r="BA170" s="1"/>
    </row>
    <row r="171" spans="2:53" x14ac:dyDescent="0.2">
      <c r="B171" s="1"/>
      <c r="D171" s="413"/>
      <c r="E171" s="413"/>
      <c r="F171" s="413"/>
      <c r="G171" s="413"/>
      <c r="H171" s="413"/>
      <c r="I171" s="413"/>
      <c r="J171" s="413"/>
      <c r="K171" s="413"/>
      <c r="L171" s="413"/>
      <c r="M171" s="413"/>
      <c r="N171" s="414"/>
      <c r="O171" s="413"/>
      <c r="P171" s="413"/>
      <c r="Q171" s="413"/>
      <c r="R171" s="413"/>
      <c r="S171" s="413"/>
      <c r="T171" s="413"/>
      <c r="U171" s="413"/>
      <c r="V171" s="413"/>
      <c r="W171" s="413"/>
      <c r="X171" s="413"/>
      <c r="Y171" s="413"/>
      <c r="Z171" s="413"/>
      <c r="AA171" s="413"/>
      <c r="AB171" s="413"/>
      <c r="AC171" s="413"/>
      <c r="AD171" s="413"/>
      <c r="AE171" s="413"/>
      <c r="AF171" s="413"/>
      <c r="AG171" s="413"/>
      <c r="AH171" s="413"/>
      <c r="AI171" s="413"/>
      <c r="AJ171" s="413"/>
      <c r="AK171" s="413"/>
      <c r="AP171" s="52"/>
      <c r="AW171" s="1"/>
      <c r="BA171" s="1"/>
    </row>
    <row r="172" spans="2:53" x14ac:dyDescent="0.2">
      <c r="B172" s="1"/>
      <c r="D172" s="413"/>
      <c r="E172" s="413"/>
      <c r="F172" s="413"/>
      <c r="G172" s="413"/>
      <c r="H172" s="413"/>
      <c r="I172" s="413"/>
      <c r="J172" s="413"/>
      <c r="K172" s="413"/>
      <c r="L172" s="413"/>
      <c r="M172" s="413"/>
      <c r="N172" s="414"/>
      <c r="O172" s="413"/>
      <c r="P172" s="413"/>
      <c r="Q172" s="413"/>
      <c r="R172" s="413"/>
      <c r="S172" s="413"/>
      <c r="T172" s="413"/>
      <c r="U172" s="413"/>
      <c r="V172" s="413"/>
      <c r="W172" s="413"/>
      <c r="X172" s="413"/>
      <c r="Y172" s="413"/>
      <c r="Z172" s="413"/>
      <c r="AA172" s="413"/>
      <c r="AB172" s="413"/>
      <c r="AC172" s="413"/>
      <c r="AD172" s="413"/>
      <c r="AE172" s="413"/>
      <c r="AF172" s="413"/>
      <c r="AG172" s="413"/>
      <c r="AH172" s="413"/>
      <c r="AI172" s="413"/>
      <c r="AJ172" s="413"/>
      <c r="AK172" s="413"/>
      <c r="AW172" s="1"/>
      <c r="BA172" s="1"/>
    </row>
    <row r="173" spans="2:53" ht="12.75" customHeight="1" x14ac:dyDescent="0.2">
      <c r="B173" s="1"/>
      <c r="D173" s="413"/>
      <c r="E173" s="413"/>
      <c r="F173" s="413"/>
      <c r="G173" s="413"/>
      <c r="H173" s="413"/>
      <c r="I173" s="413"/>
      <c r="J173" s="413"/>
      <c r="K173" s="413"/>
      <c r="L173" s="413"/>
      <c r="M173" s="413"/>
      <c r="N173" s="414"/>
      <c r="O173" s="413"/>
      <c r="P173" s="413"/>
      <c r="Q173" s="413"/>
      <c r="R173" s="413"/>
      <c r="S173" s="413"/>
      <c r="T173" s="413"/>
      <c r="U173" s="413"/>
      <c r="V173" s="413"/>
      <c r="W173" s="413"/>
      <c r="X173" s="413"/>
      <c r="Y173" s="413"/>
      <c r="Z173" s="413"/>
      <c r="AA173" s="413"/>
      <c r="AB173" s="413"/>
      <c r="AC173" s="413"/>
      <c r="AD173" s="413"/>
      <c r="AE173" s="413"/>
      <c r="AF173" s="413"/>
      <c r="AG173" s="413"/>
      <c r="AH173" s="413"/>
      <c r="AI173" s="413"/>
      <c r="AJ173" s="413"/>
      <c r="AK173" s="413"/>
      <c r="AW173" s="1"/>
      <c r="BA173" s="1"/>
    </row>
  </sheetData>
  <sheetProtection selectLockedCells="1" selectUnlockedCells="1"/>
  <sortState xmlns:xlrd2="http://schemas.microsoft.com/office/spreadsheetml/2017/richdata2" ref="B80:BC85">
    <sortCondition ref="C80:C85"/>
  </sortState>
  <mergeCells count="91">
    <mergeCell ref="AF5:AG5"/>
    <mergeCell ref="V4:W4"/>
    <mergeCell ref="X4:Y4"/>
    <mergeCell ref="Z4:AA4"/>
    <mergeCell ref="AL2:AM2"/>
    <mergeCell ref="AD2:AE2"/>
    <mergeCell ref="AJ3:AK3"/>
    <mergeCell ref="AL3:AM3"/>
    <mergeCell ref="AD3:AE3"/>
    <mergeCell ref="AJ2:AK2"/>
    <mergeCell ref="AF2:AG2"/>
    <mergeCell ref="AH2:AI2"/>
    <mergeCell ref="AF3:AG3"/>
    <mergeCell ref="V2:W2"/>
    <mergeCell ref="X2:Y2"/>
    <mergeCell ref="Z2:AA2"/>
    <mergeCell ref="L3:M3"/>
    <mergeCell ref="L4:M4"/>
    <mergeCell ref="N4:O4"/>
    <mergeCell ref="P4:Q4"/>
    <mergeCell ref="R4:S4"/>
    <mergeCell ref="T4:U4"/>
    <mergeCell ref="D4:E4"/>
    <mergeCell ref="F4:G4"/>
    <mergeCell ref="H4:I4"/>
    <mergeCell ref="J4:K4"/>
    <mergeCell ref="F3:G3"/>
    <mergeCell ref="H3:I3"/>
    <mergeCell ref="J3:K3"/>
    <mergeCell ref="D3:E3"/>
    <mergeCell ref="D2:E2"/>
    <mergeCell ref="F2:G2"/>
    <mergeCell ref="L2:M2"/>
    <mergeCell ref="H2:I2"/>
    <mergeCell ref="J2:K2"/>
    <mergeCell ref="N2:O2"/>
    <mergeCell ref="AB3:AC3"/>
    <mergeCell ref="P3:Q3"/>
    <mergeCell ref="R3:S3"/>
    <mergeCell ref="T3:U3"/>
    <mergeCell ref="V3:W3"/>
    <mergeCell ref="X3:Y3"/>
    <mergeCell ref="Z3:AA3"/>
    <mergeCell ref="N3:O3"/>
    <mergeCell ref="AB2:AC2"/>
    <mergeCell ref="P2:Q2"/>
    <mergeCell ref="R2:S2"/>
    <mergeCell ref="T2:U2"/>
    <mergeCell ref="AU4:BC4"/>
    <mergeCell ref="AB4:AC4"/>
    <mergeCell ref="AD4:AE4"/>
    <mergeCell ref="AJ4:AK4"/>
    <mergeCell ref="AL4:AM4"/>
    <mergeCell ref="AQ4:AT4"/>
    <mergeCell ref="AF4:AG4"/>
    <mergeCell ref="D5:E5"/>
    <mergeCell ref="F5:G5"/>
    <mergeCell ref="H5:I5"/>
    <mergeCell ref="J5:K5"/>
    <mergeCell ref="N5:O5"/>
    <mergeCell ref="D6:E6"/>
    <mergeCell ref="H6:I6"/>
    <mergeCell ref="J6:K6"/>
    <mergeCell ref="N6:O6"/>
    <mergeCell ref="P6:Q6"/>
    <mergeCell ref="L6:M6"/>
    <mergeCell ref="F6:G6"/>
    <mergeCell ref="AD5:AE5"/>
    <mergeCell ref="AD6:AE6"/>
    <mergeCell ref="AB5:AC5"/>
    <mergeCell ref="L5:M5"/>
    <mergeCell ref="P5:Q5"/>
    <mergeCell ref="R5:S5"/>
    <mergeCell ref="T5:U5"/>
    <mergeCell ref="V5:W5"/>
    <mergeCell ref="X5:Y5"/>
    <mergeCell ref="Z5:AA5"/>
    <mergeCell ref="AL6:AM6"/>
    <mergeCell ref="J87:K87"/>
    <mergeCell ref="AJ6:AK6"/>
    <mergeCell ref="R6:S6"/>
    <mergeCell ref="T6:U6"/>
    <mergeCell ref="V6:W6"/>
    <mergeCell ref="X6:Y6"/>
    <mergeCell ref="Z6:AA6"/>
    <mergeCell ref="AB6:AC6"/>
    <mergeCell ref="AH3:AI3"/>
    <mergeCell ref="AH4:AI4"/>
    <mergeCell ref="AH5:AI5"/>
    <mergeCell ref="AJ5:AK5"/>
    <mergeCell ref="AL5:AM5"/>
  </mergeCells>
  <conditionalFormatting sqref="AU87">
    <cfRule type="cellIs" priority="212" stopIfTrue="1" operator="equal">
      <formula>"04"</formula>
    </cfRule>
  </conditionalFormatting>
  <conditionalFormatting sqref="AU6:BC6">
    <cfRule type="cellIs" priority="209" stopIfTrue="1" operator="equal">
      <formula>"04"</formula>
    </cfRule>
  </conditionalFormatting>
  <conditionalFormatting sqref="AU8:BC9 AU11:BC11 AU13:BC13 BB31 BB32:BC32 AU36:BC41 AU52:BC53 AU67:BC67 AU69:BC69 AU71:BC72 AU74:BC75">
    <cfRule type="cellIs" dxfId="244" priority="211" stopIfTrue="1" operator="greaterThan">
      <formula>0</formula>
    </cfRule>
  </conditionalFormatting>
  <conditionalFormatting sqref="AU15:BC16 AU31:BA32 AU55:BC58 AU60:BC63">
    <cfRule type="cellIs" dxfId="242" priority="32" stopIfTrue="1" operator="greaterThan">
      <formula>0</formula>
    </cfRule>
  </conditionalFormatting>
  <conditionalFormatting sqref="AU18:BC18">
    <cfRule type="cellIs" dxfId="241" priority="98" stopIfTrue="1" operator="greaterThan">
      <formula>0</formula>
    </cfRule>
  </conditionalFormatting>
  <conditionalFormatting sqref="AU20:BC21">
    <cfRule type="cellIs" dxfId="239" priority="94" stopIfTrue="1" operator="greaterThan">
      <formula>0</formula>
    </cfRule>
  </conditionalFormatting>
  <conditionalFormatting sqref="AU23:BC24">
    <cfRule type="cellIs" dxfId="237" priority="90" stopIfTrue="1" operator="greaterThan">
      <formula>0</formula>
    </cfRule>
  </conditionalFormatting>
  <conditionalFormatting sqref="AU26:BC27">
    <cfRule type="cellIs" dxfId="235" priority="86" stopIfTrue="1" operator="greaterThan">
      <formula>0</formula>
    </cfRule>
  </conditionalFormatting>
  <conditionalFormatting sqref="AU29:BC29">
    <cfRule type="cellIs" dxfId="233" priority="84" stopIfTrue="1" operator="greaterThan">
      <formula>0</formula>
    </cfRule>
  </conditionalFormatting>
  <conditionalFormatting sqref="AU33:BC34">
    <cfRule type="cellIs" dxfId="231" priority="22" stopIfTrue="1" operator="greaterThan">
      <formula>0</formula>
    </cfRule>
  </conditionalFormatting>
  <conditionalFormatting sqref="AU43:BC46">
    <cfRule type="cellIs" dxfId="229" priority="2" stopIfTrue="1" operator="greaterThan">
      <formula>0</formula>
    </cfRule>
  </conditionalFormatting>
  <conditionalFormatting sqref="AU48:BC50">
    <cfRule type="cellIs" dxfId="227" priority="4" stopIfTrue="1" operator="greaterThan">
      <formula>0</formula>
    </cfRule>
  </conditionalFormatting>
  <conditionalFormatting sqref="AU77:BC78">
    <cfRule type="cellIs" dxfId="224" priority="6" stopIfTrue="1" operator="greaterThan">
      <formula>0</formula>
    </cfRule>
  </conditionalFormatting>
  <conditionalFormatting sqref="AU80:BC85">
    <cfRule type="cellIs" dxfId="223" priority="8" stopIfTrue="1" operator="greaterThan">
      <formula>0</formula>
    </cfRule>
  </conditionalFormatting>
  <conditionalFormatting sqref="AY87">
    <cfRule type="cellIs" priority="215" stopIfTrue="1" operator="equal">
      <formula>"04"</formula>
    </cfRule>
  </conditionalFormatting>
  <pageMargins left="0.15763888888888888" right="0.2298611111111111" top="0.31527777777777777" bottom="0.27013888888888887" header="0.51180555555555551" footer="0.51180555555555551"/>
  <pageSetup paperSize="9" scale="66" firstPageNumber="0" fitToWidth="2"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cellIs" priority="218" stopIfTrue="1" operator="equal" id="{A872215E-5772-4664-8885-65678F22EEAC}">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219" stopIfTrue="1" operator="equal" id="{6066318C-1FF8-4E46-82DE-00437C577902}">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220" stopIfTrue="1" operator="equal" id="{AC4A866E-63E8-435C-BADE-A215F31595A2}">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E8:E9 G8:G9 I8:I9 K8:M9 O8:O9 E11 G11 I11 K11:M11 O11 E13 G13 I13 K13:M13 O13 E15:E16 G15:G16 O15:O16 Q15:Q16 S15:S16 U15:U16 W15:W16 Y15:Y16 AA15:AA16 AC15:AC16 AE15:AI16 AK15:AK16 I16 K16:M16 AM16 E18 G18 I18 K18:M18 O18 E26:E27 G26:G27 I26:I27 K26:M27 O26:O27 E29 G29 I29 K29:M29 O29 E36:E41 G36:G41 I36:I41 K36:M41 O36:O41 Q36:Q41 S36:S41 U36:U41 W36:W41 Y36:Y41 AA36:AA41 AC36:AC41 AE36:AI41 AK36:AK41 AM36:AM41 E43:E46 G43:G46 I43:I46 K43:M46 O43:O46 E48 G48 I48 K48:M48 O48 E50 G50 I50 K50:M50 O50 E52:E53 G52:G53 I52:I53 K52:M53 O52:O53 E55:E58 G55:G58 I55:I58 K55:M58 O55:O58 Q55:Q58 S55:S58 U55:U58 W55:W58 Y55:Y58 AA55:AA58 AC55:AC58 AE55:AI58 AK55:AK58 AM55:AM58 E60:E63 G60:G63 I60:I63 K60:M63 O60:O63 Q60:Q63 S60:S63 U60:U63 W60:W63 Y60:Y63 AA60:AA63 AC60:AC63 AE60:AI63 AK60:AK63 AM60:AM63 E67 G67 I67 K67:M67 O67 E69 G69 I69 K69:M69 O69 E71:E72 G71:G72 I71:I72 K71:M72 O71:O72 E74:E75 G74:G75 I74:I75 K74:M75 O74:O75 Q74:Q75 S74:S75 U74:U75 W74:W75 Y74:Y75 AA74:AA75 AC74:AC75 AE74:AI75 AK74:AK75 AM74:AM75 E77:E78 G77:G78 I77:I78 K77:M78 O77:O78 Q77:Q78 S77:S78 U77:U78 W77:W78 Y77:Y78 AA77:AA78 AC77:AC78 AE77:AI78 AK77:AK78 AM77:AM78</xm:sqref>
        </x14:conditionalFormatting>
        <x14:conditionalFormatting xmlns:xm="http://schemas.microsoft.com/office/excel/2006/main">
          <x14:cfRule type="cellIs" priority="173" stopIfTrue="1" operator="equal" id="{747B3FE4-0ABF-4CB6-9E3D-864F44595491}">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172" stopIfTrue="1" operator="equal" id="{7B4E8129-2F2A-4DC9-B592-FD1B991CC8D1}">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171" stopIfTrue="1" operator="equal" id="{214C743F-86B8-4944-B603-05761EB20EA2}">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m:sqref>E20:E21 G20:G21 I20:I21 K20:M21 O20:O21</xm:sqref>
        </x14:conditionalFormatting>
        <x14:conditionalFormatting xmlns:xm="http://schemas.microsoft.com/office/excel/2006/main">
          <x14:cfRule type="cellIs" priority="153" stopIfTrue="1" operator="equal" id="{4890D528-60D0-46A9-9C04-AFB2A66D4BFD}">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152" stopIfTrue="1" operator="equal" id="{86C164A9-4B55-4B48-9A06-9391AFD0C524}">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151" stopIfTrue="1" operator="equal" id="{C6B83EBF-72BE-4C87-859F-63011C43AF79}">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m:sqref>E23:E24 G23:G24 I23:I24 K23:M24 O23:O24</xm:sqref>
        </x14:conditionalFormatting>
        <x14:conditionalFormatting xmlns:xm="http://schemas.microsoft.com/office/excel/2006/main">
          <x14:cfRule type="cellIs" priority="25" stopIfTrue="1" operator="equal" id="{CA4C8DDA-CB0C-488B-B775-6AF008EEA423}">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26" stopIfTrue="1" operator="equal" id="{48593E07-147D-4CCD-9C31-91A90DDF9963}">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27" stopIfTrue="1" operator="equal" id="{CA0FE4FD-62E8-45B9-8561-D4C960F9CB3E}">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E31:E34 G31:G34 I31:I34 K31:M34 O31:O34</xm:sqref>
        </x14:conditionalFormatting>
        <x14:conditionalFormatting xmlns:xm="http://schemas.microsoft.com/office/excel/2006/main">
          <x14:cfRule type="cellIs" priority="38" stopIfTrue="1" operator="equal" id="{C1BB6C30-F71E-4666-98A5-09E60FBAE50F}">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39" stopIfTrue="1" operator="equal" id="{993764AB-4CD5-4362-9830-E0D5768FE1EE}">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37" stopIfTrue="1" operator="equal" id="{BDE75A82-3800-4199-8D28-62605E3C62B7}">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m:sqref>E80:E85 G80:G85 I80:I85 K80:M85 O80:O85 Q80:Q85 S80:S85 U80:U85 W80:W85 Y80:Y85 AA80:AA85 AC80:AC85 AE80:AI85 AK80:AK85 AM80:AM85</xm:sqref>
        </x14:conditionalFormatting>
        <x14:conditionalFormatting xmlns:xm="http://schemas.microsoft.com/office/excel/2006/main">
          <x14:cfRule type="cellIs" priority="187" stopIfTrue="1" operator="equal" id="{0EA1BD0D-54A5-43CD-82EC-FA06AAB9C752}">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188" stopIfTrue="1" operator="equal" id="{A6CEA152-4A67-4577-87C7-953FD19182AD}">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189" stopIfTrue="1" operator="equal" id="{75EADC3A-BD62-4B16-AD56-9BC00F07F07C}">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I15:K15 M15</xm:sqref>
        </x14:conditionalFormatting>
        <x14:conditionalFormatting xmlns:xm="http://schemas.microsoft.com/office/excel/2006/main">
          <x14:cfRule type="cellIs" priority="223" stopIfTrue="1" operator="equal" id="{99819E7F-2D64-4740-88A2-9D980616CD19}">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221" stopIfTrue="1" operator="equal" id="{CDEE1D4B-82CE-436E-B793-A5B7E46E973D}">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222" stopIfTrue="1" operator="equal" id="{90DB9AA0-4196-4D94-96B4-757B324934E0}">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m:sqref>Q8:Q9 S8:S9 U8:U9 W8:W9 Y8:Y9 AA8:AA9 AC8:AC9 AE8:AI9 AK8:AK9 AM8:AM9 Q11 S11 U11 W11 Y11 AA11 AC11 AE11:AI11 AK11 AM11 Q13 S13 U13 W13 Y13 AA13 AC13 AE13:AI13 AK13 AM13 Q18 S18 U18 W18 Y18 AA18 AC18 AE18:AI18 AK18 AM18 Q26:Q27 S26:S27 U26:U27 W26:W27 Y26:Y27 AA26:AA27 AC26:AC27 AE26:AI27 AK26:AK27 AM26:AM27 Q29 S29 U29 W29 Y29 AA29 AC29 AE29:AI29 AK29 AM29 Q43:Q46 S43:S46 U43:U46 W43:W46 Y43:Y46 AA43:AA46 AC43:AC46 AE43:AI46 AK43:AK46 AM43:AM46 Q48 S48 U48 W48 Y48 AA48 AC48 AE48:AI48 AK48 AM48 Q50 S50 U50 W50 Y50 AA50 AC50 AE50:AI50 AK50 AM50 Q52:Q53 S52:S53 U52:U53 W52:W53 Y52:Y53 AA52:AA53 AC52:AC53 AE52:AI53 AK52:AK53 AM52:AM53 Q67 S67 U67 W67 Y67 AA67 AC67 AE67:AI67 AK67 AM67 Q69 S69 U69 W69 Y69 AA69 AC69 AE69:AI69 AK69 AM69 Q71:Q72 S71:S72 U71:U72 W71:W72 Y71:Y72 AA71:AA72 AC71:AC72 AE71:AI72 AK71:AK72 AM71:AM72</xm:sqref>
        </x14:conditionalFormatting>
        <x14:conditionalFormatting xmlns:xm="http://schemas.microsoft.com/office/excel/2006/main">
          <x14:cfRule type="cellIs" priority="175" stopIfTrue="1" operator="equal" id="{266D59E6-FEE9-49E8-824A-8017C577A7DD}">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174" stopIfTrue="1" operator="equal" id="{D57772F0-C250-4DD7-949D-A0F50F20540C}">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176" stopIfTrue="1" operator="equal" id="{E31F0EA4-C645-4B99-84C1-C16845E521A0}">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Q20:Q21 S20:S21 U20:U21 W20:W21 Y20:Y21 AA20:AA21 AC20:AC21 AE20:AI21 AK20:AK21 AM20:AM21</xm:sqref>
        </x14:conditionalFormatting>
        <x14:conditionalFormatting xmlns:xm="http://schemas.microsoft.com/office/excel/2006/main">
          <x14:cfRule type="cellIs" priority="156" stopIfTrue="1" operator="equal" id="{73C5A9EC-DBC6-4431-8874-189AD6848525}">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154" stopIfTrue="1" operator="equal" id="{97D77CD1-37C3-4B6C-BC10-EACDEEA28095}">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155" stopIfTrue="1" operator="equal" id="{36556331-3BB2-43D7-A956-1FF00B431E9E}">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m:sqref>Q23:Q24 S23:S24 U23:U24 W23:W24 Y23:Y24 AA23:AA24 AC23:AC24 AE23:AI24 AK23:AK24 AM23:AM24</xm:sqref>
        </x14:conditionalFormatting>
        <x14:conditionalFormatting xmlns:xm="http://schemas.microsoft.com/office/excel/2006/main">
          <x14:cfRule type="cellIs" priority="30" stopIfTrue="1" operator="equal" id="{CBA60606-DE61-425A-BAAE-7610EDCED53C}">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29" stopIfTrue="1" operator="equal" id="{0D9A6E78-8364-4298-ADBC-D785A43215AD}">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28" stopIfTrue="1" operator="equal" id="{04B0A0C1-C23E-4F36-998D-EC4ED61A6313}">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m:sqref>Q31:Q34 S31:S34 U31:U34 W31:W34 Y31:Y34 AA31:AA34 AC31:AC34 AE31:AI34 AK31:AK34 AM31:AM34</xm:sqref>
        </x14:conditionalFormatting>
        <x14:conditionalFormatting xmlns:xm="http://schemas.microsoft.com/office/excel/2006/main">
          <x14:cfRule type="cellIs" priority="210" stopIfTrue="1" operator="equal" id="{D645A272-6906-4299-8D8F-F0930A04C1D5}">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AU8:BC9 AU11:BC11 AU13:BC13 BB31 BB32:BC32 AU36:BC41 AU52:BC53 AU67:BC67 AU69:BC69 AU71:BC72 AU74:BC75</xm:sqref>
        </x14:conditionalFormatting>
        <x14:conditionalFormatting xmlns:xm="http://schemas.microsoft.com/office/excel/2006/main">
          <x14:cfRule type="cellIs" priority="31" stopIfTrue="1" operator="equal" id="{1553BF2C-2701-470A-BD11-8751D2DEA764}">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AU15:BC16 AU31:BA32 AU55:BC58 AU60:BC63</xm:sqref>
        </x14:conditionalFormatting>
        <x14:conditionalFormatting xmlns:xm="http://schemas.microsoft.com/office/excel/2006/main">
          <x14:cfRule type="cellIs" priority="97" stopIfTrue="1" operator="equal" id="{D3483F16-3FC1-421F-8022-61B02B9E8E98}">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AU18:BC18</xm:sqref>
        </x14:conditionalFormatting>
        <x14:conditionalFormatting xmlns:xm="http://schemas.microsoft.com/office/excel/2006/main">
          <x14:cfRule type="cellIs" priority="93" stopIfTrue="1" operator="equal" id="{D5E0D4DD-E409-45CB-8A1A-6D09C71CC76E}">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AU20:BC21</xm:sqref>
        </x14:conditionalFormatting>
        <x14:conditionalFormatting xmlns:xm="http://schemas.microsoft.com/office/excel/2006/main">
          <x14:cfRule type="cellIs" priority="89" stopIfTrue="1" operator="equal" id="{073D277B-43E6-4931-83B7-83339CB22E0E}">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AU23:BC24</xm:sqref>
        </x14:conditionalFormatting>
        <x14:conditionalFormatting xmlns:xm="http://schemas.microsoft.com/office/excel/2006/main">
          <x14:cfRule type="cellIs" priority="85" stopIfTrue="1" operator="equal" id="{57B03B3D-2D13-4806-A58C-4A45BBC8A3A7}">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AU26:BC27</xm:sqref>
        </x14:conditionalFormatting>
        <x14:conditionalFormatting xmlns:xm="http://schemas.microsoft.com/office/excel/2006/main">
          <x14:cfRule type="cellIs" priority="83" stopIfTrue="1" operator="equal" id="{4051D2AA-2A92-459A-8E72-CFB576C96488}">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AU29:BC29</xm:sqref>
        </x14:conditionalFormatting>
        <x14:conditionalFormatting xmlns:xm="http://schemas.microsoft.com/office/excel/2006/main">
          <x14:cfRule type="cellIs" priority="21" stopIfTrue="1" operator="equal" id="{10925C5C-1D9E-4AB0-A627-29258E193437}">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AU33:BC34</xm:sqref>
        </x14:conditionalFormatting>
        <x14:conditionalFormatting xmlns:xm="http://schemas.microsoft.com/office/excel/2006/main">
          <x14:cfRule type="cellIs" priority="1" stopIfTrue="1" operator="equal" id="{406C66E2-6D10-43EF-A8CC-97BE46534196}">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AU43:BC46</xm:sqref>
        </x14:conditionalFormatting>
        <x14:conditionalFormatting xmlns:xm="http://schemas.microsoft.com/office/excel/2006/main">
          <x14:cfRule type="cellIs" priority="3" stopIfTrue="1" operator="equal" id="{5AA573B7-2997-42F1-8CA9-3702A59F206F}">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AU48:BC50</xm:sqref>
        </x14:conditionalFormatting>
        <x14:conditionalFormatting xmlns:xm="http://schemas.microsoft.com/office/excel/2006/main">
          <x14:cfRule type="cellIs" priority="5" stopIfTrue="1" operator="equal" id="{AD2EEFA5-D85C-4A9F-8325-DF31ECC3C658}">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AU77:BC78</xm:sqref>
        </x14:conditionalFormatting>
        <x14:conditionalFormatting xmlns:xm="http://schemas.microsoft.com/office/excel/2006/main">
          <x14:cfRule type="cellIs" priority="7" stopIfTrue="1" operator="equal" id="{4C78D66A-0AD7-448F-B436-2667887AD002}">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AU80:BC85</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8"/>
  <sheetViews>
    <sheetView zoomScale="85" zoomScaleNormal="85" workbookViewId="0">
      <selection activeCell="B4" sqref="B4"/>
    </sheetView>
  </sheetViews>
  <sheetFormatPr baseColWidth="10" defaultColWidth="11.5703125" defaultRowHeight="12.75" x14ac:dyDescent="0.2"/>
  <cols>
    <col min="1" max="1" width="17.42578125" customWidth="1"/>
    <col min="2" max="2" width="6.28515625" customWidth="1"/>
  </cols>
  <sheetData>
    <row r="1" spans="1:2" x14ac:dyDescent="0.2">
      <c r="A1" s="278" t="s">
        <v>206</v>
      </c>
    </row>
    <row r="4" spans="1:2" x14ac:dyDescent="0.2">
      <c r="A4" t="s">
        <v>207</v>
      </c>
      <c r="B4" s="282">
        <v>26</v>
      </c>
    </row>
    <row r="5" spans="1:2" x14ac:dyDescent="0.2">
      <c r="A5" t="s">
        <v>208</v>
      </c>
      <c r="B5" s="279" t="s">
        <v>11</v>
      </c>
    </row>
    <row r="6" spans="1:2" x14ac:dyDescent="0.2">
      <c r="A6" t="s">
        <v>209</v>
      </c>
      <c r="B6" s="280" t="s">
        <v>12</v>
      </c>
    </row>
    <row r="7" spans="1:2" x14ac:dyDescent="0.2">
      <c r="A7" t="s">
        <v>210</v>
      </c>
      <c r="B7" s="565" t="s">
        <v>13</v>
      </c>
    </row>
    <row r="8" spans="1:2" x14ac:dyDescent="0.2">
      <c r="A8" t="s">
        <v>211</v>
      </c>
      <c r="B8" s="281" t="s">
        <v>212</v>
      </c>
    </row>
  </sheetData>
  <sheetProtection selectLockedCells="1" selectUnlockedCells="1"/>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V140"/>
  <sheetViews>
    <sheetView zoomScale="85" zoomScaleNormal="85" workbookViewId="0">
      <pane ySplit="6" topLeftCell="A18" activePane="bottomLeft" state="frozen"/>
      <selection pane="bottomLeft" activeCell="A38" sqref="A38:XFD38"/>
    </sheetView>
  </sheetViews>
  <sheetFormatPr baseColWidth="10" defaultRowHeight="12.75" x14ac:dyDescent="0.2"/>
  <cols>
    <col min="1" max="1" width="2" style="9" customWidth="1"/>
    <col min="2" max="2" width="2.85546875" style="40" customWidth="1"/>
    <col min="3" max="3" width="26.5703125" style="9" customWidth="1"/>
    <col min="4" max="17" width="5" style="381" customWidth="1"/>
    <col min="18" max="18" width="6.140625" style="381" customWidth="1"/>
    <col min="19" max="19" width="5" style="381" customWidth="1"/>
    <col min="20" max="20" width="6.5703125" style="381" customWidth="1"/>
    <col min="21" max="27" width="5" style="381" customWidth="1"/>
    <col min="28" max="28" width="5.140625" style="9" customWidth="1"/>
    <col min="29" max="29" width="5.85546875" customWidth="1"/>
    <col min="30" max="30" width="2.85546875" style="9" customWidth="1"/>
    <col min="31" max="31" width="3.140625" style="9" customWidth="1"/>
    <col min="32" max="32" width="2.85546875" style="9" customWidth="1"/>
    <col min="33" max="33" width="3.5703125" style="9" customWidth="1"/>
    <col min="34" max="41" width="4.7109375" style="9" customWidth="1"/>
    <col min="42" max="16384" width="11.42578125" style="9"/>
  </cols>
  <sheetData>
    <row r="1" spans="2:41" ht="12.75" customHeight="1" x14ac:dyDescent="0.2">
      <c r="B1" s="65"/>
      <c r="C1" s="65"/>
    </row>
    <row r="2" spans="2:41" ht="12.75" customHeight="1" x14ac:dyDescent="0.2">
      <c r="B2" s="66"/>
      <c r="C2" s="65"/>
      <c r="D2" s="696"/>
      <c r="E2" s="697"/>
      <c r="F2" s="696"/>
      <c r="G2" s="697"/>
      <c r="H2" s="696"/>
      <c r="I2" s="697"/>
      <c r="J2" s="696"/>
      <c r="K2" s="697"/>
      <c r="L2" s="689"/>
      <c r="M2" s="689"/>
      <c r="N2" s="689"/>
      <c r="O2" s="689"/>
      <c r="P2" s="689"/>
      <c r="Q2" s="689"/>
      <c r="R2" s="689"/>
      <c r="S2" s="689"/>
      <c r="T2" s="689"/>
      <c r="U2" s="689"/>
      <c r="V2" s="696"/>
      <c r="W2" s="697"/>
      <c r="X2" s="696"/>
      <c r="Y2" s="697"/>
      <c r="Z2" s="697"/>
      <c r="AA2" s="697"/>
      <c r="AI2" s="720"/>
      <c r="AJ2" s="720"/>
      <c r="AK2" s="720"/>
      <c r="AL2" s="720"/>
    </row>
    <row r="3" spans="2:41" ht="13.5" customHeight="1" x14ac:dyDescent="0.2">
      <c r="B3" s="67"/>
      <c r="C3" s="65"/>
      <c r="D3" s="717"/>
      <c r="E3" s="718"/>
      <c r="F3" s="717"/>
      <c r="G3" s="718"/>
      <c r="H3" s="717"/>
      <c r="I3" s="718"/>
      <c r="J3" s="717"/>
      <c r="K3" s="718"/>
      <c r="L3" s="692"/>
      <c r="M3" s="681"/>
      <c r="N3" s="692"/>
      <c r="O3" s="681"/>
      <c r="P3" s="692"/>
      <c r="Q3" s="681"/>
      <c r="R3" s="681"/>
      <c r="S3" s="681"/>
      <c r="T3" s="681"/>
      <c r="U3" s="681"/>
      <c r="V3" s="668"/>
      <c r="W3" s="669"/>
      <c r="X3" s="721"/>
      <c r="Y3" s="722"/>
      <c r="Z3" s="669"/>
      <c r="AA3" s="669"/>
    </row>
    <row r="4" spans="2:41" ht="12.75" customHeight="1" x14ac:dyDescent="0.2">
      <c r="B4" s="68"/>
      <c r="C4" s="65"/>
      <c r="D4" s="668"/>
      <c r="E4" s="669"/>
      <c r="F4" s="668"/>
      <c r="G4" s="669"/>
      <c r="H4" s="668"/>
      <c r="I4" s="669"/>
      <c r="J4" s="668"/>
      <c r="K4" s="669"/>
      <c r="L4" s="681"/>
      <c r="M4" s="681"/>
      <c r="N4" s="681"/>
      <c r="O4" s="681"/>
      <c r="P4" s="681"/>
      <c r="Q4" s="681"/>
      <c r="R4" s="681"/>
      <c r="S4" s="681"/>
      <c r="T4" s="681"/>
      <c r="U4" s="681"/>
      <c r="V4" s="668"/>
      <c r="W4" s="669"/>
      <c r="X4" s="668"/>
      <c r="Y4" s="669"/>
      <c r="Z4" s="669"/>
      <c r="AA4" s="669"/>
      <c r="AB4" s="55" t="s">
        <v>1</v>
      </c>
      <c r="AC4" s="104" t="s">
        <v>1</v>
      </c>
      <c r="AD4" s="719" t="s">
        <v>2</v>
      </c>
      <c r="AE4" s="719"/>
      <c r="AF4" s="719"/>
      <c r="AG4" s="719"/>
      <c r="AH4" s="716" t="s">
        <v>3</v>
      </c>
      <c r="AI4" s="716"/>
      <c r="AJ4" s="716"/>
      <c r="AK4" s="716"/>
      <c r="AL4" s="716"/>
      <c r="AM4" s="716"/>
      <c r="AN4" s="716"/>
      <c r="AO4" s="716"/>
    </row>
    <row r="5" spans="2:41" ht="12.75" customHeight="1" x14ac:dyDescent="0.2">
      <c r="B5" s="68"/>
      <c r="C5" s="65"/>
      <c r="D5" s="668"/>
      <c r="E5" s="669"/>
      <c r="F5" s="668"/>
      <c r="G5" s="669"/>
      <c r="H5" s="668"/>
      <c r="I5" s="669"/>
      <c r="J5" s="668"/>
      <c r="K5" s="669"/>
      <c r="L5" s="668"/>
      <c r="M5" s="669"/>
      <c r="N5" s="668"/>
      <c r="O5" s="669"/>
      <c r="P5" s="668"/>
      <c r="Q5" s="669"/>
      <c r="R5" s="668"/>
      <c r="S5" s="669"/>
      <c r="T5" s="668"/>
      <c r="U5" s="669"/>
      <c r="V5" s="668"/>
      <c r="W5" s="669"/>
      <c r="X5" s="698"/>
      <c r="Y5" s="699"/>
      <c r="Z5" s="401"/>
      <c r="AA5" s="489"/>
      <c r="AB5" s="55"/>
      <c r="AC5" s="104"/>
      <c r="AD5" s="510"/>
      <c r="AE5" s="510"/>
      <c r="AF5" s="510"/>
      <c r="AG5" s="490"/>
      <c r="AH5" s="56"/>
      <c r="AI5" s="56"/>
      <c r="AJ5" s="56"/>
      <c r="AK5" s="56"/>
      <c r="AL5" s="56"/>
      <c r="AM5" s="56"/>
      <c r="AN5" s="56"/>
      <c r="AO5" s="56"/>
    </row>
    <row r="6" spans="2:41" ht="12.75" customHeight="1" x14ac:dyDescent="0.2">
      <c r="B6" s="68"/>
      <c r="C6" s="69"/>
      <c r="D6" s="668"/>
      <c r="E6" s="669"/>
      <c r="F6" s="698"/>
      <c r="G6" s="699"/>
      <c r="H6" s="698"/>
      <c r="I6" s="669"/>
      <c r="J6" s="698"/>
      <c r="K6" s="699"/>
      <c r="L6" s="698"/>
      <c r="M6" s="669"/>
      <c r="N6" s="700"/>
      <c r="O6" s="701"/>
      <c r="P6" s="698"/>
      <c r="Q6" s="699"/>
      <c r="R6" s="700"/>
      <c r="S6" s="681"/>
      <c r="T6" s="698"/>
      <c r="U6" s="699"/>
      <c r="V6" s="668"/>
      <c r="W6" s="669"/>
      <c r="X6" s="698"/>
      <c r="Y6" s="669"/>
      <c r="Z6" s="669"/>
      <c r="AA6" s="669"/>
      <c r="AB6" s="17" t="s">
        <v>4</v>
      </c>
      <c r="AC6" s="104" t="s">
        <v>4</v>
      </c>
      <c r="AD6" s="19" t="s">
        <v>5</v>
      </c>
      <c r="AE6" s="47" t="s">
        <v>6</v>
      </c>
      <c r="AF6" s="48" t="s">
        <v>7</v>
      </c>
      <c r="AG6" s="35" t="s">
        <v>8</v>
      </c>
      <c r="AH6" s="70">
        <v>480</v>
      </c>
      <c r="AI6" s="70">
        <v>510</v>
      </c>
      <c r="AJ6" s="70">
        <v>535</v>
      </c>
      <c r="AK6" s="70">
        <v>560</v>
      </c>
      <c r="AL6" s="70">
        <v>585</v>
      </c>
      <c r="AM6" s="70">
        <v>605</v>
      </c>
      <c r="AN6" s="70">
        <v>625</v>
      </c>
      <c r="AO6" s="70">
        <v>645</v>
      </c>
    </row>
    <row r="7" spans="2:41" ht="13.5" customHeight="1" thickBot="1" x14ac:dyDescent="0.25">
      <c r="B7" s="476"/>
      <c r="C7" s="476"/>
      <c r="D7" s="401"/>
      <c r="E7" s="401"/>
      <c r="F7" s="464"/>
      <c r="G7" s="464"/>
      <c r="H7" s="401"/>
      <c r="I7" s="401"/>
      <c r="J7" s="391"/>
      <c r="K7" s="401"/>
      <c r="L7" s="464"/>
      <c r="M7" s="464"/>
      <c r="N7" s="464"/>
      <c r="O7" s="464"/>
      <c r="P7" s="391"/>
      <c r="Q7" s="401"/>
      <c r="R7" s="464"/>
      <c r="S7" s="464"/>
      <c r="T7" s="464"/>
      <c r="U7" s="464"/>
      <c r="V7" s="464"/>
      <c r="W7" s="464"/>
      <c r="X7" s="464"/>
      <c r="Y7" s="464"/>
      <c r="Z7" s="464"/>
      <c r="AA7" s="464"/>
      <c r="AB7" s="17"/>
      <c r="AC7" s="104"/>
      <c r="AD7"/>
      <c r="AE7"/>
      <c r="AF7"/>
      <c r="AG7"/>
      <c r="AH7"/>
      <c r="AI7"/>
      <c r="AJ7"/>
      <c r="AK7"/>
      <c r="AL7"/>
      <c r="AM7"/>
      <c r="AN7"/>
      <c r="AO7"/>
    </row>
    <row r="8" spans="2:41" s="12" customFormat="1" ht="22.7" customHeight="1" thickBot="1" x14ac:dyDescent="0.25">
      <c r="B8" s="95"/>
      <c r="D8" s="472"/>
      <c r="E8" s="391"/>
      <c r="F8" s="472"/>
      <c r="G8" s="391"/>
      <c r="H8" s="391"/>
      <c r="I8" s="391"/>
      <c r="J8" s="391"/>
      <c r="K8" s="473"/>
      <c r="L8" s="703" t="s">
        <v>297</v>
      </c>
      <c r="M8" s="704"/>
      <c r="N8" s="704"/>
      <c r="O8" s="704"/>
      <c r="P8" s="704"/>
      <c r="Q8" s="704"/>
      <c r="R8" s="704"/>
      <c r="S8" s="705"/>
      <c r="T8" s="474"/>
      <c r="U8" s="391"/>
      <c r="V8" s="391"/>
      <c r="W8" s="391"/>
      <c r="X8" s="391"/>
      <c r="Y8" s="391"/>
      <c r="Z8" s="391"/>
      <c r="AA8" s="391"/>
      <c r="AB8" s="73"/>
      <c r="AC8" s="123"/>
      <c r="AD8" s="26"/>
      <c r="AE8" s="26"/>
      <c r="AF8" s="26"/>
      <c r="AG8" s="26"/>
      <c r="AH8"/>
      <c r="AI8"/>
      <c r="AJ8"/>
      <c r="AK8"/>
      <c r="AL8"/>
      <c r="AM8"/>
      <c r="AN8"/>
      <c r="AO8"/>
    </row>
    <row r="9" spans="2:41" s="12" customFormat="1" ht="22.7" customHeight="1" x14ac:dyDescent="0.2">
      <c r="B9" s="89"/>
      <c r="C9" s="470" t="s">
        <v>365</v>
      </c>
      <c r="D9" s="471"/>
      <c r="E9" s="394"/>
      <c r="F9" s="471"/>
      <c r="G9" s="394"/>
      <c r="H9" s="394"/>
      <c r="I9" s="394"/>
      <c r="J9" s="394"/>
      <c r="K9" s="394"/>
      <c r="L9" s="465"/>
      <c r="M9" s="466"/>
      <c r="N9" s="466"/>
      <c r="O9" s="466"/>
      <c r="P9" s="466"/>
      <c r="Q9" s="466"/>
      <c r="R9" s="466"/>
      <c r="S9" s="466"/>
      <c r="T9" s="394"/>
      <c r="U9" s="394"/>
      <c r="V9" s="394"/>
      <c r="W9" s="394"/>
      <c r="X9" s="391"/>
      <c r="Y9" s="391"/>
      <c r="Z9" s="394"/>
      <c r="AA9" s="394"/>
      <c r="AB9" s="73"/>
      <c r="AC9" s="123"/>
      <c r="AD9" s="74"/>
      <c r="AE9" s="74"/>
      <c r="AF9" s="74"/>
      <c r="AG9" s="74"/>
      <c r="AH9"/>
      <c r="AI9"/>
      <c r="AJ9"/>
      <c r="AK9"/>
      <c r="AL9"/>
      <c r="AM9"/>
      <c r="AN9"/>
      <c r="AO9"/>
    </row>
    <row r="10" spans="2:41" x14ac:dyDescent="0.2">
      <c r="B10" s="14"/>
      <c r="C10" s="31"/>
      <c r="D10" s="377"/>
      <c r="E10" s="378"/>
      <c r="F10" s="377"/>
      <c r="G10" s="378"/>
      <c r="H10" s="377"/>
      <c r="I10" s="378"/>
      <c r="J10" s="377"/>
      <c r="L10" s="467"/>
      <c r="M10" s="468"/>
      <c r="N10" s="469"/>
      <c r="O10" s="468"/>
      <c r="P10" s="469"/>
      <c r="Q10" s="468"/>
      <c r="R10" s="469"/>
      <c r="S10" s="448"/>
      <c r="T10" s="303"/>
      <c r="U10" s="393"/>
      <c r="V10" s="447"/>
      <c r="W10" s="448"/>
      <c r="X10" s="447"/>
      <c r="Y10" s="448"/>
      <c r="Z10" s="384"/>
      <c r="AA10" s="378"/>
      <c r="AB10" s="104">
        <f>COUNT(D10:AA10)</f>
        <v>0</v>
      </c>
      <c r="AC10" s="123" t="str">
        <f>IF(AB10&lt;3," ",(LARGE(C10:AA10,1)+LARGE(C10:AA10,2)+LARGE(C10:AA10,3))/3)</f>
        <v xml:space="preserve"> </v>
      </c>
      <c r="AD10" s="34" t="str">
        <f>IF(COUNTIF(D10:AA10,"(1)")=0," ",COUNTIF(D10:AA10,"(1)"))</f>
        <v xml:space="preserve"> </v>
      </c>
      <c r="AE10" s="34" t="str">
        <f>IF(COUNTIF(D10:AA10,"(2)")=0," ",COUNTIF(D10:AA10,"(2)"))</f>
        <v xml:space="preserve"> </v>
      </c>
      <c r="AF10" s="34" t="str">
        <f>IF(COUNTIF(D10:AA10,"(3)")=0," ",COUNTIF(D10:AA10,"(3)"))</f>
        <v xml:space="preserve"> </v>
      </c>
      <c r="AG10" s="35" t="str">
        <f>IF(SUM(AD10:AF10)=0," ",SUM(AD10:AF10))</f>
        <v xml:space="preserve"> </v>
      </c>
      <c r="AH10" s="36" t="str">
        <f>IF(AB10=0,Var!$B$8,IF(LARGE(D10:AA10,1)&gt;=480,Var!$B$4," "))</f>
        <v>---</v>
      </c>
      <c r="AI10" s="36" t="str">
        <f>IF(AB10=0,Var!$B$8,IF(LARGE(D10:AA10,1)&gt;=510,Var!$B$4," "))</f>
        <v>---</v>
      </c>
      <c r="AJ10" s="36" t="str">
        <f>IF(AB10=0,Var!$B$8,IF(LARGE(D10:AA10,1)&gt;=535,Var!$B$4," "))</f>
        <v>---</v>
      </c>
      <c r="AK10" s="36" t="str">
        <f>IF(AB10=0,Var!$B$8,IF(LARGE(D10:AA10,1)&gt;=560,Var!$B$4," "))</f>
        <v>---</v>
      </c>
      <c r="AL10" s="36" t="str">
        <f>IF(AB10=0,Var!$B$8,IF(LARGE(D10:AA10,1)&gt;=585,Var!$B$4," "))</f>
        <v>---</v>
      </c>
      <c r="AM10" s="36" t="str">
        <f>IF(AB10=0,Var!$B$8,IF(LARGE(D10:AA10,1)&gt;=605,Var!$B$4," "))</f>
        <v>---</v>
      </c>
      <c r="AN10" s="36" t="str">
        <f>IF(AB10=0,Var!$B$8,IF(LARGE(D10:AA10,1)&gt;=625,Var!$B$4," "))</f>
        <v>---</v>
      </c>
      <c r="AO10" s="36" t="str">
        <f>IF(AB10=0,Var!$B$8,IF(LARGE(D10:AA10,1)&gt;=645,Var!$B$4," "))</f>
        <v>---</v>
      </c>
    </row>
    <row r="11" spans="2:41" s="12" customFormat="1" ht="22.7" customHeight="1" x14ac:dyDescent="0.2">
      <c r="B11" s="71"/>
      <c r="C11" s="72" t="s">
        <v>366</v>
      </c>
      <c r="D11" s="389"/>
      <c r="E11" s="390"/>
      <c r="F11" s="389"/>
      <c r="G11" s="390"/>
      <c r="H11" s="390"/>
      <c r="I11" s="390"/>
      <c r="J11" s="390"/>
      <c r="K11" s="390"/>
      <c r="L11" s="394"/>
      <c r="M11" s="394"/>
      <c r="N11" s="394"/>
      <c r="O11" s="394"/>
      <c r="P11" s="394"/>
      <c r="Q11" s="394"/>
      <c r="R11" s="394"/>
      <c r="S11" s="394"/>
      <c r="T11" s="390"/>
      <c r="U11" s="390"/>
      <c r="V11" s="390"/>
      <c r="W11" s="390"/>
      <c r="X11" s="436"/>
      <c r="Y11" s="437"/>
      <c r="Z11" s="390"/>
      <c r="AA11" s="390"/>
      <c r="AB11" s="104"/>
      <c r="AC11" s="123" t="str">
        <f>IF(AB11&lt;3," ",(LARGE(C11:AA11,1)+LARGE(C11:AA11,2)+LARGE(C11:AA11,3))/3)</f>
        <v xml:space="preserve"> </v>
      </c>
      <c r="AD11" s="74"/>
      <c r="AE11" s="74"/>
      <c r="AF11" s="74"/>
      <c r="AG11" s="74"/>
      <c r="AH11"/>
      <c r="AI11" s="475"/>
      <c r="AJ11" s="475"/>
      <c r="AK11" s="475"/>
      <c r="AL11" s="475"/>
      <c r="AM11" s="475"/>
      <c r="AN11" s="475"/>
      <c r="AO11" s="475"/>
    </row>
    <row r="12" spans="2:41" x14ac:dyDescent="0.2">
      <c r="B12" s="14"/>
      <c r="C12" s="31" t="s">
        <v>311</v>
      </c>
      <c r="D12" s="377"/>
      <c r="E12" s="378"/>
      <c r="F12" s="377"/>
      <c r="G12" s="378"/>
      <c r="H12" s="377"/>
      <c r="I12" s="378"/>
      <c r="J12" s="377"/>
      <c r="K12" s="378"/>
      <c r="L12" s="377"/>
      <c r="M12" s="378"/>
      <c r="N12" s="377"/>
      <c r="O12" s="378"/>
      <c r="P12" s="377"/>
      <c r="Q12" s="378"/>
      <c r="R12" s="377"/>
      <c r="S12" s="399"/>
      <c r="T12" s="392"/>
      <c r="U12" s="393"/>
      <c r="V12" s="447"/>
      <c r="W12" s="448"/>
      <c r="Z12" s="377"/>
      <c r="AA12" s="378"/>
      <c r="AB12" s="104">
        <f>COUNT(D12:AA12)</f>
        <v>0</v>
      </c>
      <c r="AC12" s="123" t="str">
        <f>IF(AB12&lt;3," ",(LARGE(C12:AA12,1)+LARGE(C12:AA12,2)+LARGE(C12:AA12,3))/3)</f>
        <v xml:space="preserve"> </v>
      </c>
      <c r="AD12" s="34" t="str">
        <f>IF(COUNTIF(D12:AA12,"(1)")=0," ",COUNTIF(D12:AA12,"(1)"))</f>
        <v xml:space="preserve"> </v>
      </c>
      <c r="AE12" s="34" t="str">
        <f>IF(COUNTIF(D12:AA12,"(2)")=0," ",COUNTIF(D12:AA12,"(2)"))</f>
        <v xml:space="preserve"> </v>
      </c>
      <c r="AF12" s="34" t="str">
        <f>IF(COUNTIF(D12:AA12,"(3)")=0," ",COUNTIF(D12:AA12,"(3)"))</f>
        <v xml:space="preserve"> </v>
      </c>
      <c r="AG12" s="35" t="str">
        <f>IF(SUM(AD12:AF12)=0," ",SUM(AD12:AF12))</f>
        <v xml:space="preserve"> </v>
      </c>
      <c r="AH12" s="36" t="str">
        <f>IF(AB12=0,Var!$B$8,IF(LARGE(D12:AA12,1)&gt;=480,Var!$B$4," "))</f>
        <v>---</v>
      </c>
      <c r="AI12" s="36" t="str">
        <f>IF(AB12=0,Var!$B$8,IF(LARGE(D12:AA12,1)&gt;=510,Var!$B$4," "))</f>
        <v>---</v>
      </c>
      <c r="AJ12" s="36" t="str">
        <f>IF(AB12=0,Var!$B$8,IF(LARGE(D12:AA12,1)&gt;=535,Var!$B$4," "))</f>
        <v>---</v>
      </c>
      <c r="AK12" s="36" t="str">
        <f>IF(AB12=0,Var!$B$8,IF(LARGE(D12:AA12,1)&gt;=560,Var!$B$4," "))</f>
        <v>---</v>
      </c>
      <c r="AL12" s="36" t="str">
        <f>IF(AB12=0,Var!$B$8,IF(LARGE(D12:AA12,1)&gt;=585,Var!$B$4," "))</f>
        <v>---</v>
      </c>
      <c r="AM12" s="36" t="str">
        <f>IF(AB12=0,Var!$B$8,IF(LARGE(D12:AA12,1)&gt;=605,Var!$B$4," "))</f>
        <v>---</v>
      </c>
      <c r="AN12" s="36" t="str">
        <f>IF(AB12=0,Var!$B$8,IF(LARGE(D12:AA12,1)&gt;=625,Var!$B$4," "))</f>
        <v>---</v>
      </c>
      <c r="AO12" s="36" t="str">
        <f>IF(AB12=0,Var!$B$8,IF(LARGE(D12:AA12,1)&gt;=645,Var!$B$4," "))</f>
        <v>---</v>
      </c>
    </row>
    <row r="13" spans="2:41" s="12" customFormat="1" ht="24" customHeight="1" x14ac:dyDescent="0.2">
      <c r="B13" s="71"/>
      <c r="C13" s="72" t="s">
        <v>367</v>
      </c>
      <c r="D13" s="389"/>
      <c r="E13" s="390"/>
      <c r="F13" s="389"/>
      <c r="G13" s="390"/>
      <c r="H13" s="390"/>
      <c r="I13" s="390"/>
      <c r="J13" s="390"/>
      <c r="K13" s="390"/>
      <c r="L13" s="390"/>
      <c r="M13" s="390"/>
      <c r="N13" s="390"/>
      <c r="O13" s="390"/>
      <c r="P13" s="390"/>
      <c r="Q13" s="390"/>
      <c r="R13" s="390"/>
      <c r="S13" s="390"/>
      <c r="T13" s="390"/>
      <c r="U13" s="390"/>
      <c r="V13" s="390"/>
      <c r="W13" s="390"/>
      <c r="X13" s="437"/>
      <c r="Y13" s="437"/>
      <c r="Z13" s="390"/>
      <c r="AA13" s="390"/>
      <c r="AB13" s="104"/>
      <c r="AC13"/>
      <c r="AD13" s="74"/>
      <c r="AE13" s="74"/>
      <c r="AF13" s="74"/>
      <c r="AG13" s="74"/>
      <c r="AH13" s="475"/>
      <c r="AI13" s="475"/>
      <c r="AJ13" s="475"/>
      <c r="AK13" s="475"/>
      <c r="AL13" s="475"/>
      <c r="AM13" s="475"/>
      <c r="AN13" s="475"/>
      <c r="AO13" s="475"/>
    </row>
    <row r="14" spans="2:41" x14ac:dyDescent="0.2">
      <c r="B14" s="14"/>
      <c r="C14" s="31"/>
      <c r="D14" s="377"/>
      <c r="E14" s="378"/>
      <c r="F14" s="377"/>
      <c r="G14" s="378"/>
      <c r="H14" s="377"/>
      <c r="I14" s="378"/>
      <c r="J14" s="377"/>
      <c r="K14" s="378"/>
      <c r="L14" s="377"/>
      <c r="M14" s="378"/>
      <c r="N14" s="377"/>
      <c r="O14" s="378"/>
      <c r="P14" s="377"/>
      <c r="Q14" s="378"/>
      <c r="R14" s="377"/>
      <c r="S14" s="378"/>
      <c r="T14" s="392"/>
      <c r="U14" s="393"/>
      <c r="V14" s="447"/>
      <c r="W14" s="448"/>
      <c r="X14" s="447"/>
      <c r="Y14" s="448"/>
      <c r="Z14" s="384"/>
      <c r="AA14" s="378"/>
      <c r="AB14" s="104">
        <f>COUNT(D14:AA14)</f>
        <v>0</v>
      </c>
      <c r="AC14" s="123" t="str">
        <f>IF(AB14&lt;3," ",(LARGE(C14:AA14,1)+LARGE(C14:AA14,2)+LARGE(C14:AA14,3))/3)</f>
        <v xml:space="preserve"> </v>
      </c>
      <c r="AD14" s="34" t="str">
        <f>IF(COUNTIF(D14:AA14,"(1)")=0," ",COUNTIF(D14:AA14,"(1)"))</f>
        <v xml:space="preserve"> </v>
      </c>
      <c r="AE14" s="34" t="str">
        <f>IF(COUNTIF(D14:AA14,"(2)")=0," ",COUNTIF(D14:AA14,"(2)"))</f>
        <v xml:space="preserve"> </v>
      </c>
      <c r="AF14" s="34" t="str">
        <f>IF(COUNTIF(D14:AA14,"(3)")=0," ",COUNTIF(D14:AA14,"(3)"))</f>
        <v xml:space="preserve"> </v>
      </c>
      <c r="AG14" s="35" t="str">
        <f>IF(SUM(AD14:AF14)=0," ",SUM(AD14:AF14))</f>
        <v xml:space="preserve"> </v>
      </c>
      <c r="AH14" s="36" t="str">
        <f>IF(AB14=0,Var!$B$8,IF(LARGE(D14:AA14,1)&gt;=480,Var!$B$4," "))</f>
        <v>---</v>
      </c>
      <c r="AI14" s="36" t="str">
        <f>IF(AB14=0,Var!$B$8,IF(LARGE(D14:AA14,1)&gt;=510,Var!$B$4," "))</f>
        <v>---</v>
      </c>
      <c r="AJ14" s="36" t="str">
        <f>IF(AB14=0,Var!$B$8,IF(LARGE(D14:AA14,1)&gt;=535,Var!$B$4," "))</f>
        <v>---</v>
      </c>
      <c r="AK14" s="36" t="str">
        <f>IF(AB14=0,Var!$B$8,IF(LARGE(D14:AA14,1)&gt;=560,Var!$B$4," "))</f>
        <v>---</v>
      </c>
      <c r="AL14" s="36" t="str">
        <f>IF(AB14=0,Var!$B$8,IF(LARGE(D14:AA14,1)&gt;=585,Var!$B$4," "))</f>
        <v>---</v>
      </c>
      <c r="AM14" s="36" t="str">
        <f>IF(AB14=0,Var!$B$8,IF(LARGE(D14:AA14,1)&gt;=605,Var!$B$4," "))</f>
        <v>---</v>
      </c>
      <c r="AN14" s="36" t="str">
        <f>IF(AB14=0,Var!$B$8,IF(LARGE(D14:AA14,1)&gt;=625,Var!$B$4," "))</f>
        <v>---</v>
      </c>
      <c r="AO14" s="36" t="str">
        <f>IF(AB14=0,Var!$B$8,IF(LARGE(D14:AA14,1)&gt;=645,Var!$B$4," "))</f>
        <v>---</v>
      </c>
    </row>
    <row r="15" spans="2:41" s="12" customFormat="1" ht="22.7" customHeight="1" x14ac:dyDescent="0.2">
      <c r="B15" s="71"/>
      <c r="C15" s="72" t="s">
        <v>368</v>
      </c>
      <c r="D15" s="389"/>
      <c r="E15" s="390"/>
      <c r="F15" s="389"/>
      <c r="G15" s="390"/>
      <c r="H15" s="390"/>
      <c r="I15" s="390"/>
      <c r="J15" s="390"/>
      <c r="K15" s="390"/>
      <c r="L15" s="390"/>
      <c r="M15" s="390"/>
      <c r="N15" s="390"/>
      <c r="O15" s="390"/>
      <c r="P15" s="390"/>
      <c r="Q15" s="390"/>
      <c r="R15" s="390"/>
      <c r="S15" s="390"/>
      <c r="T15" s="390"/>
      <c r="U15" s="390"/>
      <c r="V15" s="395"/>
      <c r="W15" s="395"/>
      <c r="X15" s="394"/>
      <c r="Y15" s="394"/>
      <c r="Z15" s="390"/>
      <c r="AA15" s="390"/>
      <c r="AB15" s="104"/>
      <c r="AC15"/>
      <c r="AD15" s="74"/>
      <c r="AE15" s="74"/>
      <c r="AF15" s="74"/>
      <c r="AG15" s="74"/>
      <c r="AH15" s="475"/>
      <c r="AI15" s="475"/>
      <c r="AJ15" s="475"/>
      <c r="AK15" s="475"/>
      <c r="AL15" s="475"/>
      <c r="AM15" s="475"/>
      <c r="AN15" s="475"/>
      <c r="AO15" s="475"/>
    </row>
    <row r="16" spans="2:41" x14ac:dyDescent="0.2">
      <c r="B16" s="14"/>
      <c r="C16" s="31"/>
      <c r="D16" s="377"/>
      <c r="E16" s="378"/>
      <c r="F16" s="377"/>
      <c r="G16" s="378"/>
      <c r="H16" s="377"/>
      <c r="I16" s="378"/>
      <c r="J16" s="377"/>
      <c r="K16" s="378"/>
      <c r="L16" s="377"/>
      <c r="M16" s="378"/>
      <c r="N16" s="377"/>
      <c r="O16" s="378"/>
      <c r="P16" s="377"/>
      <c r="Q16" s="378"/>
      <c r="R16" s="377"/>
      <c r="S16" s="378"/>
      <c r="T16" s="392"/>
      <c r="U16" s="393"/>
      <c r="V16" s="447"/>
      <c r="W16" s="448"/>
      <c r="Z16" s="377"/>
      <c r="AA16" s="378"/>
      <c r="AB16" s="104">
        <f>COUNT(D16:AA16)</f>
        <v>0</v>
      </c>
      <c r="AC16" s="123" t="str">
        <f>IF(AB16&lt;3," ",(LARGE(C16:AA16,1)+LARGE(C16:AA16,2)+LARGE(C16:AA16,3))/3)</f>
        <v xml:space="preserve"> </v>
      </c>
      <c r="AD16" s="34" t="str">
        <f>IF(COUNTIF(D16:AA16,"(1)")=0," ",COUNTIF(D16:AA16,"(1)"))</f>
        <v xml:space="preserve"> </v>
      </c>
      <c r="AE16" s="34" t="str">
        <f>IF(COUNTIF(D16:AA16,"(2)")=0," ",COUNTIF(D16:AA16,"(2)"))</f>
        <v xml:space="preserve"> </v>
      </c>
      <c r="AF16" s="34" t="str">
        <f>IF(COUNTIF(D16:AA16,"(3)")=0," ",COUNTIF(D16:AA16,"(3)"))</f>
        <v xml:space="preserve"> </v>
      </c>
      <c r="AG16" s="35" t="str">
        <f>IF(SUM(AD16:AF16)=0," ",SUM(AD16:AF16))</f>
        <v xml:space="preserve"> </v>
      </c>
      <c r="AH16" s="36" t="str">
        <f>IF(AB16=0,Var!$B$8,IF(LARGE(D16:AA16,1)&gt;=480,Var!$B$4," "))</f>
        <v>---</v>
      </c>
      <c r="AI16" s="36" t="str">
        <f>IF(AB16=0,Var!$B$8,IF(LARGE(D16:AA16,1)&gt;=510,Var!$B$4," "))</f>
        <v>---</v>
      </c>
      <c r="AJ16" s="36" t="str">
        <f>IF(AB16=0,Var!$B$8,IF(LARGE(D16:AA16,1)&gt;=535,Var!$B$4," "))</f>
        <v>---</v>
      </c>
      <c r="AK16" s="36" t="str">
        <f>IF(AB16=0,Var!$B$8,IF(LARGE(D16:AA16,1)&gt;=560,Var!$B$4," "))</f>
        <v>---</v>
      </c>
      <c r="AL16" s="36" t="str">
        <f>IF(AB16=0,Var!$B$8,IF(LARGE(D16:AA16,1)&gt;=585,Var!$B$4," "))</f>
        <v>---</v>
      </c>
      <c r="AM16" s="36" t="str">
        <f>IF(AB16=0,Var!$B$8,IF(LARGE(D16:AA16,1)&gt;=605,Var!$B$4," "))</f>
        <v>---</v>
      </c>
      <c r="AN16" s="36" t="str">
        <f>IF(AB16=0,Var!$B$8,IF(LARGE(D16:AA16,1)&gt;=625,Var!$B$4," "))</f>
        <v>---</v>
      </c>
      <c r="AO16" s="36" t="str">
        <f>IF(AB16=0,Var!$B$8,IF(LARGE(D16:AA16,1)&gt;=645,Var!$B$4," "))</f>
        <v>---</v>
      </c>
    </row>
    <row r="17" spans="2:41" s="12" customFormat="1" ht="22.7" customHeight="1" x14ac:dyDescent="0.2">
      <c r="B17" s="71"/>
      <c r="C17" s="72" t="s">
        <v>269</v>
      </c>
      <c r="D17" s="389"/>
      <c r="E17" s="390"/>
      <c r="F17" s="389"/>
      <c r="G17" s="390"/>
      <c r="H17" s="390"/>
      <c r="I17" s="390"/>
      <c r="J17" s="390"/>
      <c r="K17" s="390"/>
      <c r="L17" s="390"/>
      <c r="M17" s="390"/>
      <c r="N17" s="390"/>
      <c r="O17" s="390"/>
      <c r="P17" s="390"/>
      <c r="Q17" s="390"/>
      <c r="R17" s="390"/>
      <c r="S17" s="390"/>
      <c r="T17" s="390"/>
      <c r="U17" s="390"/>
      <c r="V17" s="394"/>
      <c r="W17" s="394"/>
      <c r="X17" s="395"/>
      <c r="Y17" s="395"/>
      <c r="Z17" s="390"/>
      <c r="AA17" s="390"/>
      <c r="AB17" s="104"/>
      <c r="AC17" s="123" t="str">
        <f>IF(AB17&lt;3," ",(LARGE(C17:AA17,1)+LARGE(C17:AA17,2)+LARGE(C17:AA17,3))/3)</f>
        <v xml:space="preserve"> </v>
      </c>
      <c r="AD17" s="74"/>
      <c r="AE17" s="74"/>
      <c r="AF17" s="74"/>
      <c r="AG17" s="74"/>
      <c r="AH17" s="475"/>
      <c r="AI17" s="475"/>
      <c r="AJ17" s="475"/>
      <c r="AK17" s="475"/>
      <c r="AL17" s="475"/>
      <c r="AM17" s="475"/>
      <c r="AN17" s="475"/>
      <c r="AO17" s="475"/>
    </row>
    <row r="18" spans="2:41" x14ac:dyDescent="0.2">
      <c r="B18" s="14"/>
      <c r="C18" s="31"/>
      <c r="D18" s="377"/>
      <c r="E18" s="378"/>
      <c r="F18" s="377"/>
      <c r="G18" s="378"/>
      <c r="H18" s="377"/>
      <c r="I18" s="378"/>
      <c r="J18" s="377"/>
      <c r="K18" s="378"/>
      <c r="L18" s="377"/>
      <c r="M18" s="378"/>
      <c r="N18" s="377"/>
      <c r="O18" s="378"/>
      <c r="P18" s="377"/>
      <c r="Q18" s="378"/>
      <c r="R18" s="377"/>
      <c r="S18" s="378"/>
      <c r="T18" s="379"/>
      <c r="U18" s="380"/>
      <c r="X18" s="382"/>
      <c r="Y18" s="383"/>
      <c r="Z18" s="384"/>
      <c r="AA18" s="378"/>
      <c r="AB18" s="104">
        <f>COUNT(D18:AA18)</f>
        <v>0</v>
      </c>
      <c r="AD18" s="34" t="str">
        <f>IF(COUNTIF(D18:AA18,"(1)")=0," ",COUNTIF(D18:AA18,"(1)"))</f>
        <v xml:space="preserve"> </v>
      </c>
      <c r="AE18" s="34" t="str">
        <f>IF(COUNTIF(D18:AA18,"(2)")=0," ",COUNTIF(D18:AA18,"(2)"))</f>
        <v xml:space="preserve"> </v>
      </c>
      <c r="AF18" s="34" t="str">
        <f>IF(COUNTIF(D18:AA18,"(3)")=0," ",COUNTIF(D18:AA18,"(3)"))</f>
        <v xml:space="preserve"> </v>
      </c>
      <c r="AG18" s="35" t="str">
        <f>IF(SUM(AD18:AF18)=0," ",SUM(AD18:AF18))</f>
        <v xml:space="preserve"> </v>
      </c>
      <c r="AH18" s="36" t="str">
        <f>IF(AB18=0,Var!$B$8,IF(LARGE(D18:AA18,1)&gt;=480,Var!$B$4," "))</f>
        <v>---</v>
      </c>
      <c r="AI18" s="36" t="str">
        <f>IF(AB18=0,Var!$B$8,IF(LARGE(D18:AA18,1)&gt;=510,Var!$B$4," "))</f>
        <v>---</v>
      </c>
      <c r="AJ18" s="36" t="str">
        <f>IF(AB18=0,Var!$B$8,IF(LARGE(D18:AA18,1)&gt;=535,Var!$B$4," "))</f>
        <v>---</v>
      </c>
      <c r="AK18" s="36" t="str">
        <f>IF(AB18=0,Var!$B$8,IF(LARGE(D18:AA18,1)&gt;=560,Var!$B$4," "))</f>
        <v>---</v>
      </c>
      <c r="AL18" s="36" t="str">
        <f>IF(AB18=0,Var!$B$8,IF(LARGE(D18:AA18,1)&gt;=585,Var!$B$4," "))</f>
        <v>---</v>
      </c>
      <c r="AM18" s="36" t="str">
        <f>IF(AB18=0,Var!$B$8,IF(LARGE(D18:AA18,1)&gt;=605,Var!$B$4," "))</f>
        <v>---</v>
      </c>
      <c r="AN18" s="36" t="str">
        <f>IF(AB18=0,Var!$B$8,IF(LARGE(D18:AA18,1)&gt;=625,Var!$B$4," "))</f>
        <v>---</v>
      </c>
      <c r="AO18" s="36" t="str">
        <f>IF(AB18=0,Var!$B$8,IF(LARGE(D18:AA18,1)&gt;=645,Var!$B$4," "))</f>
        <v>---</v>
      </c>
    </row>
    <row r="19" spans="2:41" x14ac:dyDescent="0.2">
      <c r="B19" s="14"/>
      <c r="C19" s="31"/>
      <c r="D19" s="377"/>
      <c r="E19" s="378"/>
      <c r="F19" s="377"/>
      <c r="G19" s="378"/>
      <c r="H19" s="377"/>
      <c r="I19" s="378"/>
      <c r="J19" s="377"/>
      <c r="K19" s="378"/>
      <c r="L19" s="377"/>
      <c r="M19" s="378"/>
      <c r="N19" s="377"/>
      <c r="O19" s="378"/>
      <c r="P19" s="377"/>
      <c r="Q19" s="378"/>
      <c r="R19" s="377"/>
      <c r="S19" s="378"/>
      <c r="T19" s="385"/>
      <c r="U19" s="386"/>
      <c r="X19" s="387"/>
      <c r="Y19" s="388"/>
      <c r="Z19" s="384"/>
      <c r="AA19" s="378"/>
      <c r="AB19" s="104">
        <f>COUNT(D19:AA19)</f>
        <v>0</v>
      </c>
      <c r="AD19" s="34" t="str">
        <f>IF(COUNTIF(D19:AA19,"(1)")=0," ",COUNTIF(D19:AA19,"(1)"))</f>
        <v xml:space="preserve"> </v>
      </c>
      <c r="AE19" s="34" t="str">
        <f>IF(COUNTIF(D19:AA19,"(2)")=0," ",COUNTIF(D19:AA19,"(2)"))</f>
        <v xml:space="preserve"> </v>
      </c>
      <c r="AF19" s="34" t="str">
        <f>IF(COUNTIF(D19:AA19,"(3)")=0," ",COUNTIF(D19:AA19,"(3)"))</f>
        <v xml:space="preserve"> </v>
      </c>
      <c r="AG19" s="35" t="str">
        <f>IF(SUM(AD19:AF19)=0," ",SUM(AD19:AF19))</f>
        <v xml:space="preserve"> </v>
      </c>
      <c r="AH19" s="36" t="str">
        <f>IF(AB19=0,Var!$B$8,IF(LARGE(D19:AA19,1)&gt;=480,Var!$B$4," "))</f>
        <v>---</v>
      </c>
      <c r="AI19" s="36" t="str">
        <f>IF(AB19=0,Var!$B$8,IF(LARGE(D19:AA19,1)&gt;=510,Var!$B$4," "))</f>
        <v>---</v>
      </c>
      <c r="AJ19" s="36" t="str">
        <f>IF(AB19=0,Var!$B$8,IF(LARGE(D19:AA19,1)&gt;=535,Var!$B$4," "))</f>
        <v>---</v>
      </c>
      <c r="AK19" s="36" t="str">
        <f>IF(AB19=0,Var!$B$8,IF(LARGE(D19:AA19,1)&gt;=560,Var!$B$4," "))</f>
        <v>---</v>
      </c>
      <c r="AL19" s="36" t="str">
        <f>IF(AB19=0,Var!$B$8,IF(LARGE(D19:AA19,1)&gt;=585,Var!$B$4," "))</f>
        <v>---</v>
      </c>
      <c r="AM19" s="36" t="str">
        <f>IF(AB19=0,Var!$B$8,IF(LARGE(D19:AA19,1)&gt;=605,Var!$B$4," "))</f>
        <v>---</v>
      </c>
      <c r="AN19" s="36" t="str">
        <f>IF(AB19=0,Var!$B$8,IF(LARGE(D19:AA19,1)&gt;=625,Var!$B$4," "))</f>
        <v>---</v>
      </c>
      <c r="AO19" s="36" t="str">
        <f>IF(AB19=0,Var!$B$8,IF(LARGE(D19:AA19,1)&gt;=645,Var!$B$4," "))</f>
        <v>---</v>
      </c>
    </row>
    <row r="20" spans="2:41" s="12" customFormat="1" ht="22.7" customHeight="1" x14ac:dyDescent="0.2">
      <c r="B20" s="71"/>
      <c r="C20" s="72" t="s">
        <v>267</v>
      </c>
      <c r="D20" s="389"/>
      <c r="E20" s="390"/>
      <c r="F20" s="389"/>
      <c r="G20" s="390"/>
      <c r="H20" s="390"/>
      <c r="I20" s="390"/>
      <c r="J20" s="390"/>
      <c r="K20" s="390"/>
      <c r="L20" s="390"/>
      <c r="M20" s="390"/>
      <c r="N20" s="390"/>
      <c r="O20" s="390"/>
      <c r="P20" s="390"/>
      <c r="Q20" s="390"/>
      <c r="R20" s="390"/>
      <c r="S20" s="390"/>
      <c r="T20" s="390"/>
      <c r="U20" s="390"/>
      <c r="V20" s="390"/>
      <c r="W20" s="390"/>
      <c r="X20" s="391"/>
      <c r="Y20" s="391"/>
      <c r="Z20" s="390"/>
      <c r="AA20" s="390"/>
      <c r="AB20" s="104"/>
      <c r="AC20" s="123" t="str">
        <f>IF(AB20&lt;3," ",(LARGE(C20:AA20,1)+LARGE(C20:AA20,2)+LARGE(C20:AA20,3))/3)</f>
        <v xml:space="preserve"> </v>
      </c>
      <c r="AD20" s="74"/>
      <c r="AE20" s="74"/>
      <c r="AF20" s="74"/>
      <c r="AG20" s="74"/>
      <c r="AH20" s="475"/>
      <c r="AI20" s="475"/>
      <c r="AJ20" s="475"/>
      <c r="AK20" s="475"/>
      <c r="AL20" s="475"/>
      <c r="AM20" s="475"/>
      <c r="AN20" s="475"/>
      <c r="AO20" s="475"/>
    </row>
    <row r="21" spans="2:41" x14ac:dyDescent="0.2">
      <c r="B21" s="14"/>
      <c r="C21" s="31" t="s">
        <v>261</v>
      </c>
      <c r="D21" s="377"/>
      <c r="E21" s="378"/>
      <c r="F21" s="377"/>
      <c r="G21" s="378"/>
      <c r="H21" s="377"/>
      <c r="I21" s="378"/>
      <c r="J21" s="377"/>
      <c r="K21" s="378"/>
      <c r="L21" s="377"/>
      <c r="M21" s="378"/>
      <c r="N21" s="377"/>
      <c r="O21" s="378"/>
      <c r="P21" s="377"/>
      <c r="Q21" s="378"/>
      <c r="R21" s="377"/>
      <c r="S21" s="378"/>
      <c r="T21" s="379"/>
      <c r="U21" s="380"/>
      <c r="X21" s="382"/>
      <c r="Y21" s="383"/>
      <c r="Z21" s="384"/>
      <c r="AA21" s="378"/>
      <c r="AB21" s="104">
        <f>COUNT(D21:AA21)</f>
        <v>0</v>
      </c>
      <c r="AC21" s="123" t="str">
        <f>IF(AB21&lt;3," ",(LARGE(C21:AA21,1)+LARGE(C21:AA21,2)+LARGE(C21:AA21,3))/3)</f>
        <v xml:space="preserve"> </v>
      </c>
      <c r="AD21" s="34" t="str">
        <f>IF(COUNTIF(D21:AA21,"(1)")=0," ",COUNTIF(D21:AA21,"(1)"))</f>
        <v xml:space="preserve"> </v>
      </c>
      <c r="AE21" s="34" t="str">
        <f>IF(COUNTIF(D21:AA21,"(2)")=0," ",COUNTIF(D21:AA21,"(2)"))</f>
        <v xml:space="preserve"> </v>
      </c>
      <c r="AF21" s="34" t="str">
        <f>IF(COUNTIF(D21:AA21,"(3)")=0," ",COUNTIF(D21:AA21,"(3)"))</f>
        <v xml:space="preserve"> </v>
      </c>
      <c r="AG21" s="35" t="str">
        <f>IF(SUM(AD21:AF21)=0," ",SUM(AD21:AF21))</f>
        <v xml:space="preserve"> </v>
      </c>
      <c r="AH21" s="36" t="str">
        <f>IF(AB21=0,Var!$B$8,IF(LARGE(D21:AA21,1)&gt;=480,Var!$B$4," "))</f>
        <v>---</v>
      </c>
      <c r="AI21" s="36" t="str">
        <f>IF(AB21=0,Var!$B$8,IF(LARGE(D21:AA21,1)&gt;=510,Var!$B$4," "))</f>
        <v>---</v>
      </c>
      <c r="AJ21" s="36" t="str">
        <f>IF(AB21=0,Var!$B$8,IF(LARGE(D21:AA21,1)&gt;=535,Var!$B$4," "))</f>
        <v>---</v>
      </c>
      <c r="AK21" s="36" t="str">
        <f>IF(AB21=0,Var!$B$8,IF(LARGE(D21:AA21,1)&gt;=560,Var!$B$4," "))</f>
        <v>---</v>
      </c>
      <c r="AL21" s="36" t="str">
        <f>IF(AB21=0,Var!$B$8,IF(LARGE(D21:AA21,1)&gt;=585,Var!$B$4," "))</f>
        <v>---</v>
      </c>
      <c r="AM21" s="36" t="str">
        <f>IF(AB21=0,Var!$B$8,IF(LARGE(D21:AA21,1)&gt;=605,Var!$B$4," "))</f>
        <v>---</v>
      </c>
      <c r="AN21" s="36" t="str">
        <f>IF(AB21=0,Var!$B$8,IF(LARGE(D21:AA21,1)&gt;=625,Var!$B$4," "))</f>
        <v>---</v>
      </c>
      <c r="AO21" s="36" t="str">
        <f>IF(AB21=0,Var!$B$8,IF(LARGE(D21:AA21,1)&gt;=645,Var!$B$4," "))</f>
        <v>---</v>
      </c>
    </row>
    <row r="22" spans="2:41" x14ac:dyDescent="0.2">
      <c r="B22" s="14"/>
      <c r="C22" s="31"/>
      <c r="D22" s="377"/>
      <c r="E22" s="378"/>
      <c r="F22" s="377"/>
      <c r="G22" s="378"/>
      <c r="H22" s="377"/>
      <c r="I22" s="378"/>
      <c r="J22" s="377"/>
      <c r="K22" s="378"/>
      <c r="L22" s="377"/>
      <c r="M22" s="378"/>
      <c r="N22" s="377"/>
      <c r="O22" s="378"/>
      <c r="P22" s="377"/>
      <c r="Q22" s="378"/>
      <c r="R22" s="377"/>
      <c r="S22" s="378"/>
      <c r="T22" s="385"/>
      <c r="U22" s="386"/>
      <c r="X22" s="387"/>
      <c r="Y22" s="388"/>
      <c r="Z22" s="384"/>
      <c r="AA22" s="378"/>
      <c r="AB22" s="104">
        <f>COUNT(D22:AA22)</f>
        <v>0</v>
      </c>
      <c r="AD22" s="34" t="str">
        <f>IF(COUNTIF(D22:AA22,"(1)")=0," ",COUNTIF(D22:AA22,"(1)"))</f>
        <v xml:space="preserve"> </v>
      </c>
      <c r="AE22" s="34" t="str">
        <f>IF(COUNTIF(D22:AA22,"(2)")=0," ",COUNTIF(D22:AA22,"(2)"))</f>
        <v xml:space="preserve"> </v>
      </c>
      <c r="AF22" s="34" t="str">
        <f>IF(COUNTIF(D22:AA22,"(3)")=0," ",COUNTIF(D22:AA22,"(3)"))</f>
        <v xml:space="preserve"> </v>
      </c>
      <c r="AG22" s="35" t="str">
        <f>IF(SUM(AD22:AF22)=0," ",SUM(AD22:AF22))</f>
        <v xml:space="preserve"> </v>
      </c>
      <c r="AH22" s="36" t="str">
        <f>IF(AB22=0,Var!$B$8,IF(LARGE(D22:AA22,1)&gt;=480,Var!$B$4," "))</f>
        <v>---</v>
      </c>
      <c r="AI22" s="36" t="str">
        <f>IF(AB22=0,Var!$B$8,IF(LARGE(D22:AA22,1)&gt;=510,Var!$B$4," "))</f>
        <v>---</v>
      </c>
      <c r="AJ22" s="36" t="str">
        <f>IF(AB22=0,Var!$B$8,IF(LARGE(D22:AA22,1)&gt;=535,Var!$B$4," "))</f>
        <v>---</v>
      </c>
      <c r="AK22" s="36" t="str">
        <f>IF(AB22=0,Var!$B$8,IF(LARGE(D22:AA22,1)&gt;=560,Var!$B$4," "))</f>
        <v>---</v>
      </c>
      <c r="AL22" s="36" t="str">
        <f>IF(AB22=0,Var!$B$8,IF(LARGE(D22:AA22,1)&gt;=585,Var!$B$4," "))</f>
        <v>---</v>
      </c>
      <c r="AM22" s="36" t="str">
        <f>IF(AB22=0,Var!$B$8,IF(LARGE(D22:AA22,1)&gt;=605,Var!$B$4," "))</f>
        <v>---</v>
      </c>
      <c r="AN22" s="36" t="str">
        <f>IF(AB22=0,Var!$B$8,IF(LARGE(D22:AA22,1)&gt;=625,Var!$B$4," "))</f>
        <v>---</v>
      </c>
      <c r="AO22" s="36" t="str">
        <f>IF(AB22=0,Var!$B$8,IF(LARGE(D22:AA22,1)&gt;=645,Var!$B$4," "))</f>
        <v>---</v>
      </c>
    </row>
    <row r="23" spans="2:41" s="12" customFormat="1" ht="22.7" customHeight="1" x14ac:dyDescent="0.2">
      <c r="B23" s="71"/>
      <c r="C23" s="72" t="s">
        <v>270</v>
      </c>
      <c r="D23" s="389"/>
      <c r="E23" s="390"/>
      <c r="F23" s="389"/>
      <c r="G23" s="390"/>
      <c r="H23" s="390"/>
      <c r="I23" s="390"/>
      <c r="J23" s="390"/>
      <c r="K23" s="390"/>
      <c r="L23" s="390"/>
      <c r="M23" s="390"/>
      <c r="N23" s="390"/>
      <c r="O23" s="390"/>
      <c r="P23" s="390"/>
      <c r="Q23" s="390"/>
      <c r="R23" s="390"/>
      <c r="S23" s="390"/>
      <c r="T23" s="390"/>
      <c r="U23" s="390"/>
      <c r="V23" s="390"/>
      <c r="W23" s="390"/>
      <c r="X23" s="391"/>
      <c r="Y23" s="391"/>
      <c r="Z23" s="390"/>
      <c r="AA23" s="390"/>
      <c r="AB23" s="104"/>
      <c r="AC23" s="123" t="str">
        <f>IF(AB23&lt;3," ",(LARGE(C23:AA23,1)+LARGE(C23:AA23,2)+LARGE(C23:AA23,3))/3)</f>
        <v xml:space="preserve"> </v>
      </c>
      <c r="AD23" s="74"/>
      <c r="AE23" s="74"/>
      <c r="AF23" s="74"/>
      <c r="AG23" s="74"/>
      <c r="AH23" s="475"/>
      <c r="AI23" s="475"/>
      <c r="AJ23" s="475"/>
      <c r="AK23" s="475"/>
      <c r="AL23" s="475"/>
      <c r="AM23" s="475"/>
      <c r="AN23" s="475"/>
      <c r="AO23" s="475"/>
    </row>
    <row r="24" spans="2:41" x14ac:dyDescent="0.2">
      <c r="B24" s="14"/>
      <c r="C24" s="31"/>
      <c r="D24" s="377"/>
      <c r="E24" s="378"/>
      <c r="F24" s="377"/>
      <c r="G24" s="378"/>
      <c r="H24" s="377"/>
      <c r="I24" s="378"/>
      <c r="J24" s="377"/>
      <c r="K24" s="378"/>
      <c r="L24" s="377"/>
      <c r="M24" s="378"/>
      <c r="N24" s="377"/>
      <c r="O24" s="378"/>
      <c r="P24" s="377"/>
      <c r="Q24" s="378"/>
      <c r="R24" s="377"/>
      <c r="S24" s="378"/>
      <c r="T24" s="379"/>
      <c r="U24" s="380"/>
      <c r="X24" s="382"/>
      <c r="Y24" s="383"/>
      <c r="Z24" s="384"/>
      <c r="AA24" s="378"/>
      <c r="AB24" s="104">
        <f>COUNT(D24:AA24)</f>
        <v>0</v>
      </c>
      <c r="AC24" s="123" t="str">
        <f>IF(AB24&lt;3," ",(LARGE(C24:AA24,1)+LARGE(C24:AA24,2)+LARGE(C24:AA24,3))/3)</f>
        <v xml:space="preserve"> </v>
      </c>
      <c r="AD24" s="34" t="str">
        <f>IF(COUNTIF(D24:AA24,"(1)")=0," ",COUNTIF(D24:AA24,"(1)"))</f>
        <v xml:space="preserve"> </v>
      </c>
      <c r="AE24" s="34" t="str">
        <f>IF(COUNTIF(D24:AA24,"(2)")=0," ",COUNTIF(D24:AA24,"(2)"))</f>
        <v xml:space="preserve"> </v>
      </c>
      <c r="AF24" s="34" t="str">
        <f>IF(COUNTIF(D24:AA24,"(3)")=0," ",COUNTIF(D24:AA24,"(3)"))</f>
        <v xml:space="preserve"> </v>
      </c>
      <c r="AG24" s="35" t="str">
        <f>IF(SUM(AD24:AF24)=0," ",SUM(AD24:AF24))</f>
        <v xml:space="preserve"> </v>
      </c>
      <c r="AH24" s="36" t="str">
        <f>IF(AB24=0,Var!$B$8,IF(LARGE(D24:AA24,1)&gt;=480,Var!$B$4," "))</f>
        <v>---</v>
      </c>
      <c r="AI24" s="36" t="str">
        <f>IF(AB24=0,Var!$B$8,IF(LARGE(D24:AA24,1)&gt;=510,Var!$B$4," "))</f>
        <v>---</v>
      </c>
      <c r="AJ24" s="36" t="str">
        <f>IF(AB24=0,Var!$B$8,IF(LARGE(D24:AA24,1)&gt;=535,Var!$B$4," "))</f>
        <v>---</v>
      </c>
      <c r="AK24" s="36" t="str">
        <f>IF(AB24=0,Var!$B$8,IF(LARGE(D24:AA24,1)&gt;=560,Var!$B$4," "))</f>
        <v>---</v>
      </c>
      <c r="AL24" s="36" t="str">
        <f>IF(AB24=0,Var!$B$8,IF(LARGE(D24:AA24,1)&gt;=585,Var!$B$4," "))</f>
        <v>---</v>
      </c>
      <c r="AM24" s="36" t="str">
        <f>IF(AB24=0,Var!$B$8,IF(LARGE(D24:AA24,1)&gt;=605,Var!$B$4," "))</f>
        <v>---</v>
      </c>
      <c r="AN24" s="36" t="str">
        <f>IF(AB24=0,Var!$B$8,IF(LARGE(D24:AA24,1)&gt;=625,Var!$B$4," "))</f>
        <v>---</v>
      </c>
      <c r="AO24" s="36" t="str">
        <f>IF(AB24=0,Var!$B$8,IF(LARGE(D24:AA24,1)&gt;=645,Var!$B$4," "))</f>
        <v>---</v>
      </c>
    </row>
    <row r="25" spans="2:41" x14ac:dyDescent="0.2">
      <c r="B25" s="14"/>
      <c r="C25" s="31"/>
      <c r="D25" s="377"/>
      <c r="E25" s="378"/>
      <c r="F25" s="377"/>
      <c r="G25" s="378"/>
      <c r="H25" s="377"/>
      <c r="I25" s="378"/>
      <c r="J25" s="377"/>
      <c r="K25" s="378"/>
      <c r="L25" s="377"/>
      <c r="M25" s="378"/>
      <c r="N25" s="377"/>
      <c r="O25" s="378"/>
      <c r="P25" s="377"/>
      <c r="Q25" s="378"/>
      <c r="R25" s="377"/>
      <c r="S25" s="378"/>
      <c r="T25" s="385"/>
      <c r="U25" s="386"/>
      <c r="X25" s="387"/>
      <c r="Y25" s="388"/>
      <c r="Z25" s="384"/>
      <c r="AA25" s="378"/>
      <c r="AB25" s="104">
        <f>COUNT(D25:AA25)</f>
        <v>0</v>
      </c>
      <c r="AD25" s="34" t="str">
        <f>IF(COUNTIF(D25:AA25,"(1)")=0," ",COUNTIF(D25:AA25,"(1)"))</f>
        <v xml:space="preserve"> </v>
      </c>
      <c r="AE25" s="34" t="str">
        <f>IF(COUNTIF(D25:AA25,"(2)")=0," ",COUNTIF(D25:AA25,"(2)"))</f>
        <v xml:space="preserve"> </v>
      </c>
      <c r="AF25" s="34" t="str">
        <f>IF(COUNTIF(D25:AA25,"(3)")=0," ",COUNTIF(D25:AA25,"(3)"))</f>
        <v xml:space="preserve"> </v>
      </c>
      <c r="AG25" s="35" t="str">
        <f>IF(SUM(AD25:AF25)=0," ",SUM(AD25:AF25))</f>
        <v xml:space="preserve"> </v>
      </c>
      <c r="AH25" s="36" t="str">
        <f>IF(AB25=0,Var!$B$8,IF(LARGE(D25:AA25,1)&gt;=480,Var!$B$4," "))</f>
        <v>---</v>
      </c>
      <c r="AI25" s="36" t="str">
        <f>IF(AB25=0,Var!$B$8,IF(LARGE(D25:AA25,1)&gt;=510,Var!$B$4," "))</f>
        <v>---</v>
      </c>
      <c r="AJ25" s="36" t="str">
        <f>IF(AB25=0,Var!$B$8,IF(LARGE(D25:AA25,1)&gt;=535,Var!$B$4," "))</f>
        <v>---</v>
      </c>
      <c r="AK25" s="36" t="str">
        <f>IF(AB25=0,Var!$B$8,IF(LARGE(D25:AA25,1)&gt;=560,Var!$B$4," "))</f>
        <v>---</v>
      </c>
      <c r="AL25" s="36" t="str">
        <f>IF(AB25=0,Var!$B$8,IF(LARGE(D25:AA25,1)&gt;=585,Var!$B$4," "))</f>
        <v>---</v>
      </c>
      <c r="AM25" s="36" t="str">
        <f>IF(AB25=0,Var!$B$8,IF(LARGE(D25:AA25,1)&gt;=605,Var!$B$4," "))</f>
        <v>---</v>
      </c>
      <c r="AN25" s="36" t="str">
        <f>IF(AB25=0,Var!$B$8,IF(LARGE(D25:AA25,1)&gt;=625,Var!$B$4," "))</f>
        <v>---</v>
      </c>
      <c r="AO25" s="36" t="str">
        <f>IF(AB25=0,Var!$B$8,IF(LARGE(D25:AA25,1)&gt;=645,Var!$B$4," "))</f>
        <v>---</v>
      </c>
    </row>
    <row r="26" spans="2:41" s="12" customFormat="1" ht="22.7" customHeight="1" x14ac:dyDescent="0.2">
      <c r="B26" s="71"/>
      <c r="C26" s="72" t="s">
        <v>268</v>
      </c>
      <c r="D26" s="389"/>
      <c r="E26" s="390"/>
      <c r="F26" s="389"/>
      <c r="G26" s="390"/>
      <c r="H26" s="390"/>
      <c r="I26" s="390"/>
      <c r="J26" s="390"/>
      <c r="K26" s="390"/>
      <c r="L26" s="390"/>
      <c r="M26" s="390"/>
      <c r="N26" s="390"/>
      <c r="O26" s="390"/>
      <c r="P26" s="390"/>
      <c r="Q26" s="390"/>
      <c r="R26" s="390"/>
      <c r="S26" s="390"/>
      <c r="T26" s="390"/>
      <c r="U26" s="390"/>
      <c r="V26" s="390"/>
      <c r="W26" s="390"/>
      <c r="X26" s="391"/>
      <c r="Y26" s="391"/>
      <c r="Z26" s="390"/>
      <c r="AA26" s="390"/>
      <c r="AB26" s="104"/>
      <c r="AC26" s="123" t="str">
        <f t="shared" ref="AC26:AC58" si="0">IF(AB26&lt;3," ",(LARGE(C26:AA26,1)+LARGE(C26:AA26,2)+LARGE(C26:AA26,3))/3)</f>
        <v xml:space="preserve"> </v>
      </c>
      <c r="AD26" s="74"/>
      <c r="AE26" s="74"/>
      <c r="AF26" s="74"/>
      <c r="AG26" s="74"/>
      <c r="AH26"/>
      <c r="AI26"/>
      <c r="AJ26"/>
      <c r="AK26"/>
      <c r="AL26"/>
      <c r="AM26" s="475"/>
      <c r="AN26" s="475"/>
      <c r="AO26" s="475"/>
    </row>
    <row r="27" spans="2:41" x14ac:dyDescent="0.2">
      <c r="B27" s="14"/>
      <c r="C27" s="31"/>
      <c r="D27" s="377"/>
      <c r="E27" s="378"/>
      <c r="F27" s="377"/>
      <c r="G27" s="399"/>
      <c r="H27" s="403"/>
      <c r="I27" s="378"/>
      <c r="J27" s="377"/>
      <c r="K27" s="378"/>
      <c r="L27" s="377"/>
      <c r="M27" s="378"/>
      <c r="N27" s="377"/>
      <c r="O27" s="378"/>
      <c r="P27" s="377"/>
      <c r="Q27" s="378"/>
      <c r="R27" s="377"/>
      <c r="S27" s="378"/>
      <c r="T27" s="379"/>
      <c r="U27" s="380"/>
      <c r="X27" s="382"/>
      <c r="Y27" s="383"/>
      <c r="Z27" s="384"/>
      <c r="AA27" s="378"/>
      <c r="AB27" s="104"/>
      <c r="AC27" s="123"/>
      <c r="AD27" s="34"/>
      <c r="AE27" s="34"/>
      <c r="AF27" s="34"/>
      <c r="AG27" s="35"/>
      <c r="AH27" s="36" t="str">
        <f>IF(AB27=0,Var!$B$8,IF(LARGE(D27:AA27,1)&gt;=480,Var!$B$4," "))</f>
        <v>---</v>
      </c>
      <c r="AI27" s="36" t="str">
        <f>IF(AB27=0,Var!$B$8,IF(LARGE(D27:AA27,1)&gt;=510,Var!$B$4," "))</f>
        <v>---</v>
      </c>
      <c r="AJ27" s="36" t="str">
        <f>IF(AB27=0,Var!$B$8,IF(LARGE(D27:AA27,1)&gt;=535,Var!$B$4," "))</f>
        <v>---</v>
      </c>
      <c r="AK27" s="36" t="str">
        <f>IF(AB27=0,Var!$B$8,IF(LARGE(D27:AA27,1)&gt;=560,Var!$B$4," "))</f>
        <v>---</v>
      </c>
      <c r="AL27" s="36" t="str">
        <f>IF(AB27=0,Var!$B$8,IF(LARGE(D27:AA27,1)&gt;=585,Var!$B$4," "))</f>
        <v>---</v>
      </c>
      <c r="AM27" s="36" t="str">
        <f>IF(AB27=0,Var!$B$8,IF(LARGE(D27:AA27,1)&gt;=605,Var!$B$4," "))</f>
        <v>---</v>
      </c>
      <c r="AN27" s="36" t="str">
        <f>IF(AB27=0,Var!$B$8,IF(LARGE(D27:AA27,1)&gt;=625,Var!$B$4," "))</f>
        <v>---</v>
      </c>
      <c r="AO27" s="36" t="str">
        <f>IF(AB27=0,Var!$B$8,IF(LARGE(D27:AA27,1)&gt;=645,Var!$B$4," "))</f>
        <v>---</v>
      </c>
    </row>
    <row r="28" spans="2:41" x14ac:dyDescent="0.2">
      <c r="B28" s="14"/>
      <c r="C28" s="31"/>
      <c r="D28" s="377"/>
      <c r="E28" s="378"/>
      <c r="F28" s="377"/>
      <c r="G28" s="378"/>
      <c r="H28" s="377"/>
      <c r="I28" s="378"/>
      <c r="J28" s="377"/>
      <c r="K28" s="378"/>
      <c r="L28" s="377"/>
      <c r="M28" s="378"/>
      <c r="N28" s="377"/>
      <c r="O28" s="378"/>
      <c r="P28" s="377"/>
      <c r="Q28" s="378"/>
      <c r="R28" s="377"/>
      <c r="S28" s="378"/>
      <c r="T28" s="385"/>
      <c r="U28" s="386"/>
      <c r="X28" s="387"/>
      <c r="Y28" s="388"/>
      <c r="Z28" s="384"/>
      <c r="AA28" s="378"/>
      <c r="AB28" s="104">
        <f>COUNT(D28:AA28)</f>
        <v>0</v>
      </c>
      <c r="AC28" s="123" t="str">
        <f t="shared" si="0"/>
        <v xml:space="preserve"> </v>
      </c>
      <c r="AD28" s="34" t="str">
        <f>IF(COUNTIF(D28:AA28,"(1)")=0," ",COUNTIF(D28:AA28,"(1)"))</f>
        <v xml:space="preserve"> </v>
      </c>
      <c r="AE28" s="34" t="str">
        <f>IF(COUNTIF(D28:AA28,"(2)")=0," ",COUNTIF(D28:AA28,"(2)"))</f>
        <v xml:space="preserve"> </v>
      </c>
      <c r="AF28" s="34" t="str">
        <f>IF(COUNTIF(D28:AA28,"(3)")=0," ",COUNTIF(D28:AA28,"(3)"))</f>
        <v xml:space="preserve"> </v>
      </c>
      <c r="AG28" s="35" t="str">
        <f>IF(SUM(AD28:AF28)=0," ",SUM(AD28:AF28))</f>
        <v xml:space="preserve"> </v>
      </c>
      <c r="AH28" s="36" t="str">
        <f>IF(AB28=0,Var!$B$8,IF(LARGE(D28:AA28,1)&gt;=480,Var!$B$4," "))</f>
        <v>---</v>
      </c>
      <c r="AI28" s="36" t="str">
        <f>IF(AB28=0,Var!$B$8,IF(LARGE(D28:AA28,1)&gt;=510,Var!$B$4," "))</f>
        <v>---</v>
      </c>
      <c r="AJ28" s="36" t="str">
        <f>IF(AB28=0,Var!$B$8,IF(LARGE(D28:AA28,1)&gt;=535,Var!$B$4," "))</f>
        <v>---</v>
      </c>
      <c r="AK28" s="36" t="str">
        <f>IF(AB28=0,Var!$B$8,IF(LARGE(D28:AA28,1)&gt;=560,Var!$B$4," "))</f>
        <v>---</v>
      </c>
      <c r="AL28" s="36" t="str">
        <f>IF(AB28=0,Var!$B$8,IF(LARGE(D28:AA28,1)&gt;=585,Var!$B$4," "))</f>
        <v>---</v>
      </c>
      <c r="AM28" s="36" t="str">
        <f>IF(AB28=0,Var!$B$8,IF(LARGE(D28:AA28,1)&gt;=605,Var!$B$4," "))</f>
        <v>---</v>
      </c>
      <c r="AN28" s="36" t="str">
        <f>IF(AB28=0,Var!$B$8,IF(LARGE(D28:AA28,1)&gt;=625,Var!$B$4," "))</f>
        <v>---</v>
      </c>
      <c r="AO28" s="36" t="str">
        <f>IF(AB28=0,Var!$B$8,IF(LARGE(D28:AA28,1)&gt;=645,Var!$B$4," "))</f>
        <v>---</v>
      </c>
    </row>
    <row r="29" spans="2:41" s="12" customFormat="1" ht="22.7" customHeight="1" x14ac:dyDescent="0.2">
      <c r="B29" s="71"/>
      <c r="C29" s="72" t="s">
        <v>266</v>
      </c>
      <c r="D29" s="389"/>
      <c r="E29" s="390"/>
      <c r="F29" s="389"/>
      <c r="G29" s="390"/>
      <c r="H29" s="390"/>
      <c r="I29" s="390"/>
      <c r="J29" s="390"/>
      <c r="K29" s="390"/>
      <c r="L29" s="390"/>
      <c r="M29" s="390"/>
      <c r="N29" s="390"/>
      <c r="O29" s="390"/>
      <c r="P29" s="390"/>
      <c r="Q29" s="390"/>
      <c r="R29" s="390"/>
      <c r="S29" s="390"/>
      <c r="T29" s="390"/>
      <c r="U29" s="390"/>
      <c r="V29" s="390"/>
      <c r="W29" s="390"/>
      <c r="X29" s="391"/>
      <c r="Y29" s="391"/>
      <c r="Z29" s="390"/>
      <c r="AA29" s="390"/>
      <c r="AB29" s="104"/>
      <c r="AC29" s="123" t="str">
        <f t="shared" si="0"/>
        <v xml:space="preserve"> </v>
      </c>
      <c r="AD29" s="74"/>
      <c r="AE29" s="74"/>
      <c r="AF29" s="74"/>
      <c r="AG29" s="74"/>
      <c r="AH29"/>
      <c r="AI29"/>
      <c r="AJ29"/>
      <c r="AK29"/>
      <c r="AL29"/>
      <c r="AM29"/>
      <c r="AN29" s="475"/>
      <c r="AO29" s="475"/>
    </row>
    <row r="30" spans="2:41" x14ac:dyDescent="0.2">
      <c r="B30" s="14"/>
      <c r="C30" s="31" t="s">
        <v>287</v>
      </c>
      <c r="D30" s="377"/>
      <c r="E30" s="378"/>
      <c r="F30" s="377"/>
      <c r="G30" s="378"/>
      <c r="H30" s="377"/>
      <c r="I30" s="399"/>
      <c r="J30" s="377"/>
      <c r="K30" s="378"/>
      <c r="L30" s="377"/>
      <c r="M30" s="378"/>
      <c r="N30" s="377"/>
      <c r="O30" s="378"/>
      <c r="P30" s="377"/>
      <c r="Q30" s="378"/>
      <c r="R30" s="377"/>
      <c r="S30" s="378"/>
      <c r="T30" s="385"/>
      <c r="U30" s="386"/>
      <c r="X30" s="714"/>
      <c r="Y30" s="715"/>
      <c r="Z30" s="384"/>
      <c r="AA30" s="378"/>
      <c r="AB30" s="104">
        <f>COUNT(D30:AA30)</f>
        <v>0</v>
      </c>
      <c r="AC30" s="123" t="str">
        <f t="shared" si="0"/>
        <v xml:space="preserve"> </v>
      </c>
      <c r="AD30" s="34" t="str">
        <f>IF(COUNTIF(D30:AA30,"(1)")=0," ",COUNTIF(D30:AA30,"(1)"))</f>
        <v xml:space="preserve"> </v>
      </c>
      <c r="AE30" s="34" t="str">
        <f>IF(COUNTIF(D30:AA30,"(2)")=0," ",COUNTIF(D30:AA30,"(2)"))</f>
        <v xml:space="preserve"> </v>
      </c>
      <c r="AF30" s="34" t="str">
        <f>IF(COUNTIF(D30:AA30,"(3)")=0," ",COUNTIF(D30:AA30,"(3)"))</f>
        <v xml:space="preserve"> </v>
      </c>
      <c r="AG30" s="35" t="str">
        <f>IF(SUM(AD30:AF30)=0," ",SUM(AD30:AF30))</f>
        <v xml:space="preserve"> </v>
      </c>
      <c r="AH30" s="36">
        <v>23</v>
      </c>
      <c r="AI30" s="36">
        <v>23</v>
      </c>
      <c r="AJ30" s="36">
        <v>23</v>
      </c>
      <c r="AK30" s="36">
        <v>23</v>
      </c>
      <c r="AL30" s="36" t="str">
        <f>IF(AB30=0,Var!$B$8,IF(LARGE(D30:AA30,1)&gt;=585,Var!$B$4," "))</f>
        <v>---</v>
      </c>
      <c r="AM30" s="36" t="str">
        <f>IF(AB30=0,Var!$B$8,IF(LARGE(D30:AA30,1)&gt;=605,Var!$B$4," "))</f>
        <v>---</v>
      </c>
      <c r="AN30" s="36" t="str">
        <f>IF(AB30=0,Var!$B$8,IF(LARGE(D30:AA30,1)&gt;=625,Var!$B$4," "))</f>
        <v>---</v>
      </c>
      <c r="AO30" s="36" t="str">
        <f>IF(AB30=0,Var!$B$8,IF(LARGE(D30:AA30,1)&gt;=645,Var!$B$4," "))</f>
        <v>---</v>
      </c>
    </row>
    <row r="31" spans="2:41" ht="11.45" customHeight="1" x14ac:dyDescent="0.2">
      <c r="B31" s="37"/>
      <c r="C31" s="75"/>
      <c r="D31" s="400"/>
      <c r="E31" s="400"/>
      <c r="F31" s="400"/>
      <c r="G31" s="400"/>
      <c r="H31" s="400"/>
      <c r="I31" s="400"/>
      <c r="J31" s="400"/>
      <c r="K31" s="400"/>
      <c r="L31" s="400"/>
      <c r="M31" s="400"/>
      <c r="N31" s="400"/>
      <c r="O31" s="400"/>
      <c r="P31" s="400"/>
      <c r="Q31" s="400"/>
      <c r="R31" s="400"/>
      <c r="S31" s="400"/>
      <c r="T31" s="400"/>
      <c r="U31" s="400"/>
      <c r="V31" s="400"/>
      <c r="W31" s="400"/>
      <c r="X31" s="401"/>
      <c r="Y31" s="401"/>
      <c r="Z31" s="400"/>
      <c r="AA31" s="400"/>
      <c r="AB31" s="104"/>
      <c r="AC31" s="123" t="str">
        <f t="shared" si="0"/>
        <v xml:space="preserve"> </v>
      </c>
      <c r="AD31" s="17"/>
      <c r="AE31" s="17"/>
      <c r="AF31" s="17"/>
      <c r="AG31" s="26"/>
      <c r="AH31" s="17"/>
      <c r="AI31" s="17"/>
      <c r="AJ31" s="17"/>
      <c r="AK31" s="17"/>
      <c r="AL31" s="17"/>
      <c r="AM31" s="17"/>
      <c r="AN31" s="17"/>
      <c r="AO31" s="17"/>
    </row>
    <row r="32" spans="2:41" ht="11.45" customHeight="1" x14ac:dyDescent="0.2">
      <c r="D32" s="401"/>
      <c r="E32" s="401"/>
      <c r="F32" s="401"/>
      <c r="G32" s="401"/>
      <c r="H32" s="401"/>
      <c r="I32" s="401"/>
      <c r="J32" s="401"/>
      <c r="K32" s="401"/>
      <c r="L32" s="401"/>
      <c r="M32" s="401"/>
      <c r="N32" s="401"/>
      <c r="O32" s="401"/>
      <c r="P32" s="401"/>
      <c r="Q32" s="401"/>
      <c r="R32" s="401"/>
      <c r="S32" s="401"/>
      <c r="T32" s="401"/>
      <c r="U32" s="401"/>
      <c r="V32" s="401"/>
      <c r="W32" s="401"/>
      <c r="X32" s="401"/>
      <c r="Y32" s="401"/>
      <c r="Z32" s="401"/>
      <c r="AA32" s="401"/>
      <c r="AB32" s="104"/>
      <c r="AC32" s="123" t="str">
        <f t="shared" si="0"/>
        <v xml:space="preserve"> </v>
      </c>
      <c r="AD32" s="57" t="s">
        <v>5</v>
      </c>
      <c r="AE32" s="58" t="s">
        <v>6</v>
      </c>
      <c r="AF32" s="59" t="s">
        <v>7</v>
      </c>
      <c r="AG32" s="60" t="s">
        <v>8</v>
      </c>
      <c r="AH32" s="61">
        <v>620</v>
      </c>
      <c r="AI32" s="61">
        <v>635</v>
      </c>
      <c r="AJ32" s="61">
        <v>645</v>
      </c>
      <c r="AK32" s="61">
        <v>655</v>
      </c>
      <c r="AL32" s="61">
        <v>665</v>
      </c>
      <c r="AM32" s="61">
        <v>675</v>
      </c>
      <c r="AN32" s="61">
        <v>685</v>
      </c>
      <c r="AO32" s="61">
        <v>695</v>
      </c>
    </row>
    <row r="33" spans="2:41" ht="12.75" customHeight="1" x14ac:dyDescent="0.2">
      <c r="B33" s="43"/>
      <c r="C33" s="44" t="s">
        <v>43</v>
      </c>
      <c r="D33" s="402"/>
      <c r="E33" s="402"/>
      <c r="F33" s="402"/>
      <c r="G33" s="402"/>
      <c r="H33" s="402"/>
      <c r="I33" s="402"/>
      <c r="J33" s="402"/>
      <c r="K33" s="402"/>
      <c r="L33" s="402"/>
      <c r="M33" s="402"/>
      <c r="N33" s="402"/>
      <c r="O33" s="402"/>
      <c r="P33" s="402"/>
      <c r="Q33" s="402"/>
      <c r="R33" s="402"/>
      <c r="S33" s="402"/>
      <c r="T33" s="402"/>
      <c r="U33" s="402"/>
      <c r="V33" s="402"/>
      <c r="W33" s="402"/>
      <c r="X33" s="438"/>
      <c r="Y33" s="438"/>
      <c r="Z33" s="286"/>
      <c r="AA33" s="402"/>
      <c r="AB33" s="104"/>
      <c r="AC33" s="123" t="str">
        <f t="shared" si="0"/>
        <v xml:space="preserve"> </v>
      </c>
      <c r="AD33" s="17"/>
      <c r="AE33" s="17"/>
      <c r="AF33" s="17"/>
      <c r="AG33" s="26"/>
      <c r="AH33"/>
      <c r="AI33"/>
      <c r="AJ33"/>
      <c r="AK33"/>
      <c r="AL33"/>
      <c r="AM33"/>
      <c r="AN33"/>
      <c r="AO33"/>
    </row>
    <row r="34" spans="2:41" x14ac:dyDescent="0.2">
      <c r="B34" s="14"/>
      <c r="C34" s="31"/>
      <c r="D34" s="377"/>
      <c r="E34" s="378"/>
      <c r="F34" s="377"/>
      <c r="G34" s="378"/>
      <c r="H34" s="377"/>
      <c r="I34" s="378"/>
      <c r="J34" s="377"/>
      <c r="K34" s="378"/>
      <c r="L34" s="377"/>
      <c r="M34" s="378"/>
      <c r="N34" s="377"/>
      <c r="O34" s="378"/>
      <c r="P34" s="377"/>
      <c r="Q34" s="378"/>
      <c r="R34" s="377"/>
      <c r="S34" s="378"/>
      <c r="T34" s="379"/>
      <c r="U34" s="380"/>
      <c r="X34" s="382"/>
      <c r="Y34" s="383"/>
      <c r="Z34" s="384"/>
      <c r="AA34" s="378"/>
      <c r="AB34" s="104">
        <f t="shared" ref="AB34:AB49" si="1">COUNT(D34:AA34)</f>
        <v>0</v>
      </c>
      <c r="AC34" s="123" t="str">
        <f t="shared" si="0"/>
        <v xml:space="preserve"> </v>
      </c>
      <c r="AD34" s="34" t="str">
        <f>IF(COUNTIF(D34:AA34,"(1)")=0," ",COUNTIF(D34:AA34,"(1)"))</f>
        <v xml:space="preserve"> </v>
      </c>
      <c r="AE34" s="34" t="str">
        <f>IF(COUNTIF(D34:AA34,"(2)")=0," ",COUNTIF(D34:AA34,"(2)"))</f>
        <v xml:space="preserve"> </v>
      </c>
      <c r="AF34" s="34" t="str">
        <f>IF(COUNTIF(D34:AA34,"(3)")=0," ",COUNTIF(D34:AA34,"(3)"))</f>
        <v xml:space="preserve"> </v>
      </c>
      <c r="AG34" s="35" t="str">
        <f>IF(SUM(AD34:AF34)=0," ",SUM(AD34:AF34))</f>
        <v xml:space="preserve"> </v>
      </c>
      <c r="AH34" s="36" t="str">
        <f>IF(AB34=0,Var!$B$8,IF(LARGE(D34:AA34,1)&gt;=620,Var!$B$4," "))</f>
        <v>---</v>
      </c>
      <c r="AI34" s="36" t="str">
        <f>IF(AB34=0,Var!$B$8,IF(LARGE(D34:AA34,1)&gt;=635,Var!$B$4," "))</f>
        <v>---</v>
      </c>
      <c r="AJ34" s="36" t="str">
        <f>IF(AB34=0,Var!$B$8,IF(LARGE(D34:AA34,1)&gt;=645,Var!$B$4," "))</f>
        <v>---</v>
      </c>
      <c r="AK34" s="36" t="str">
        <f>IF(AB34=0,Var!$B$8,IF(LARGE(D34:AA34,1)&gt;=655,Var!$B$4," "))</f>
        <v>---</v>
      </c>
      <c r="AL34" s="36" t="str">
        <f>IF(AB34=0,Var!$B$8,IF(LARGE(D34:AA34,1)&gt;=665,Var!$B$4," "))</f>
        <v>---</v>
      </c>
      <c r="AM34" s="36" t="str">
        <f>IF(AB34=0,Var!$B$8,IF(LARGE(D34:AA34,1)&gt;=675,Var!$B$4," "))</f>
        <v>---</v>
      </c>
      <c r="AN34" s="36" t="str">
        <f>IF(AB34=0,Var!$B$8,IF(LARGE(D34:AA34,1)&gt;=685,Var!$B$4," "))</f>
        <v>---</v>
      </c>
      <c r="AO34" s="36" t="str">
        <f>IF(AB34=0,Var!$B$8,IF(LARGE(D34:AA34,1)&gt;=695,Var!$B$4," "))</f>
        <v>---</v>
      </c>
    </row>
    <row r="35" spans="2:41" x14ac:dyDescent="0.2">
      <c r="B35" s="14"/>
      <c r="C35" s="31"/>
      <c r="D35" s="377"/>
      <c r="E35" s="378"/>
      <c r="F35" s="377"/>
      <c r="G35" s="378"/>
      <c r="H35" s="377"/>
      <c r="I35" s="378"/>
      <c r="J35" s="377"/>
      <c r="K35" s="378"/>
      <c r="L35" s="377"/>
      <c r="M35" s="378"/>
      <c r="N35" s="377"/>
      <c r="O35" s="378"/>
      <c r="P35" s="377"/>
      <c r="Q35" s="378"/>
      <c r="R35" s="377"/>
      <c r="S35" s="378"/>
      <c r="T35" s="385"/>
      <c r="U35" s="386"/>
      <c r="X35" s="387"/>
      <c r="Y35" s="388"/>
      <c r="Z35" s="384"/>
      <c r="AA35" s="378"/>
      <c r="AB35" s="104">
        <f t="shared" si="1"/>
        <v>0</v>
      </c>
      <c r="AC35" s="123" t="str">
        <f t="shared" si="0"/>
        <v xml:space="preserve"> </v>
      </c>
      <c r="AD35" s="34" t="str">
        <f>IF(COUNTIF(D35:AA35,"(1)")=0," ",COUNTIF(D35:AA35,"(1)"))</f>
        <v xml:space="preserve"> </v>
      </c>
      <c r="AE35" s="34" t="str">
        <f>IF(COUNTIF(D35:AA35,"(2)")=0," ",COUNTIF(D35:AA35,"(2)"))</f>
        <v xml:space="preserve"> </v>
      </c>
      <c r="AF35" s="34" t="str">
        <f>IF(COUNTIF(D35:AA35,"(3)")=0," ",COUNTIF(D35:AA35,"(3)"))</f>
        <v xml:space="preserve"> </v>
      </c>
      <c r="AG35" s="35" t="str">
        <f>IF(SUM(AD35:AF35)=0," ",SUM(AD35:AF35))</f>
        <v xml:space="preserve"> </v>
      </c>
      <c r="AH35" s="36" t="str">
        <f>IF(AB35=0,Var!$B$8,IF(LARGE(D35:AA35,1)&gt;=620,Var!$B$4," "))</f>
        <v>---</v>
      </c>
      <c r="AI35" s="36" t="str">
        <f>IF(AB35=0,Var!$B$8,IF(LARGE(D35:AA35,1)&gt;=635,Var!$B$4," "))</f>
        <v>---</v>
      </c>
      <c r="AJ35" s="36" t="str">
        <f>IF(AB35=0,Var!$B$8,IF(LARGE(D35:AA35,1)&gt;=645,Var!$B$4," "))</f>
        <v>---</v>
      </c>
      <c r="AK35" s="36" t="str">
        <f>IF(AB35=0,Var!$B$8,IF(LARGE(D35:AA35,1)&gt;=655,Var!$B$4," "))</f>
        <v>---</v>
      </c>
      <c r="AL35" s="36" t="str">
        <f>IF(AB35=0,Var!$B$8,IF(LARGE(D35:AA35,1)&gt;=665,Var!$B$4," "))</f>
        <v>---</v>
      </c>
      <c r="AM35" s="36" t="str">
        <f>IF(AB35=0,Var!$B$8,IF(LARGE(D35:AA35,1)&gt;=675,Var!$B$4," "))</f>
        <v>---</v>
      </c>
      <c r="AN35" s="36" t="str">
        <f>IF(AB35=0,Var!$B$8,IF(LARGE(D35:AA35,1)&gt;=685,Var!$B$4," "))</f>
        <v>---</v>
      </c>
      <c r="AO35" s="36" t="str">
        <f>IF(AB35=0,Var!$B$8,IF(LARGE(D35:AA35,1)&gt;=695,Var!$B$4," "))</f>
        <v>---</v>
      </c>
    </row>
    <row r="36" spans="2:41" s="12" customFormat="1" ht="22.7" customHeight="1" x14ac:dyDescent="0.2">
      <c r="B36" s="71"/>
      <c r="C36" s="72" t="s">
        <v>298</v>
      </c>
      <c r="D36" s="389"/>
      <c r="E36" s="390"/>
      <c r="F36" s="389"/>
      <c r="G36" s="390"/>
      <c r="H36" s="390"/>
      <c r="I36" s="390"/>
      <c r="J36" s="390"/>
      <c r="K36" s="390"/>
      <c r="L36" s="390"/>
      <c r="M36" s="390"/>
      <c r="N36" s="390"/>
      <c r="O36" s="390"/>
      <c r="P36" s="390"/>
      <c r="Q36" s="390"/>
      <c r="R36" s="390"/>
      <c r="S36" s="390"/>
      <c r="T36" s="390"/>
      <c r="U36" s="390"/>
      <c r="V36" s="390"/>
      <c r="W36" s="390"/>
      <c r="X36" s="391"/>
      <c r="Y36" s="391"/>
      <c r="Z36" s="390"/>
      <c r="AA36" s="390"/>
      <c r="AB36" s="104">
        <f t="shared" si="1"/>
        <v>0</v>
      </c>
      <c r="AC36" s="123" t="str">
        <f t="shared" si="0"/>
        <v xml:space="preserve"> </v>
      </c>
      <c r="AD36" s="74"/>
      <c r="AE36" s="74"/>
      <c r="AF36" s="74"/>
      <c r="AG36" s="74"/>
      <c r="AH36"/>
      <c r="AI36"/>
      <c r="AJ36"/>
      <c r="AK36"/>
      <c r="AL36"/>
      <c r="AM36"/>
      <c r="AN36"/>
      <c r="AO36"/>
    </row>
    <row r="37" spans="2:41" x14ac:dyDescent="0.2">
      <c r="B37" s="14"/>
      <c r="C37" s="31" t="s">
        <v>20</v>
      </c>
      <c r="D37" s="377"/>
      <c r="E37" s="378"/>
      <c r="F37" s="377"/>
      <c r="G37" s="378"/>
      <c r="H37" s="377"/>
      <c r="I37" s="378"/>
      <c r="J37" s="377"/>
      <c r="K37" s="378"/>
      <c r="L37" s="377"/>
      <c r="M37" s="378"/>
      <c r="N37" s="377"/>
      <c r="O37" s="378"/>
      <c r="P37" s="377"/>
      <c r="Q37" s="378"/>
      <c r="R37" s="377"/>
      <c r="S37" s="378"/>
      <c r="T37" s="396"/>
      <c r="U37" s="397"/>
      <c r="X37" s="382"/>
      <c r="Y37" s="383"/>
      <c r="Z37" s="384"/>
      <c r="AA37" s="378"/>
      <c r="AB37" s="104">
        <f t="shared" si="1"/>
        <v>0</v>
      </c>
      <c r="AC37" s="123" t="str">
        <f t="shared" si="0"/>
        <v xml:space="preserve"> </v>
      </c>
      <c r="AD37" s="34" t="str">
        <f>IF(COUNTIF(D37:AA37,"(1)")=0," ",COUNTIF(D37:AA37,"(1)"))</f>
        <v xml:space="preserve"> </v>
      </c>
      <c r="AE37" s="34" t="str">
        <f>IF(COUNTIF(D37:AA37,"(2)")=0," ",COUNTIF(D37:AA37,"(2)"))</f>
        <v xml:space="preserve"> </v>
      </c>
      <c r="AF37" s="34" t="str">
        <f>IF(COUNTIF(D37:AA37,"(3)")=0," ",COUNTIF(D37:AA37,"(3)"))</f>
        <v xml:space="preserve"> </v>
      </c>
      <c r="AG37" s="35" t="str">
        <f>IF(SUM(AD37:AF37)=0," ",SUM(AD37:AF37))</f>
        <v xml:space="preserve"> </v>
      </c>
      <c r="AH37" s="36">
        <v>4</v>
      </c>
      <c r="AI37" s="36">
        <v>4</v>
      </c>
      <c r="AJ37" s="36">
        <v>5</v>
      </c>
      <c r="AK37" s="36">
        <v>6</v>
      </c>
      <c r="AL37" s="36">
        <v>8</v>
      </c>
      <c r="AM37" s="36">
        <v>8</v>
      </c>
      <c r="AN37" s="36">
        <v>17</v>
      </c>
      <c r="AO37" s="36" t="str">
        <f>IF(AB37=0,Var!$B$8,IF(LARGE(D37:AA37,1)&gt;=695,Var!$B$4," "))</f>
        <v>---</v>
      </c>
    </row>
    <row r="38" spans="2:41" x14ac:dyDescent="0.2">
      <c r="B38" s="14"/>
      <c r="C38" s="31" t="s">
        <v>17</v>
      </c>
      <c r="D38" s="377"/>
      <c r="E38" s="399"/>
      <c r="F38" s="377"/>
      <c r="G38" s="378"/>
      <c r="H38" s="377"/>
      <c r="I38" s="378"/>
      <c r="J38" s="377"/>
      <c r="K38" s="378"/>
      <c r="L38" s="377"/>
      <c r="M38" s="378"/>
      <c r="N38" s="377"/>
      <c r="O38" s="378"/>
      <c r="P38" s="377"/>
      <c r="Q38" s="378"/>
      <c r="R38" s="377"/>
      <c r="S38" s="378"/>
      <c r="T38" s="385"/>
      <c r="U38" s="386"/>
      <c r="X38" s="387"/>
      <c r="Y38" s="388"/>
      <c r="Z38" s="384"/>
      <c r="AA38" s="378"/>
      <c r="AB38" s="104">
        <f t="shared" si="1"/>
        <v>0</v>
      </c>
      <c r="AC38" s="123" t="str">
        <f t="shared" si="0"/>
        <v xml:space="preserve"> </v>
      </c>
      <c r="AD38" s="34" t="str">
        <f>IF(COUNTIF(D38:AA38,"(1)")=0," ",COUNTIF(D38:AA38,"(1)"))</f>
        <v xml:space="preserve"> </v>
      </c>
      <c r="AE38" s="34" t="str">
        <f>IF(COUNTIF(D38:AA38,"(2)")=0," ",COUNTIF(D38:AA38,"(2)"))</f>
        <v xml:space="preserve"> </v>
      </c>
      <c r="AF38" s="34" t="str">
        <f>IF(COUNTIF(D38:AA38,"(3)")=0," ",COUNTIF(D38:AA38,"(3)"))</f>
        <v xml:space="preserve"> </v>
      </c>
      <c r="AG38" s="35" t="str">
        <f>IF(SUM(AD38:AF38)=0," ",SUM(AD38:AF38))</f>
        <v xml:space="preserve"> </v>
      </c>
      <c r="AH38" s="36" t="str">
        <f>IF(AB38=0,Var!$B$8,IF(LARGE(D38:AA38,1)&gt;=620,Var!$B$4," "))</f>
        <v>---</v>
      </c>
      <c r="AI38" s="36" t="str">
        <f>IF(AB38=0,Var!$B$8,IF(LARGE(D38:AA38,1)&gt;=635,Var!$B$4," "))</f>
        <v>---</v>
      </c>
      <c r="AJ38" s="36" t="str">
        <f>IF(AB38=0,Var!$B$8,IF(LARGE(D38:AA38,1)&gt;=645,Var!$B$4," "))</f>
        <v>---</v>
      </c>
      <c r="AK38" s="36" t="str">
        <f>IF(AB38=0,Var!$B$8,IF(LARGE(D38:AA38,1)&gt;=655,Var!$B$4," "))</f>
        <v>---</v>
      </c>
      <c r="AL38" s="36" t="str">
        <f>IF(AB38=0,Var!$B$8,IF(LARGE(D38:AA38,1)&gt;=665,Var!$B$4," "))</f>
        <v>---</v>
      </c>
      <c r="AM38" s="36" t="str">
        <f>IF(AB38=0,Var!$B$8,IF(LARGE(D38:AA38,1)&gt;=675,Var!$B$4," "))</f>
        <v>---</v>
      </c>
      <c r="AN38" s="36" t="str">
        <f>IF(AB38=0,Var!$B$8,IF(LARGE(D38:AA38,1)&gt;=685,Var!$B$4," "))</f>
        <v>---</v>
      </c>
      <c r="AO38" s="36" t="str">
        <f>IF(AB38=0,Var!$B$8,IF(LARGE(D38:AA38,1)&gt;=695,Var!$B$4," "))</f>
        <v>---</v>
      </c>
    </row>
    <row r="39" spans="2:41" s="12" customFormat="1" ht="22.7" customHeight="1" x14ac:dyDescent="0.2">
      <c r="B39" s="71"/>
      <c r="C39" s="72" t="s">
        <v>227</v>
      </c>
      <c r="D39" s="389"/>
      <c r="E39" s="390"/>
      <c r="F39" s="389"/>
      <c r="G39" s="390"/>
      <c r="H39" s="390"/>
      <c r="I39" s="390"/>
      <c r="J39" s="390"/>
      <c r="K39" s="390"/>
      <c r="L39" s="390"/>
      <c r="M39" s="390"/>
      <c r="N39" s="390"/>
      <c r="O39" s="390"/>
      <c r="P39" s="390"/>
      <c r="Q39" s="390"/>
      <c r="R39" s="390"/>
      <c r="S39" s="390"/>
      <c r="T39" s="390"/>
      <c r="U39" s="390"/>
      <c r="V39" s="390"/>
      <c r="W39" s="390"/>
      <c r="X39" s="391"/>
      <c r="Y39" s="391"/>
      <c r="Z39" s="390"/>
      <c r="AA39" s="390"/>
      <c r="AB39" s="104">
        <f t="shared" si="1"/>
        <v>0</v>
      </c>
      <c r="AC39" s="123" t="str">
        <f t="shared" si="0"/>
        <v xml:space="preserve"> </v>
      </c>
      <c r="AD39" s="74"/>
      <c r="AE39" s="74"/>
      <c r="AF39" s="74"/>
      <c r="AG39" s="74"/>
      <c r="AH39" s="475"/>
      <c r="AI39" s="475"/>
      <c r="AJ39" s="475"/>
      <c r="AK39" s="475"/>
      <c r="AL39" s="475"/>
      <c r="AM39" s="475"/>
      <c r="AN39" s="475"/>
      <c r="AO39" s="475"/>
    </row>
    <row r="40" spans="2:41" x14ac:dyDescent="0.2">
      <c r="B40" s="14"/>
      <c r="C40" s="31" t="s">
        <v>316</v>
      </c>
      <c r="D40" s="377"/>
      <c r="E40" s="399"/>
      <c r="F40" s="377"/>
      <c r="G40" s="399"/>
      <c r="H40" s="377"/>
      <c r="I40" s="399"/>
      <c r="J40" s="377"/>
      <c r="K40" s="399"/>
      <c r="L40" s="377"/>
      <c r="M40" s="399"/>
      <c r="N40" s="377"/>
      <c r="O40" s="399"/>
      <c r="P40" s="377"/>
      <c r="Q40" s="399"/>
      <c r="R40" s="377"/>
      <c r="S40" s="399"/>
      <c r="T40" s="379"/>
      <c r="U40" s="585"/>
      <c r="X40" s="382"/>
      <c r="Y40" s="619"/>
      <c r="Z40" s="384"/>
      <c r="AA40" s="378"/>
      <c r="AB40" s="104">
        <f>COUNT(D40:AA40)</f>
        <v>0</v>
      </c>
      <c r="AC40" s="123" t="str">
        <f>IF(AB40&lt;3," ",(LARGE(C40:AA40,1)+LARGE(C40:AA40,2)+LARGE(C40:AA40,3))/3)</f>
        <v xml:space="preserve"> </v>
      </c>
      <c r="AD40" s="34" t="str">
        <f>IF(COUNTIF(D40:AA40,"(1)")=0," ",COUNTIF(D40:AA40,"(1)"))</f>
        <v xml:space="preserve"> </v>
      </c>
      <c r="AE40" s="34" t="str">
        <f>IF(COUNTIF(D40:AA40,"(2)")=0," ",COUNTIF(D40:AA40,"(2)"))</f>
        <v xml:space="preserve"> </v>
      </c>
      <c r="AF40" s="34" t="str">
        <f>IF(COUNTIF(D40:AA40,"(3)")=0," ",COUNTIF(D40:AA40,"(3)"))</f>
        <v xml:space="preserve"> </v>
      </c>
      <c r="AG40" s="35" t="str">
        <f>IF(SUM(AD40:AF40)=0," ",SUM(AD40:AF40))</f>
        <v xml:space="preserve"> </v>
      </c>
      <c r="AH40" s="36">
        <v>24</v>
      </c>
      <c r="AI40" s="36">
        <v>24</v>
      </c>
      <c r="AJ40" s="36">
        <v>24</v>
      </c>
      <c r="AK40" s="36">
        <v>24</v>
      </c>
      <c r="AL40" s="36">
        <v>24</v>
      </c>
      <c r="AM40" s="36">
        <v>24</v>
      </c>
      <c r="AN40" s="36" t="str">
        <f>IF(AB40=0,Var!$B$8,IF(LARGE(D40:AA40,1)&gt;=685,Var!$B$4," "))</f>
        <v>---</v>
      </c>
      <c r="AO40" s="36" t="str">
        <f>IF(AB40=0,Var!$B$8,IF(LARGE(D40:AA40,1)&gt;=695,Var!$B$4," "))</f>
        <v>---</v>
      </c>
    </row>
    <row r="41" spans="2:41" x14ac:dyDescent="0.2">
      <c r="B41" s="14"/>
      <c r="C41" s="31" t="s">
        <v>283</v>
      </c>
      <c r="D41" s="377"/>
      <c r="E41" s="399"/>
      <c r="F41" s="377"/>
      <c r="G41" s="399"/>
      <c r="H41" s="377"/>
      <c r="I41" s="399"/>
      <c r="J41" s="377"/>
      <c r="K41" s="378"/>
      <c r="L41" s="377"/>
      <c r="M41" s="378"/>
      <c r="N41" s="377"/>
      <c r="O41" s="378"/>
      <c r="P41" s="377"/>
      <c r="Q41" s="378"/>
      <c r="R41" s="377"/>
      <c r="S41" s="399"/>
      <c r="T41" s="396"/>
      <c r="U41" s="397"/>
      <c r="X41" s="398"/>
      <c r="Y41" s="397"/>
      <c r="Z41" s="384"/>
      <c r="AA41" s="378"/>
      <c r="AB41" s="104">
        <f t="shared" ref="AB41" si="2">COUNT(D41:AA41)</f>
        <v>0</v>
      </c>
      <c r="AC41" s="123" t="str">
        <f t="shared" ref="AC41" si="3">IF(AB41&lt;3," ",(LARGE(C41:AA41,1)+LARGE(C41:AA41,2)+LARGE(C41:AA41,3))/3)</f>
        <v xml:space="preserve"> </v>
      </c>
      <c r="AD41" s="34" t="str">
        <f>IF(COUNTIF(D41:AA41,"(1)")=0," ",COUNTIF(D41:AA41,"(1)"))</f>
        <v xml:space="preserve"> </v>
      </c>
      <c r="AE41" s="34" t="str">
        <f>IF(COUNTIF(D41:AA41,"(2)")=0," ",COUNTIF(D41:AA41,"(2)"))</f>
        <v xml:space="preserve"> </v>
      </c>
      <c r="AF41" s="34" t="str">
        <f>IF(COUNTIF(D41:AA41,"(3)")=0," ",COUNTIF(D41:AA41,"(3)"))</f>
        <v xml:space="preserve"> </v>
      </c>
      <c r="AG41" s="35" t="str">
        <f>IF(SUM(AD41:AF41)=0," ",SUM(AD41:AF41))</f>
        <v xml:space="preserve"> </v>
      </c>
      <c r="AH41" s="36">
        <v>24</v>
      </c>
      <c r="AI41" s="36">
        <v>24</v>
      </c>
      <c r="AJ41" s="36" t="str">
        <f>IF(AB41=0,Var!$B$8,IF(LARGE(D41:AA41,1)&gt;=645,Var!$B$4," "))</f>
        <v>---</v>
      </c>
      <c r="AK41" s="36" t="str">
        <f>IF(AB41=0,Var!$B$8,IF(LARGE(D41:AA41,1)&gt;=655,Var!$B$4," "))</f>
        <v>---</v>
      </c>
      <c r="AL41" s="36" t="str">
        <f>IF(AB41=0,Var!$B$8,IF(LARGE(D41:AA41,1)&gt;=665,Var!$B$4," "))</f>
        <v>---</v>
      </c>
      <c r="AM41" s="36" t="str">
        <f>IF(AB41=0,Var!$B$8,IF(LARGE(D41:AA41,1)&gt;=675,Var!$B$4," "))</f>
        <v>---</v>
      </c>
      <c r="AN41" s="36" t="str">
        <f>IF(AB41=0,Var!$B$8,IF(LARGE(D41:AA41,1)&gt;=685,Var!$B$4," "))</f>
        <v>---</v>
      </c>
      <c r="AO41" s="36" t="str">
        <f>IF(AB41=0,Var!$B$8,IF(LARGE(D41:AA41,1)&gt;=695,Var!$B$4," "))</f>
        <v>---</v>
      </c>
    </row>
    <row r="42" spans="2:41" x14ac:dyDescent="0.2">
      <c r="B42" s="14"/>
      <c r="C42" s="31" t="s">
        <v>28</v>
      </c>
      <c r="D42" s="377"/>
      <c r="E42" s="399"/>
      <c r="F42" s="377"/>
      <c r="G42" s="378"/>
      <c r="H42" s="377"/>
      <c r="I42" s="378"/>
      <c r="J42" s="377"/>
      <c r="K42" s="378"/>
      <c r="L42" s="377"/>
      <c r="M42" s="378"/>
      <c r="N42" s="377"/>
      <c r="O42" s="378"/>
      <c r="P42" s="377"/>
      <c r="Q42" s="378"/>
      <c r="R42" s="377"/>
      <c r="S42" s="378"/>
      <c r="T42" s="385"/>
      <c r="U42" s="386"/>
      <c r="X42" s="387"/>
      <c r="Y42" s="388"/>
      <c r="Z42" s="384"/>
      <c r="AA42" s="378"/>
      <c r="AB42" s="104">
        <f>COUNT(D42:AA42)</f>
        <v>0</v>
      </c>
      <c r="AC42" s="123" t="str">
        <f>IF(AB42&lt;3," ",(LARGE(C42:AA42,1)+LARGE(C42:AA42,2)+LARGE(C42:AA42,3))/3)</f>
        <v xml:space="preserve"> </v>
      </c>
      <c r="AD42" s="34" t="str">
        <f>IF(COUNTIF(D42:AA42,"(1)")=0," ",COUNTIF(D42:AA42,"(1)"))</f>
        <v xml:space="preserve"> </v>
      </c>
      <c r="AE42" s="34" t="str">
        <f>IF(COUNTIF(D42:AA42,"(2)")=0," ",COUNTIF(D42:AA42,"(2)"))</f>
        <v xml:space="preserve"> </v>
      </c>
      <c r="AF42" s="34" t="str">
        <f>IF(COUNTIF(D42:AA42,"(3)")=0," ",COUNTIF(D42:AA42,"(3)"))</f>
        <v xml:space="preserve"> </v>
      </c>
      <c r="AG42" s="35" t="str">
        <f>IF(SUM(AD42:AF42)=0," ",SUM(AD42:AF42))</f>
        <v xml:space="preserve"> </v>
      </c>
      <c r="AH42" s="36">
        <v>21</v>
      </c>
      <c r="AI42" s="36">
        <v>21</v>
      </c>
      <c r="AJ42" s="36">
        <v>21</v>
      </c>
      <c r="AK42" s="36" t="str">
        <f>IF(AB42=0,Var!$B$8,IF(LARGE(D42:AA42,1)&gt;=655,Var!$B$4," "))</f>
        <v>---</v>
      </c>
      <c r="AL42" s="36" t="str">
        <f>IF(AB42=0,Var!$B$8,IF(LARGE(D42:AA42,1)&gt;=665,Var!$B$4," "))</f>
        <v>---</v>
      </c>
      <c r="AM42" s="36" t="str">
        <f>IF(AB42=0,Var!$B$8,IF(LARGE(D42:AA42,1)&gt;=675,Var!$B$4," "))</f>
        <v>---</v>
      </c>
      <c r="AN42" s="36" t="str">
        <f>IF(AB42=0,Var!$B$8,IF(LARGE(D42:AA42,1)&gt;=685,Var!$B$4," "))</f>
        <v>---</v>
      </c>
      <c r="AO42" s="36" t="str">
        <f>IF(AB42=0,Var!$B$8,IF(LARGE(D42:AA42,1)&gt;=695,Var!$B$4," "))</f>
        <v>---</v>
      </c>
    </row>
    <row r="43" spans="2:41" s="12" customFormat="1" ht="22.7" customHeight="1" x14ac:dyDescent="0.2">
      <c r="B43" s="71"/>
      <c r="C43" s="72" t="s">
        <v>343</v>
      </c>
      <c r="D43" s="389"/>
      <c r="E43" s="390"/>
      <c r="F43" s="389"/>
      <c r="G43" s="390"/>
      <c r="H43" s="390"/>
      <c r="I43" s="390"/>
      <c r="J43" s="390"/>
      <c r="K43" s="390"/>
      <c r="L43" s="390"/>
      <c r="M43" s="390"/>
      <c r="N43" s="390"/>
      <c r="O43" s="390"/>
      <c r="P43" s="390"/>
      <c r="Q43" s="390"/>
      <c r="R43" s="390"/>
      <c r="S43" s="390"/>
      <c r="T43" s="390"/>
      <c r="U43" s="390"/>
      <c r="V43" s="395"/>
      <c r="W43" s="395"/>
      <c r="X43" s="391"/>
      <c r="Y43" s="391"/>
      <c r="Z43" s="395"/>
      <c r="AA43" s="395"/>
      <c r="AB43" s="104">
        <f t="shared" ref="AB43:AB44" si="4">COUNT(D43:AA43)</f>
        <v>0</v>
      </c>
      <c r="AC43" s="123" t="str">
        <f t="shared" ref="AC43:AC44" si="5">IF(AB43&lt;3," ",(LARGE(C43:AA43,1)+LARGE(C43:AA43,2)+LARGE(C43:AA43,3))/3)</f>
        <v xml:space="preserve"> </v>
      </c>
      <c r="AD43" s="74"/>
      <c r="AE43" s="74"/>
      <c r="AF43" s="74"/>
      <c r="AG43" s="74"/>
      <c r="AH43"/>
      <c r="AI43"/>
      <c r="AJ43"/>
      <c r="AK43"/>
      <c r="AL43"/>
      <c r="AM43"/>
      <c r="AN43"/>
      <c r="AO43"/>
    </row>
    <row r="44" spans="2:41" x14ac:dyDescent="0.2">
      <c r="B44" s="14"/>
      <c r="C44" s="31" t="s">
        <v>331</v>
      </c>
      <c r="D44" s="377"/>
      <c r="E44" s="399"/>
      <c r="F44" s="377"/>
      <c r="G44" s="378"/>
      <c r="H44" s="377"/>
      <c r="I44" s="399"/>
      <c r="J44" s="377"/>
      <c r="K44" s="378"/>
      <c r="L44" s="377"/>
      <c r="M44" s="399"/>
      <c r="N44" s="377"/>
      <c r="O44" s="399"/>
      <c r="P44" s="377"/>
      <c r="Q44" s="378"/>
      <c r="R44" s="377"/>
      <c r="S44" s="399"/>
      <c r="T44" s="385"/>
      <c r="U44" s="386"/>
      <c r="V44" s="382"/>
      <c r="W44" s="595"/>
      <c r="X44" s="447"/>
      <c r="Y44" s="448"/>
      <c r="Z44" s="596"/>
      <c r="AA44" s="594"/>
      <c r="AB44" s="104">
        <f t="shared" si="4"/>
        <v>0</v>
      </c>
      <c r="AC44" s="123" t="str">
        <f t="shared" si="5"/>
        <v xml:space="preserve"> </v>
      </c>
      <c r="AD44" s="34" t="str">
        <f>IF(COUNTIF(D44:AA44,"(1)")=0," ",COUNTIF(D44:AA44,"(1)"))</f>
        <v xml:space="preserve"> </v>
      </c>
      <c r="AE44" s="34" t="str">
        <f>IF(COUNTIF(D44:AA44,"(2)")=0," ",COUNTIF(D44:AA44,"(2)"))</f>
        <v xml:space="preserve"> </v>
      </c>
      <c r="AF44" s="34" t="str">
        <f>IF(COUNTIF(D44:AA44,"(3)")=0," ",COUNTIF(D44:AA44,"(3)"))</f>
        <v xml:space="preserve"> </v>
      </c>
      <c r="AG44" s="35" t="str">
        <f>IF(SUM(AD44:AF44)=0," ",SUM(AD44:AF44))</f>
        <v xml:space="preserve"> </v>
      </c>
      <c r="AH44" s="36" t="str">
        <f>IF(AB44=0,Var!$B$8,IF(LARGE(D44:AA44,1)&gt;=620,Var!$B$4," "))</f>
        <v>---</v>
      </c>
      <c r="AI44" s="36" t="str">
        <f>IF(AB44=0,Var!$B$8,IF(LARGE(D44:AA44,1)&gt;=635,Var!$B$4," "))</f>
        <v>---</v>
      </c>
      <c r="AJ44" s="36" t="str">
        <f>IF(AB44=0,Var!$B$8,IF(LARGE(D44:AA44,1)&gt;=645,Var!$B$4," "))</f>
        <v>---</v>
      </c>
      <c r="AK44" s="36" t="str">
        <f>IF(AB44=0,Var!$B$8,IF(LARGE(D44:AA44,1)&gt;=655,Var!$B$4," "))</f>
        <v>---</v>
      </c>
      <c r="AL44" s="36" t="str">
        <f>IF(AB44=0,Var!$B$8,IF(LARGE(D44:AA44,1)&gt;=665,Var!$B$4," "))</f>
        <v>---</v>
      </c>
      <c r="AM44" s="36" t="str">
        <f>IF(AB44=0,Var!$B$8,IF(LARGE(D44:AA44,1)&gt;=675,Var!$B$4," "))</f>
        <v>---</v>
      </c>
      <c r="AN44" s="36" t="str">
        <f>IF(AB44=0,Var!$B$8,IF(LARGE(D44:AA44,1)&gt;=685,Var!$B$4," "))</f>
        <v>---</v>
      </c>
      <c r="AO44" s="36" t="str">
        <f>IF(AB44=0,Var!$B$8,IF(LARGE(D44:AA44,1)&gt;=695,Var!$B$4," "))</f>
        <v>---</v>
      </c>
    </row>
    <row r="45" spans="2:41" s="12" customFormat="1" ht="22.7" customHeight="1" x14ac:dyDescent="0.2">
      <c r="B45" s="71"/>
      <c r="C45" s="72" t="s">
        <v>231</v>
      </c>
      <c r="D45" s="389"/>
      <c r="E45" s="390"/>
      <c r="F45" s="389"/>
      <c r="G45" s="390"/>
      <c r="H45" s="390"/>
      <c r="I45" s="390"/>
      <c r="J45" s="390"/>
      <c r="K45" s="390"/>
      <c r="L45" s="390"/>
      <c r="M45" s="390"/>
      <c r="N45" s="390"/>
      <c r="O45" s="390"/>
      <c r="P45" s="390"/>
      <c r="Q45" s="390"/>
      <c r="R45" s="390"/>
      <c r="S45" s="390"/>
      <c r="T45" s="390"/>
      <c r="U45" s="390"/>
      <c r="V45" s="390"/>
      <c r="W45" s="390"/>
      <c r="X45" s="391"/>
      <c r="Y45" s="391"/>
      <c r="Z45" s="390"/>
      <c r="AA45" s="390"/>
      <c r="AB45" s="104">
        <f t="shared" si="1"/>
        <v>0</v>
      </c>
      <c r="AC45" s="123" t="str">
        <f t="shared" si="0"/>
        <v xml:space="preserve"> </v>
      </c>
      <c r="AD45" s="74"/>
      <c r="AE45" s="74"/>
      <c r="AF45" s="74"/>
      <c r="AG45" s="74"/>
      <c r="AH45"/>
      <c r="AI45"/>
      <c r="AJ45"/>
      <c r="AK45"/>
      <c r="AL45"/>
      <c r="AM45"/>
      <c r="AN45"/>
      <c r="AO45"/>
    </row>
    <row r="46" spans="2:41" x14ac:dyDescent="0.2">
      <c r="B46" s="14"/>
      <c r="C46" s="31" t="s">
        <v>19</v>
      </c>
      <c r="D46" s="377"/>
      <c r="E46" s="399"/>
      <c r="F46" s="377"/>
      <c r="G46" s="378"/>
      <c r="H46" s="377"/>
      <c r="I46" s="378"/>
      <c r="J46" s="377"/>
      <c r="K46" s="378"/>
      <c r="L46" s="377"/>
      <c r="M46" s="378"/>
      <c r="N46" s="377"/>
      <c r="O46" s="378"/>
      <c r="P46" s="377"/>
      <c r="Q46" s="378"/>
      <c r="R46" s="377"/>
      <c r="S46" s="378"/>
      <c r="T46" s="396"/>
      <c r="U46" s="397"/>
      <c r="X46" s="382"/>
      <c r="Y46" s="383"/>
      <c r="Z46" s="384"/>
      <c r="AA46" s="378"/>
      <c r="AB46" s="104">
        <f t="shared" si="1"/>
        <v>0</v>
      </c>
      <c r="AC46" s="123" t="str">
        <f t="shared" si="0"/>
        <v xml:space="preserve"> </v>
      </c>
      <c r="AD46" s="34" t="str">
        <f>IF(COUNTIF(D46:AA46,"(1)")=0," ",COUNTIF(D46:AA46,"(1)"))</f>
        <v xml:space="preserve"> </v>
      </c>
      <c r="AE46" s="34" t="str">
        <f>IF(COUNTIF(D46:AA46,"(2)")=0," ",COUNTIF(D46:AA46,"(2)"))</f>
        <v xml:space="preserve"> </v>
      </c>
      <c r="AF46" s="34" t="str">
        <f>IF(COUNTIF(D46:AA46,"(3)")=0," ",COUNTIF(D46:AA46,"(3)"))</f>
        <v xml:space="preserve"> </v>
      </c>
      <c r="AG46" s="35" t="str">
        <f>IF(SUM(AD46:AF46)=0," ",SUM(AD46:AF46))</f>
        <v xml:space="preserve"> </v>
      </c>
      <c r="AH46" s="36">
        <v>6</v>
      </c>
      <c r="AI46" s="36">
        <v>6</v>
      </c>
      <c r="AJ46" s="36">
        <v>7</v>
      </c>
      <c r="AK46" s="36">
        <v>9</v>
      </c>
      <c r="AL46" s="36" t="str">
        <f>IF(AB46=0,Var!$B$8,IF(LARGE(D46:AA46,1)&gt;=665,Var!$B$4," "))</f>
        <v>---</v>
      </c>
      <c r="AM46" s="36" t="str">
        <f>IF(AB46=0,Var!$B$8,IF(LARGE(D46:AA46,1)&gt;=675,Var!$B$4," "))</f>
        <v>---</v>
      </c>
      <c r="AN46" s="36" t="str">
        <f>IF(AB46=0,Var!$B$8,IF(LARGE(D46:AA46,1)&gt;=685,Var!$B$4," "))</f>
        <v>---</v>
      </c>
      <c r="AO46" s="36" t="str">
        <f>IF(AB46=0,Var!$B$8,IF(LARGE(D46:AA46,1)&gt;=695,Var!$B$4," "))</f>
        <v>---</v>
      </c>
    </row>
    <row r="47" spans="2:41" x14ac:dyDescent="0.2">
      <c r="B47" s="14"/>
      <c r="C47" s="31" t="s">
        <v>346</v>
      </c>
      <c r="D47" s="377"/>
      <c r="E47" s="399"/>
      <c r="F47" s="377"/>
      <c r="G47" s="378"/>
      <c r="H47" s="377"/>
      <c r="I47" s="378"/>
      <c r="J47" s="377"/>
      <c r="K47" s="378"/>
      <c r="L47" s="377"/>
      <c r="M47" s="399"/>
      <c r="N47" s="377"/>
      <c r="O47" s="378"/>
      <c r="P47" s="377"/>
      <c r="Q47" s="378"/>
      <c r="R47" s="377"/>
      <c r="S47" s="378"/>
      <c r="T47" s="396"/>
      <c r="U47" s="397"/>
      <c r="X47" s="398"/>
      <c r="Y47" s="397"/>
      <c r="Z47" s="384"/>
      <c r="AA47" s="378"/>
      <c r="AB47" s="104">
        <f t="shared" si="1"/>
        <v>0</v>
      </c>
      <c r="AC47" s="123"/>
      <c r="AD47" s="34" t="str">
        <f>IF(COUNTIF(D47:AA47,"(1)")=0," ",COUNTIF(D47:AA47,"(1)"))</f>
        <v xml:space="preserve"> </v>
      </c>
      <c r="AE47" s="34" t="str">
        <f>IF(COUNTIF(D47:AA47,"(2)")=0," ",COUNTIF(D47:AA47,"(2)"))</f>
        <v xml:space="preserve"> </v>
      </c>
      <c r="AF47" s="34" t="str">
        <f>IF(COUNTIF(D47:AA47,"(3)")=0," ",COUNTIF(D47:AA47,"(3)"))</f>
        <v xml:space="preserve"> </v>
      </c>
      <c r="AG47" s="35" t="str">
        <f>IF(SUM(AD47:AF47)=0," ",SUM(AD47:AF47))</f>
        <v xml:space="preserve"> </v>
      </c>
      <c r="AH47" s="36" t="str">
        <f>IF(AB47=0,Var!$B$8,IF(LARGE(D47:AA47,1)&gt;=620,Var!$B$4," "))</f>
        <v>---</v>
      </c>
      <c r="AI47" s="36" t="str">
        <f>IF(AB47=0,Var!$B$8,IF(LARGE(D47:AA47,1)&gt;=635,Var!$B$4," "))</f>
        <v>---</v>
      </c>
      <c r="AJ47" s="36" t="str">
        <f>IF(AB47=0,Var!$B$8,IF(LARGE(D47:AA47,1)&gt;=645,Var!$B$4," "))</f>
        <v>---</v>
      </c>
      <c r="AK47" s="36" t="str">
        <f>IF(AB47=0,Var!$B$8,IF(LARGE(D47:AA47,1)&gt;=655,Var!$B$4," "))</f>
        <v>---</v>
      </c>
      <c r="AL47" s="36" t="str">
        <f>IF(AB47=0,Var!$B$8,IF(LARGE(D47:AA47,1)&gt;=665,Var!$B$4," "))</f>
        <v>---</v>
      </c>
      <c r="AM47" s="36" t="str">
        <f>IF(AB47=0,Var!$B$8,IF(LARGE(D47:AA47,1)&gt;=675,Var!$B$4," "))</f>
        <v>---</v>
      </c>
      <c r="AN47" s="36" t="str">
        <f>IF(AB47=0,Var!$B$8,IF(LARGE(D47:AA47,1)&gt;=685,Var!$B$4," "))</f>
        <v>---</v>
      </c>
      <c r="AO47" s="36" t="str">
        <f>IF(AB47=0,Var!$B$8,IF(LARGE(D47:AA47,1)&gt;=695,Var!$B$4," "))</f>
        <v>---</v>
      </c>
    </row>
    <row r="48" spans="2:41" x14ac:dyDescent="0.2">
      <c r="B48" s="14"/>
      <c r="C48" s="31" t="s">
        <v>31</v>
      </c>
      <c r="D48" s="377"/>
      <c r="E48" s="378"/>
      <c r="F48" s="377"/>
      <c r="G48" s="378"/>
      <c r="H48" s="377"/>
      <c r="I48" s="378"/>
      <c r="J48" s="377"/>
      <c r="K48" s="378"/>
      <c r="L48" s="377"/>
      <c r="M48" s="378"/>
      <c r="N48" s="377"/>
      <c r="O48" s="378"/>
      <c r="P48" s="377"/>
      <c r="Q48" s="378"/>
      <c r="R48" s="377"/>
      <c r="S48" s="378"/>
      <c r="T48" s="396"/>
      <c r="U48" s="397"/>
      <c r="X48" s="398"/>
      <c r="Y48" s="397"/>
      <c r="Z48" s="384"/>
      <c r="AA48" s="378"/>
      <c r="AB48" s="104">
        <f t="shared" si="1"/>
        <v>0</v>
      </c>
      <c r="AC48" s="123" t="str">
        <f t="shared" si="0"/>
        <v xml:space="preserve"> </v>
      </c>
      <c r="AD48" s="34" t="str">
        <f t="shared" ref="AD48:AD49" si="6">IF(COUNTIF(D48:AA48,"(1)")=0," ",COUNTIF(D48:AA48,"(1)"))</f>
        <v xml:space="preserve"> </v>
      </c>
      <c r="AE48" s="34" t="str">
        <f t="shared" ref="AE48:AE49" si="7">IF(COUNTIF(D48:AA48,"(2)")=0," ",COUNTIF(D48:AA48,"(2)"))</f>
        <v xml:space="preserve"> </v>
      </c>
      <c r="AF48" s="34" t="str">
        <f t="shared" ref="AF48:AF49" si="8">IF(COUNTIF(D48:AA48,"(3)")=0," ",COUNTIF(D48:AA48,"(3)"))</f>
        <v xml:space="preserve"> </v>
      </c>
      <c r="AG48" s="35" t="str">
        <f t="shared" ref="AG48:AG49" si="9">IF(SUM(AD48:AF48)=0," ",SUM(AD48:AF48))</f>
        <v xml:space="preserve"> </v>
      </c>
      <c r="AH48" s="36">
        <v>9</v>
      </c>
      <c r="AI48" s="36">
        <v>9</v>
      </c>
      <c r="AJ48" s="36">
        <v>9</v>
      </c>
      <c r="AK48" s="36" t="str">
        <f>IF(AB48=0,Var!$B$8,IF(LARGE(D48:AA48,1)&gt;=655,Var!$B$4," "))</f>
        <v>---</v>
      </c>
      <c r="AL48" s="36" t="str">
        <f>IF(AB48=0,Var!$B$8,IF(LARGE(D48:AA48,1)&gt;=665,Var!$B$4," "))</f>
        <v>---</v>
      </c>
      <c r="AM48" s="36" t="str">
        <f>IF(AB48=0,Var!$B$8,IF(LARGE(D48:AA48,1)&gt;=675,Var!$B$4," "))</f>
        <v>---</v>
      </c>
      <c r="AN48" s="36" t="str">
        <f>IF(AB48=0,Var!$B$8,IF(LARGE(D48:AA48,1)&gt;=685,Var!$B$4," "))</f>
        <v>---</v>
      </c>
      <c r="AO48" s="36" t="str">
        <f>IF(AB48=0,Var!$B$8,IF(LARGE(D48:AA48,1)&gt;=695,Var!$B$4," "))</f>
        <v>---</v>
      </c>
    </row>
    <row r="49" spans="1:74" ht="13.5" thickBot="1" x14ac:dyDescent="0.25">
      <c r="B49" s="431"/>
      <c r="C49" s="432" t="s">
        <v>23</v>
      </c>
      <c r="D49" s="429"/>
      <c r="E49" s="485"/>
      <c r="F49" s="429"/>
      <c r="G49" s="430"/>
      <c r="H49" s="429"/>
      <c r="I49" s="430"/>
      <c r="J49" s="429"/>
      <c r="K49" s="430"/>
      <c r="L49" s="377"/>
      <c r="M49" s="378"/>
      <c r="N49" s="377"/>
      <c r="O49" s="378"/>
      <c r="P49" s="377"/>
      <c r="Q49" s="378"/>
      <c r="R49" s="377"/>
      <c r="S49" s="378"/>
      <c r="T49" s="433"/>
      <c r="U49" s="388"/>
      <c r="V49" s="434"/>
      <c r="W49" s="434"/>
      <c r="X49" s="387"/>
      <c r="Y49" s="388"/>
      <c r="Z49" s="435"/>
      <c r="AA49" s="430"/>
      <c r="AB49" s="104">
        <f t="shared" si="1"/>
        <v>0</v>
      </c>
      <c r="AC49" s="123" t="str">
        <f t="shared" si="0"/>
        <v xml:space="preserve"> </v>
      </c>
      <c r="AD49" s="34" t="str">
        <f t="shared" si="6"/>
        <v xml:space="preserve"> </v>
      </c>
      <c r="AE49" s="34" t="str">
        <f t="shared" si="7"/>
        <v xml:space="preserve"> </v>
      </c>
      <c r="AF49" s="34" t="str">
        <f t="shared" si="8"/>
        <v xml:space="preserve"> </v>
      </c>
      <c r="AG49" s="35" t="str">
        <f t="shared" si="9"/>
        <v xml:space="preserve"> </v>
      </c>
      <c r="AH49" s="36" t="str">
        <f>IF(AB49=0,Var!$B$8,IF(LARGE(D49:AA49,1)&gt;=620,Var!$B$4," "))</f>
        <v>---</v>
      </c>
      <c r="AI49" s="36" t="str">
        <f>IF(AB49=0,Var!$B$8,IF(LARGE(D49:AA49,1)&gt;=635,Var!$B$4," "))</f>
        <v>---</v>
      </c>
      <c r="AJ49" s="36" t="str">
        <f>IF(AB49=0,Var!$B$8,IF(LARGE(D49:AA49,1)&gt;=645,Var!$B$4," "))</f>
        <v>---</v>
      </c>
      <c r="AK49" s="36" t="str">
        <f>IF(AB49=0,Var!$B$8,IF(LARGE(D49:AA49,1)&gt;=655,Var!$B$4," "))</f>
        <v>---</v>
      </c>
      <c r="AL49" s="36" t="str">
        <f>IF(AB49=0,Var!$B$8,IF(LARGE(D49:AA49,1)&gt;=665,Var!$B$4," "))</f>
        <v>---</v>
      </c>
      <c r="AM49" s="36" t="str">
        <f>IF(AB49=0,Var!$B$8,IF(LARGE(D49:AA49,1)&gt;=675,Var!$B$4," "))</f>
        <v>---</v>
      </c>
      <c r="AN49" s="36" t="str">
        <f>IF(AB49=0,Var!$B$8,IF(LARGE(D49:AA49,1)&gt;=685,Var!$B$4," "))</f>
        <v>---</v>
      </c>
      <c r="AO49" s="36" t="str">
        <f>IF(AB49=0,Var!$B$8,IF(LARGE(D49:AA49,1)&gt;=695,Var!$B$4," "))</f>
        <v>---</v>
      </c>
    </row>
    <row r="50" spans="1:74" x14ac:dyDescent="0.2">
      <c r="D50" s="401"/>
      <c r="E50" s="401"/>
      <c r="F50" s="401"/>
      <c r="G50" s="401"/>
      <c r="H50" s="401"/>
      <c r="I50" s="401"/>
      <c r="J50" s="401"/>
      <c r="K50" s="401"/>
      <c r="L50" s="706" t="s">
        <v>345</v>
      </c>
      <c r="M50" s="707"/>
      <c r="N50" s="707"/>
      <c r="O50" s="707"/>
      <c r="P50" s="707"/>
      <c r="Q50" s="707"/>
      <c r="R50" s="707"/>
      <c r="S50" s="708"/>
      <c r="T50" s="401"/>
      <c r="U50" s="401"/>
      <c r="V50" s="401"/>
      <c r="W50" s="401"/>
      <c r="X50" s="401"/>
      <c r="Y50" s="401"/>
      <c r="Z50" s="401"/>
      <c r="AA50" s="401"/>
      <c r="AB50" s="76"/>
      <c r="AC50" s="123" t="str">
        <f t="shared" si="0"/>
        <v xml:space="preserve"> </v>
      </c>
      <c r="AD50" s="712" t="s">
        <v>2</v>
      </c>
      <c r="AE50" s="712"/>
      <c r="AF50" s="712"/>
      <c r="AG50" s="712"/>
      <c r="AH50" s="713" t="s">
        <v>3</v>
      </c>
      <c r="AI50" s="713"/>
      <c r="AJ50" s="713"/>
      <c r="AK50" s="713"/>
      <c r="AL50" s="713"/>
    </row>
    <row r="51" spans="1:74" ht="13.5" thickBot="1" x14ac:dyDescent="0.25">
      <c r="D51" s="401"/>
      <c r="E51" s="401"/>
      <c r="F51" s="401"/>
      <c r="G51" s="401"/>
      <c r="H51" s="401"/>
      <c r="I51" s="401"/>
      <c r="J51" s="401"/>
      <c r="K51" s="401"/>
      <c r="L51" s="709"/>
      <c r="M51" s="710"/>
      <c r="N51" s="710"/>
      <c r="O51" s="710"/>
      <c r="P51" s="710"/>
      <c r="Q51" s="710"/>
      <c r="R51" s="710"/>
      <c r="S51" s="711"/>
      <c r="T51" s="401"/>
      <c r="U51" s="401"/>
      <c r="V51" s="401"/>
      <c r="W51" s="401"/>
      <c r="X51" s="401"/>
      <c r="Y51" s="401"/>
      <c r="Z51" s="401"/>
      <c r="AA51" s="401"/>
      <c r="AB51" s="76"/>
      <c r="AC51" s="123" t="str">
        <f t="shared" si="0"/>
        <v xml:space="preserve"> </v>
      </c>
      <c r="AD51" s="133" t="s">
        <v>5</v>
      </c>
      <c r="AE51" s="359" t="s">
        <v>6</v>
      </c>
      <c r="AF51" s="360" t="s">
        <v>7</v>
      </c>
      <c r="AG51" s="124" t="s">
        <v>8</v>
      </c>
      <c r="AH51" s="361">
        <v>500</v>
      </c>
      <c r="AI51" s="361">
        <v>550</v>
      </c>
      <c r="AJ51" s="361">
        <v>600</v>
      </c>
      <c r="AK51" s="361">
        <v>640</v>
      </c>
      <c r="AL51" s="361">
        <v>670</v>
      </c>
    </row>
    <row r="52" spans="1:74" x14ac:dyDescent="0.2">
      <c r="A52"/>
      <c r="B52" s="119"/>
      <c r="C52" s="129" t="s">
        <v>322</v>
      </c>
      <c r="D52" s="372"/>
      <c r="E52" s="372"/>
      <c r="F52" s="372"/>
      <c r="G52" s="372"/>
      <c r="H52" s="372"/>
      <c r="I52" s="372"/>
      <c r="J52" s="372"/>
      <c r="K52" s="372"/>
      <c r="L52" s="372"/>
      <c r="M52" s="372"/>
      <c r="N52" s="372"/>
      <c r="O52" s="372"/>
      <c r="P52" s="372"/>
      <c r="Q52" s="372"/>
      <c r="R52" s="372"/>
      <c r="S52" s="372"/>
      <c r="T52" s="372"/>
      <c r="U52" s="372"/>
      <c r="V52" s="372"/>
      <c r="W52" s="372"/>
      <c r="X52" s="372"/>
      <c r="Y52" s="372"/>
      <c r="Z52" s="372"/>
      <c r="AA52" s="372"/>
      <c r="AB52"/>
      <c r="AC52" s="123" t="str">
        <f t="shared" si="0"/>
        <v xml:space="preserve"> </v>
      </c>
      <c r="AD52" s="123"/>
      <c r="AE52" s="104"/>
      <c r="AF52" s="104"/>
      <c r="AG52" s="104"/>
      <c r="AH52" s="128"/>
      <c r="AI52" s="364"/>
      <c r="AJ52" s="364"/>
      <c r="AK52" s="364"/>
      <c r="AL52" s="364"/>
      <c r="AM52" s="364"/>
      <c r="AN52"/>
      <c r="AP52" s="401"/>
      <c r="AQ52" s="401"/>
      <c r="AR52" s="401"/>
      <c r="AS52" s="401"/>
      <c r="AT52" s="401"/>
      <c r="AU52" s="401"/>
      <c r="AV52" s="401"/>
      <c r="AW52" s="401"/>
      <c r="AX52" s="401"/>
      <c r="AY52" s="401"/>
      <c r="AZ52" s="401"/>
      <c r="BA52" s="401"/>
      <c r="BB52" s="401"/>
      <c r="BC52" s="401"/>
      <c r="BD52" s="401"/>
      <c r="BE52" s="401"/>
      <c r="BF52" s="401"/>
      <c r="BG52" s="401"/>
      <c r="BH52" s="401"/>
      <c r="BI52" s="76"/>
      <c r="BJ52"/>
    </row>
    <row r="53" spans="1:74" x14ac:dyDescent="0.2">
      <c r="A53"/>
      <c r="B53" s="365"/>
      <c r="C53" s="366" t="s">
        <v>311</v>
      </c>
      <c r="D53" s="426"/>
      <c r="E53" s="427"/>
      <c r="F53" s="426"/>
      <c r="G53" s="427"/>
      <c r="H53" s="426"/>
      <c r="I53" s="427"/>
      <c r="J53" s="426"/>
      <c r="K53" s="427"/>
      <c r="L53" s="426"/>
      <c r="M53" s="427"/>
      <c r="N53" s="426"/>
      <c r="O53" s="486"/>
      <c r="P53" s="426"/>
      <c r="Q53" s="427"/>
      <c r="R53" s="426"/>
      <c r="S53" s="427"/>
      <c r="T53" s="426"/>
      <c r="U53" s="427"/>
      <c r="V53" s="426"/>
      <c r="W53" s="427"/>
      <c r="X53" s="426"/>
      <c r="Y53" s="427"/>
      <c r="Z53" s="426"/>
      <c r="AA53" s="427"/>
      <c r="AB53" s="104">
        <f>COUNT(D53:AA53)</f>
        <v>0</v>
      </c>
      <c r="AC53" s="123" t="str">
        <f t="shared" si="0"/>
        <v xml:space="preserve"> </v>
      </c>
      <c r="AD53" s="105" t="str">
        <f>IF(COUNTIF(D53:AA53,"(1)")=0," ",COUNTIF(D53:AA53,"(1)"))</f>
        <v xml:space="preserve"> </v>
      </c>
      <c r="AE53" s="367" t="str">
        <f>IF(COUNTIF(D53:AA53,"(2)")=0," ",COUNTIF(D53:AA53,"(2)"))</f>
        <v xml:space="preserve"> </v>
      </c>
      <c r="AF53" s="105" t="str">
        <f>IF(COUNTIF(D53:AA53,"(3)")=0," ",COUNTIF(D53:AA53,"(3)"))</f>
        <v xml:space="preserve"> </v>
      </c>
      <c r="AG53" s="368" t="str">
        <f>IF(SUM(AD53:AF53)=0," ",SUM(AD53:AF53))</f>
        <v xml:space="preserve"> </v>
      </c>
      <c r="AH53" s="313">
        <v>24</v>
      </c>
      <c r="AI53" s="313" t="str">
        <f>IF(AB53=0,Var!$B$8,IF(LARGE(D53:AA53,1)&gt;=550,Var!$B$4," "))</f>
        <v>---</v>
      </c>
      <c r="AJ53" s="313" t="str">
        <f>IF(AB53=0,Var!$B$8,IF(LARGE(D53:AA53,1)&gt;=600,Var!$B$4," "))</f>
        <v>---</v>
      </c>
      <c r="AK53" s="313" t="str">
        <f>IF(AB53=0,Var!$B$8,IF(LARGE(D53:AA53,1)&gt;=640,Var!$B$4," "))</f>
        <v>---</v>
      </c>
      <c r="AL53" s="313" t="str">
        <f>IF(AB53=0,Var!$B$8,IF(LARGE(D53:AA53,1)&gt;=670,Var!$B$4," "))</f>
        <v>---</v>
      </c>
      <c r="AM53"/>
      <c r="AO53" s="40"/>
      <c r="AP53" s="401"/>
      <c r="AQ53" s="401"/>
      <c r="AR53" s="401"/>
      <c r="AS53" s="401"/>
      <c r="AT53" s="401"/>
      <c r="AU53" s="401"/>
      <c r="AV53" s="401"/>
      <c r="AW53" s="401"/>
      <c r="AX53" s="401"/>
      <c r="AY53" s="401"/>
      <c r="AZ53" s="401"/>
      <c r="BA53" s="401"/>
      <c r="BB53" s="401"/>
      <c r="BC53" s="401"/>
      <c r="BD53" s="401"/>
      <c r="BE53" s="401"/>
      <c r="BF53" s="401"/>
      <c r="BG53" s="401"/>
      <c r="BH53" s="76"/>
      <c r="BI53"/>
    </row>
    <row r="54" spans="1:74" x14ac:dyDescent="0.2">
      <c r="A54"/>
      <c r="B54" s="362"/>
      <c r="C54" s="107" t="s">
        <v>33</v>
      </c>
      <c r="D54" s="363"/>
      <c r="E54" s="363"/>
      <c r="F54" s="363"/>
      <c r="G54" s="363"/>
      <c r="H54" s="363"/>
      <c r="I54" s="363"/>
      <c r="J54" s="363"/>
      <c r="K54" s="363"/>
      <c r="L54" s="363"/>
      <c r="M54" s="363"/>
      <c r="N54" s="363"/>
      <c r="O54" s="363"/>
      <c r="P54" s="363"/>
      <c r="Q54" s="363"/>
      <c r="R54" s="363"/>
      <c r="S54" s="363"/>
      <c r="T54" s="363"/>
      <c r="U54" s="363"/>
      <c r="V54" s="363"/>
      <c r="W54" s="363"/>
      <c r="X54" s="363"/>
      <c r="Y54" s="363"/>
      <c r="Z54" s="363"/>
      <c r="AA54" s="363"/>
      <c r="AB54"/>
      <c r="AC54" s="123" t="str">
        <f t="shared" si="0"/>
        <v xml:space="preserve"> </v>
      </c>
      <c r="AD54" s="104"/>
      <c r="AE54" s="104"/>
      <c r="AF54" s="104"/>
      <c r="AG54" s="128"/>
      <c r="AH54" s="369"/>
      <c r="AI54" s="369"/>
      <c r="AJ54" s="369"/>
      <c r="AK54" s="369"/>
      <c r="AL54" s="369"/>
      <c r="AM54"/>
      <c r="AO54" s="40"/>
      <c r="AP54" s="401"/>
      <c r="AQ54" s="401"/>
      <c r="AR54" s="401"/>
      <c r="AS54" s="401"/>
      <c r="AT54" s="401"/>
      <c r="AU54" s="401"/>
      <c r="AV54" s="401"/>
      <c r="AW54" s="401"/>
      <c r="AX54" s="401"/>
      <c r="AY54" s="401"/>
      <c r="AZ54" s="401"/>
      <c r="BA54" s="401"/>
      <c r="BB54" s="401"/>
      <c r="BC54" s="401"/>
      <c r="BD54" s="401"/>
      <c r="BE54" s="401"/>
      <c r="BF54" s="401"/>
      <c r="BG54" s="401"/>
      <c r="BH54" s="76"/>
      <c r="BI54"/>
    </row>
    <row r="55" spans="1:74" x14ac:dyDescent="0.2">
      <c r="A55"/>
      <c r="B55" s="365"/>
      <c r="C55" s="366"/>
      <c r="D55" s="426"/>
      <c r="E55" s="427"/>
      <c r="F55" s="426"/>
      <c r="G55" s="427"/>
      <c r="H55" s="426"/>
      <c r="I55" s="427"/>
      <c r="J55" s="426"/>
      <c r="K55" s="427"/>
      <c r="L55" s="426"/>
      <c r="M55" s="427"/>
      <c r="N55" s="426"/>
      <c r="O55" s="427"/>
      <c r="P55" s="426"/>
      <c r="Q55" s="427"/>
      <c r="R55" s="426"/>
      <c r="S55" s="427"/>
      <c r="T55" s="426"/>
      <c r="U55" s="427"/>
      <c r="V55" s="426"/>
      <c r="W55" s="427"/>
      <c r="X55" s="426"/>
      <c r="Y55" s="427"/>
      <c r="Z55" s="426"/>
      <c r="AA55" s="427"/>
      <c r="AB55" s="104">
        <f>COUNT(D55:AA55)</f>
        <v>0</v>
      </c>
      <c r="AC55" s="123" t="str">
        <f t="shared" si="0"/>
        <v xml:space="preserve"> </v>
      </c>
      <c r="AD55" s="105" t="str">
        <f>IF(COUNTIF(D55:AA55,"(1)")=0," ",COUNTIF(D55:AA55,"(1)"))</f>
        <v xml:space="preserve"> </v>
      </c>
      <c r="AE55" s="367" t="str">
        <f>IF(COUNTIF(D55:AA55,"(2)")=0," ",COUNTIF(D55:AA55,"(2)"))</f>
        <v xml:space="preserve"> </v>
      </c>
      <c r="AF55" s="105" t="str">
        <f>IF(COUNTIF(D55:AA55,"(3)")=0," ",COUNTIF(D55:AA55,"(3)"))</f>
        <v xml:space="preserve"> </v>
      </c>
      <c r="AG55" s="368" t="str">
        <f>IF(SUM(AD55:AF55)=0," ",SUM(AD55:AF55))</f>
        <v xml:space="preserve"> </v>
      </c>
      <c r="AH55" s="313" t="str">
        <f>IF(AB55=0,Var!$B$8,IF(LARGE(D55:AA55,1)&gt;=500,Var!$B$4," "))</f>
        <v>---</v>
      </c>
      <c r="AI55" s="313" t="str">
        <f>IF(AB55=0,Var!$B$8,IF(LARGE(D55:AA55,1)&gt;=550,Var!$B$4," "))</f>
        <v>---</v>
      </c>
      <c r="AJ55" s="313" t="str">
        <f>IF(AB55=0,Var!$B$8,IF(LARGE(D55:AA55,1)&gt;=600,Var!$B$4," "))</f>
        <v>---</v>
      </c>
      <c r="AK55" s="313" t="str">
        <f>IF(AB55=0,Var!$B$8,IF(LARGE(D55:AA55,1)&gt;=640,Var!$B$4," "))</f>
        <v>---</v>
      </c>
      <c r="AL55" s="313" t="str">
        <f>IF(AB55=0,Var!$B$8,IF(LARGE(D55:AA55,1)&gt;=670,Var!$B$4," "))</f>
        <v>---</v>
      </c>
      <c r="AM55"/>
      <c r="AO55" s="40"/>
      <c r="AP55" s="401"/>
      <c r="AQ55" s="401"/>
      <c r="AR55" s="401"/>
      <c r="AS55" s="401"/>
      <c r="AT55" s="401"/>
      <c r="AU55" s="401"/>
      <c r="AV55" s="401"/>
      <c r="AW55" s="401"/>
      <c r="AX55" s="401"/>
      <c r="AY55" s="401"/>
      <c r="AZ55" s="401"/>
      <c r="BA55" s="401"/>
      <c r="BB55" s="401"/>
      <c r="BC55" s="401"/>
      <c r="BD55" s="401"/>
      <c r="BE55" s="401"/>
      <c r="BF55" s="401"/>
      <c r="BG55" s="401"/>
      <c r="BH55" s="76"/>
      <c r="BI55"/>
    </row>
    <row r="56" spans="1:74" x14ac:dyDescent="0.2">
      <c r="A56"/>
      <c r="B56" s="362"/>
      <c r="C56" s="107" t="s">
        <v>34</v>
      </c>
      <c r="D56" s="363"/>
      <c r="E56" s="363"/>
      <c r="F56" s="363"/>
      <c r="G56" s="363"/>
      <c r="H56" s="363"/>
      <c r="I56" s="363"/>
      <c r="J56" s="363"/>
      <c r="K56" s="363"/>
      <c r="L56" s="363"/>
      <c r="M56" s="363"/>
      <c r="N56" s="363"/>
      <c r="O56" s="363"/>
      <c r="P56" s="363"/>
      <c r="Q56" s="363"/>
      <c r="R56" s="363"/>
      <c r="S56" s="363"/>
      <c r="T56" s="363"/>
      <c r="U56" s="363"/>
      <c r="V56" s="363"/>
      <c r="W56" s="363"/>
      <c r="X56" s="363"/>
      <c r="Y56" s="363"/>
      <c r="Z56" s="363"/>
      <c r="AA56" s="363"/>
      <c r="AB56"/>
      <c r="AC56" s="123" t="str">
        <f t="shared" si="0"/>
        <v xml:space="preserve"> </v>
      </c>
      <c r="AD56" s="104"/>
      <c r="AE56" s="104"/>
      <c r="AF56" s="104"/>
      <c r="AG56" s="128"/>
      <c r="AH56" s="369"/>
      <c r="AI56" s="369"/>
      <c r="AJ56" s="369"/>
      <c r="AK56" s="369"/>
      <c r="AL56" s="369"/>
      <c r="AM56"/>
      <c r="AO56" s="40"/>
      <c r="AP56" s="401"/>
      <c r="AQ56" s="401"/>
      <c r="AR56" s="401"/>
      <c r="AS56" s="401"/>
      <c r="AT56" s="401"/>
      <c r="AU56" s="401"/>
      <c r="AV56" s="401"/>
      <c r="AW56" s="401"/>
      <c r="AX56" s="401"/>
      <c r="AY56" s="401"/>
      <c r="AZ56" s="401"/>
      <c r="BA56" s="401"/>
      <c r="BB56" s="401"/>
      <c r="BC56" s="401"/>
      <c r="BD56" s="401"/>
      <c r="BE56" s="401"/>
      <c r="BF56" s="401"/>
      <c r="BG56" s="401"/>
      <c r="BH56" s="76"/>
      <c r="BI56"/>
    </row>
    <row r="57" spans="1:74" x14ac:dyDescent="0.2">
      <c r="A57"/>
      <c r="B57" s="365"/>
      <c r="C57" s="366"/>
      <c r="D57" s="426"/>
      <c r="E57" s="427"/>
      <c r="F57" s="426"/>
      <c r="G57" s="427"/>
      <c r="H57" s="426"/>
      <c r="I57" s="427"/>
      <c r="J57" s="426"/>
      <c r="K57" s="427"/>
      <c r="L57" s="426"/>
      <c r="M57" s="427"/>
      <c r="N57" s="426"/>
      <c r="O57" s="427"/>
      <c r="P57" s="426"/>
      <c r="Q57" s="427"/>
      <c r="R57" s="426"/>
      <c r="S57" s="427"/>
      <c r="T57" s="426"/>
      <c r="U57" s="427"/>
      <c r="V57" s="426"/>
      <c r="W57" s="427"/>
      <c r="X57" s="426"/>
      <c r="Y57" s="427"/>
      <c r="Z57" s="426"/>
      <c r="AA57" s="427"/>
      <c r="AB57" s="104">
        <f>COUNT(D57:AA57)</f>
        <v>0</v>
      </c>
      <c r="AC57" s="123" t="str">
        <f t="shared" si="0"/>
        <v xml:space="preserve"> </v>
      </c>
      <c r="AD57" s="105" t="str">
        <f>IF(COUNTIF(D57:AA57,"(1)")=0," ",COUNTIF(D57:AA57,"(1)"))</f>
        <v xml:space="preserve"> </v>
      </c>
      <c r="AE57" s="367" t="str">
        <f>IF(COUNTIF(D57:AA57,"(2)")=0," ",COUNTIF(D57:AA57,"(2)"))</f>
        <v xml:space="preserve"> </v>
      </c>
      <c r="AF57" s="105" t="str">
        <f>IF(COUNTIF(D57:AA57,"(3)")=0," ",COUNTIF(D57:AA57,"(3)"))</f>
        <v xml:space="preserve"> </v>
      </c>
      <c r="AG57" s="368" t="str">
        <f>IF(SUM(AD57:AF57)=0," ",SUM(AD57:AF57))</f>
        <v xml:space="preserve"> </v>
      </c>
      <c r="AH57" s="313" t="str">
        <f>IF(AB57=0,Var!$B$8,IF(LARGE(D57:AA57,1)&gt;=500,Var!$B$4," "))</f>
        <v>---</v>
      </c>
      <c r="AI57" s="313" t="str">
        <f>IF(AB57=0,Var!$B$8,IF(LARGE(D57:AA57,1)&gt;=550,Var!$B$4," "))</f>
        <v>---</v>
      </c>
      <c r="AJ57" s="313" t="str">
        <f>IF(AB57=0,Var!$B$8,IF(LARGE(D57:AA57,1)&gt;=600,Var!$B$4," "))</f>
        <v>---</v>
      </c>
      <c r="AK57" s="313" t="str">
        <f>IF(AB57=0,Var!$B$8,IF(LARGE(D57:AA57,1)&gt;=640,Var!$B$4," "))</f>
        <v>---</v>
      </c>
      <c r="AL57" s="313" t="str">
        <f>IF(AB57=0,Var!$B$8,IF(LARGE(D57:AA57,1)&gt;=670,Var!$B$4," "))</f>
        <v>---</v>
      </c>
      <c r="AM57"/>
      <c r="AO57" s="40"/>
      <c r="AP57" s="401"/>
      <c r="AQ57" s="401"/>
      <c r="AR57" s="401"/>
      <c r="AS57" s="401"/>
      <c r="AT57" s="401"/>
      <c r="AU57" s="401"/>
      <c r="AV57" s="401"/>
      <c r="AW57" s="401"/>
      <c r="AX57" s="401"/>
      <c r="AY57" s="401"/>
      <c r="AZ57" s="401"/>
      <c r="BA57" s="401"/>
      <c r="BB57" s="401"/>
      <c r="BC57" s="401"/>
      <c r="BD57" s="401"/>
      <c r="BE57" s="401"/>
      <c r="BF57" s="401"/>
      <c r="BG57" s="401"/>
      <c r="BH57" s="76"/>
      <c r="BI57"/>
    </row>
    <row r="58" spans="1:74" x14ac:dyDescent="0.2">
      <c r="A58"/>
      <c r="B58" s="362"/>
      <c r="C58" s="107" t="s">
        <v>35</v>
      </c>
      <c r="D58" s="363"/>
      <c r="E58" s="363"/>
      <c r="F58" s="363"/>
      <c r="G58" s="363"/>
      <c r="H58" s="363"/>
      <c r="I58" s="363"/>
      <c r="J58" s="363"/>
      <c r="K58" s="363"/>
      <c r="L58" s="363"/>
      <c r="M58" s="363"/>
      <c r="N58" s="363"/>
      <c r="O58" s="363"/>
      <c r="P58" s="363"/>
      <c r="Q58" s="363"/>
      <c r="R58" s="363"/>
      <c r="S58" s="363"/>
      <c r="T58" s="363"/>
      <c r="U58" s="363"/>
      <c r="V58" s="363"/>
      <c r="W58" s="363"/>
      <c r="X58" s="363"/>
      <c r="Y58" s="363"/>
      <c r="Z58" s="363"/>
      <c r="AA58" s="363"/>
      <c r="AB58"/>
      <c r="AC58" s="123" t="str">
        <f t="shared" si="0"/>
        <v xml:space="preserve"> </v>
      </c>
      <c r="AD58" s="104"/>
      <c r="AE58" s="104"/>
      <c r="AF58" s="104"/>
      <c r="AG58" s="128"/>
      <c r="AH58" s="369"/>
      <c r="AI58" s="369"/>
      <c r="AJ58" s="369"/>
      <c r="AK58" s="369"/>
      <c r="AL58" s="369"/>
      <c r="AM58"/>
      <c r="AO58" s="40"/>
      <c r="AP58" s="401"/>
      <c r="AQ58" s="401"/>
      <c r="AR58" s="401"/>
      <c r="AS58" s="401"/>
      <c r="AT58" s="401"/>
      <c r="AU58" s="401"/>
      <c r="AV58" s="401"/>
      <c r="AW58" s="401"/>
      <c r="AX58" s="401"/>
      <c r="AY58" s="401"/>
      <c r="AZ58" s="401"/>
      <c r="BA58" s="401"/>
      <c r="BB58" s="401"/>
      <c r="BC58" s="401"/>
      <c r="BD58" s="401"/>
      <c r="BE58" s="401"/>
      <c r="BF58" s="401"/>
      <c r="BG58" s="401"/>
      <c r="BH58" s="76"/>
      <c r="BI58"/>
    </row>
    <row r="59" spans="1:74" x14ac:dyDescent="0.2">
      <c r="A59"/>
      <c r="B59" s="365"/>
      <c r="C59" s="366"/>
      <c r="D59" s="426"/>
      <c r="E59" s="427"/>
      <c r="F59" s="426"/>
      <c r="G59" s="427"/>
      <c r="H59" s="426"/>
      <c r="I59" s="427"/>
      <c r="J59" s="426"/>
      <c r="K59" s="427"/>
      <c r="L59" s="426"/>
      <c r="M59" s="427"/>
      <c r="N59" s="426"/>
      <c r="O59" s="427"/>
      <c r="P59" s="426"/>
      <c r="Q59" s="427"/>
      <c r="R59" s="426"/>
      <c r="S59" s="427"/>
      <c r="T59" s="426"/>
      <c r="U59" s="427"/>
      <c r="V59" s="426"/>
      <c r="W59" s="427"/>
      <c r="X59" s="426"/>
      <c r="Y59" s="427"/>
      <c r="Z59" s="426"/>
      <c r="AA59" s="427"/>
      <c r="AB59" s="104">
        <f>COUNT(D59:AA59)</f>
        <v>0</v>
      </c>
      <c r="AC59" s="123" t="str">
        <f t="shared" ref="AC59:AC84" si="10">IF(AB59&lt;3," ",(LARGE(C59:AA59,1)+LARGE(C59:AA59,2)+LARGE(C59:AA59,3))/3)</f>
        <v xml:space="preserve"> </v>
      </c>
      <c r="AD59" s="105" t="str">
        <f>IF(COUNTIF(D59:AA59,"(1)")=0," ",COUNTIF(D59:AA59,"(1)"))</f>
        <v xml:space="preserve"> </v>
      </c>
      <c r="AE59" s="367" t="str">
        <f>IF(COUNTIF(D59:AA59,"(2)")=0," ",COUNTIF(D59:AA59,"(2)"))</f>
        <v xml:space="preserve"> </v>
      </c>
      <c r="AF59" s="105" t="str">
        <f>IF(COUNTIF(D59:AA59,"(3)")=0," ",COUNTIF(D59:AA59,"(3)"))</f>
        <v xml:space="preserve"> </v>
      </c>
      <c r="AG59" s="368" t="str">
        <f>IF(SUM(AD59:AF59)=0," ",SUM(AD59:AF59))</f>
        <v xml:space="preserve"> </v>
      </c>
      <c r="AH59" s="313" t="str">
        <f>IF(AB59=0,Var!$B$8,IF(LARGE(D59:AA59,1)&gt;=500,Var!$B$4," "))</f>
        <v>---</v>
      </c>
      <c r="AI59" s="313" t="str">
        <f>IF(AB59=0,Var!$B$8,IF(LARGE(D59:AA59,1)&gt;=550,Var!$B$4," "))</f>
        <v>---</v>
      </c>
      <c r="AJ59" s="313" t="str">
        <f>IF(AB59=0,Var!$B$8,IF(LARGE(D59:AA59,1)&gt;=600,Var!$B$4," "))</f>
        <v>---</v>
      </c>
      <c r="AK59" s="313" t="str">
        <f>IF(AB59=0,Var!$B$8,IF(LARGE(D59:AA59,1)&gt;=640,Var!$B$4," "))</f>
        <v>---</v>
      </c>
      <c r="AL59" s="313" t="str">
        <f>IF(AB59=0,Var!$B$8,IF(LARGE(D59:AA59,1)&gt;=670,Var!$B$4," "))</f>
        <v>---</v>
      </c>
      <c r="AM59"/>
      <c r="AO59" s="40"/>
      <c r="AP59" s="401"/>
      <c r="AQ59" s="401"/>
      <c r="AR59" s="401"/>
      <c r="AS59" s="401"/>
      <c r="AT59" s="401"/>
      <c r="AU59" s="401"/>
      <c r="AV59" s="401"/>
      <c r="AW59" s="401"/>
      <c r="AX59" s="401"/>
      <c r="AY59" s="401"/>
      <c r="AZ59" s="401"/>
      <c r="BA59" s="401"/>
      <c r="BB59" s="401"/>
      <c r="BC59" s="401"/>
      <c r="BD59" s="401"/>
      <c r="BE59" s="401"/>
      <c r="BF59" s="401"/>
      <c r="BG59" s="401"/>
      <c r="BH59" s="76"/>
      <c r="BI59"/>
    </row>
    <row r="60" spans="1:74" x14ac:dyDescent="0.2">
      <c r="A60"/>
      <c r="B60" s="362"/>
      <c r="C60" s="107" t="s">
        <v>36</v>
      </c>
      <c r="D60" s="363"/>
      <c r="E60" s="363"/>
      <c r="F60" s="363"/>
      <c r="G60" s="363"/>
      <c r="H60" s="363"/>
      <c r="I60" s="363"/>
      <c r="J60" s="363"/>
      <c r="K60" s="363"/>
      <c r="L60" s="363"/>
      <c r="M60" s="363"/>
      <c r="N60" s="363"/>
      <c r="O60" s="363"/>
      <c r="P60" s="363"/>
      <c r="Q60" s="363"/>
      <c r="R60" s="363"/>
      <c r="S60" s="363"/>
      <c r="T60" s="363"/>
      <c r="U60" s="363"/>
      <c r="V60" s="363"/>
      <c r="W60" s="363"/>
      <c r="X60" s="363"/>
      <c r="Y60" s="363"/>
      <c r="Z60" s="363"/>
      <c r="AA60" s="363"/>
      <c r="AB60"/>
      <c r="AC60" s="123" t="str">
        <f t="shared" si="10"/>
        <v xml:space="preserve"> </v>
      </c>
      <c r="AD60" s="104"/>
      <c r="AE60" s="104"/>
      <c r="AF60" s="104"/>
      <c r="AG60" s="128"/>
      <c r="AH60" s="369"/>
      <c r="AI60" s="369"/>
      <c r="AJ60" s="369"/>
      <c r="AK60" s="369"/>
      <c r="AL60" s="369"/>
      <c r="AM60"/>
      <c r="AO60" s="40"/>
      <c r="AP60" s="401"/>
      <c r="AQ60" s="401"/>
      <c r="AR60" s="401"/>
      <c r="AS60" s="401"/>
      <c r="AT60" s="401"/>
      <c r="AU60" s="401"/>
      <c r="AV60" s="401"/>
      <c r="AW60" s="401"/>
      <c r="AX60" s="401"/>
      <c r="AY60" s="401"/>
      <c r="AZ60" s="401"/>
      <c r="BA60" s="401"/>
      <c r="BB60" s="401"/>
      <c r="BC60" s="401"/>
      <c r="BD60" s="401"/>
      <c r="BE60" s="401"/>
      <c r="BF60" s="401"/>
      <c r="BG60" s="401"/>
      <c r="BH60" s="76"/>
      <c r="BI60"/>
    </row>
    <row r="61" spans="1:74" x14ac:dyDescent="0.2">
      <c r="A61"/>
      <c r="B61" s="365"/>
      <c r="C61" s="366"/>
      <c r="D61" s="426"/>
      <c r="E61" s="427"/>
      <c r="F61" s="426"/>
      <c r="G61" s="427"/>
      <c r="H61" s="426"/>
      <c r="I61" s="427"/>
      <c r="J61" s="426"/>
      <c r="K61" s="427"/>
      <c r="L61" s="426"/>
      <c r="M61" s="427"/>
      <c r="N61" s="426"/>
      <c r="O61" s="427"/>
      <c r="P61" s="426"/>
      <c r="Q61" s="427"/>
      <c r="R61" s="426"/>
      <c r="S61" s="427"/>
      <c r="T61" s="426"/>
      <c r="U61" s="427"/>
      <c r="V61" s="426"/>
      <c r="W61" s="427"/>
      <c r="X61" s="426"/>
      <c r="Y61" s="427"/>
      <c r="Z61" s="426"/>
      <c r="AA61" s="427"/>
      <c r="AB61" s="104">
        <f>COUNT(D61:AA61)</f>
        <v>0</v>
      </c>
      <c r="AC61" s="123" t="str">
        <f t="shared" si="10"/>
        <v xml:space="preserve"> </v>
      </c>
      <c r="AD61" s="105" t="str">
        <f>IF(COUNTIF(D61:AA61,"(1)")=0," ",COUNTIF(D61:AA61,"(1)"))</f>
        <v xml:space="preserve"> </v>
      </c>
      <c r="AE61" s="367" t="str">
        <f>IF(COUNTIF(D61:AA61,"(2)")=0," ",COUNTIF(D61:AA61,"(2)"))</f>
        <v xml:space="preserve"> </v>
      </c>
      <c r="AF61" s="105" t="str">
        <f>IF(COUNTIF(D61:AA61,"(3)")=0," ",COUNTIF(D61:AA61,"(3)"))</f>
        <v xml:space="preserve"> </v>
      </c>
      <c r="AG61" s="368" t="str">
        <f>IF(SUM(AD61:AF61)=0," ",SUM(AD61:AF61))</f>
        <v xml:space="preserve"> </v>
      </c>
      <c r="AH61" s="313" t="str">
        <f>IF(AB61=0,Var!$B$8,IF(LARGE(D61:AA61,1)&gt;=500,Var!$B$4," "))</f>
        <v>---</v>
      </c>
      <c r="AI61" s="313" t="str">
        <f>IF(AB61=0,Var!$B$8,IF(LARGE(D61:AA61,1)&gt;=550,Var!$B$4," "))</f>
        <v>---</v>
      </c>
      <c r="AJ61" s="313" t="str">
        <f>IF(AB61=0,Var!$B$8,IF(LARGE(D61:AA61,1)&gt;=600,Var!$B$4," "))</f>
        <v>---</v>
      </c>
      <c r="AK61" s="313" t="str">
        <f>IF(AB61=0,Var!$B$8,IF(LARGE(D61:AA61,1)&gt;=640,Var!$B$4," "))</f>
        <v>---</v>
      </c>
      <c r="AL61" s="313" t="str">
        <f>IF(AB61=0,Var!$B$8,IF(LARGE(D61:AA61,1)&gt;=670,Var!$B$4," "))</f>
        <v>---</v>
      </c>
      <c r="AM61"/>
      <c r="AO61" s="40"/>
      <c r="AP61" s="401"/>
      <c r="AQ61" s="401"/>
      <c r="AR61" s="401"/>
      <c r="AS61" s="401"/>
      <c r="AT61" s="401"/>
      <c r="AU61" s="401"/>
      <c r="AV61" s="401"/>
      <c r="AW61" s="401"/>
      <c r="AX61" s="401"/>
      <c r="AY61" s="401"/>
      <c r="AZ61" s="401"/>
      <c r="BA61" s="401"/>
      <c r="BB61" s="401"/>
      <c r="BC61" s="401"/>
      <c r="BD61" s="401"/>
      <c r="BE61" s="401"/>
      <c r="BF61" s="401"/>
      <c r="BG61" s="401"/>
      <c r="BH61" s="76"/>
      <c r="BI61"/>
    </row>
    <row r="62" spans="1:74" x14ac:dyDescent="0.2">
      <c r="A62"/>
      <c r="B62" s="362"/>
      <c r="C62" s="107" t="s">
        <v>260</v>
      </c>
      <c r="D62" s="363"/>
      <c r="E62" s="363"/>
      <c r="F62" s="363"/>
      <c r="G62" s="363"/>
      <c r="H62" s="363"/>
      <c r="I62" s="363"/>
      <c r="J62" s="363"/>
      <c r="K62" s="363"/>
      <c r="L62" s="363"/>
      <c r="M62" s="363"/>
      <c r="N62" s="363"/>
      <c r="O62" s="363"/>
      <c r="P62" s="363"/>
      <c r="Q62" s="363"/>
      <c r="R62" s="363"/>
      <c r="S62" s="363"/>
      <c r="T62" s="363"/>
      <c r="U62" s="363"/>
      <c r="V62" s="363"/>
      <c r="W62" s="363"/>
      <c r="X62" s="363"/>
      <c r="Y62" s="363"/>
      <c r="Z62" s="363"/>
      <c r="AA62" s="363"/>
      <c r="AB62"/>
      <c r="AC62" s="123" t="str">
        <f t="shared" si="10"/>
        <v xml:space="preserve"> </v>
      </c>
      <c r="AD62" s="104"/>
      <c r="AE62" s="104"/>
      <c r="AF62" s="104"/>
      <c r="AG62" s="128"/>
      <c r="AH62" s="369"/>
      <c r="AI62" s="369"/>
      <c r="AJ62" s="369"/>
      <c r="AK62" s="369"/>
      <c r="AL62" s="369"/>
      <c r="AM62"/>
      <c r="AO62" s="40"/>
      <c r="AP62" s="401"/>
      <c r="AQ62" s="401"/>
      <c r="AR62" s="401"/>
      <c r="AS62" s="401"/>
      <c r="AT62" s="401"/>
      <c r="AU62" s="401"/>
      <c r="AV62" s="401"/>
      <c r="AW62" s="401"/>
      <c r="AX62" s="401"/>
      <c r="AY62" s="401"/>
      <c r="AZ62" s="401"/>
      <c r="BA62" s="401"/>
      <c r="BB62" s="401"/>
      <c r="BC62" s="401"/>
      <c r="BD62" s="401"/>
      <c r="BE62" s="401"/>
      <c r="BF62" s="401"/>
      <c r="BG62" s="401"/>
      <c r="BH62" s="76"/>
      <c r="BI62"/>
    </row>
    <row r="63" spans="1:74" x14ac:dyDescent="0.2">
      <c r="A63"/>
      <c r="B63" s="496"/>
      <c r="C63" s="497" t="s">
        <v>342</v>
      </c>
      <c r="D63" s="498"/>
      <c r="E63" s="499"/>
      <c r="F63" s="498"/>
      <c r="G63" s="499"/>
      <c r="H63" s="498"/>
      <c r="I63" s="499"/>
      <c r="J63" s="498"/>
      <c r="K63" s="499"/>
      <c r="L63" s="498"/>
      <c r="M63" s="499"/>
      <c r="N63" s="498"/>
      <c r="O63" s="499"/>
      <c r="P63" s="498"/>
      <c r="Q63" s="499"/>
      <c r="R63" s="498"/>
      <c r="S63" s="608"/>
      <c r="T63" s="498"/>
      <c r="U63" s="608"/>
      <c r="V63" s="498"/>
      <c r="W63" s="499"/>
      <c r="X63" s="498"/>
      <c r="Y63" s="499"/>
      <c r="Z63" s="498"/>
      <c r="AA63" s="499"/>
      <c r="AB63" s="104">
        <f>COUNT(D63:AA63)</f>
        <v>0</v>
      </c>
      <c r="AC63" s="123" t="str">
        <f t="shared" si="10"/>
        <v xml:space="preserve"> </v>
      </c>
      <c r="AD63" s="105" t="str">
        <f>IF(COUNTIF(D63:AA63,"(1)")=0," ",COUNTIF(D63:AA63,"(1)"))</f>
        <v xml:space="preserve"> </v>
      </c>
      <c r="AE63" s="367" t="str">
        <f>IF(COUNTIF(D63:AA63,"(2)")=0," ",COUNTIF(D63:AA63,"(2)"))</f>
        <v xml:space="preserve"> </v>
      </c>
      <c r="AF63" s="105" t="str">
        <f>IF(COUNTIF(D63:AA63,"(3)")=0," ",COUNTIF(D63:AA63,"(3)"))</f>
        <v xml:space="preserve"> </v>
      </c>
      <c r="AG63" s="368" t="str">
        <f>IF(SUM(AD63:AF63)=0," ",SUM(AD63:AF63))</f>
        <v xml:space="preserve"> </v>
      </c>
      <c r="AH63" s="313" t="str">
        <f>IF(AB63=0,Var!$B$8,IF(LARGE(D63:AA63,1)&gt;=500,Var!$B$4," "))</f>
        <v>---</v>
      </c>
      <c r="AI63" s="313" t="str">
        <f>IF(AB63=0,Var!$B$8,IF(LARGE(D63:AA63,1)&gt;=550,Var!$B$4," "))</f>
        <v>---</v>
      </c>
      <c r="AJ63" s="313" t="str">
        <f>IF(AB63=0,Var!$B$8,IF(LARGE(D63:AA63,1)&gt;=600,Var!$B$4," "))</f>
        <v>---</v>
      </c>
      <c r="AK63" s="313" t="str">
        <f>IF(AB63=0,Var!$B$8,IF(LARGE(D63:AA63,1)&gt;=640,Var!$B$4," "))</f>
        <v>---</v>
      </c>
      <c r="AL63" s="313" t="str">
        <f>IF(AB63=0,Var!$B$8,IF(LARGE(D63:AA63,1)&gt;=670,Var!$B$4," "))</f>
        <v>---</v>
      </c>
      <c r="AM63"/>
      <c r="AO63" s="40"/>
      <c r="AP63" s="381"/>
      <c r="AQ63" s="381"/>
      <c r="AR63" s="381"/>
      <c r="AS63" s="381"/>
      <c r="AT63" s="381"/>
      <c r="AU63" s="381"/>
      <c r="AV63" s="381"/>
      <c r="AW63" s="381"/>
      <c r="AX63" s="381"/>
      <c r="AY63" s="381"/>
      <c r="AZ63" s="381"/>
      <c r="BA63" s="381"/>
      <c r="BB63" s="381"/>
      <c r="BC63" s="381"/>
      <c r="BD63" s="381"/>
      <c r="BE63" s="381"/>
      <c r="BF63" s="381"/>
      <c r="BG63" s="381"/>
      <c r="BH63" s="17"/>
      <c r="BI63" s="123" t="str">
        <f>IF(BH63&lt;3," ",(LARGE(AP63:BF63,1)+LARGE(AP63:BF63,2)+LARGE(AP63:BF63,3))/3)</f>
        <v xml:space="preserve"> </v>
      </c>
      <c r="BJ63" s="57">
        <f>SUM(AD8:AD52)</f>
        <v>0</v>
      </c>
      <c r="BK63" s="62">
        <f>SUM(AE8:AE62)</f>
        <v>0</v>
      </c>
      <c r="BL63" s="63">
        <f>SUM(AF8:AF62)</f>
        <v>0</v>
      </c>
      <c r="BM63" s="64">
        <f>SUM(AG8:AG62)</f>
        <v>0</v>
      </c>
      <c r="BN63" s="702">
        <f ca="1">TODAY()</f>
        <v>46048</v>
      </c>
      <c r="BO63" s="702"/>
      <c r="BP63" s="702"/>
      <c r="BQ63" s="702"/>
      <c r="BR63" s="702"/>
      <c r="BS63" s="702"/>
      <c r="BT63" s="702"/>
      <c r="BU63" s="702"/>
      <c r="BV63" s="702"/>
    </row>
    <row r="64" spans="1:74" x14ac:dyDescent="0.2">
      <c r="A64"/>
      <c r="B64" s="103"/>
      <c r="C64" s="137" t="s">
        <v>294</v>
      </c>
      <c r="D64" s="491"/>
      <c r="E64" s="422"/>
      <c r="F64" s="491"/>
      <c r="G64" s="422"/>
      <c r="H64" s="491"/>
      <c r="I64" s="422"/>
      <c r="J64" s="491"/>
      <c r="K64" s="422"/>
      <c r="L64" s="491"/>
      <c r="M64" s="422"/>
      <c r="N64" s="491"/>
      <c r="O64" s="422"/>
      <c r="P64" s="491"/>
      <c r="Q64" s="422"/>
      <c r="R64" s="491"/>
      <c r="S64" s="422"/>
      <c r="T64" s="491"/>
      <c r="U64" s="422"/>
      <c r="V64" s="491"/>
      <c r="W64" s="422"/>
      <c r="X64" s="491"/>
      <c r="Y64" s="422"/>
      <c r="Z64" s="491"/>
      <c r="AA64" s="422"/>
      <c r="AB64" s="104"/>
      <c r="AC64" s="123"/>
      <c r="AD64" s="506"/>
      <c r="AE64" s="506"/>
      <c r="AF64" s="506"/>
      <c r="AG64" s="507"/>
      <c r="AH64" s="508"/>
      <c r="AI64" s="508"/>
      <c r="AJ64" s="508"/>
      <c r="AK64" s="508"/>
      <c r="AL64" s="508"/>
      <c r="AM64"/>
      <c r="AO64" s="40"/>
      <c r="AP64" s="381"/>
      <c r="AQ64" s="381"/>
      <c r="AR64" s="381"/>
      <c r="AS64" s="381"/>
      <c r="AT64" s="381"/>
      <c r="AU64" s="381"/>
      <c r="AV64" s="381"/>
      <c r="AW64" s="381"/>
      <c r="AX64" s="381"/>
      <c r="AY64" s="381"/>
      <c r="AZ64" s="381"/>
      <c r="BA64" s="381"/>
      <c r="BB64" s="381"/>
      <c r="BC64" s="381"/>
      <c r="BD64" s="381"/>
      <c r="BE64" s="381"/>
      <c r="BF64" s="381"/>
      <c r="BG64" s="381"/>
      <c r="BH64" s="17"/>
      <c r="BI64" s="123"/>
      <c r="BJ64" s="492"/>
      <c r="BK64" s="493"/>
      <c r="BL64" s="494"/>
      <c r="BM64" s="495"/>
      <c r="BN64" s="50"/>
      <c r="BO64" s="50"/>
      <c r="BP64" s="50"/>
      <c r="BQ64" s="50"/>
      <c r="BR64" s="50"/>
      <c r="BS64" s="50"/>
      <c r="BT64" s="50"/>
      <c r="BU64" s="50"/>
      <c r="BV64" s="50"/>
    </row>
    <row r="65" spans="1:74" x14ac:dyDescent="0.2">
      <c r="A65"/>
      <c r="B65" s="500"/>
      <c r="C65" s="504" t="s">
        <v>325</v>
      </c>
      <c r="D65" s="501"/>
      <c r="E65" s="509"/>
      <c r="F65" s="542"/>
      <c r="G65" s="511"/>
      <c r="H65" s="501"/>
      <c r="I65" s="509"/>
      <c r="J65" s="505"/>
      <c r="K65" s="512"/>
      <c r="L65" s="501"/>
      <c r="M65" s="509"/>
      <c r="N65" s="505"/>
      <c r="O65" s="503"/>
      <c r="P65" s="501"/>
      <c r="Q65" s="502"/>
      <c r="R65" s="505"/>
      <c r="S65" s="512"/>
      <c r="T65" s="501"/>
      <c r="U65" s="502"/>
      <c r="V65" s="505"/>
      <c r="W65" s="503"/>
      <c r="X65" s="501"/>
      <c r="Y65" s="502"/>
      <c r="Z65" s="505"/>
      <c r="AA65" s="503"/>
      <c r="AB65" s="104">
        <f>COUNT(D65:AA65)</f>
        <v>0</v>
      </c>
      <c r="AC65" s="123" t="str">
        <f t="shared" ref="AC65" si="11">IF(AB65&lt;3," ",(LARGE(C65:AA65,1)+LARGE(C65:AA65,2)+LARGE(C65:AA65,3))/3)</f>
        <v xml:space="preserve"> </v>
      </c>
      <c r="AD65" s="105" t="str">
        <f>IF(COUNTIF(D65:AA65,"(1)")=0," ",COUNTIF(D65:AA65,"(1)"))</f>
        <v xml:space="preserve"> </v>
      </c>
      <c r="AE65" s="367" t="str">
        <f>IF(COUNTIF(D65:AA65,"(2)")=0," ",COUNTIF(D65:AA65,"(2)"))</f>
        <v xml:space="preserve"> </v>
      </c>
      <c r="AF65" s="105" t="str">
        <f>IF(COUNTIF(D65:AA65,"(3)")=0," ",COUNTIF(D65:AA65,"(3)"))</f>
        <v xml:space="preserve"> </v>
      </c>
      <c r="AG65" s="368" t="str">
        <f>IF(SUM(AD65:AF65)=0," ",SUM(AD65:AF65))</f>
        <v xml:space="preserve"> </v>
      </c>
      <c r="AH65" s="313">
        <v>25</v>
      </c>
      <c r="AI65" s="313">
        <v>25</v>
      </c>
      <c r="AJ65" s="313" t="str">
        <f>IF(AB65=0,Var!$B$8,IF(LARGE(D65:AA65,1)&gt;=600,Var!$B$4," "))</f>
        <v>---</v>
      </c>
      <c r="AK65" s="313" t="str">
        <f>IF(AB65=0,Var!$B$8,IF(LARGE(D65:AA65,1)&gt;=640,Var!$B$4," "))</f>
        <v>---</v>
      </c>
      <c r="AL65" s="313" t="str">
        <f>IF(AB65=0,Var!$B$8,IF(LARGE(D65:AA65,1)&gt;=670,Var!$B$4," "))</f>
        <v>---</v>
      </c>
      <c r="AM65"/>
      <c r="AO65" s="40"/>
      <c r="AP65" s="381"/>
      <c r="AQ65" s="381"/>
      <c r="AR65" s="381"/>
      <c r="AS65" s="381"/>
      <c r="AT65" s="381"/>
      <c r="AU65" s="381"/>
      <c r="AV65" s="381"/>
      <c r="AW65" s="381"/>
      <c r="AX65" s="381"/>
      <c r="AY65" s="381"/>
      <c r="AZ65" s="381"/>
      <c r="BA65" s="381"/>
      <c r="BB65" s="381"/>
      <c r="BC65" s="381"/>
      <c r="BD65" s="381"/>
      <c r="BE65" s="381"/>
      <c r="BF65" s="381"/>
      <c r="BG65" s="381"/>
      <c r="BH65" s="17"/>
      <c r="BI65" s="123"/>
      <c r="BJ65" s="492"/>
      <c r="BK65" s="493"/>
      <c r="BL65" s="494"/>
      <c r="BM65" s="495"/>
      <c r="BN65" s="50"/>
      <c r="BO65" s="50"/>
      <c r="BP65" s="50"/>
      <c r="BQ65" s="50"/>
      <c r="BR65" s="50"/>
      <c r="BS65" s="50"/>
      <c r="BT65" s="50"/>
      <c r="BU65" s="50"/>
      <c r="BV65" s="50"/>
    </row>
    <row r="66" spans="1:74" x14ac:dyDescent="0.2">
      <c r="A66"/>
      <c r="B66" s="500"/>
      <c r="C66" s="504" t="s">
        <v>292</v>
      </c>
      <c r="D66" s="501"/>
      <c r="E66" s="509"/>
      <c r="F66" s="542"/>
      <c r="G66" s="511"/>
      <c r="H66" s="501"/>
      <c r="I66" s="509"/>
      <c r="J66" s="505"/>
      <c r="K66" s="512"/>
      <c r="L66" s="501"/>
      <c r="M66" s="509"/>
      <c r="N66" s="505"/>
      <c r="O66" s="503"/>
      <c r="P66" s="501"/>
      <c r="Q66" s="502"/>
      <c r="R66" s="505"/>
      <c r="S66" s="503"/>
      <c r="T66" s="501"/>
      <c r="U66" s="502"/>
      <c r="V66" s="505"/>
      <c r="W66" s="503"/>
      <c r="X66" s="501"/>
      <c r="Y66" s="502"/>
      <c r="Z66" s="505"/>
      <c r="AA66" s="503"/>
      <c r="AB66" s="104">
        <f>COUNT(D66:AA66)</f>
        <v>0</v>
      </c>
      <c r="AC66" s="123" t="str">
        <f t="shared" si="10"/>
        <v xml:space="preserve"> </v>
      </c>
      <c r="AD66" s="105" t="str">
        <f>IF(COUNTIF(D66:AA66,"(1)")=0," ",COUNTIF(D66:AA66,"(1)"))</f>
        <v xml:space="preserve"> </v>
      </c>
      <c r="AE66" s="367" t="str">
        <f>IF(COUNTIF(D66:AA66,"(2)")=0," ",COUNTIF(D66:AA66,"(2)"))</f>
        <v xml:space="preserve"> </v>
      </c>
      <c r="AF66" s="105" t="str">
        <f>IF(COUNTIF(D66:AA66,"(3)")=0," ",COUNTIF(D66:AA66,"(3)"))</f>
        <v xml:space="preserve"> </v>
      </c>
      <c r="AG66" s="368" t="str">
        <f>IF(SUM(AD66:AF66)=0," ",SUM(AD66:AF66))</f>
        <v xml:space="preserve"> </v>
      </c>
      <c r="AH66" s="313">
        <v>22</v>
      </c>
      <c r="AI66" s="313" t="str">
        <f>IF(AB66=0,Var!$B$8,IF(LARGE(D66:AA66,1)&gt;=550,Var!$B$4," "))</f>
        <v>---</v>
      </c>
      <c r="AJ66" s="313" t="str">
        <f>IF(AB66=0,Var!$B$8,IF(LARGE(D66:AA66,1)&gt;=600,Var!$B$4," "))</f>
        <v>---</v>
      </c>
      <c r="AK66" s="313" t="str">
        <f>IF(AB66=0,Var!$B$8,IF(LARGE(D66:AA66,1)&gt;=640,Var!$B$4," "))</f>
        <v>---</v>
      </c>
      <c r="AL66" s="313" t="str">
        <f>IF(AB66=0,Var!$B$8,IF(LARGE(D66:AA66,1)&gt;=670,Var!$B$4," "))</f>
        <v>---</v>
      </c>
      <c r="AM66"/>
      <c r="AO66" s="40"/>
      <c r="AP66" s="381"/>
      <c r="AQ66" s="381"/>
      <c r="AR66" s="381"/>
      <c r="AS66" s="381"/>
      <c r="AT66" s="381"/>
      <c r="AU66" s="381"/>
      <c r="AV66" s="381"/>
      <c r="AW66" s="381"/>
      <c r="AX66" s="381"/>
      <c r="AY66" s="381"/>
      <c r="AZ66" s="381"/>
      <c r="BA66" s="381"/>
      <c r="BB66" s="381"/>
      <c r="BC66" s="381"/>
      <c r="BD66" s="381"/>
      <c r="BE66" s="381"/>
      <c r="BF66" s="381"/>
      <c r="BG66" s="381"/>
      <c r="BH66" s="17"/>
      <c r="BI66" s="123"/>
      <c r="BJ66" s="492"/>
      <c r="BK66" s="493"/>
      <c r="BL66" s="494"/>
      <c r="BM66" s="495"/>
      <c r="BN66" s="50"/>
      <c r="BO66" s="50"/>
      <c r="BP66" s="50"/>
      <c r="BQ66" s="50"/>
      <c r="BR66" s="50"/>
      <c r="BS66" s="50"/>
      <c r="BT66" s="50"/>
      <c r="BU66" s="50"/>
      <c r="BV66" s="50"/>
    </row>
    <row r="67" spans="1:74" x14ac:dyDescent="0.2">
      <c r="A67"/>
      <c r="B67" s="119"/>
      <c r="C67" s="129" t="s">
        <v>37</v>
      </c>
      <c r="D67" s="372"/>
      <c r="E67" s="372"/>
      <c r="F67" s="372"/>
      <c r="G67" s="372"/>
      <c r="H67" s="372"/>
      <c r="I67" s="372"/>
      <c r="J67" s="372"/>
      <c r="K67" s="372"/>
      <c r="L67" s="372"/>
      <c r="M67" s="372"/>
      <c r="N67" s="372"/>
      <c r="O67" s="372"/>
      <c r="P67" s="372"/>
      <c r="Q67" s="372"/>
      <c r="R67" s="372"/>
      <c r="S67" s="372"/>
      <c r="T67" s="372"/>
      <c r="U67" s="372"/>
      <c r="V67" s="372"/>
      <c r="W67" s="372"/>
      <c r="X67" s="372"/>
      <c r="Y67" s="372"/>
      <c r="Z67" s="372"/>
      <c r="AA67" s="372"/>
      <c r="AB67"/>
      <c r="AC67" s="123" t="str">
        <f t="shared" si="10"/>
        <v xml:space="preserve"> </v>
      </c>
      <c r="AD67" s="104"/>
      <c r="AE67" s="104"/>
      <c r="AF67" s="104"/>
      <c r="AG67" s="128"/>
      <c r="AH67" s="369"/>
      <c r="AI67" s="369"/>
      <c r="AJ67" s="369"/>
      <c r="AK67" s="369"/>
      <c r="AL67" s="369"/>
      <c r="AM67"/>
      <c r="AO67" s="40"/>
      <c r="AP67" s="381"/>
      <c r="AQ67" s="381"/>
      <c r="AR67" s="381"/>
      <c r="AS67" s="381"/>
      <c r="AT67" s="381"/>
      <c r="AU67" s="381"/>
      <c r="AV67" s="381"/>
      <c r="AW67" s="381"/>
      <c r="AX67" s="381"/>
      <c r="AY67" s="381"/>
      <c r="AZ67" s="381"/>
      <c r="BA67" s="381"/>
      <c r="BB67" s="381"/>
      <c r="BC67" s="381"/>
      <c r="BD67" s="381"/>
      <c r="BE67" s="381"/>
      <c r="BF67" s="381"/>
      <c r="BG67" s="381"/>
      <c r="BI67" s="123" t="str">
        <f>IF(BH67&lt;3," ",(LARGE(AP67:BF67,1)+LARGE(AP67:BF67,2)+LARGE(AP67:BF67,3))/3)</f>
        <v xml:space="preserve"> </v>
      </c>
    </row>
    <row r="68" spans="1:74" x14ac:dyDescent="0.2">
      <c r="A68"/>
      <c r="B68" s="365"/>
      <c r="C68" s="366"/>
      <c r="D68" s="426"/>
      <c r="E68" s="427"/>
      <c r="F68" s="426"/>
      <c r="G68" s="427"/>
      <c r="H68" s="426"/>
      <c r="I68" s="427"/>
      <c r="J68" s="426"/>
      <c r="K68" s="427"/>
      <c r="L68" s="426"/>
      <c r="M68" s="427"/>
      <c r="N68" s="426"/>
      <c r="O68" s="427"/>
      <c r="P68" s="426"/>
      <c r="Q68" s="427"/>
      <c r="R68" s="426"/>
      <c r="S68" s="427"/>
      <c r="T68" s="426"/>
      <c r="U68" s="427"/>
      <c r="V68" s="426"/>
      <c r="W68" s="427"/>
      <c r="X68" s="426"/>
      <c r="Y68" s="427"/>
      <c r="Z68" s="426"/>
      <c r="AA68" s="427"/>
      <c r="AB68" s="104">
        <f>COUNT(D68:AA68)</f>
        <v>0</v>
      </c>
      <c r="AC68" s="123" t="str">
        <f t="shared" si="10"/>
        <v xml:space="preserve"> </v>
      </c>
      <c r="AD68" s="105" t="str">
        <f>IF(COUNTIF(D68:AA68,"(1)")=0," ",COUNTIF(D68:AA68,"(1)"))</f>
        <v xml:space="preserve"> </v>
      </c>
      <c r="AE68" s="367" t="str">
        <f>IF(COUNTIF(D68:AA68,"(2)")=0," ",COUNTIF(D68:AA68,"(2)"))</f>
        <v xml:space="preserve"> </v>
      </c>
      <c r="AF68" s="105" t="str">
        <f>IF(COUNTIF(D68:AA68,"(3)")=0," ",COUNTIF(D68:AA68,"(3)"))</f>
        <v xml:space="preserve"> </v>
      </c>
      <c r="AG68" s="368" t="str">
        <f>IF(SUM(AD68:AF68)=0," ",SUM(AD68:AF68))</f>
        <v xml:space="preserve"> </v>
      </c>
      <c r="AH68" s="313" t="str">
        <f>IF(AB68=0,Var!$B$8,IF(LARGE(D68:AA68,1)&gt;=500,Var!$B$4," "))</f>
        <v>---</v>
      </c>
      <c r="AI68" s="313" t="str">
        <f>IF(AB68=0,Var!$B$8,IF(LARGE(D68:AA68,1)&gt;=550,Var!$B$4," "))</f>
        <v>---</v>
      </c>
      <c r="AJ68" s="313" t="str">
        <f>IF(AB68=0,Var!$B$8,IF(LARGE(D68:AA68,1)&gt;=600,Var!$B$4," "))</f>
        <v>---</v>
      </c>
      <c r="AK68" s="313" t="str">
        <f>IF(AB68=0,Var!$B$8,IF(LARGE(D68:AA68,1)&gt;=640,Var!$B$4," "))</f>
        <v>---</v>
      </c>
      <c r="AL68" s="313" t="str">
        <f>IF(AB68=0,Var!$B$8,IF(LARGE(D68:AA68,1)&gt;=670,Var!$B$4," "))</f>
        <v>---</v>
      </c>
      <c r="AM68"/>
      <c r="AO68" s="40"/>
      <c r="AP68" s="381"/>
      <c r="AQ68" s="381"/>
      <c r="AR68" s="381"/>
      <c r="AS68" s="381"/>
      <c r="AT68" s="381"/>
      <c r="AU68" s="381"/>
      <c r="AV68" s="381"/>
      <c r="AW68" s="381"/>
      <c r="AX68" s="381"/>
      <c r="AY68" s="381"/>
      <c r="AZ68" s="381"/>
      <c r="BA68" s="381"/>
      <c r="BB68" s="381"/>
      <c r="BC68" s="381"/>
      <c r="BD68" s="381"/>
      <c r="BE68" s="381"/>
      <c r="BF68" s="381"/>
      <c r="BG68" s="381"/>
      <c r="BI68" s="123"/>
    </row>
    <row r="69" spans="1:74" x14ac:dyDescent="0.2">
      <c r="A69"/>
      <c r="B69" s="362"/>
      <c r="C69" s="107" t="s">
        <v>272</v>
      </c>
      <c r="D69" s="363"/>
      <c r="E69" s="363"/>
      <c r="F69" s="363"/>
      <c r="G69" s="363"/>
      <c r="H69" s="363"/>
      <c r="I69" s="363"/>
      <c r="J69" s="363"/>
      <c r="K69" s="363"/>
      <c r="L69" s="363"/>
      <c r="M69" s="363"/>
      <c r="N69" s="363"/>
      <c r="O69" s="363"/>
      <c r="P69" s="363"/>
      <c r="Q69" s="363"/>
      <c r="R69" s="363"/>
      <c r="S69" s="363"/>
      <c r="T69" s="363"/>
      <c r="U69" s="363"/>
      <c r="V69" s="363"/>
      <c r="W69" s="363"/>
      <c r="X69" s="363"/>
      <c r="Y69" s="363"/>
      <c r="Z69" s="363"/>
      <c r="AA69" s="363"/>
      <c r="AB69"/>
      <c r="AC69" s="123" t="str">
        <f t="shared" si="10"/>
        <v xml:space="preserve"> </v>
      </c>
      <c r="AD69" s="104"/>
      <c r="AE69" s="104"/>
      <c r="AF69" s="104"/>
      <c r="AG69" s="128"/>
      <c r="AH69" s="369"/>
      <c r="AI69" s="369"/>
      <c r="AJ69" s="369"/>
      <c r="AK69" s="369"/>
      <c r="AL69" s="369"/>
      <c r="AM69"/>
      <c r="AO69" s="40"/>
      <c r="AP69" s="381"/>
      <c r="AQ69" s="381"/>
      <c r="AR69" s="381"/>
      <c r="AS69" s="381"/>
      <c r="AT69" s="381"/>
      <c r="AU69" s="381"/>
      <c r="AV69" s="381"/>
      <c r="AW69" s="381"/>
      <c r="AX69" s="381"/>
      <c r="AY69" s="381"/>
      <c r="AZ69" s="381"/>
      <c r="BA69" s="381"/>
      <c r="BB69" s="381"/>
      <c r="BC69" s="381"/>
      <c r="BD69" s="381"/>
      <c r="BE69" s="381"/>
      <c r="BF69" s="381"/>
      <c r="BG69" s="381"/>
      <c r="BI69" s="123" t="str">
        <f>IF(BH69&lt;3," ",(LARGE(AP69:BF69,1)+LARGE(AP69:BF69,2)+LARGE(AP69:BF69,3))/3)</f>
        <v xml:space="preserve"> </v>
      </c>
    </row>
    <row r="70" spans="1:74" x14ac:dyDescent="0.2">
      <c r="A70"/>
      <c r="B70" s="365"/>
      <c r="C70" s="366" t="s">
        <v>248</v>
      </c>
      <c r="D70" s="426"/>
      <c r="E70" s="427"/>
      <c r="F70" s="426"/>
      <c r="G70" s="427"/>
      <c r="H70" s="426"/>
      <c r="I70" s="427"/>
      <c r="J70" s="426"/>
      <c r="K70" s="427"/>
      <c r="L70" s="426"/>
      <c r="M70" s="427"/>
      <c r="N70" s="426"/>
      <c r="O70" s="427"/>
      <c r="P70" s="426"/>
      <c r="Q70" s="427"/>
      <c r="R70" s="426"/>
      <c r="S70" s="427"/>
      <c r="T70" s="426"/>
      <c r="U70" s="427"/>
      <c r="V70" s="426"/>
      <c r="W70" s="427"/>
      <c r="X70" s="426"/>
      <c r="Y70" s="427"/>
      <c r="Z70" s="426"/>
      <c r="AA70" s="427"/>
      <c r="AB70" s="104">
        <f>COUNT(D70:AA70)</f>
        <v>0</v>
      </c>
      <c r="AC70" s="123" t="str">
        <f t="shared" si="10"/>
        <v xml:space="preserve"> </v>
      </c>
      <c r="AD70" s="105" t="str">
        <f>IF(COUNTIF(D70:AA70,"(1)")=0," ",COUNTIF(D70:AA70,"(1)"))</f>
        <v xml:space="preserve"> </v>
      </c>
      <c r="AE70" s="367" t="str">
        <f>IF(COUNTIF(D70:AA70,"(2)")=0," ",COUNTIF(D70:AA70,"(2)"))</f>
        <v xml:space="preserve"> </v>
      </c>
      <c r="AF70" s="105" t="str">
        <f>IF(COUNTIF(D70:AA70,"(3)")=0," ",COUNTIF(D70:AA70,"(3)"))</f>
        <v xml:space="preserve"> </v>
      </c>
      <c r="AG70" s="368" t="str">
        <f t="shared" ref="AG70:AG71" si="12">IF(SUM(AD70:AF70)=0," ",SUM(AD70:AF70))</f>
        <v xml:space="preserve"> </v>
      </c>
      <c r="AH70" s="313">
        <v>19</v>
      </c>
      <c r="AI70" s="313">
        <v>19</v>
      </c>
      <c r="AJ70" s="313">
        <v>19</v>
      </c>
      <c r="AK70" s="313" t="str">
        <f>IF(AB70=0,Var!$B$8,IF(LARGE(D70:AA70,1)&gt;=640,Var!$B$4," "))</f>
        <v>---</v>
      </c>
      <c r="AL70" s="313" t="str">
        <f>IF(AB70=0,Var!$B$8,IF(LARGE(D70:AA70,1)&gt;=670,Var!$B$4," "))</f>
        <v>---</v>
      </c>
      <c r="AM70"/>
      <c r="AO70" s="40"/>
      <c r="AP70" s="381"/>
      <c r="AQ70" s="381"/>
      <c r="AR70" s="381"/>
      <c r="AS70" s="381"/>
      <c r="AT70" s="381"/>
      <c r="AU70" s="381"/>
      <c r="AV70" s="381"/>
      <c r="AW70" s="381"/>
      <c r="AX70" s="381"/>
      <c r="AY70" s="381"/>
      <c r="AZ70" s="381"/>
      <c r="BA70" s="381"/>
      <c r="BB70" s="381"/>
      <c r="BC70" s="381"/>
      <c r="BD70" s="381"/>
      <c r="BE70" s="381"/>
      <c r="BF70" s="381"/>
      <c r="BG70" s="381"/>
      <c r="BI70"/>
    </row>
    <row r="71" spans="1:74" x14ac:dyDescent="0.2">
      <c r="A71"/>
      <c r="B71" s="365"/>
      <c r="C71" s="366" t="s">
        <v>295</v>
      </c>
      <c r="D71" s="426"/>
      <c r="E71" s="486"/>
      <c r="F71" s="426"/>
      <c r="G71" s="427"/>
      <c r="H71" s="426"/>
      <c r="I71" s="486"/>
      <c r="J71" s="426"/>
      <c r="K71" s="427"/>
      <c r="L71" s="426"/>
      <c r="M71" s="427"/>
      <c r="N71" s="426"/>
      <c r="O71" s="427"/>
      <c r="P71" s="426"/>
      <c r="Q71" s="427"/>
      <c r="R71" s="426"/>
      <c r="S71" s="427"/>
      <c r="T71" s="426"/>
      <c r="U71" s="427"/>
      <c r="V71" s="426"/>
      <c r="W71" s="427"/>
      <c r="X71" s="426"/>
      <c r="Y71" s="427"/>
      <c r="Z71" s="426"/>
      <c r="AA71" s="427"/>
      <c r="AB71" s="104">
        <f>COUNT(D71:AA71)</f>
        <v>0</v>
      </c>
      <c r="AC71" s="123" t="str">
        <f t="shared" si="10"/>
        <v xml:space="preserve"> </v>
      </c>
      <c r="AD71" s="105" t="str">
        <f>IF(COUNTIF(D71:AA71,"(1)")=0," ",COUNTIF(D71:AA71,"(1)"))</f>
        <v xml:space="preserve"> </v>
      </c>
      <c r="AE71" s="367" t="str">
        <f>IF(COUNTIF(D71:AA71,"(2)")=0," ",COUNTIF(D71:AA71,"(2)"))</f>
        <v xml:space="preserve"> </v>
      </c>
      <c r="AF71" s="105" t="str">
        <f>IF(COUNTIF(D71:AA71,"(3)")=0," ",COUNTIF(D71:AA71,"(3)"))</f>
        <v xml:space="preserve"> </v>
      </c>
      <c r="AG71" s="368" t="str">
        <f t="shared" si="12"/>
        <v xml:space="preserve"> </v>
      </c>
      <c r="AH71" s="313">
        <v>23</v>
      </c>
      <c r="AI71" s="313">
        <v>23</v>
      </c>
      <c r="AJ71" s="313" t="str">
        <f>IF(AB71=0,Var!$B$8,IF(LARGE(D71:AA71,1)&gt;=600,Var!$B$4," "))</f>
        <v>---</v>
      </c>
      <c r="AK71" s="313" t="str">
        <f>IF(AB71=0,Var!$B$8,IF(LARGE(D71:AA71,1)&gt;=640,Var!$B$4," "))</f>
        <v>---</v>
      </c>
      <c r="AL71" s="313" t="str">
        <f>IF(AB71=0,Var!$B$8,IF(LARGE(D71:AA71,1)&gt;=670,Var!$B$4," "))</f>
        <v>---</v>
      </c>
      <c r="AM71"/>
      <c r="AO71" s="40"/>
      <c r="AP71" s="381"/>
      <c r="AQ71" s="381"/>
      <c r="AR71" s="381"/>
      <c r="AS71" s="381"/>
      <c r="AT71" s="381"/>
      <c r="AU71" s="381"/>
      <c r="AV71" s="381"/>
      <c r="AW71" s="381"/>
      <c r="AX71" s="381"/>
      <c r="AY71" s="381"/>
      <c r="AZ71" s="381"/>
      <c r="BA71" s="381"/>
      <c r="BB71" s="381"/>
      <c r="BC71" s="381"/>
      <c r="BD71" s="381"/>
      <c r="BE71" s="381"/>
      <c r="BF71" s="381"/>
      <c r="BG71" s="381"/>
      <c r="BI71" s="123"/>
    </row>
    <row r="72" spans="1:74" x14ac:dyDescent="0.2">
      <c r="A72"/>
      <c r="B72" s="362"/>
      <c r="C72" s="107" t="s">
        <v>224</v>
      </c>
      <c r="D72" s="363"/>
      <c r="E72" s="363"/>
      <c r="F72" s="363"/>
      <c r="G72" s="363"/>
      <c r="H72" s="363"/>
      <c r="I72" s="363"/>
      <c r="J72" s="363"/>
      <c r="K72" s="363"/>
      <c r="L72" s="363"/>
      <c r="M72" s="363"/>
      <c r="N72" s="363"/>
      <c r="O72" s="363"/>
      <c r="P72" s="363"/>
      <c r="Q72" s="363"/>
      <c r="R72" s="363"/>
      <c r="S72" s="363"/>
      <c r="T72" s="363"/>
      <c r="U72" s="363"/>
      <c r="V72" s="363"/>
      <c r="W72" s="363"/>
      <c r="X72" s="363"/>
      <c r="Y72" s="363"/>
      <c r="Z72" s="363"/>
      <c r="AA72" s="363"/>
      <c r="AB72"/>
      <c r="AC72" s="123" t="str">
        <f t="shared" si="10"/>
        <v xml:space="preserve"> </v>
      </c>
      <c r="AD72" s="104"/>
      <c r="AE72" s="104"/>
      <c r="AF72" s="104"/>
      <c r="AG72" s="128"/>
      <c r="AH72" s="369"/>
      <c r="AI72" s="369"/>
      <c r="AJ72" s="369"/>
      <c r="AK72" s="369"/>
      <c r="AL72" s="369"/>
      <c r="AM72"/>
      <c r="AO72" s="40"/>
      <c r="AP72" s="381"/>
      <c r="AQ72" s="381"/>
      <c r="AR72" s="381"/>
      <c r="AS72" s="381"/>
      <c r="AT72" s="381"/>
      <c r="AU72" s="381"/>
      <c r="AV72" s="381"/>
      <c r="AW72" s="381"/>
      <c r="AX72" s="381"/>
      <c r="AY72" s="381"/>
      <c r="AZ72" s="381"/>
      <c r="BA72" s="381"/>
      <c r="BB72" s="381"/>
      <c r="BC72" s="381"/>
      <c r="BD72" s="381"/>
      <c r="BE72" s="381"/>
      <c r="BF72" s="381"/>
      <c r="BG72" s="381"/>
      <c r="BI72" s="123" t="str">
        <f>IF(BH72&lt;3," ",(LARGE(AP72:BF72,1)+LARGE(AP72:BF72,2)+LARGE(AP72:BF72,3))/3)</f>
        <v xml:space="preserve"> </v>
      </c>
    </row>
    <row r="73" spans="1:74" x14ac:dyDescent="0.2">
      <c r="A73"/>
      <c r="B73" s="365"/>
      <c r="C73" s="366" t="s">
        <v>22</v>
      </c>
      <c r="D73" s="426"/>
      <c r="E73" s="427"/>
      <c r="F73" s="426"/>
      <c r="G73" s="427"/>
      <c r="H73" s="426"/>
      <c r="I73" s="427"/>
      <c r="J73" s="426"/>
      <c r="K73" s="427"/>
      <c r="L73" s="426"/>
      <c r="M73" s="427"/>
      <c r="N73" s="426"/>
      <c r="O73" s="427"/>
      <c r="P73" s="426"/>
      <c r="Q73" s="427"/>
      <c r="R73" s="426"/>
      <c r="S73" s="427"/>
      <c r="T73" s="426"/>
      <c r="U73" s="427"/>
      <c r="V73" s="426"/>
      <c r="W73" s="427"/>
      <c r="X73" s="426"/>
      <c r="Y73" s="427"/>
      <c r="Z73" s="426"/>
      <c r="AA73" s="427"/>
      <c r="AB73" s="104">
        <f>COUNT(D73:AA73)</f>
        <v>0</v>
      </c>
      <c r="AC73" s="123" t="str">
        <f t="shared" si="10"/>
        <v xml:space="preserve"> </v>
      </c>
      <c r="AD73" s="105" t="str">
        <f>IF(COUNTIF(D73:AA73,"(1)")=0," ",COUNTIF(D73:AA73,"(1)"))</f>
        <v xml:space="preserve"> </v>
      </c>
      <c r="AE73" s="367" t="str">
        <f>IF(COUNTIF(D73:AA73,"(2)")=0," ",COUNTIF(D73:AA73,"(2)"))</f>
        <v xml:space="preserve"> </v>
      </c>
      <c r="AF73" s="105" t="str">
        <f>IF(COUNTIF(D73:AA73,"(3)")=0," ",COUNTIF(D73:AA73,"(3)"))</f>
        <v xml:space="preserve"> </v>
      </c>
      <c r="AG73" s="368" t="str">
        <f>IF(SUM(AD73:AF73)=0," ",SUM(AD73:AF73))</f>
        <v xml:space="preserve"> </v>
      </c>
      <c r="AH73" s="313">
        <v>4</v>
      </c>
      <c r="AI73" s="313">
        <v>4</v>
      </c>
      <c r="AJ73" s="313" t="str">
        <f>IF(AB73=0,Var!$B$8,IF(LARGE(D73:AA73,1)&gt;=600,Var!$B$4," "))</f>
        <v>---</v>
      </c>
      <c r="AK73" s="313" t="str">
        <f>IF(AB73=0,Var!$B$8,IF(LARGE(D73:AA73,1)&gt;=640,Var!$B$4," "))</f>
        <v>---</v>
      </c>
      <c r="AL73" s="313" t="str">
        <f>IF(AB73=0,Var!$B$8,IF(LARGE(D73:AA73,1)&gt;=670,Var!$B$4," "))</f>
        <v>---</v>
      </c>
      <c r="AM73"/>
      <c r="AO73" s="40"/>
      <c r="AP73" s="381"/>
      <c r="AQ73" s="381"/>
      <c r="AR73" s="381"/>
      <c r="AS73" s="381"/>
      <c r="AT73" s="381"/>
      <c r="AU73" s="381"/>
      <c r="AV73" s="381"/>
      <c r="AW73" s="381"/>
      <c r="AX73" s="381"/>
      <c r="AY73" s="381"/>
      <c r="AZ73" s="381"/>
      <c r="BA73" s="381"/>
      <c r="BB73" s="381"/>
      <c r="BC73" s="381"/>
      <c r="BD73" s="381"/>
      <c r="BE73" s="381"/>
      <c r="BF73" s="381"/>
      <c r="BG73" s="381"/>
      <c r="BI73" s="123" t="str">
        <f>IF(BH73&lt;3," ",(LARGE(AP73:BF73,1)+LARGE(AP73:BF73,2)+LARGE(AP73:BF73,3))/3)</f>
        <v xml:space="preserve"> </v>
      </c>
    </row>
    <row r="74" spans="1:74" x14ac:dyDescent="0.2">
      <c r="A74"/>
      <c r="B74" s="362"/>
      <c r="C74" s="107" t="s">
        <v>226</v>
      </c>
      <c r="D74" s="363"/>
      <c r="E74" s="363"/>
      <c r="F74" s="363"/>
      <c r="G74" s="363"/>
      <c r="H74" s="363"/>
      <c r="I74" s="363"/>
      <c r="J74" s="363"/>
      <c r="K74" s="363"/>
      <c r="L74" s="363"/>
      <c r="M74" s="363"/>
      <c r="N74" s="363"/>
      <c r="O74" s="363"/>
      <c r="P74" s="363"/>
      <c r="Q74" s="363"/>
      <c r="R74" s="363"/>
      <c r="S74" s="363"/>
      <c r="T74" s="363"/>
      <c r="U74" s="363"/>
      <c r="V74" s="363"/>
      <c r="W74" s="363"/>
      <c r="X74" s="363"/>
      <c r="Y74" s="363"/>
      <c r="Z74" s="363"/>
      <c r="AA74" s="363"/>
      <c r="AB74"/>
      <c r="AC74" s="123" t="str">
        <f t="shared" si="10"/>
        <v xml:space="preserve"> </v>
      </c>
      <c r="AD74" s="104"/>
      <c r="AE74" s="104"/>
      <c r="AF74" s="104"/>
      <c r="AG74" s="128"/>
      <c r="AH74" s="369"/>
      <c r="AI74" s="369"/>
      <c r="AJ74" s="369"/>
      <c r="AK74" s="369"/>
      <c r="AL74" s="369"/>
      <c r="AM74" s="104"/>
      <c r="AO74" s="40"/>
      <c r="AP74" s="381"/>
      <c r="AQ74" s="381"/>
      <c r="AR74" s="381"/>
      <c r="AS74" s="381"/>
      <c r="AT74" s="381"/>
      <c r="AU74" s="381"/>
      <c r="AV74" s="381"/>
      <c r="AW74" s="381"/>
      <c r="AX74" s="381"/>
      <c r="AY74" s="381"/>
      <c r="AZ74" s="381"/>
      <c r="BA74" s="381"/>
      <c r="BB74" s="381"/>
      <c r="BC74" s="381"/>
      <c r="BD74" s="381"/>
      <c r="BE74" s="381"/>
      <c r="BF74" s="381"/>
      <c r="BG74" s="381"/>
      <c r="BI74"/>
    </row>
    <row r="75" spans="1:74" x14ac:dyDescent="0.2">
      <c r="A75"/>
      <c r="B75" s="365"/>
      <c r="C75" s="366" t="s">
        <v>16</v>
      </c>
      <c r="D75" s="426"/>
      <c r="E75" s="486"/>
      <c r="F75" s="426"/>
      <c r="G75" s="427"/>
      <c r="H75" s="426"/>
      <c r="I75" s="486"/>
      <c r="J75" s="426"/>
      <c r="K75" s="427"/>
      <c r="L75" s="426"/>
      <c r="M75" s="427"/>
      <c r="N75" s="426"/>
      <c r="O75" s="486"/>
      <c r="P75" s="426"/>
      <c r="Q75" s="427"/>
      <c r="R75" s="426"/>
      <c r="S75" s="486"/>
      <c r="T75" s="426"/>
      <c r="U75" s="427"/>
      <c r="V75" s="426"/>
      <c r="W75" s="427"/>
      <c r="X75" s="426"/>
      <c r="Y75" s="427"/>
      <c r="Z75" s="426"/>
      <c r="AA75" s="427"/>
      <c r="AB75" s="104">
        <f>COUNT(D75:AA75)</f>
        <v>0</v>
      </c>
      <c r="AC75" s="123" t="str">
        <f t="shared" ref="AC75" si="13">IF(AB75&lt;3," ",(LARGE(C75:AA75,1)+LARGE(C75:AA75,2)+LARGE(C75:AA75,3))/3)</f>
        <v xml:space="preserve"> </v>
      </c>
      <c r="AD75" s="105" t="str">
        <f>IF(COUNTIF(D75:AA75,"(1)")=0," ",COUNTIF(D75:AA75,"(1)"))</f>
        <v xml:space="preserve"> </v>
      </c>
      <c r="AE75" s="367" t="str">
        <f>IF(COUNTIF(D75:AA75,"(2)")=0," ",COUNTIF(D75:AA75,"(2)"))</f>
        <v xml:space="preserve"> </v>
      </c>
      <c r="AF75" s="105" t="str">
        <f>IF(COUNTIF(D75:AA75,"(3)")=0," ",COUNTIF(D75:AA75,"(3)"))</f>
        <v xml:space="preserve"> </v>
      </c>
      <c r="AG75" s="368" t="str">
        <f t="shared" ref="AG75" si="14">IF(SUM(AD75:AF75)=0," ",SUM(AD75:AF75))</f>
        <v xml:space="preserve"> </v>
      </c>
      <c r="AH75" s="313">
        <v>22</v>
      </c>
      <c r="AI75" s="313">
        <v>23</v>
      </c>
      <c r="AJ75" s="313" t="str">
        <f>IF(AB75=0,Var!$B$8,IF(LARGE(D75:AA75,1)&gt;=600,Var!$B$4," "))</f>
        <v>---</v>
      </c>
      <c r="AK75" s="313" t="str">
        <f>IF(AB75=0,Var!$B$8,IF(LARGE(D75:AA75,1)&gt;=640,Var!$B$4," "))</f>
        <v>---</v>
      </c>
      <c r="AL75" s="313" t="str">
        <f>IF(AB75=0,Var!$B$8,IF(LARGE(D75:AA75,1)&gt;=670,Var!$B$4," "))</f>
        <v>---</v>
      </c>
      <c r="AM75"/>
      <c r="AO75" s="40"/>
      <c r="AP75" s="381"/>
      <c r="AQ75" s="381"/>
      <c r="AR75" s="381"/>
      <c r="AS75" s="381"/>
      <c r="AT75" s="381"/>
      <c r="AU75" s="381"/>
      <c r="AV75" s="381"/>
      <c r="AW75" s="381"/>
      <c r="AX75" s="381"/>
      <c r="AY75" s="381"/>
      <c r="AZ75" s="381"/>
      <c r="BA75" s="381"/>
      <c r="BB75" s="381"/>
      <c r="BC75" s="381"/>
      <c r="BD75" s="381"/>
      <c r="BE75" s="381"/>
      <c r="BF75" s="381"/>
      <c r="BG75" s="381"/>
      <c r="BI75"/>
    </row>
    <row r="76" spans="1:74" x14ac:dyDescent="0.2">
      <c r="A76"/>
      <c r="B76" s="365"/>
      <c r="C76" s="366" t="s">
        <v>293</v>
      </c>
      <c r="D76" s="426"/>
      <c r="E76" s="427"/>
      <c r="F76" s="426"/>
      <c r="G76" s="427"/>
      <c r="H76" s="426"/>
      <c r="I76" s="486"/>
      <c r="J76" s="426"/>
      <c r="K76" s="427"/>
      <c r="L76" s="426"/>
      <c r="M76" s="427"/>
      <c r="N76" s="426"/>
      <c r="O76" s="486"/>
      <c r="P76" s="426"/>
      <c r="Q76" s="427"/>
      <c r="R76" s="426"/>
      <c r="S76" s="486"/>
      <c r="T76" s="426"/>
      <c r="U76" s="427"/>
      <c r="V76" s="426"/>
      <c r="W76" s="427"/>
      <c r="X76" s="426"/>
      <c r="Y76" s="427"/>
      <c r="Z76" s="426"/>
      <c r="AA76" s="427"/>
      <c r="AB76" s="104">
        <f>COUNT(D76:AA76)</f>
        <v>0</v>
      </c>
      <c r="AC76" s="123" t="str">
        <f t="shared" si="10"/>
        <v xml:space="preserve"> </v>
      </c>
      <c r="AD76" s="105" t="str">
        <f>IF(COUNTIF(D76:AA76,"(1)")=0," ",COUNTIF(D76:AA76,"(1)"))</f>
        <v xml:space="preserve"> </v>
      </c>
      <c r="AE76" s="367" t="str">
        <f>IF(COUNTIF(D76:AA76,"(2)")=0," ",COUNTIF(D76:AA76,"(2)"))</f>
        <v xml:space="preserve"> </v>
      </c>
      <c r="AF76" s="105" t="str">
        <f>IF(COUNTIF(D76:AA76,"(3)")=0," ",COUNTIF(D76:AA76,"(3)"))</f>
        <v xml:space="preserve"> </v>
      </c>
      <c r="AG76" s="368" t="str">
        <f>IF(SUM(AD76:AF76)=0," ",SUM(AD76:AF76))</f>
        <v xml:space="preserve"> </v>
      </c>
      <c r="AH76" s="313">
        <v>23</v>
      </c>
      <c r="AI76" s="313" t="str">
        <f>IF(AB76=0,Var!$B$8,IF(LARGE(D76:AA76,1)&gt;=550,Var!$B$4," "))</f>
        <v>---</v>
      </c>
      <c r="AJ76" s="313" t="str">
        <f>IF(AB76=0,Var!$B$8,IF(LARGE(D76:AA76,1)&gt;=600,Var!$B$4," "))</f>
        <v>---</v>
      </c>
      <c r="AK76" s="313" t="str">
        <f>IF(AB76=0,Var!$B$8,IF(LARGE(D76:AA76,1)&gt;=640,Var!$B$4," "))</f>
        <v>---</v>
      </c>
      <c r="AL76" s="313" t="str">
        <f>IF(AB76=0,Var!$B$8,IF(LARGE(D76:AA76,1)&gt;=670,Var!$B$4," "))</f>
        <v>---</v>
      </c>
      <c r="AM76" s="104"/>
      <c r="AO76" s="40"/>
      <c r="AP76" s="381"/>
      <c r="AQ76" s="381"/>
      <c r="AR76" s="381"/>
      <c r="AS76" s="381"/>
      <c r="AT76" s="381"/>
      <c r="AU76" s="381"/>
      <c r="AV76" s="381"/>
      <c r="AW76" s="381"/>
      <c r="AX76" s="381"/>
      <c r="AY76" s="381"/>
      <c r="AZ76" s="381"/>
      <c r="BA76" s="381"/>
      <c r="BB76" s="381"/>
      <c r="BC76" s="381"/>
      <c r="BD76" s="381"/>
      <c r="BE76" s="381"/>
      <c r="BF76" s="381"/>
      <c r="BG76" s="381"/>
      <c r="BI76"/>
    </row>
    <row r="77" spans="1:74" x14ac:dyDescent="0.2">
      <c r="A77"/>
      <c r="B77" s="112"/>
      <c r="C77" s="370"/>
      <c r="D77" s="371"/>
      <c r="E77" s="371"/>
      <c r="F77" s="371"/>
      <c r="G77" s="371"/>
      <c r="H77" s="371"/>
      <c r="I77" s="371"/>
      <c r="J77" s="371"/>
      <c r="K77" s="371"/>
      <c r="L77" s="371"/>
      <c r="M77" s="371"/>
      <c r="N77" s="371"/>
      <c r="O77" s="371"/>
      <c r="P77" s="371"/>
      <c r="Q77" s="371"/>
      <c r="R77" s="371"/>
      <c r="S77" s="371"/>
      <c r="T77" s="371"/>
      <c r="U77" s="371"/>
      <c r="V77" s="371"/>
      <c r="W77" s="371"/>
      <c r="X77" s="371"/>
      <c r="Y77" s="371"/>
      <c r="Z77" s="371"/>
      <c r="AA77" s="371"/>
      <c r="AB77"/>
      <c r="AC77" s="123" t="str">
        <f t="shared" si="10"/>
        <v xml:space="preserve"> </v>
      </c>
      <c r="AD77" s="104"/>
      <c r="AE77" s="104"/>
      <c r="AF77" s="104"/>
      <c r="AG77" s="128"/>
      <c r="AH77" s="369"/>
      <c r="AI77" s="369"/>
      <c r="AJ77" s="369"/>
      <c r="AK77" s="369"/>
      <c r="AL77" s="369"/>
      <c r="AM77"/>
      <c r="AO77" s="40"/>
      <c r="AP77" s="381"/>
      <c r="AQ77" s="381"/>
      <c r="AR77" s="381"/>
      <c r="AS77" s="381"/>
      <c r="AT77" s="381"/>
      <c r="AU77" s="381"/>
      <c r="AV77" s="381"/>
      <c r="AW77" s="381"/>
      <c r="AX77" s="381"/>
      <c r="AY77" s="381"/>
      <c r="AZ77" s="381"/>
      <c r="BA77" s="381"/>
      <c r="BB77" s="381"/>
      <c r="BC77" s="381"/>
      <c r="BD77" s="381"/>
      <c r="BE77" s="381"/>
      <c r="BF77" s="381"/>
      <c r="BG77" s="381"/>
      <c r="BI77"/>
    </row>
    <row r="78" spans="1:74" x14ac:dyDescent="0.2">
      <c r="A78"/>
      <c r="B78" s="119"/>
      <c r="C78" s="129" t="s">
        <v>225</v>
      </c>
      <c r="D78" s="372"/>
      <c r="E78" s="372"/>
      <c r="F78" s="372"/>
      <c r="G78" s="372"/>
      <c r="H78" s="372"/>
      <c r="I78" s="372"/>
      <c r="J78" s="372"/>
      <c r="K78" s="372"/>
      <c r="L78" s="372"/>
      <c r="M78" s="372"/>
      <c r="N78" s="372"/>
      <c r="O78" s="372"/>
      <c r="P78" s="372"/>
      <c r="Q78" s="372"/>
      <c r="R78" s="372"/>
      <c r="S78" s="372"/>
      <c r="T78" s="372"/>
      <c r="U78" s="372"/>
      <c r="V78" s="372"/>
      <c r="W78" s="372"/>
      <c r="X78" s="372"/>
      <c r="Y78" s="372"/>
      <c r="Z78" s="372"/>
      <c r="AA78" s="372"/>
      <c r="AB78"/>
      <c r="AC78" s="123" t="str">
        <f t="shared" si="10"/>
        <v xml:space="preserve"> </v>
      </c>
      <c r="AD78" s="104"/>
      <c r="AE78" s="104"/>
      <c r="AF78" s="104"/>
      <c r="AG78" s="128"/>
      <c r="AH78" s="369"/>
      <c r="AI78" s="369"/>
      <c r="AJ78" s="369"/>
      <c r="AK78" s="369"/>
      <c r="AL78" s="369"/>
      <c r="AM78"/>
      <c r="AO78" s="40"/>
      <c r="AP78" s="381"/>
      <c r="AQ78" s="381"/>
      <c r="AR78" s="381"/>
      <c r="AS78" s="381"/>
      <c r="AT78" s="381"/>
      <c r="AU78" s="381"/>
      <c r="AV78" s="381"/>
      <c r="AW78" s="381"/>
      <c r="AX78" s="381"/>
      <c r="AY78" s="381"/>
      <c r="AZ78" s="381"/>
      <c r="BA78" s="381"/>
      <c r="BB78" s="381"/>
      <c r="BC78" s="381"/>
      <c r="BD78" s="381"/>
      <c r="BE78" s="381"/>
      <c r="BF78" s="381"/>
      <c r="BG78" s="381"/>
      <c r="BI78"/>
    </row>
    <row r="79" spans="1:74" x14ac:dyDescent="0.2">
      <c r="A79"/>
      <c r="B79" s="365"/>
      <c r="C79" s="366" t="s">
        <v>287</v>
      </c>
      <c r="D79" s="426"/>
      <c r="E79" s="486"/>
      <c r="F79" s="426"/>
      <c r="G79" s="486"/>
      <c r="H79" s="426"/>
      <c r="I79" s="486"/>
      <c r="J79" s="426"/>
      <c r="K79" s="486"/>
      <c r="L79" s="426"/>
      <c r="M79" s="486"/>
      <c r="N79" s="426"/>
      <c r="O79" s="486"/>
      <c r="P79" s="426"/>
      <c r="Q79" s="486"/>
      <c r="R79" s="426"/>
      <c r="S79" s="486"/>
      <c r="T79" s="426"/>
      <c r="U79" s="486"/>
      <c r="V79" s="426"/>
      <c r="W79" s="427"/>
      <c r="X79" s="426"/>
      <c r="Y79" s="427"/>
      <c r="Z79" s="426"/>
      <c r="AA79" s="427"/>
      <c r="AB79" s="104">
        <f>COUNT(D79:AA79)</f>
        <v>0</v>
      </c>
      <c r="AC79" s="123" t="str">
        <f t="shared" ref="AC79" si="15">IF(AB79&lt;3," ",(LARGE(C79:AA79,1)+LARGE(C79:AA79,2)+LARGE(C79:AA79,3))/3)</f>
        <v xml:space="preserve"> </v>
      </c>
      <c r="AD79" s="105" t="str">
        <f>IF(COUNTIF(D79:AA79,"(1)")=0," ",COUNTIF(D79:AA79,"(1)"))</f>
        <v xml:space="preserve"> </v>
      </c>
      <c r="AE79" s="367" t="str">
        <f>IF(COUNTIF(D79:AA79,"(2)")=0," ",COUNTIF(D79:AA79,"(2)"))</f>
        <v xml:space="preserve"> </v>
      </c>
      <c r="AF79" s="105" t="str">
        <f>IF(COUNTIF(D79:AA79,"(3)")=0," ",COUNTIF(D79:AA79,"(3)"))</f>
        <v xml:space="preserve"> </v>
      </c>
      <c r="AG79" s="368" t="str">
        <f>IF(SUM(AD79:AF79)=0," ",SUM(AD79:AF79))</f>
        <v xml:space="preserve"> </v>
      </c>
      <c r="AH79" s="313">
        <v>21</v>
      </c>
      <c r="AI79" s="313">
        <v>21</v>
      </c>
      <c r="AJ79" s="313" t="str">
        <f>IF(AB79=0,Var!$B$8,IF(LARGE(D79:AA79,1)&gt;=600,Var!$B$4," "))</f>
        <v>---</v>
      </c>
      <c r="AK79" s="313" t="str">
        <f>IF(AB79=0,Var!$B$8,IF(LARGE(D79:AA79,1)&gt;=640,Var!$B$4," "))</f>
        <v>---</v>
      </c>
      <c r="AL79" s="313" t="str">
        <f>IF(AB79=0,Var!$B$8,IF(LARGE(D79:AA79,1)&gt;=670,Var!$B$4," "))</f>
        <v>---</v>
      </c>
      <c r="AM79" s="104"/>
      <c r="AO79" s="40"/>
      <c r="AP79" s="381"/>
      <c r="AQ79" s="381"/>
      <c r="AR79" s="381"/>
      <c r="AS79" s="381"/>
      <c r="AT79" s="381"/>
      <c r="AU79" s="381"/>
      <c r="AV79" s="381"/>
      <c r="AW79" s="381"/>
      <c r="AX79" s="381"/>
      <c r="AY79" s="381"/>
      <c r="AZ79" s="381"/>
      <c r="BA79" s="381"/>
      <c r="BB79" s="381"/>
      <c r="BC79" s="381"/>
      <c r="BD79" s="381"/>
      <c r="BE79" s="381"/>
      <c r="BF79" s="381"/>
      <c r="BG79" s="381"/>
      <c r="BI79"/>
    </row>
    <row r="80" spans="1:74" x14ac:dyDescent="0.2">
      <c r="A80"/>
      <c r="B80" s="365"/>
      <c r="C80" s="366"/>
      <c r="D80" s="426"/>
      <c r="E80" s="427"/>
      <c r="F80" s="426"/>
      <c r="G80" s="427"/>
      <c r="H80" s="426"/>
      <c r="I80" s="427"/>
      <c r="J80" s="426"/>
      <c r="K80" s="427"/>
      <c r="L80" s="426"/>
      <c r="M80" s="427"/>
      <c r="N80" s="426"/>
      <c r="O80" s="427"/>
      <c r="P80" s="426"/>
      <c r="Q80" s="427"/>
      <c r="R80" s="426"/>
      <c r="S80" s="427"/>
      <c r="T80" s="426"/>
      <c r="U80" s="427"/>
      <c r="V80" s="426"/>
      <c r="W80" s="427"/>
      <c r="X80" s="426"/>
      <c r="Y80" s="427"/>
      <c r="Z80" s="426"/>
      <c r="AA80" s="427"/>
      <c r="AB80" s="104">
        <f>COUNT(D80:AA80)</f>
        <v>0</v>
      </c>
      <c r="AC80" s="123" t="str">
        <f t="shared" si="10"/>
        <v xml:space="preserve"> </v>
      </c>
      <c r="AD80" s="105" t="str">
        <f>IF(COUNTIF(D80:AA80,"(1)")=0," ",COUNTIF(D80:AA80,"(1)"))</f>
        <v xml:space="preserve"> </v>
      </c>
      <c r="AE80" s="367" t="str">
        <f>IF(COUNTIF(D80:AA80,"(2)")=0," ",COUNTIF(D80:AA80,"(2)"))</f>
        <v xml:space="preserve"> </v>
      </c>
      <c r="AF80" s="105" t="str">
        <f>IF(COUNTIF(D80:AA80,"(3)")=0," ",COUNTIF(D80:AA80,"(3)"))</f>
        <v xml:space="preserve"> </v>
      </c>
      <c r="AG80" s="368" t="str">
        <f t="shared" ref="AG80" si="16">IF(SUM(AD80:AF80)=0," ",SUM(AD80:AF80))</f>
        <v xml:space="preserve"> </v>
      </c>
      <c r="AH80" s="313" t="str">
        <f>IF(AB80=0,Var!$B$8,IF(LARGE(D80:AA80,1)&gt;=500,Var!$B$4," "))</f>
        <v>---</v>
      </c>
      <c r="AI80" s="313" t="str">
        <f>IF(AB80=0,Var!$B$8,IF(LARGE(D80:AA80,1)&gt;=550,Var!$B$4," "))</f>
        <v>---</v>
      </c>
      <c r="AJ80" s="313" t="str">
        <f>IF(AB80=0,Var!$B$8,IF(LARGE(D80:AA80,1)&gt;=600,Var!$B$4," "))</f>
        <v>---</v>
      </c>
      <c r="AK80" s="313" t="str">
        <f>IF(AB80=0,Var!$B$8,IF(LARGE(D80:AA80,1)&gt;=640,Var!$B$4," "))</f>
        <v>---</v>
      </c>
      <c r="AL80" s="313" t="str">
        <f>IF(AB80=0,Var!$B$8,IF(LARGE(D80:AA80,1)&gt;=670,Var!$B$4," "))</f>
        <v>---</v>
      </c>
      <c r="AM80"/>
      <c r="AO80" s="40"/>
      <c r="AP80" s="381"/>
      <c r="AQ80" s="381"/>
      <c r="AR80" s="381"/>
      <c r="AS80" s="381"/>
      <c r="AT80" s="381"/>
      <c r="AU80" s="381"/>
      <c r="AV80" s="381"/>
      <c r="AW80" s="381"/>
      <c r="AX80" s="381"/>
      <c r="AY80" s="381"/>
      <c r="AZ80" s="381"/>
      <c r="BA80" s="381"/>
      <c r="BB80" s="381"/>
      <c r="BC80" s="381"/>
      <c r="BD80" s="381"/>
      <c r="BE80" s="381"/>
      <c r="BF80" s="381"/>
      <c r="BG80" s="381"/>
      <c r="BI80"/>
    </row>
    <row r="81" spans="1:61" x14ac:dyDescent="0.2">
      <c r="A81"/>
      <c r="B81" s="113"/>
      <c r="C81" s="113"/>
      <c r="D81" s="373"/>
      <c r="E81" s="373"/>
      <c r="F81" s="373"/>
      <c r="G81" s="373"/>
      <c r="H81" s="373"/>
      <c r="I81" s="373"/>
      <c r="J81" s="373"/>
      <c r="K81" s="373"/>
      <c r="L81" s="373"/>
      <c r="M81" s="373"/>
      <c r="N81" s="373"/>
      <c r="O81" s="373"/>
      <c r="P81" s="373"/>
      <c r="Q81" s="373"/>
      <c r="R81" s="373"/>
      <c r="S81" s="373"/>
      <c r="T81" s="373"/>
      <c r="U81" s="373"/>
      <c r="V81" s="373"/>
      <c r="W81" s="373"/>
      <c r="X81" s="373"/>
      <c r="Y81" s="373"/>
      <c r="Z81" s="373"/>
      <c r="AA81" s="373"/>
      <c r="AB81"/>
      <c r="AC81" s="123" t="str">
        <f t="shared" si="10"/>
        <v xml:space="preserve"> </v>
      </c>
      <c r="AD81" s="104"/>
      <c r="AE81" s="104"/>
      <c r="AF81" s="104"/>
      <c r="AG81" s="128"/>
      <c r="AH81" s="369"/>
      <c r="AI81" s="369"/>
      <c r="AJ81" s="369"/>
      <c r="AK81" s="369"/>
      <c r="AL81" s="369"/>
      <c r="AM81"/>
      <c r="AO81" s="40"/>
      <c r="AP81" s="381"/>
      <c r="AQ81" s="381"/>
      <c r="AR81" s="381"/>
      <c r="AS81" s="381"/>
      <c r="AT81" s="381"/>
      <c r="AU81" s="381"/>
      <c r="AV81" s="381"/>
      <c r="AW81" s="381"/>
      <c r="AX81" s="381"/>
      <c r="AY81" s="381"/>
      <c r="AZ81" s="381"/>
      <c r="BA81" s="381"/>
      <c r="BB81" s="381"/>
      <c r="BC81" s="381"/>
      <c r="BD81" s="381"/>
      <c r="BE81" s="381"/>
      <c r="BF81" s="381"/>
      <c r="BG81" s="381"/>
      <c r="BI81"/>
    </row>
    <row r="82" spans="1:61" x14ac:dyDescent="0.2">
      <c r="A82"/>
      <c r="B82"/>
      <c r="C82"/>
      <c r="D82" s="374"/>
      <c r="E82" s="374"/>
      <c r="F82" s="374"/>
      <c r="G82" s="374"/>
      <c r="H82" s="374"/>
      <c r="I82" s="374"/>
      <c r="J82" s="374"/>
      <c r="K82" s="374"/>
      <c r="L82" s="374"/>
      <c r="M82" s="374"/>
      <c r="N82" s="374"/>
      <c r="O82" s="374"/>
      <c r="P82" s="374"/>
      <c r="Q82" s="374"/>
      <c r="R82" s="374"/>
      <c r="S82" s="374"/>
      <c r="T82" s="374"/>
      <c r="U82" s="374"/>
      <c r="V82" s="374"/>
      <c r="W82" s="374"/>
      <c r="X82" s="374"/>
      <c r="Y82" s="374"/>
      <c r="Z82" s="374"/>
      <c r="AA82" s="374"/>
      <c r="AB82"/>
      <c r="AC82" s="123" t="str">
        <f t="shared" si="10"/>
        <v xml:space="preserve"> </v>
      </c>
      <c r="AD82" s="133" t="s">
        <v>5</v>
      </c>
      <c r="AE82" s="375" t="s">
        <v>6</v>
      </c>
      <c r="AF82" s="376" t="s">
        <v>7</v>
      </c>
      <c r="AG82" s="368" t="s">
        <v>8</v>
      </c>
      <c r="AH82" s="361">
        <v>550</v>
      </c>
      <c r="AI82" s="361">
        <v>600</v>
      </c>
      <c r="AJ82" s="361">
        <v>640</v>
      </c>
      <c r="AK82" s="361">
        <v>670</v>
      </c>
      <c r="AL82" s="361">
        <v>690</v>
      </c>
      <c r="AM82"/>
      <c r="AO82" s="40"/>
      <c r="AP82" s="381"/>
      <c r="AQ82" s="381"/>
      <c r="AR82" s="381"/>
      <c r="AS82" s="381"/>
      <c r="AT82" s="381"/>
      <c r="AU82" s="381"/>
      <c r="AV82" s="381"/>
      <c r="AW82" s="381"/>
      <c r="AX82" s="381"/>
      <c r="AY82" s="381"/>
      <c r="AZ82" s="381"/>
      <c r="BA82" s="381"/>
      <c r="BB82" s="381"/>
      <c r="BC82" s="381"/>
      <c r="BD82" s="381"/>
      <c r="BE82" s="381"/>
      <c r="BF82" s="381"/>
      <c r="BG82" s="381"/>
      <c r="BI82"/>
    </row>
    <row r="83" spans="1:61" x14ac:dyDescent="0.2">
      <c r="A83"/>
      <c r="B83" s="119"/>
      <c r="C83" s="129" t="s">
        <v>40</v>
      </c>
      <c r="D83" s="372"/>
      <c r="E83" s="372"/>
      <c r="F83" s="372"/>
      <c r="G83" s="372"/>
      <c r="H83" s="372"/>
      <c r="I83" s="372"/>
      <c r="J83" s="372"/>
      <c r="K83" s="372"/>
      <c r="L83" s="372"/>
      <c r="M83" s="372"/>
      <c r="N83" s="372"/>
      <c r="O83" s="372"/>
      <c r="P83" s="372"/>
      <c r="Q83" s="372"/>
      <c r="R83" s="372"/>
      <c r="S83" s="372"/>
      <c r="T83" s="372"/>
      <c r="U83" s="372"/>
      <c r="V83" s="372"/>
      <c r="W83" s="372"/>
      <c r="X83" s="372"/>
      <c r="Y83" s="372"/>
      <c r="Z83" s="372"/>
      <c r="AA83" s="372"/>
      <c r="AB83"/>
      <c r="AC83" s="123" t="str">
        <f t="shared" si="10"/>
        <v xml:space="preserve"> </v>
      </c>
      <c r="AD83" s="104"/>
      <c r="AE83" s="104"/>
      <c r="AF83" s="104"/>
      <c r="AG83" s="128"/>
      <c r="AH83" s="369"/>
      <c r="AI83" s="369"/>
      <c r="AJ83" s="369"/>
      <c r="AK83" s="369"/>
      <c r="AL83" s="369"/>
      <c r="AM83"/>
      <c r="AO83" s="40"/>
      <c r="AP83" s="381"/>
      <c r="AQ83" s="381"/>
      <c r="AR83" s="381"/>
      <c r="AS83" s="381"/>
      <c r="AT83" s="381"/>
      <c r="AU83" s="381"/>
      <c r="AV83" s="381"/>
      <c r="AW83" s="381"/>
      <c r="AX83" s="381"/>
      <c r="AY83" s="381"/>
      <c r="AZ83" s="381"/>
      <c r="BA83" s="381"/>
      <c r="BB83" s="381"/>
      <c r="BC83" s="381"/>
      <c r="BD83" s="381"/>
      <c r="BE83" s="381"/>
      <c r="BF83" s="381"/>
      <c r="BG83" s="381"/>
      <c r="BI83"/>
    </row>
    <row r="84" spans="1:61" x14ac:dyDescent="0.2">
      <c r="A84"/>
      <c r="B84" s="365"/>
      <c r="C84" s="366"/>
      <c r="D84" s="426"/>
      <c r="E84" s="427"/>
      <c r="F84" s="426"/>
      <c r="G84" s="427"/>
      <c r="H84" s="426"/>
      <c r="I84" s="427"/>
      <c r="J84" s="426"/>
      <c r="K84" s="427"/>
      <c r="L84" s="426"/>
      <c r="M84" s="427"/>
      <c r="N84" s="426"/>
      <c r="O84" s="427"/>
      <c r="P84" s="426"/>
      <c r="Q84" s="427"/>
      <c r="R84" s="426"/>
      <c r="S84" s="427"/>
      <c r="T84" s="426"/>
      <c r="U84" s="427"/>
      <c r="V84" s="426"/>
      <c r="W84" s="427"/>
      <c r="X84" s="426"/>
      <c r="Y84" s="427"/>
      <c r="Z84" s="426"/>
      <c r="AA84" s="427"/>
      <c r="AB84" s="104">
        <f>COUNT(D84:AA84)</f>
        <v>0</v>
      </c>
      <c r="AC84" s="123" t="str">
        <f t="shared" si="10"/>
        <v xml:space="preserve"> </v>
      </c>
      <c r="AD84" s="105" t="str">
        <f>IF(COUNTIF(D84:AA84,"(1)")=0," ",COUNTIF(D84:AA84,"(1)"))</f>
        <v xml:space="preserve"> </v>
      </c>
      <c r="AE84" s="367" t="str">
        <f>IF(COUNTIF(D84:AA84,"(2)")=0," ",COUNTIF(D84:AA84,"(2)"))</f>
        <v xml:space="preserve"> </v>
      </c>
      <c r="AF84" s="105" t="str">
        <f>IF(COUNTIF(D84:AA84,"(3)")=0," ",COUNTIF(D84:AA84,"(3)"))</f>
        <v xml:space="preserve"> </v>
      </c>
      <c r="AG84" s="368" t="str">
        <f>IF(SUM(AD84:AF84)=0," ",SUM(AD84:AF84))</f>
        <v xml:space="preserve"> </v>
      </c>
      <c r="AH84" s="313" t="str">
        <f>IF(AB84=0,Var!$B$8,IF(LARGE(D84:AA84,1)&gt;=550,Var!$B$4," "))</f>
        <v>---</v>
      </c>
      <c r="AI84" s="313" t="str">
        <f>IF(AB84=0,Var!$B$8,IF(LARGE(D84:AA84,1)&gt;=600,Var!$B$4," "))</f>
        <v>---</v>
      </c>
      <c r="AJ84" s="313" t="str">
        <f>IF(AB84=0,Var!$B$8,IF(LARGE(D84:AA84,1)&gt;=640,Var!$B$4," "))</f>
        <v>---</v>
      </c>
      <c r="AK84" s="313" t="str">
        <f>IF(AB84=0,Var!$B$8,IF(LARGE(D84:AA84,1)&gt;=670,Var!$B$4," "))</f>
        <v>---</v>
      </c>
      <c r="AL84" s="313" t="str">
        <f>IF(AB84=0,Var!$B$8,IF(LARGE(D84:AA84,1)&gt;=690,Var!$B$4," "))</f>
        <v>---</v>
      </c>
      <c r="AM84"/>
      <c r="AO84" s="40"/>
      <c r="AP84" s="381"/>
      <c r="AQ84" s="381"/>
      <c r="AR84" s="381"/>
      <c r="AS84" s="381"/>
      <c r="AT84" s="381"/>
      <c r="AU84" s="381"/>
      <c r="AV84" s="381"/>
      <c r="AW84" s="381"/>
      <c r="AX84" s="381"/>
      <c r="AY84" s="381"/>
      <c r="AZ84" s="381"/>
      <c r="BA84" s="381"/>
      <c r="BB84" s="381"/>
      <c r="BC84" s="381"/>
      <c r="BD84" s="381"/>
      <c r="BE84" s="381"/>
      <c r="BF84" s="381"/>
      <c r="BG84" s="381"/>
      <c r="BI84"/>
    </row>
    <row r="85" spans="1:61" x14ac:dyDescent="0.2">
      <c r="A85"/>
      <c r="B85" s="362"/>
      <c r="C85" s="107" t="s">
        <v>41</v>
      </c>
      <c r="D85" s="363"/>
      <c r="E85" s="363"/>
      <c r="F85" s="363"/>
      <c r="G85" s="363"/>
      <c r="H85" s="363"/>
      <c r="I85" s="363"/>
      <c r="J85" s="363"/>
      <c r="K85" s="363"/>
      <c r="L85" s="363"/>
      <c r="M85" s="363"/>
      <c r="N85" s="363"/>
      <c r="O85" s="363"/>
      <c r="P85" s="363"/>
      <c r="Q85" s="363"/>
      <c r="R85" s="363"/>
      <c r="S85" s="363"/>
      <c r="T85" s="363"/>
      <c r="U85" s="363"/>
      <c r="V85" s="363"/>
      <c r="W85" s="363"/>
      <c r="X85" s="363"/>
      <c r="Y85" s="363"/>
      <c r="Z85" s="363"/>
      <c r="AA85" s="363"/>
      <c r="AB85"/>
      <c r="AC85" s="123" t="str">
        <f t="shared" ref="AC85:AC98" si="17">IF(AB85&lt;3," ",(LARGE(C85:AA85,1)+LARGE(C85:AA85,2)+LARGE(C85:AA85,3))/3)</f>
        <v xml:space="preserve"> </v>
      </c>
      <c r="AD85" s="104"/>
      <c r="AE85" s="104"/>
      <c r="AF85" s="104"/>
      <c r="AG85" s="128"/>
      <c r="AH85" s="369"/>
      <c r="AI85" s="369"/>
      <c r="AJ85" s="369"/>
      <c r="AK85" s="369"/>
      <c r="AL85" s="369"/>
      <c r="AM85"/>
      <c r="AO85" s="40"/>
      <c r="AP85" s="381"/>
      <c r="AQ85" s="381"/>
      <c r="AR85" s="381"/>
      <c r="AS85" s="381"/>
      <c r="AT85" s="381"/>
      <c r="AU85" s="381"/>
      <c r="AV85" s="381"/>
      <c r="AW85" s="381"/>
      <c r="AX85" s="381"/>
      <c r="AY85" s="381"/>
      <c r="AZ85" s="381"/>
      <c r="BA85" s="381"/>
      <c r="BB85" s="381"/>
      <c r="BC85" s="381"/>
      <c r="BD85" s="381"/>
      <c r="BE85" s="381"/>
      <c r="BF85" s="381"/>
      <c r="BG85" s="381"/>
      <c r="BI85"/>
    </row>
    <row r="86" spans="1:61" x14ac:dyDescent="0.2">
      <c r="A86"/>
      <c r="B86" s="365"/>
      <c r="C86" s="366" t="s">
        <v>27</v>
      </c>
      <c r="D86" s="426"/>
      <c r="E86" s="427"/>
      <c r="F86" s="426"/>
      <c r="G86" s="427"/>
      <c r="H86" s="426"/>
      <c r="I86" s="427"/>
      <c r="J86" s="426"/>
      <c r="K86" s="427"/>
      <c r="L86" s="426"/>
      <c r="M86" s="427"/>
      <c r="N86" s="426"/>
      <c r="O86" s="427"/>
      <c r="P86" s="426"/>
      <c r="Q86" s="427"/>
      <c r="R86" s="426"/>
      <c r="S86" s="427"/>
      <c r="T86" s="426"/>
      <c r="U86" s="427"/>
      <c r="V86" s="426"/>
      <c r="W86" s="427"/>
      <c r="X86" s="426"/>
      <c r="Y86" s="427"/>
      <c r="Z86" s="426"/>
      <c r="AA86" s="427"/>
      <c r="AB86" s="104">
        <f>COUNT(D86:AA86)</f>
        <v>0</v>
      </c>
      <c r="AC86" s="123" t="str">
        <f t="shared" si="17"/>
        <v xml:space="preserve"> </v>
      </c>
      <c r="AD86" s="105" t="str">
        <f>IF(COUNTIF(D86:AA86,"(1)")=0," ",COUNTIF(D86:AA86,"(1)"))</f>
        <v xml:space="preserve"> </v>
      </c>
      <c r="AE86" s="367" t="str">
        <f>IF(COUNTIF(D86:AA86,"(2)")=0," ",COUNTIF(D86:AA86,"(2)"))</f>
        <v xml:space="preserve"> </v>
      </c>
      <c r="AF86" s="105" t="str">
        <f>IF(COUNTIF(D86:AA86,"(3)")=0," ",COUNTIF(D86:AA86,"(3)"))</f>
        <v xml:space="preserve"> </v>
      </c>
      <c r="AG86" s="368" t="str">
        <f>IF(SUM(AD86:AF86)=0," ",SUM(AD86:AF86))</f>
        <v xml:space="preserve"> </v>
      </c>
      <c r="AH86" s="313" t="str">
        <f>IF(AB86=0,Var!$B$8,IF(LARGE(D86:AA86,1)&gt;=550,Var!$B$4," "))</f>
        <v>---</v>
      </c>
      <c r="AI86" s="313" t="str">
        <f>IF(AB86=0,Var!$B$8,IF(LARGE(D86:AA86,1)&gt;=600,Var!$B$4," "))</f>
        <v>---</v>
      </c>
      <c r="AJ86" s="313" t="str">
        <f>IF(AB86=0,Var!$B$8,IF(LARGE(D86:AA86,1)&gt;=640,Var!$B$4," "))</f>
        <v>---</v>
      </c>
      <c r="AK86" s="313" t="str">
        <f>IF(AB86=0,Var!$B$8,IF(LARGE(D86:AA86,1)&gt;=670,Var!$B$4," "))</f>
        <v>---</v>
      </c>
      <c r="AL86" s="313" t="str">
        <f>IF(AB86=0,Var!$B$8,IF(LARGE(D86:AA86,1)&gt;=690,Var!$B$4," "))</f>
        <v>---</v>
      </c>
      <c r="AM86"/>
      <c r="AO86" s="40"/>
      <c r="AP86" s="381"/>
      <c r="AQ86" s="381"/>
      <c r="AR86" s="381"/>
      <c r="AS86" s="381"/>
      <c r="AT86" s="381"/>
      <c r="AU86" s="381"/>
      <c r="AV86" s="381"/>
      <c r="AW86" s="381"/>
      <c r="AX86" s="381"/>
      <c r="AY86" s="381"/>
      <c r="AZ86" s="381"/>
      <c r="BA86" s="381"/>
      <c r="BB86" s="381"/>
      <c r="BC86" s="381"/>
      <c r="BD86" s="381"/>
      <c r="BE86" s="381"/>
      <c r="BF86" s="381"/>
      <c r="BG86" s="381"/>
      <c r="BI86"/>
    </row>
    <row r="87" spans="1:61" x14ac:dyDescent="0.2">
      <c r="A87"/>
      <c r="B87" s="362"/>
      <c r="C87" s="107" t="s">
        <v>273</v>
      </c>
      <c r="D87" s="363"/>
      <c r="E87" s="363"/>
      <c r="F87" s="363"/>
      <c r="G87" s="363"/>
      <c r="H87" s="363"/>
      <c r="I87" s="363"/>
      <c r="J87" s="363"/>
      <c r="K87" s="363"/>
      <c r="L87" s="363"/>
      <c r="M87" s="363"/>
      <c r="N87" s="363"/>
      <c r="O87" s="363"/>
      <c r="P87" s="363"/>
      <c r="Q87" s="363"/>
      <c r="R87" s="363"/>
      <c r="S87" s="363"/>
      <c r="T87" s="363"/>
      <c r="U87" s="363"/>
      <c r="V87" s="363"/>
      <c r="W87" s="363"/>
      <c r="X87" s="363"/>
      <c r="Y87" s="363"/>
      <c r="Z87" s="363"/>
      <c r="AA87" s="363"/>
      <c r="AB87"/>
      <c r="AC87" s="123" t="str">
        <f t="shared" si="17"/>
        <v xml:space="preserve"> </v>
      </c>
      <c r="AD87" s="104"/>
      <c r="AE87" s="104"/>
      <c r="AF87" s="104"/>
      <c r="AG87" s="128"/>
      <c r="AH87" s="369"/>
      <c r="AI87" s="369"/>
      <c r="AJ87" s="369"/>
      <c r="AK87" s="369"/>
      <c r="AL87" s="369"/>
      <c r="AM87"/>
      <c r="AO87" s="40"/>
      <c r="AP87" s="381"/>
      <c r="AQ87" s="381"/>
      <c r="AR87" s="381"/>
      <c r="AS87" s="381"/>
      <c r="AT87" s="381"/>
      <c r="AU87" s="381"/>
      <c r="AV87" s="381"/>
      <c r="AW87" s="381"/>
      <c r="AX87" s="381"/>
      <c r="AY87" s="381"/>
      <c r="AZ87" s="381"/>
      <c r="BA87" s="381"/>
      <c r="BB87" s="381"/>
      <c r="BC87" s="381"/>
      <c r="BD87" s="381"/>
      <c r="BE87" s="381"/>
      <c r="BF87" s="381"/>
      <c r="BG87" s="381"/>
      <c r="BI87"/>
    </row>
    <row r="88" spans="1:61" x14ac:dyDescent="0.2">
      <c r="A88"/>
      <c r="B88" s="365"/>
      <c r="C88" s="366" t="s">
        <v>283</v>
      </c>
      <c r="D88" s="377">
        <v>692</v>
      </c>
      <c r="E88" s="378"/>
      <c r="F88" s="377"/>
      <c r="G88" s="378"/>
      <c r="H88" s="426"/>
      <c r="I88" s="486"/>
      <c r="J88" s="426"/>
      <c r="K88" s="427"/>
      <c r="L88" s="426"/>
      <c r="M88" s="427"/>
      <c r="N88" s="426"/>
      <c r="O88" s="486"/>
      <c r="P88" s="426"/>
      <c r="Q88" s="486"/>
      <c r="R88" s="426"/>
      <c r="S88" s="486"/>
      <c r="T88" s="426"/>
      <c r="U88" s="427"/>
      <c r="V88" s="426"/>
      <c r="W88" s="486"/>
      <c r="X88" s="426"/>
      <c r="Y88" s="427"/>
      <c r="Z88" s="426"/>
      <c r="AA88" s="427"/>
      <c r="AB88" s="104">
        <f>COUNT(D88:AA88)</f>
        <v>1</v>
      </c>
      <c r="AC88" s="123" t="str">
        <f t="shared" si="17"/>
        <v xml:space="preserve"> </v>
      </c>
      <c r="AD88" s="105" t="str">
        <f>IF(COUNTIF(D88:AA88,"(1)")=0," ",COUNTIF(D88:AA88,"(1)"))</f>
        <v xml:space="preserve"> </v>
      </c>
      <c r="AE88" s="367" t="str">
        <f>IF(COUNTIF(D88:AA88,"(2)")=0," ",COUNTIF(D88:AA88,"(2)"))</f>
        <v xml:space="preserve"> </v>
      </c>
      <c r="AF88" s="105" t="str">
        <f>IF(COUNTIF(D88:AA88,"(3)")=0," ",COUNTIF(D88:AA88,"(3)"))</f>
        <v xml:space="preserve"> </v>
      </c>
      <c r="AG88" s="368" t="str">
        <f>IF(SUM(AD88:AF88)=0," ",SUM(AD88:AF88))</f>
        <v xml:space="preserve"> </v>
      </c>
      <c r="AH88" s="313">
        <v>21</v>
      </c>
      <c r="AI88" s="313">
        <v>21</v>
      </c>
      <c r="AJ88" s="313">
        <v>21</v>
      </c>
      <c r="AK88" s="313">
        <v>21</v>
      </c>
      <c r="AL88" s="313">
        <v>25</v>
      </c>
      <c r="AM88"/>
      <c r="AO88" s="40"/>
      <c r="AP88" s="381"/>
      <c r="AQ88" s="381"/>
      <c r="AR88" s="381"/>
      <c r="AS88" s="381"/>
      <c r="AT88" s="381"/>
      <c r="AU88" s="381"/>
      <c r="AV88" s="381"/>
      <c r="AW88" s="381"/>
      <c r="AX88" s="381"/>
      <c r="AY88" s="381"/>
      <c r="AZ88" s="381"/>
      <c r="BA88" s="381"/>
      <c r="BB88" s="381"/>
      <c r="BC88" s="381"/>
      <c r="BD88" s="381"/>
      <c r="BE88" s="381"/>
      <c r="BF88" s="381"/>
      <c r="BG88" s="381"/>
      <c r="BI88"/>
    </row>
    <row r="89" spans="1:61" x14ac:dyDescent="0.2">
      <c r="A89"/>
      <c r="B89" s="365"/>
      <c r="C89" s="366" t="s">
        <v>17</v>
      </c>
      <c r="D89" s="429"/>
      <c r="E89" s="485"/>
      <c r="F89" s="429"/>
      <c r="G89" s="485"/>
      <c r="H89" s="426"/>
      <c r="I89" s="427"/>
      <c r="J89" s="426"/>
      <c r="K89" s="427"/>
      <c r="L89" s="426"/>
      <c r="M89" s="427"/>
      <c r="N89" s="426"/>
      <c r="O89" s="427"/>
      <c r="P89" s="426"/>
      <c r="Q89" s="427"/>
      <c r="R89" s="426"/>
      <c r="S89" s="427"/>
      <c r="T89" s="426"/>
      <c r="U89" s="427"/>
      <c r="V89" s="426"/>
      <c r="W89" s="427"/>
      <c r="X89" s="426"/>
      <c r="Y89" s="427"/>
      <c r="Z89" s="426"/>
      <c r="AA89" s="427"/>
      <c r="AB89" s="104">
        <f>COUNT(D89:AA89)</f>
        <v>0</v>
      </c>
      <c r="AC89" s="123" t="str">
        <f t="shared" si="17"/>
        <v xml:space="preserve"> </v>
      </c>
      <c r="AD89" s="105" t="str">
        <f>IF(COUNTIF(D89:AA89,"(1)")=0," ",COUNTIF(D89:AA89,"(1)"))</f>
        <v xml:space="preserve"> </v>
      </c>
      <c r="AE89" s="367" t="str">
        <f>IF(COUNTIF(D89:AA89,"(2)")=0," ",COUNTIF(D89:AA89,"(2)"))</f>
        <v xml:space="preserve"> </v>
      </c>
      <c r="AF89" s="105" t="str">
        <f>IF(COUNTIF(D89:AA89,"(3)")=0," ",COUNTIF(D89:AA89,"(3)"))</f>
        <v xml:space="preserve"> </v>
      </c>
      <c r="AG89" s="368" t="str">
        <f>IF(SUM(AD89:AF89)=0," ",SUM(AD89:AF89))</f>
        <v xml:space="preserve"> </v>
      </c>
      <c r="AH89" s="313">
        <v>19</v>
      </c>
      <c r="AI89" s="313">
        <v>19</v>
      </c>
      <c r="AJ89" s="313">
        <v>21</v>
      </c>
      <c r="AK89" s="313" t="str">
        <f>IF(AB89=0,Var!$B$8,IF(LARGE(D89:AA89,1)&gt;=670,Var!$B$4," "))</f>
        <v>---</v>
      </c>
      <c r="AL89" s="313" t="str">
        <f>IF(AB89=0,Var!$B$8,IF(LARGE(D89:AA89,1)&gt;=690,Var!$B$4," "))</f>
        <v>---</v>
      </c>
      <c r="AM89"/>
      <c r="AO89" s="40"/>
      <c r="AP89" s="381"/>
      <c r="AQ89" s="381"/>
      <c r="AR89" s="381"/>
      <c r="AS89" s="381"/>
      <c r="AT89" s="381"/>
      <c r="AU89" s="381"/>
      <c r="AV89" s="381"/>
      <c r="AW89" s="381"/>
      <c r="AX89" s="381"/>
      <c r="AY89" s="381"/>
      <c r="AZ89" s="381"/>
      <c r="BA89" s="381"/>
      <c r="BB89" s="381"/>
      <c r="BC89" s="381"/>
      <c r="BD89" s="381"/>
      <c r="BE89" s="381"/>
      <c r="BF89" s="381"/>
      <c r="BG89" s="381"/>
      <c r="BI89"/>
    </row>
    <row r="90" spans="1:61" x14ac:dyDescent="0.2">
      <c r="A90"/>
      <c r="B90" s="362"/>
      <c r="C90" s="107" t="s">
        <v>344</v>
      </c>
      <c r="D90" s="469"/>
      <c r="E90" s="606"/>
      <c r="F90" s="469"/>
      <c r="G90" s="468"/>
      <c r="H90" s="363"/>
      <c r="I90" s="363"/>
      <c r="J90" s="363"/>
      <c r="K90" s="363"/>
      <c r="L90" s="363"/>
      <c r="M90" s="363"/>
      <c r="N90" s="363"/>
      <c r="O90" s="363"/>
      <c r="P90" s="363"/>
      <c r="Q90" s="363"/>
      <c r="R90" s="363"/>
      <c r="S90" s="363"/>
      <c r="T90" s="363"/>
      <c r="U90" s="363"/>
      <c r="V90" s="363"/>
      <c r="W90" s="363"/>
      <c r="X90" s="363"/>
      <c r="Y90" s="363"/>
      <c r="Z90" s="363"/>
      <c r="AA90" s="363"/>
      <c r="AB90"/>
      <c r="AC90" s="123" t="str">
        <f t="shared" si="17"/>
        <v xml:space="preserve"> </v>
      </c>
      <c r="AD90" s="104"/>
      <c r="AE90" s="104"/>
      <c r="AF90" s="104"/>
      <c r="AG90" s="128"/>
      <c r="AH90" s="369"/>
      <c r="AI90" s="369"/>
      <c r="AJ90" s="369"/>
      <c r="AK90" s="369"/>
      <c r="AL90" s="369"/>
      <c r="AM90"/>
      <c r="AO90" s="40"/>
      <c r="AP90" s="381"/>
      <c r="AQ90" s="381"/>
      <c r="AR90" s="381"/>
      <c r="AS90" s="381"/>
      <c r="AT90" s="381"/>
      <c r="AU90" s="381"/>
      <c r="AV90" s="381"/>
      <c r="AW90" s="381"/>
      <c r="AX90" s="381"/>
      <c r="AY90" s="381"/>
      <c r="AZ90" s="381"/>
      <c r="BA90" s="381"/>
      <c r="BB90" s="381"/>
      <c r="BC90" s="381"/>
      <c r="BD90" s="381"/>
      <c r="BE90" s="381"/>
      <c r="BF90" s="381"/>
      <c r="BG90" s="381"/>
      <c r="BI90"/>
    </row>
    <row r="91" spans="1:61" x14ac:dyDescent="0.2">
      <c r="A91"/>
      <c r="B91" s="365"/>
      <c r="C91" s="366" t="s">
        <v>331</v>
      </c>
      <c r="D91" s="426">
        <v>633</v>
      </c>
      <c r="E91" s="486"/>
      <c r="F91" s="426"/>
      <c r="G91" s="427"/>
      <c r="H91" s="426"/>
      <c r="I91" s="607"/>
      <c r="J91" s="426"/>
      <c r="K91" s="427"/>
      <c r="L91" s="426"/>
      <c r="M91" s="486"/>
      <c r="N91" s="426"/>
      <c r="O91" s="486"/>
      <c r="P91" s="426"/>
      <c r="Q91" s="427"/>
      <c r="R91" s="426"/>
      <c r="S91" s="486"/>
      <c r="T91" s="426"/>
      <c r="U91" s="427"/>
      <c r="V91" s="426"/>
      <c r="W91" s="427"/>
      <c r="X91" s="426"/>
      <c r="Y91" s="427"/>
      <c r="Z91" s="426"/>
      <c r="AA91" s="427"/>
      <c r="AB91" s="104">
        <f>COUNT(D91:AA91)</f>
        <v>1</v>
      </c>
      <c r="AC91" s="123" t="str">
        <f t="shared" si="17"/>
        <v xml:space="preserve"> </v>
      </c>
      <c r="AD91" s="105" t="str">
        <f>IF(COUNTIF(D91:AA91,"(1)")=0," ",COUNTIF(D91:AA91,"(1)"))</f>
        <v xml:space="preserve"> </v>
      </c>
      <c r="AE91" s="367" t="str">
        <f>IF(COUNTIF(D91:AA91,"(2)")=0," ",COUNTIF(D91:AA91,"(2)"))</f>
        <v xml:space="preserve"> </v>
      </c>
      <c r="AF91" s="105" t="str">
        <f>IF(COUNTIF(D91:AA91,"(3)")=0," ",COUNTIF(D91:AA91,"(3)"))</f>
        <v xml:space="preserve"> </v>
      </c>
      <c r="AG91" s="368" t="str">
        <f>IF(SUM(AD91:AF91)=0," ",SUM(AD91:AF91))</f>
        <v xml:space="preserve"> </v>
      </c>
      <c r="AH91" s="313">
        <v>25</v>
      </c>
      <c r="AI91" s="313">
        <v>25</v>
      </c>
      <c r="AJ91" s="313">
        <v>25</v>
      </c>
      <c r="AK91" s="313" t="str">
        <f>IF(AB91=0,Var!$B$8,IF(LARGE(D91:AA91,1)&gt;=670,Var!$B$4," "))</f>
        <v xml:space="preserve"> </v>
      </c>
      <c r="AL91" s="313" t="str">
        <f>IF(AB91=0,Var!$B$8,IF(LARGE(D91:AA91,1)&gt;=690,Var!$B$4," "))</f>
        <v xml:space="preserve"> </v>
      </c>
      <c r="AM91"/>
      <c r="AO91" s="40"/>
      <c r="AP91" s="381"/>
      <c r="AQ91" s="381"/>
      <c r="AR91" s="381"/>
      <c r="AS91" s="381"/>
      <c r="AT91" s="381"/>
      <c r="AU91" s="381"/>
      <c r="AV91" s="381"/>
      <c r="AW91" s="381"/>
      <c r="AX91" s="381"/>
      <c r="AY91" s="381"/>
      <c r="AZ91" s="381"/>
      <c r="BA91" s="381"/>
      <c r="BB91" s="381"/>
      <c r="BC91" s="381"/>
      <c r="BD91" s="381"/>
      <c r="BE91" s="381"/>
      <c r="BF91" s="381"/>
      <c r="BG91" s="381"/>
      <c r="BI91"/>
    </row>
    <row r="92" spans="1:61" x14ac:dyDescent="0.2">
      <c r="A92"/>
      <c r="B92" s="365"/>
      <c r="C92" s="366"/>
      <c r="D92" s="426"/>
      <c r="E92" s="486"/>
      <c r="F92" s="426"/>
      <c r="G92" s="427"/>
      <c r="H92" s="426"/>
      <c r="I92" s="486"/>
      <c r="J92" s="426"/>
      <c r="K92" s="427"/>
      <c r="L92" s="426"/>
      <c r="M92" s="427"/>
      <c r="N92" s="426"/>
      <c r="O92" s="486"/>
      <c r="P92" s="426"/>
      <c r="Q92" s="427"/>
      <c r="R92" s="426"/>
      <c r="S92" s="427"/>
      <c r="T92" s="426"/>
      <c r="U92" s="427"/>
      <c r="V92" s="426"/>
      <c r="W92" s="427"/>
      <c r="X92" s="426"/>
      <c r="Y92" s="427"/>
      <c r="Z92" s="426"/>
      <c r="AA92" s="427"/>
      <c r="AB92" s="104"/>
      <c r="AC92" s="123"/>
      <c r="AD92" s="105"/>
      <c r="AE92" s="367"/>
      <c r="AF92" s="105"/>
      <c r="AG92" s="368"/>
      <c r="AH92" s="313" t="str">
        <f>IF(AB92=0,Var!$B$8,IF(LARGE(D92:AA92,1)&gt;=550,Var!$B$4," "))</f>
        <v>---</v>
      </c>
      <c r="AI92" s="313" t="str">
        <f>IF(AB92=0,Var!$B$8,IF(LARGE(D92:AA92,1)&gt;=600,Var!$B$4," "))</f>
        <v>---</v>
      </c>
      <c r="AJ92" s="313" t="str">
        <f>IF(AB92=0,Var!$B$8,IF(LARGE(D92:AA92,1)&gt;=640,Var!$B$4," "))</f>
        <v>---</v>
      </c>
      <c r="AK92" s="313" t="str">
        <f>IF(AB92=0,Var!$B$8,IF(LARGE(D92:AA92,1)&gt;=670,Var!$B$4," "))</f>
        <v>---</v>
      </c>
      <c r="AL92" s="313" t="str">
        <f>IF(AB92=0,Var!$B$8,IF(LARGE(D92:AA92,1)&gt;=690,Var!$B$4," "))</f>
        <v>---</v>
      </c>
      <c r="AM92"/>
      <c r="AO92" s="40"/>
      <c r="AP92" s="381"/>
      <c r="AQ92" s="381"/>
      <c r="AR92" s="381"/>
      <c r="AS92" s="381"/>
      <c r="AT92" s="381"/>
      <c r="AU92" s="381"/>
      <c r="AV92" s="381"/>
      <c r="AW92" s="381"/>
      <c r="AX92" s="381"/>
      <c r="AY92" s="381"/>
      <c r="AZ92" s="381"/>
      <c r="BA92" s="381"/>
      <c r="BB92" s="381"/>
      <c r="BC92" s="381"/>
      <c r="BD92" s="381"/>
      <c r="BE92" s="381"/>
      <c r="BF92" s="381"/>
      <c r="BG92" s="381"/>
      <c r="BI92"/>
    </row>
    <row r="93" spans="1:61" x14ac:dyDescent="0.2">
      <c r="A93"/>
      <c r="B93" s="362"/>
      <c r="C93" s="107" t="s">
        <v>228</v>
      </c>
      <c r="D93" s="363"/>
      <c r="E93" s="363"/>
      <c r="F93" s="363"/>
      <c r="G93" s="363"/>
      <c r="H93" s="363"/>
      <c r="I93" s="363"/>
      <c r="J93" s="363"/>
      <c r="K93" s="363"/>
      <c r="L93" s="363"/>
      <c r="M93" s="363"/>
      <c r="N93" s="363"/>
      <c r="O93" s="363"/>
      <c r="P93" s="363"/>
      <c r="Q93" s="363"/>
      <c r="R93" s="363"/>
      <c r="S93" s="363"/>
      <c r="T93" s="363"/>
      <c r="U93" s="363"/>
      <c r="V93" s="363"/>
      <c r="W93" s="363"/>
      <c r="X93" s="363"/>
      <c r="Y93" s="363"/>
      <c r="Z93" s="363"/>
      <c r="AA93" s="363"/>
      <c r="AB93"/>
      <c r="AC93" s="123" t="str">
        <f t="shared" si="17"/>
        <v xml:space="preserve"> </v>
      </c>
      <c r="AD93" s="104"/>
      <c r="AE93" s="104"/>
      <c r="AF93" s="104"/>
      <c r="AG93" s="128"/>
      <c r="AH93" s="369"/>
      <c r="AI93" s="369"/>
      <c r="AJ93" s="369"/>
      <c r="AK93" s="369"/>
      <c r="AL93" s="369"/>
      <c r="AM93"/>
      <c r="AO93" s="40"/>
      <c r="AP93" s="381"/>
      <c r="AQ93" s="381"/>
      <c r="AR93" s="381"/>
      <c r="AS93" s="381"/>
      <c r="AT93" s="381"/>
      <c r="AU93" s="381"/>
      <c r="AV93" s="381"/>
      <c r="AW93" s="381"/>
      <c r="AX93" s="381"/>
      <c r="AY93" s="381"/>
      <c r="AZ93" s="381"/>
      <c r="BA93" s="381"/>
      <c r="BB93" s="381"/>
      <c r="BC93" s="381"/>
      <c r="BD93" s="381"/>
      <c r="BE93" s="381"/>
      <c r="BF93" s="381"/>
      <c r="BG93" s="381"/>
      <c r="BI93"/>
    </row>
    <row r="94" spans="1:61" x14ac:dyDescent="0.2">
      <c r="A94"/>
      <c r="B94" s="365"/>
      <c r="C94" s="366" t="s">
        <v>21</v>
      </c>
      <c r="D94" s="426"/>
      <c r="E94" s="427"/>
      <c r="F94" s="426"/>
      <c r="G94" s="427"/>
      <c r="H94" s="426"/>
      <c r="I94" s="427"/>
      <c r="J94" s="426"/>
      <c r="K94" s="427"/>
      <c r="L94" s="426"/>
      <c r="M94" s="427"/>
      <c r="N94" s="426"/>
      <c r="O94" s="427"/>
      <c r="P94" s="426"/>
      <c r="Q94" s="427"/>
      <c r="R94" s="426"/>
      <c r="S94" s="427"/>
      <c r="T94" s="426"/>
      <c r="U94" s="427"/>
      <c r="V94" s="426"/>
      <c r="W94" s="427"/>
      <c r="X94" s="426"/>
      <c r="Y94" s="427"/>
      <c r="Z94" s="426"/>
      <c r="AA94" s="427"/>
      <c r="AB94" s="104">
        <f t="shared" ref="AB94:AB98" si="18">COUNT(D94:AA94)</f>
        <v>0</v>
      </c>
      <c r="AC94" s="123" t="str">
        <f t="shared" si="17"/>
        <v xml:space="preserve"> </v>
      </c>
      <c r="AD94" s="105" t="str">
        <f t="shared" ref="AD94:AD98" si="19">IF(COUNTIF(D94:AA94,"(1)")=0," ",COUNTIF(D94:AA94,"(1)"))</f>
        <v xml:space="preserve"> </v>
      </c>
      <c r="AE94" s="367" t="str">
        <f t="shared" ref="AE94:AE98" si="20">IF(COUNTIF(D94:AA94,"(2)")=0," ",COUNTIF(D94:AA94,"(2)"))</f>
        <v xml:space="preserve"> </v>
      </c>
      <c r="AF94" s="105" t="str">
        <f t="shared" ref="AF94:AF98" si="21">IF(COUNTIF(D94:AA94,"(3)")=0," ",COUNTIF(D94:AA94,"(3)"))</f>
        <v xml:space="preserve"> </v>
      </c>
      <c r="AG94" s="124" t="str">
        <f t="shared" ref="AG94:AG98" si="22">IF(SUM(AD94:AF94)=0," ",SUM(AD94:AF94))</f>
        <v xml:space="preserve"> </v>
      </c>
      <c r="AH94" s="598">
        <v>95</v>
      </c>
      <c r="AI94" s="313">
        <v>95</v>
      </c>
      <c r="AJ94" s="313">
        <v>95</v>
      </c>
      <c r="AK94" s="313">
        <v>95</v>
      </c>
      <c r="AL94" s="313" t="str">
        <f>IF(AB94=0,Var!$B$8,IF(LARGE(D94:AA94,1)&gt;=670,Var!$B$4," "))</f>
        <v>---</v>
      </c>
      <c r="AM94"/>
      <c r="AO94" s="40"/>
      <c r="AP94" s="381"/>
      <c r="AQ94" s="381"/>
      <c r="AR94" s="381"/>
      <c r="AS94" s="381"/>
      <c r="AT94" s="381"/>
      <c r="AU94" s="381"/>
      <c r="AV94" s="381"/>
      <c r="AW94" s="381"/>
      <c r="AX94" s="381"/>
      <c r="AY94" s="381"/>
      <c r="AZ94" s="381"/>
      <c r="BA94" s="381"/>
      <c r="BB94" s="381"/>
      <c r="BC94" s="381"/>
      <c r="BD94" s="381"/>
      <c r="BE94" s="381"/>
      <c r="BF94" s="381"/>
      <c r="BG94" s="381"/>
      <c r="BI94"/>
    </row>
    <row r="95" spans="1:61" x14ac:dyDescent="0.2">
      <c r="A95"/>
      <c r="B95" s="365"/>
      <c r="C95" s="366" t="s">
        <v>30</v>
      </c>
      <c r="D95" s="426"/>
      <c r="E95" s="427"/>
      <c r="F95" s="426"/>
      <c r="G95" s="427"/>
      <c r="H95" s="426"/>
      <c r="I95" s="486"/>
      <c r="J95" s="426"/>
      <c r="K95" s="427"/>
      <c r="L95" s="426"/>
      <c r="M95" s="427"/>
      <c r="N95" s="426"/>
      <c r="O95" s="486"/>
      <c r="P95" s="426"/>
      <c r="Q95" s="427"/>
      <c r="R95" s="426"/>
      <c r="S95" s="486"/>
      <c r="T95" s="426"/>
      <c r="U95" s="427"/>
      <c r="V95" s="426"/>
      <c r="W95" s="427"/>
      <c r="X95" s="426"/>
      <c r="Y95" s="427"/>
      <c r="Z95" s="426"/>
      <c r="AA95" s="427"/>
      <c r="AB95" s="104">
        <f t="shared" si="18"/>
        <v>0</v>
      </c>
      <c r="AC95" s="123" t="str">
        <f t="shared" si="17"/>
        <v xml:space="preserve"> </v>
      </c>
      <c r="AD95" s="105" t="str">
        <f t="shared" si="19"/>
        <v xml:space="preserve"> </v>
      </c>
      <c r="AE95" s="367" t="str">
        <f t="shared" si="20"/>
        <v xml:space="preserve"> </v>
      </c>
      <c r="AF95" s="105" t="str">
        <f t="shared" si="21"/>
        <v xml:space="preserve"> </v>
      </c>
      <c r="AG95" s="124" t="str">
        <f t="shared" si="22"/>
        <v xml:space="preserve"> </v>
      </c>
      <c r="AH95" s="598">
        <v>2</v>
      </c>
      <c r="AI95" s="313">
        <v>11</v>
      </c>
      <c r="AJ95" s="313">
        <v>18</v>
      </c>
      <c r="AK95" s="313" t="str">
        <f>IF(AB95=0,Var!$B$8,IF(LARGE(D95:AA95,1)&gt;=670,Var!$B$4," "))</f>
        <v>---</v>
      </c>
      <c r="AL95" s="313" t="str">
        <f>IF(AB95=0,Var!$B$8,IF(LARGE(D95:AA95,1)&gt;=690,Var!$B$4," "))</f>
        <v>---</v>
      </c>
      <c r="AM95"/>
      <c r="AO95" s="40"/>
      <c r="AP95" s="381"/>
      <c r="AQ95" s="381"/>
      <c r="AR95" s="381"/>
      <c r="AS95" s="381"/>
      <c r="AT95" s="381"/>
      <c r="AU95" s="381"/>
      <c r="AV95" s="381"/>
      <c r="AW95" s="381"/>
      <c r="AX95" s="381"/>
      <c r="AY95" s="381"/>
      <c r="AZ95" s="381"/>
      <c r="BA95" s="381"/>
      <c r="BB95" s="381"/>
      <c r="BC95" s="381"/>
      <c r="BD95" s="381"/>
      <c r="BE95" s="381"/>
      <c r="BF95" s="381"/>
      <c r="BG95" s="381"/>
      <c r="BI95"/>
    </row>
    <row r="96" spans="1:61" x14ac:dyDescent="0.2">
      <c r="A96"/>
      <c r="B96" s="365"/>
      <c r="C96" s="366" t="s">
        <v>19</v>
      </c>
      <c r="D96" s="426"/>
      <c r="E96" s="486"/>
      <c r="F96" s="426"/>
      <c r="G96" s="427"/>
      <c r="H96" s="426"/>
      <c r="I96" s="427"/>
      <c r="J96" s="426"/>
      <c r="K96" s="427"/>
      <c r="L96" s="426"/>
      <c r="M96" s="427"/>
      <c r="N96" s="426"/>
      <c r="O96" s="427"/>
      <c r="P96" s="426"/>
      <c r="Q96" s="427"/>
      <c r="R96" s="426"/>
      <c r="S96" s="427"/>
      <c r="T96" s="426"/>
      <c r="U96" s="427"/>
      <c r="V96" s="426"/>
      <c r="W96" s="427"/>
      <c r="X96" s="426"/>
      <c r="Y96" s="427"/>
      <c r="Z96" s="426"/>
      <c r="AA96" s="427"/>
      <c r="AB96" s="104">
        <f t="shared" si="18"/>
        <v>0</v>
      </c>
      <c r="AC96" s="123" t="str">
        <f t="shared" si="17"/>
        <v xml:space="preserve"> </v>
      </c>
      <c r="AD96" s="105" t="str">
        <f t="shared" si="19"/>
        <v xml:space="preserve"> </v>
      </c>
      <c r="AE96" s="367" t="str">
        <f t="shared" si="20"/>
        <v xml:space="preserve"> </v>
      </c>
      <c r="AF96" s="105" t="str">
        <f t="shared" si="21"/>
        <v xml:space="preserve"> </v>
      </c>
      <c r="AG96" s="124" t="str">
        <f t="shared" si="22"/>
        <v xml:space="preserve"> </v>
      </c>
      <c r="AH96" s="598">
        <v>6</v>
      </c>
      <c r="AI96" s="313">
        <v>6</v>
      </c>
      <c r="AJ96" s="313">
        <v>6</v>
      </c>
      <c r="AK96" s="313">
        <v>7</v>
      </c>
      <c r="AL96" s="313">
        <v>9</v>
      </c>
      <c r="AM96"/>
      <c r="AO96" s="40"/>
      <c r="AP96" s="381"/>
      <c r="AQ96" s="381"/>
      <c r="AR96" s="381"/>
      <c r="AS96" s="381"/>
      <c r="AT96" s="381"/>
      <c r="AU96" s="381"/>
      <c r="AV96" s="381"/>
      <c r="AW96" s="381"/>
      <c r="AX96" s="381"/>
      <c r="AY96" s="381"/>
      <c r="AZ96" s="381"/>
      <c r="BA96" s="381"/>
      <c r="BB96" s="381"/>
      <c r="BC96" s="381"/>
      <c r="BD96" s="381"/>
      <c r="BE96" s="381"/>
      <c r="BF96" s="381"/>
      <c r="BG96" s="381"/>
      <c r="BI96"/>
    </row>
    <row r="97" spans="1:62" x14ac:dyDescent="0.2">
      <c r="A97"/>
      <c r="B97" s="365"/>
      <c r="C97" s="366" t="s">
        <v>346</v>
      </c>
      <c r="D97" s="426"/>
      <c r="E97" s="427"/>
      <c r="F97" s="426"/>
      <c r="G97" s="427"/>
      <c r="H97" s="426"/>
      <c r="I97" s="486"/>
      <c r="J97" s="426"/>
      <c r="K97" s="427"/>
      <c r="L97" s="426"/>
      <c r="M97" s="486"/>
      <c r="N97" s="426"/>
      <c r="O97" s="486"/>
      <c r="P97" s="426"/>
      <c r="Q97" s="427"/>
      <c r="R97" s="426"/>
      <c r="S97" s="486"/>
      <c r="T97" s="426"/>
      <c r="U97" s="427"/>
      <c r="V97" s="426"/>
      <c r="W97" s="427"/>
      <c r="X97" s="426"/>
      <c r="Y97" s="427"/>
      <c r="Z97" s="426"/>
      <c r="AA97" s="427"/>
      <c r="AB97" s="104">
        <f t="shared" si="18"/>
        <v>0</v>
      </c>
      <c r="AC97" s="123" t="str">
        <f t="shared" si="17"/>
        <v xml:space="preserve"> </v>
      </c>
      <c r="AD97" s="105" t="str">
        <f t="shared" si="19"/>
        <v xml:space="preserve"> </v>
      </c>
      <c r="AE97" s="367" t="str">
        <f t="shared" si="20"/>
        <v xml:space="preserve"> </v>
      </c>
      <c r="AF97" s="105" t="str">
        <f t="shared" si="21"/>
        <v xml:space="preserve"> </v>
      </c>
      <c r="AG97" s="124" t="str">
        <f t="shared" si="22"/>
        <v xml:space="preserve"> </v>
      </c>
      <c r="AH97" s="598">
        <v>25</v>
      </c>
      <c r="AI97" s="313">
        <v>25</v>
      </c>
      <c r="AJ97" s="313" t="str">
        <f>IF(AB97=0,Var!$B$8,IF(LARGE(D97:AA97,1)&gt;=640,Var!$B$4," "))</f>
        <v>---</v>
      </c>
      <c r="AK97" s="313" t="str">
        <f>IF(AB97=0,Var!$B$8,IF(LARGE(D97:AA97,1)&gt;=670,Var!$B$4," "))</f>
        <v>---</v>
      </c>
      <c r="AL97" s="313" t="str">
        <f>IF(AB97=0,Var!$B$8,IF(LARGE(D97:AA97,1)&gt;=690,Var!$B$4," "))</f>
        <v>---</v>
      </c>
      <c r="AM97"/>
      <c r="AO97" s="40"/>
      <c r="AP97" s="381"/>
      <c r="AQ97" s="381"/>
      <c r="AR97" s="381"/>
      <c r="AS97" s="381"/>
      <c r="AT97" s="381"/>
      <c r="AU97" s="381"/>
      <c r="AV97" s="381"/>
      <c r="AW97" s="381"/>
      <c r="AX97" s="381"/>
      <c r="AY97" s="381"/>
      <c r="AZ97" s="381"/>
      <c r="BA97" s="381"/>
      <c r="BB97" s="381"/>
      <c r="BC97" s="381"/>
      <c r="BD97" s="381"/>
      <c r="BE97" s="381"/>
      <c r="BF97" s="381"/>
      <c r="BG97" s="381"/>
      <c r="BI97"/>
    </row>
    <row r="98" spans="1:62" x14ac:dyDescent="0.2">
      <c r="A98"/>
      <c r="B98" s="365"/>
      <c r="C98" s="366" t="s">
        <v>31</v>
      </c>
      <c r="D98" s="426"/>
      <c r="E98" s="427"/>
      <c r="F98" s="426"/>
      <c r="G98" s="427"/>
      <c r="H98" s="426"/>
      <c r="I98" s="427"/>
      <c r="J98" s="426"/>
      <c r="K98" s="427"/>
      <c r="L98" s="426"/>
      <c r="M98" s="427"/>
      <c r="N98" s="426"/>
      <c r="O98" s="427"/>
      <c r="P98" s="426"/>
      <c r="Q98" s="427"/>
      <c r="R98" s="426"/>
      <c r="S98" s="427"/>
      <c r="T98" s="426"/>
      <c r="U98" s="427"/>
      <c r="V98" s="426"/>
      <c r="W98" s="427"/>
      <c r="X98" s="426"/>
      <c r="Y98" s="427"/>
      <c r="Z98" s="426"/>
      <c r="AA98" s="427"/>
      <c r="AB98" s="104">
        <f t="shared" si="18"/>
        <v>0</v>
      </c>
      <c r="AC98" s="123" t="str">
        <f t="shared" si="17"/>
        <v xml:space="preserve"> </v>
      </c>
      <c r="AD98" s="105" t="str">
        <f t="shared" si="19"/>
        <v xml:space="preserve"> </v>
      </c>
      <c r="AE98" s="367" t="str">
        <f t="shared" si="20"/>
        <v xml:space="preserve"> </v>
      </c>
      <c r="AF98" s="105" t="str">
        <f t="shared" si="21"/>
        <v xml:space="preserve"> </v>
      </c>
      <c r="AG98" s="124" t="str">
        <f t="shared" si="22"/>
        <v xml:space="preserve"> </v>
      </c>
      <c r="AH98" s="598">
        <v>8</v>
      </c>
      <c r="AI98" s="313">
        <v>8</v>
      </c>
      <c r="AJ98" s="313">
        <v>9</v>
      </c>
      <c r="AK98" s="313">
        <v>10</v>
      </c>
      <c r="AL98" s="313" t="str">
        <f>IF(AB98=0,Var!$B$8,IF(LARGE(D98:AA98,1)&gt;=690,Var!$B$4," "))</f>
        <v>---</v>
      </c>
      <c r="AM98"/>
      <c r="AO98" s="40"/>
      <c r="AP98" s="381"/>
      <c r="AQ98" s="381"/>
      <c r="AR98" s="381"/>
      <c r="AS98" s="381"/>
      <c r="AT98" s="381"/>
      <c r="AU98" s="381"/>
      <c r="AV98" s="381"/>
      <c r="AW98" s="381"/>
      <c r="AX98" s="381"/>
      <c r="AY98" s="381"/>
      <c r="AZ98" s="381"/>
      <c r="BA98" s="381"/>
      <c r="BB98" s="381"/>
      <c r="BC98" s="381"/>
      <c r="BD98" s="381"/>
      <c r="BE98" s="381"/>
      <c r="BF98" s="381"/>
      <c r="BG98" s="381"/>
      <c r="BI98"/>
    </row>
    <row r="99" spans="1:62" x14ac:dyDescent="0.2">
      <c r="A99"/>
      <c r="B99" s="365"/>
      <c r="C99" s="366" t="s">
        <v>28</v>
      </c>
      <c r="D99" s="426"/>
      <c r="E99" s="486"/>
      <c r="F99" s="426"/>
      <c r="G99" s="427"/>
      <c r="H99" s="426"/>
      <c r="I99" s="486"/>
      <c r="J99" s="426"/>
      <c r="K99" s="427"/>
      <c r="L99" s="426"/>
      <c r="M99" s="427"/>
      <c r="N99" s="426"/>
      <c r="O99" s="486"/>
      <c r="P99" s="426"/>
      <c r="Q99" s="427"/>
      <c r="R99" s="426"/>
      <c r="S99" s="486"/>
      <c r="T99" s="426"/>
      <c r="U99" s="427"/>
      <c r="V99" s="426"/>
      <c r="W99" s="427"/>
      <c r="X99" s="426"/>
      <c r="Y99" s="427"/>
      <c r="Z99" s="426"/>
      <c r="AA99" s="427"/>
      <c r="AB99" s="104">
        <f>COUNT(D99:AA99)</f>
        <v>0</v>
      </c>
      <c r="AC99" s="123" t="str">
        <f t="shared" ref="AC99" si="23">IF(AB99&lt;3," ",(LARGE(C99:AA99,1)+LARGE(C99:AA99,2)+LARGE(C99:AA99,3))/3)</f>
        <v xml:space="preserve"> </v>
      </c>
      <c r="AD99" s="105" t="str">
        <f>IF(COUNTIF(D99:AA99,"(1)")=0," ",COUNTIF(D99:AA99,"(1)"))</f>
        <v xml:space="preserve"> </v>
      </c>
      <c r="AE99" s="367" t="str">
        <f>IF(COUNTIF(D99:AA99,"(2)")=0," ",COUNTIF(D99:AA99,"(2)"))</f>
        <v xml:space="preserve"> </v>
      </c>
      <c r="AF99" s="105" t="str">
        <f>IF(COUNTIF(D99:AA99,"(3)")=0," ",COUNTIF(D99:AA99,"(3)"))</f>
        <v xml:space="preserve"> </v>
      </c>
      <c r="AG99" s="124" t="str">
        <f>IF(SUM(AD99:AF99)=0," ",SUM(AD99:AF99))</f>
        <v xml:space="preserve"> </v>
      </c>
      <c r="AH99" s="598">
        <v>16</v>
      </c>
      <c r="AI99" s="313">
        <v>16</v>
      </c>
      <c r="AJ99" s="313">
        <v>16</v>
      </c>
      <c r="AK99" s="313">
        <v>16</v>
      </c>
      <c r="AL99" s="313">
        <v>21</v>
      </c>
      <c r="AM99"/>
      <c r="AO99" s="40"/>
      <c r="AP99" s="381"/>
      <c r="AQ99" s="381"/>
      <c r="AR99" s="381"/>
      <c r="AS99" s="381"/>
      <c r="AT99" s="381"/>
      <c r="AU99" s="381"/>
      <c r="AV99" s="381"/>
      <c r="AW99" s="381"/>
      <c r="AX99" s="381"/>
      <c r="AY99" s="381"/>
      <c r="AZ99" s="381"/>
      <c r="BA99" s="381"/>
      <c r="BB99" s="381"/>
      <c r="BC99" s="381"/>
      <c r="BD99" s="381"/>
      <c r="BE99" s="381"/>
      <c r="BF99" s="381"/>
      <c r="BG99" s="381"/>
      <c r="BI99"/>
    </row>
    <row r="100" spans="1:62" x14ac:dyDescent="0.2">
      <c r="A100"/>
      <c r="B100" s="112"/>
      <c r="C100" s="113"/>
      <c r="D100" s="416"/>
      <c r="E100" s="416"/>
      <c r="F100" s="416"/>
      <c r="G100" s="416"/>
      <c r="H100" s="416"/>
      <c r="I100" s="416"/>
      <c r="J100" s="416"/>
      <c r="K100" s="416"/>
      <c r="L100" s="114"/>
      <c r="M100" s="114"/>
      <c r="N100" s="114"/>
      <c r="O100" s="114"/>
      <c r="P100" s="114"/>
      <c r="Q100" s="114"/>
      <c r="R100" s="114"/>
      <c r="S100" s="114"/>
      <c r="T100" s="114"/>
      <c r="U100" s="114"/>
      <c r="V100" s="114"/>
      <c r="W100" s="114"/>
      <c r="X100" s="114"/>
      <c r="Y100" s="114"/>
      <c r="Z100" s="114"/>
      <c r="AA100" s="114"/>
      <c r="AB100"/>
      <c r="AC100" s="102"/>
      <c r="AD100"/>
      <c r="AE100" s="104"/>
      <c r="AF100" s="104"/>
      <c r="AG100" s="104"/>
      <c r="AH100" s="128"/>
      <c r="AI100" s="369"/>
      <c r="AJ100" s="369"/>
      <c r="AK100" s="369"/>
      <c r="AL100" s="369"/>
      <c r="AM100" s="369"/>
      <c r="AN100"/>
      <c r="AP100" s="381"/>
      <c r="AQ100" s="381"/>
      <c r="AR100" s="381"/>
      <c r="AS100" s="381"/>
      <c r="AT100" s="381"/>
      <c r="AU100" s="381"/>
      <c r="AV100" s="381"/>
      <c r="AW100" s="381"/>
      <c r="AX100" s="381"/>
      <c r="AY100" s="381"/>
      <c r="AZ100" s="381"/>
      <c r="BA100" s="381"/>
      <c r="BB100" s="381"/>
      <c r="BC100" s="381"/>
      <c r="BD100" s="381"/>
      <c r="BE100" s="381"/>
      <c r="BF100" s="381"/>
      <c r="BG100" s="381"/>
      <c r="BH100" s="381"/>
      <c r="BJ100"/>
    </row>
    <row r="101" spans="1:62" customFormat="1" x14ac:dyDescent="0.2">
      <c r="B101" s="102"/>
      <c r="C101" t="s">
        <v>32</v>
      </c>
      <c r="D101" s="415"/>
      <c r="E101" s="415"/>
      <c r="F101" s="415"/>
      <c r="G101" s="415"/>
      <c r="H101" s="415"/>
      <c r="I101" s="415"/>
      <c r="J101" s="597">
        <f>SUM(B8:B99)</f>
        <v>0</v>
      </c>
      <c r="K101" s="597"/>
      <c r="L101" s="103"/>
      <c r="M101" s="103"/>
      <c r="N101" s="103"/>
      <c r="O101" s="103"/>
      <c r="P101" s="103"/>
      <c r="Q101" s="103"/>
      <c r="R101" s="103"/>
      <c r="S101" s="103"/>
      <c r="T101" s="103"/>
      <c r="U101" s="103"/>
      <c r="V101" s="103"/>
      <c r="W101" s="103"/>
      <c r="X101" s="103"/>
      <c r="Y101" s="103"/>
      <c r="Z101" s="103"/>
      <c r="AA101" s="103"/>
      <c r="AB101" s="118">
        <f>SUM(AB10:AB99)</f>
        <v>2</v>
      </c>
      <c r="AD101" s="133">
        <f>SUM(AD10:AD99)</f>
        <v>0</v>
      </c>
      <c r="AE101" s="375">
        <f>SUM(AE10:AE99)</f>
        <v>0</v>
      </c>
      <c r="AF101" s="376">
        <f>SUM(AF57:AF99)</f>
        <v>0</v>
      </c>
      <c r="AG101" s="136">
        <f>SUM(AG10:AG99)</f>
        <v>0</v>
      </c>
      <c r="AH101" s="428"/>
    </row>
    <row r="136" ht="12.75" customHeight="1" x14ac:dyDescent="0.2"/>
    <row r="140" ht="12.75" customHeight="1" x14ac:dyDescent="0.2"/>
  </sheetData>
  <sheetProtection selectLockedCells="1" selectUnlockedCells="1"/>
  <sortState xmlns:xlrd2="http://schemas.microsoft.com/office/spreadsheetml/2017/richdata2" ref="A40:BV42">
    <sortCondition ref="C40:C42"/>
  </sortState>
  <mergeCells count="68">
    <mergeCell ref="F3:G3"/>
    <mergeCell ref="H3:I3"/>
    <mergeCell ref="J3:K3"/>
    <mergeCell ref="J2:K2"/>
    <mergeCell ref="Z3:AA3"/>
    <mergeCell ref="X2:Y2"/>
    <mergeCell ref="X3:Y3"/>
    <mergeCell ref="L3:M3"/>
    <mergeCell ref="N3:O3"/>
    <mergeCell ref="L2:M2"/>
    <mergeCell ref="N2:O2"/>
    <mergeCell ref="D3:E3"/>
    <mergeCell ref="D2:E2"/>
    <mergeCell ref="AD4:AG4"/>
    <mergeCell ref="AI2:AL2"/>
    <mergeCell ref="P3:Q3"/>
    <mergeCell ref="R3:S3"/>
    <mergeCell ref="Z2:AA2"/>
    <mergeCell ref="P2:Q2"/>
    <mergeCell ref="R2:S2"/>
    <mergeCell ref="T2:U2"/>
    <mergeCell ref="T3:U3"/>
    <mergeCell ref="V2:W2"/>
    <mergeCell ref="V3:W3"/>
    <mergeCell ref="F2:G2"/>
    <mergeCell ref="H2:I2"/>
    <mergeCell ref="D4:E4"/>
    <mergeCell ref="Z6:AA6"/>
    <mergeCell ref="AH4:AO4"/>
    <mergeCell ref="Z4:AA4"/>
    <mergeCell ref="P6:Q6"/>
    <mergeCell ref="P4:Q4"/>
    <mergeCell ref="V6:W6"/>
    <mergeCell ref="X4:Y4"/>
    <mergeCell ref="X6:Y6"/>
    <mergeCell ref="V4:W4"/>
    <mergeCell ref="T4:U4"/>
    <mergeCell ref="R4:S4"/>
    <mergeCell ref="R6:S6"/>
    <mergeCell ref="T6:U6"/>
    <mergeCell ref="R5:S5"/>
    <mergeCell ref="P5:Q5"/>
    <mergeCell ref="T5:U5"/>
    <mergeCell ref="BN63:BV63"/>
    <mergeCell ref="L8:S8"/>
    <mergeCell ref="L50:S51"/>
    <mergeCell ref="AD50:AG50"/>
    <mergeCell ref="AH50:AL50"/>
    <mergeCell ref="X30:Y30"/>
    <mergeCell ref="F4:G4"/>
    <mergeCell ref="H4:I4"/>
    <mergeCell ref="F6:G6"/>
    <mergeCell ref="H6:I6"/>
    <mergeCell ref="J6:K6"/>
    <mergeCell ref="J4:K4"/>
    <mergeCell ref="L4:M4"/>
    <mergeCell ref="N4:O4"/>
    <mergeCell ref="J5:K5"/>
    <mergeCell ref="L5:M5"/>
    <mergeCell ref="N5:O5"/>
    <mergeCell ref="X5:Y5"/>
    <mergeCell ref="V5:W5"/>
    <mergeCell ref="L6:M6"/>
    <mergeCell ref="N6:O6"/>
    <mergeCell ref="D5:E5"/>
    <mergeCell ref="F5:G5"/>
    <mergeCell ref="H5:I5"/>
    <mergeCell ref="D6:E6"/>
  </mergeCells>
  <conditionalFormatting sqref="AH12:AH25 AH37:AO42 AH44:AO44 AH55:AL55 AH59:AL59 AH70:AL71">
    <cfRule type="cellIs" dxfId="178" priority="41" stopIfTrue="1" operator="greaterThan">
      <formula>0</formula>
    </cfRule>
  </conditionalFormatting>
  <conditionalFormatting sqref="AH53:AL53 AH61:AL61 AH73:AL73 AH84:AL84 AH86:AL86 AH88:AL89 AH91:AL92">
    <cfRule type="cellIs" dxfId="176" priority="111" stopIfTrue="1" operator="greaterThan">
      <formula>0</formula>
    </cfRule>
  </conditionalFormatting>
  <conditionalFormatting sqref="AH79:AL80">
    <cfRule type="cellIs" dxfId="174" priority="14" stopIfTrue="1" operator="greaterThan">
      <formula>0</formula>
    </cfRule>
  </conditionalFormatting>
  <conditionalFormatting sqref="AH94:AL99">
    <cfRule type="cellIs" dxfId="172" priority="5" stopIfTrue="1" operator="greaterThan">
      <formula>0</formula>
    </cfRule>
  </conditionalFormatting>
  <conditionalFormatting sqref="AH10:AO10 AI11:AM25">
    <cfRule type="cellIs" dxfId="171" priority="36" stopIfTrue="1" operator="greaterThan">
      <formula>0</formula>
    </cfRule>
  </conditionalFormatting>
  <conditionalFormatting sqref="AH27:AO27">
    <cfRule type="cellIs" dxfId="169" priority="12" stopIfTrue="1" operator="greaterThan">
      <formula>0</formula>
    </cfRule>
  </conditionalFormatting>
  <conditionalFormatting sqref="AH31:AO32">
    <cfRule type="cellIs" priority="155" stopIfTrue="1" operator="equal">
      <formula>4</formula>
    </cfRule>
  </conditionalFormatting>
  <conditionalFormatting sqref="AH34:AO35">
    <cfRule type="cellIs" dxfId="167" priority="26" stopIfTrue="1" operator="greaterThan">
      <formula>0</formula>
    </cfRule>
  </conditionalFormatting>
  <conditionalFormatting sqref="AN11:AO26 AM26 AH28:AM28 AN28:AO30 AH30:AM30 AH46:AO49 AH57:AL57 AH63:AL66 AH68:AL68 AH75:AL76">
    <cfRule type="cellIs" dxfId="164" priority="154" stopIfTrue="1" operator="greaterThan">
      <formula>0</formula>
    </cfRule>
  </conditionalFormatting>
  <pageMargins left="0.39370078740157483" right="0.39370078740157483" top="0.19685039370078741" bottom="0.19685039370078741" header="0" footer="0"/>
  <pageSetup paperSize="9" scale="63" firstPageNumber="0" fitToHeight="2" orientation="landscape"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cellIs" priority="32" stopIfTrue="1" operator="equal" id="{935A8102-4E8B-48DB-94E8-1D009BC067EE}">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33" stopIfTrue="1" operator="equal" id="{65D6278C-BB28-48E8-AB7E-D8E7E155753A}">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34" stopIfTrue="1" operator="equal" id="{864DB39F-7501-4A8A-B4C0-1BDAA0E5E643}">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E10 G10 I10 K10 M10 O10 Q10 AA10 E37:E38 G37:G38 I37:I38 K37:K38 M37:M38 O37:O38 Q37:Q38 S37:Y38 AA37:AA38 E44 G44 I44 K44 M44 O44 Q44 S44:Y44 AA44 E55 G55 I55 K55 M55 O55 Q55 S55 U55 W55 Y55 AA55 E59 G59 I59 K59 M59 O59 Q59 S59 U59 W59 Y59 AA59 E70:E71 G70:G71 I70:I71 K70:K71 M70:M71 O70:O71 Q70:Q71 S70:S71 U70:U71 W70:W71 Y70:Y71 AA70:AA71</xm:sqref>
        </x14:conditionalFormatting>
        <x14:conditionalFormatting xmlns:xm="http://schemas.microsoft.com/office/excel/2006/main">
          <x14:cfRule type="cellIs" priority="38" stopIfTrue="1" operator="equal" id="{F4D41B17-49CE-45C1-A5F1-A812381DD3A3}">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39" stopIfTrue="1" operator="equal" id="{7D1EB696-40A6-45B4-B839-A6DDF5AE1842}">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37" stopIfTrue="1" operator="equal" id="{A6490C6E-CECB-4627-82FF-13B77E22DCB0}">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m:sqref>E12 G12 I12 K12 M12 O12 Q12 S12:Y12 AA12</xm:sqref>
        </x14:conditionalFormatting>
        <x14:conditionalFormatting xmlns:xm="http://schemas.microsoft.com/office/excel/2006/main">
          <x14:cfRule type="cellIs" priority="27" stopIfTrue="1" operator="equal" id="{8810A0F9-EEC2-47F6-AABC-DF11112C74E8}">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28" stopIfTrue="1" operator="equal" id="{AA81436D-C025-4650-8909-9191731310C9}">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29" stopIfTrue="1" operator="equal" id="{C87441E1-F59A-42CC-8724-6B36AC53FD57}">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E14 G14 I14 K14 M14 O14 Q14 S14:Y14 AA14</xm:sqref>
        </x14:conditionalFormatting>
        <x14:conditionalFormatting xmlns:xm="http://schemas.microsoft.com/office/excel/2006/main">
          <x14:cfRule type="cellIs" priority="22" stopIfTrue="1" operator="equal" id="{9BE14B35-8C48-4734-B82C-1D6EF090E83A}">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23" stopIfTrue="1" operator="equal" id="{7FF1FED1-EBEC-4671-A3E3-15E987BE4817}">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24" stopIfTrue="1" operator="equal" id="{723D9E55-1F7A-40E1-B9A7-1F232CBF2D60}">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E34:E35 G34:G35 I34:I35 K34:K35 M34:M35 O34:O35 Q34:Q35 S34:Y35 AA34:AA35</xm:sqref>
        </x14:conditionalFormatting>
        <x14:conditionalFormatting xmlns:xm="http://schemas.microsoft.com/office/excel/2006/main">
          <x14:cfRule type="cellIs" priority="109" stopIfTrue="1" operator="equal" id="{A9ACDA3E-AC34-4FCE-A969-9402ED1BB37F}">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108" stopIfTrue="1" operator="equal" id="{86B4D530-795B-426C-BE7D-3B7CC6053CE9}">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107" stopIfTrue="1" operator="equal" id="{19ED83BE-AB0D-44D3-B4B5-9849CC80493F}">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m:sqref>E53 I53 K53 M53 O53 W53 Y53 E61 I61 K61 M61 O61 W61 Y61 E73 I73 K73 M73 O73 W73 Y73 E84 I84 K84 M84 O84 W84 Y84 E86 I86 K86 M86 O86 W86 Y86 I88:I89 K88:K89 M88:M89 O88:O89 Q88:Q89 S88:S89 U88:U89 W88:W89 Y88:Y89 AA88:AA89 I91:I92 K91:K92 M91:M92 O91:O92 Q91:Q92 S91:S92 U91:U92 W91:W92 Y91:Y92 AA91:AA92</xm:sqref>
        </x14:conditionalFormatting>
        <x14:conditionalFormatting xmlns:xm="http://schemas.microsoft.com/office/excel/2006/main">
          <x14:cfRule type="cellIs" priority="19" stopIfTrue="1" operator="equal" id="{9260F1A6-86B8-4162-83FA-607C18DCA70F}">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17" stopIfTrue="1" operator="equal" id="{5CCB96EF-45CC-4A16-89A8-4B621665D3EF}">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18" stopIfTrue="1" operator="equal" id="{D77994BA-0C6F-420A-952B-B3CA797F7EBC}">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m:sqref>E79:E80 G79:G80 I79:I80 K79:K80 M79:M80 O79:O80 Q79:Q80 S79:S80 U79:U80 W79:W80 Y79:Y80 AA79:AA80</xm:sqref>
        </x14:conditionalFormatting>
        <x14:conditionalFormatting xmlns:xm="http://schemas.microsoft.com/office/excel/2006/main">
          <x14:cfRule type="cellIs" priority="2" stopIfTrue="1" operator="equal" id="{E05D3BF1-5FC2-45EB-A1D3-DD9D3DBE4A14}">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3" stopIfTrue="1" operator="equal" id="{37D2A162-15B6-4DEF-9AE6-23171961C6FA}">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1" stopIfTrue="1" operator="equal" id="{A83A2628-52DC-4E75-B23D-439439D975C7}">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m:sqref>E88:E92 G88:G92</xm:sqref>
        </x14:conditionalFormatting>
        <x14:conditionalFormatting xmlns:xm="http://schemas.microsoft.com/office/excel/2006/main">
          <x14:cfRule type="cellIs" priority="6" stopIfTrue="1" operator="equal" id="{89BCB859-414D-47E2-A7A3-7AE56FCFE0F3}">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7" stopIfTrue="1" operator="equal" id="{7765EBC9-5AB4-4A88-9FFC-D00C77A9E293}">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8" stopIfTrue="1" operator="equal" id="{61DFFE07-768B-424D-9D4C-1FBC74E9DF6C}">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E94:E99 G94:G99 I94:I99 K94:K99 M94:M99 O94:O99 Q94:Q99 S94:S99 U94:U99 W94:W99 Y94:Y99 AA94:AA99</xm:sqref>
        </x14:conditionalFormatting>
        <x14:conditionalFormatting xmlns:xm="http://schemas.microsoft.com/office/excel/2006/main">
          <x14:cfRule type="cellIs" priority="131" stopIfTrue="1" operator="equal" id="{5FC4DD2B-B997-45B1-8B40-91CD9D9CBD7A}">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130" stopIfTrue="1" operator="equal" id="{0AB6D6E5-F386-42E6-9A0A-791A4285528B}">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132" stopIfTrue="1" operator="equal" id="{8C58AB32-9DAC-4DA0-8DE6-BE5B97E4050D}">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G21:G22</xm:sqref>
        </x14:conditionalFormatting>
        <x14:conditionalFormatting xmlns:xm="http://schemas.microsoft.com/office/excel/2006/main">
          <x14:cfRule type="cellIs" priority="102" stopIfTrue="1" operator="equal" id="{7D070057-6C03-418B-A8CA-1B2F12E527A3}">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101" stopIfTrue="1" operator="equal" id="{4CC7AA02-12A8-4C47-82DE-589768314E61}">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103" stopIfTrue="1" operator="equal" id="{DAFACD95-81CF-4DAB-B9E9-BB7BEF8F8396}">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G53 G61 G73 G84 G86</xm:sqref>
        </x14:conditionalFormatting>
        <x14:conditionalFormatting xmlns:xm="http://schemas.microsoft.com/office/excel/2006/main">
          <x14:cfRule type="cellIs" priority="89" stopIfTrue="1" operator="equal" id="{25E0AA71-C985-458E-892D-DED1B5F285EA}">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90" stopIfTrue="1" operator="equal" id="{9A51C03C-2B8C-4BCB-9CFF-8E30DE25A7C4}">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91" stopIfTrue="1" operator="equal" id="{277CDA04-E40C-406A-9699-05840DDE08E6}">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Q53 S53 Q61 S61 Q73 S73 Q84 S84 Q86 S86</xm:sqref>
        </x14:conditionalFormatting>
        <x14:conditionalFormatting xmlns:xm="http://schemas.microsoft.com/office/excel/2006/main">
          <x14:cfRule type="cellIs" priority="150" stopIfTrue="1" operator="equal" id="{40E4C185-6B02-483A-A668-D29FB155796F}">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151" stopIfTrue="1" operator="equal" id="{1020C873-6B4E-45F5-B46B-18AD97F3B359}">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152" stopIfTrue="1" operator="equal" id="{A4DA3E16-69C8-40CD-9B8B-B54685AC8214}">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S10:W10 Y10 E16 G16 I16 K16 M16 O16 Q16 S16:Y16 AA16 E18:E19 G18:G19 I18:I19 K18:K19 M18:M19 O18:O19 Q18:Q19 S18:Y19 AA18:AA19 E21:E22 I21:I22 K21:K22 M21:M22 O21:O22 Q21:Q22 S21:Y22 AA21:AA22 E24:E25 G24:G25 I24:I25 K24:K25 M24:M25 O24:O25 Q24:Q25 S24:Y25 AA24:AA25 E27:E28 G27:G28 I27:I28 K27:K28 M27:M28 O27:O28 Q27:Q28 S27:Y28 AA27:AA28 E30 G30 I30 K30 M30 O30 Q30 S30:X30 AA30 E40:E42 G40:G42 I40:I42 K40:K42 M40:M42 O40:O42 Q40:Q42 S40:Y42 AA40:AA42 E46:E49 G46:G49 I46:I49 K46:K49 M46:M49 O46:O49 Q46:Q49 S46:Y49 AA46:AA49 E57 G57 I57 K57 M57 O57 Q57 S57 U57 W57 Y57 AA57 E63:E66 G63:G66 I63:I66 K63:K66 M63:M66 O63:O66 Q63:Q66 S63:S66 U63:U66 W63:W66 Y63:Y66 AA63:AA66 E68 G68 I68 K68 M68 O68 Q68 S68 U68 W68 Y68 AA68 E75:E76 G75:G76 I75:I76 K75:K76 M75:M76 O75:O76 Q75:Q76 S75:S76 U75:U76 W75:W76 Y75:Y76 AA75:AA76</xm:sqref>
        </x14:conditionalFormatting>
        <x14:conditionalFormatting xmlns:xm="http://schemas.microsoft.com/office/excel/2006/main">
          <x14:cfRule type="cellIs" priority="83" stopIfTrue="1" operator="equal" id="{3C3653C8-89ED-4BAE-8CC8-9EF969DB25C4}">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84" stopIfTrue="1" operator="equal" id="{9629B036-2F60-41D3-827F-C0931436B86F}">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85" stopIfTrue="1" operator="equal" id="{9C7FF6E4-F24F-48D1-938B-91F68C243CBA}">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U53 U61 U73 U84 U86</xm:sqref>
        </x14:conditionalFormatting>
        <x14:conditionalFormatting xmlns:xm="http://schemas.microsoft.com/office/excel/2006/main">
          <x14:cfRule type="cellIs" priority="96" stopIfTrue="1" operator="equal" id="{D2FDA481-445B-475F-9493-186E9C14BAEE}">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95" stopIfTrue="1" operator="equal" id="{AD20C9FB-A27B-4A6D-9CDB-4A32A5FD72F5}">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97" stopIfTrue="1" operator="equal" id="{C6A77CC5-9416-445B-834F-5E6AC4D34E94}">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AA53 AA61 AA73 AA84 AA86</xm:sqref>
        </x14:conditionalFormatting>
        <x14:conditionalFormatting xmlns:xm="http://schemas.microsoft.com/office/excel/2006/main">
          <x14:cfRule type="cellIs" priority="40" stopIfTrue="1" operator="equal" id="{355BCD4F-19D6-4DE9-A16B-EC41D4C90A81}">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AH12:AH25 AH37:AO42 AH44:AO44 AH55:AL55 AH59:AL59 AH70:AL71</xm:sqref>
        </x14:conditionalFormatting>
        <x14:conditionalFormatting xmlns:xm="http://schemas.microsoft.com/office/excel/2006/main">
          <x14:cfRule type="cellIs" priority="110" stopIfTrue="1" operator="equal" id="{C088FC77-7DD5-4554-B705-A597705EA40A}">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AH53:AL53 AH61:AL61 AH73:AL73 AH84:AL84 AH86:AL86 AH88:AL89 AH91:AL92</xm:sqref>
        </x14:conditionalFormatting>
        <x14:conditionalFormatting xmlns:xm="http://schemas.microsoft.com/office/excel/2006/main">
          <x14:cfRule type="cellIs" priority="13" stopIfTrue="1" operator="equal" id="{304C95CF-B885-4BFE-A65D-164353AEA065}">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AH79:AL80</xm:sqref>
        </x14:conditionalFormatting>
        <x14:conditionalFormatting xmlns:xm="http://schemas.microsoft.com/office/excel/2006/main">
          <x14:cfRule type="cellIs" priority="4" stopIfTrue="1" operator="equal" id="{13DA9761-B122-4622-BF52-8EC71A956AA3}">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AH94:AL99</xm:sqref>
        </x14:conditionalFormatting>
        <x14:conditionalFormatting xmlns:xm="http://schemas.microsoft.com/office/excel/2006/main">
          <x14:cfRule type="cellIs" priority="35" stopIfTrue="1" operator="equal" id="{DF69FA51-62BE-410F-B7D0-686C653998AC}">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AH10:AO10 AI11:AM25</xm:sqref>
        </x14:conditionalFormatting>
        <x14:conditionalFormatting xmlns:xm="http://schemas.microsoft.com/office/excel/2006/main">
          <x14:cfRule type="cellIs" priority="11" stopIfTrue="1" operator="equal" id="{9FBA79F6-BB4B-49CE-9ECC-D2B0555D1727}">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AH27:AO27</xm:sqref>
        </x14:conditionalFormatting>
        <x14:conditionalFormatting xmlns:xm="http://schemas.microsoft.com/office/excel/2006/main">
          <x14:cfRule type="cellIs" priority="25" stopIfTrue="1" operator="equal" id="{048B8045-8182-44B7-8D9B-C32DDBAAFC0C}">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AH34:AO35</xm:sqref>
        </x14:conditionalFormatting>
        <x14:conditionalFormatting xmlns:xm="http://schemas.microsoft.com/office/excel/2006/main">
          <x14:cfRule type="cellIs" priority="153" stopIfTrue="1" operator="equal" id="{E2C7EDDA-384C-4E1B-AE8E-FF98FAFFBA58}">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AN11:AO26 AM26 AH28:AM28 AN28:AO30 AH30:AM30 AH46:AO49 AH57:AL57 AH63:AL66 AH68:AL68 AH75:AL76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P154"/>
  <sheetViews>
    <sheetView zoomScale="70" zoomScaleNormal="70" workbookViewId="0">
      <pane ySplit="6" topLeftCell="A7" activePane="bottomLeft" state="frozen"/>
      <selection pane="bottomLeft" activeCell="A23" sqref="A23:XFD23"/>
    </sheetView>
  </sheetViews>
  <sheetFormatPr baseColWidth="10" defaultColWidth="10.7109375" defaultRowHeight="12.75" customHeight="1" x14ac:dyDescent="0.2"/>
  <cols>
    <col min="1" max="1" width="2" customWidth="1"/>
    <col min="2" max="2" width="2.85546875" style="102" customWidth="1"/>
    <col min="3" max="3" width="26.42578125" customWidth="1"/>
    <col min="4" max="4" width="4.5703125" style="381" customWidth="1"/>
    <col min="5" max="5" width="4.85546875" style="305" customWidth="1"/>
    <col min="6" max="6" width="4.7109375" style="381" customWidth="1"/>
    <col min="7" max="7" width="4" style="305" customWidth="1"/>
    <col min="8" max="8" width="4.5703125" style="381" customWidth="1"/>
    <col min="9" max="9" width="3.5703125" style="305" customWidth="1"/>
    <col min="10" max="10" width="5.5703125" style="381" customWidth="1"/>
    <col min="11" max="11" width="3.5703125" style="305" customWidth="1"/>
    <col min="12" max="12" width="5.85546875" style="381" customWidth="1"/>
    <col min="13" max="13" width="3.5703125" style="305" customWidth="1"/>
    <col min="14" max="14" width="4.5703125" style="381" customWidth="1"/>
    <col min="15" max="15" width="3.5703125" style="305" customWidth="1"/>
    <col min="16" max="16" width="4.42578125" style="305" customWidth="1"/>
    <col min="17" max="17" width="3.5703125" style="305" customWidth="1"/>
    <col min="18" max="18" width="5.5703125" style="305" customWidth="1"/>
    <col min="19" max="19" width="3.5703125" style="305" customWidth="1"/>
    <col min="20" max="20" width="4.5703125" style="381" customWidth="1"/>
    <col min="21" max="21" width="3.5703125" style="305" customWidth="1"/>
    <col min="22" max="22" width="4.5703125" style="381" customWidth="1"/>
    <col min="23" max="23" width="3.5703125" style="305" customWidth="1"/>
    <col min="24" max="24" width="5.42578125" style="381" customWidth="1"/>
    <col min="25" max="25" width="3.5703125" style="305" customWidth="1"/>
    <col min="26" max="26" width="6.5703125" style="381" customWidth="1"/>
    <col min="27" max="27" width="3.5703125" style="305" customWidth="1"/>
    <col min="28" max="28" width="4.5703125" style="381" customWidth="1"/>
    <col min="29" max="29" width="3.5703125" style="305" customWidth="1"/>
    <col min="30" max="30" width="5.140625" style="381" customWidth="1"/>
    <col min="31" max="31" width="3.5703125" style="305" customWidth="1"/>
    <col min="32" max="32" width="4.7109375" style="381" customWidth="1"/>
    <col min="33" max="33" width="3.5703125" style="305" customWidth="1"/>
    <col min="34" max="34" width="5.7109375" style="381" customWidth="1"/>
    <col min="35" max="35" width="3.5703125" style="305" customWidth="1"/>
    <col min="36" max="36" width="5" style="381" customWidth="1"/>
    <col min="37" max="37" width="3.5703125" style="305" customWidth="1"/>
    <col min="38" max="38" width="5.5703125" style="381" customWidth="1"/>
    <col min="39" max="39" width="4.85546875" style="305" customWidth="1"/>
    <col min="40" max="40" width="7.42578125" style="381" customWidth="1"/>
    <col min="41" max="41" width="4.42578125" style="305" customWidth="1"/>
    <col min="42" max="42" width="5.140625" style="381" customWidth="1"/>
    <col min="43" max="43" width="6.7109375" style="305" customWidth="1"/>
    <col min="44" max="44" width="4.5703125" style="381" customWidth="1"/>
    <col min="45" max="45" width="4.5703125" style="305" customWidth="1"/>
    <col min="46" max="46" width="4.140625" style="381" customWidth="1"/>
    <col min="47" max="47" width="4.42578125" style="305" customWidth="1"/>
    <col min="48" max="48" width="6" style="305" customWidth="1"/>
    <col min="49" max="49" width="4.42578125" style="305" customWidth="1"/>
    <col min="50" max="50" width="5.7109375" style="381" customWidth="1"/>
    <col min="51" max="51" width="3.5703125" style="305" customWidth="1"/>
    <col min="52" max="52" width="6.7109375" style="381" customWidth="1"/>
    <col min="53" max="53" width="3.5703125" style="305" customWidth="1"/>
    <col min="54" max="54" width="5.28515625" style="381" customWidth="1"/>
    <col min="55" max="55" width="4.5703125" style="305" customWidth="1"/>
    <col min="56" max="56" width="3" customWidth="1"/>
    <col min="57" max="57" width="3.5703125" style="102" customWidth="1"/>
    <col min="58" max="58" width="5.85546875" customWidth="1"/>
    <col min="59" max="62" width="4.28515625" customWidth="1"/>
    <col min="63" max="68" width="5.28515625" style="102" customWidth="1"/>
  </cols>
  <sheetData>
    <row r="1" spans="2:68" s="9" customFormat="1" ht="9" customHeight="1" x14ac:dyDescent="0.2">
      <c r="B1" s="40"/>
      <c r="D1" s="381"/>
      <c r="E1" s="305"/>
      <c r="F1" s="381"/>
      <c r="G1" s="305"/>
      <c r="H1" s="381"/>
      <c r="I1" s="305"/>
      <c r="J1" s="381"/>
      <c r="K1" s="305"/>
      <c r="L1" s="381"/>
      <c r="M1" s="305"/>
      <c r="N1" s="381"/>
      <c r="O1" s="305"/>
      <c r="P1" s="305"/>
      <c r="Q1" s="305"/>
      <c r="R1" s="305"/>
      <c r="S1" s="305"/>
      <c r="T1" s="381"/>
      <c r="U1" s="305"/>
      <c r="V1" s="381"/>
      <c r="W1" s="305"/>
      <c r="X1" s="381"/>
      <c r="Y1" s="305"/>
      <c r="Z1" s="381"/>
      <c r="AA1" s="305"/>
      <c r="AB1" s="381"/>
      <c r="AC1" s="305"/>
      <c r="AD1" s="381"/>
      <c r="AE1" s="305"/>
      <c r="AF1" s="381"/>
      <c r="AG1" s="305"/>
      <c r="AH1" s="381"/>
      <c r="AI1" s="305"/>
      <c r="AJ1" s="381"/>
      <c r="AK1" s="305"/>
      <c r="AL1" s="381"/>
      <c r="AM1" s="305"/>
      <c r="AN1" s="381"/>
      <c r="AO1" s="305"/>
      <c r="AP1" s="381"/>
      <c r="AQ1" s="305"/>
      <c r="AR1" s="381"/>
      <c r="AS1" s="305"/>
      <c r="AT1" s="381"/>
      <c r="AU1" s="305"/>
      <c r="AV1" s="305"/>
      <c r="AW1" s="305"/>
      <c r="AX1" s="381"/>
      <c r="AY1" s="305"/>
      <c r="AZ1" s="381"/>
      <c r="BA1" s="305"/>
      <c r="BB1" s="381"/>
      <c r="BC1" s="305"/>
      <c r="BE1" s="40"/>
      <c r="BK1" s="40"/>
      <c r="BL1" s="40"/>
      <c r="BM1" s="40"/>
      <c r="BN1" s="40"/>
      <c r="BO1" s="40"/>
      <c r="BP1" s="40"/>
    </row>
    <row r="2" spans="2:68" s="9" customFormat="1" ht="15.75" customHeight="1" x14ac:dyDescent="0.2">
      <c r="B2" s="745"/>
      <c r="C2" s="745"/>
      <c r="D2" s="746"/>
      <c r="E2" s="746"/>
      <c r="F2" s="746"/>
      <c r="G2" s="746"/>
      <c r="H2" s="739"/>
      <c r="I2" s="739"/>
      <c r="J2" s="739"/>
      <c r="K2" s="739"/>
      <c r="L2" s="739"/>
      <c r="M2" s="739"/>
      <c r="N2" s="731"/>
      <c r="O2" s="731"/>
      <c r="P2" s="731"/>
      <c r="Q2" s="731"/>
      <c r="R2" s="731"/>
      <c r="S2" s="731"/>
      <c r="T2" s="731"/>
      <c r="U2" s="731"/>
      <c r="V2" s="731"/>
      <c r="W2" s="731"/>
      <c r="X2" s="739"/>
      <c r="Y2" s="739"/>
      <c r="Z2" s="739"/>
      <c r="AA2" s="739"/>
      <c r="AB2" s="739"/>
      <c r="AC2" s="739"/>
      <c r="AD2" s="739"/>
      <c r="AE2" s="739"/>
      <c r="AF2" s="739"/>
      <c r="AG2" s="739"/>
      <c r="AH2" s="739"/>
      <c r="AI2" s="739"/>
      <c r="AJ2" s="739"/>
      <c r="AK2" s="739"/>
      <c r="AL2" s="739"/>
      <c r="AM2" s="739"/>
      <c r="AN2" s="736"/>
      <c r="AO2" s="740"/>
      <c r="AP2" s="736"/>
      <c r="AQ2" s="736"/>
      <c r="AR2" s="736"/>
      <c r="AS2" s="736"/>
      <c r="AT2" s="736"/>
      <c r="AU2" s="736"/>
      <c r="AV2" s="723"/>
      <c r="AW2" s="724"/>
      <c r="AX2" s="723"/>
      <c r="AY2" s="724"/>
      <c r="AZ2" s="723"/>
      <c r="BA2" s="724"/>
      <c r="BB2" s="723"/>
      <c r="BC2" s="724"/>
      <c r="BE2" s="17"/>
      <c r="BK2" s="40"/>
      <c r="BL2" s="40"/>
      <c r="BM2" s="40"/>
      <c r="BN2" s="40"/>
      <c r="BO2" s="40"/>
      <c r="BP2" s="40"/>
    </row>
    <row r="3" spans="2:68" s="9" customFormat="1" ht="15.75" customHeight="1" x14ac:dyDescent="0.2">
      <c r="B3" s="745"/>
      <c r="C3" s="745"/>
      <c r="D3" s="747"/>
      <c r="E3" s="727"/>
      <c r="F3" s="747"/>
      <c r="G3" s="727"/>
      <c r="H3" s="727"/>
      <c r="I3" s="727"/>
      <c r="J3" s="727"/>
      <c r="K3" s="727"/>
      <c r="L3" s="727"/>
      <c r="M3" s="727"/>
      <c r="N3" s="732"/>
      <c r="O3" s="733"/>
      <c r="P3" s="732"/>
      <c r="Q3" s="733"/>
      <c r="R3" s="732"/>
      <c r="S3" s="733"/>
      <c r="T3" s="732"/>
      <c r="U3" s="733"/>
      <c r="V3" s="732"/>
      <c r="W3" s="733"/>
      <c r="X3" s="732"/>
      <c r="Y3" s="733"/>
      <c r="Z3" s="732"/>
      <c r="AA3" s="733"/>
      <c r="AB3" s="727"/>
      <c r="AC3" s="727"/>
      <c r="AD3" s="727"/>
      <c r="AE3" s="727"/>
      <c r="AF3" s="727"/>
      <c r="AG3" s="727"/>
      <c r="AH3" s="727"/>
      <c r="AI3" s="727"/>
      <c r="AJ3" s="727"/>
      <c r="AK3" s="727"/>
      <c r="AL3" s="727"/>
      <c r="AM3" s="727"/>
      <c r="AN3" s="752"/>
      <c r="AO3" s="738"/>
      <c r="AP3" s="737"/>
      <c r="AQ3" s="738"/>
      <c r="AR3" s="737"/>
      <c r="AS3" s="738"/>
      <c r="AT3" s="737"/>
      <c r="AU3" s="738"/>
      <c r="AV3" s="725"/>
      <c r="AW3" s="726"/>
      <c r="AX3" s="725"/>
      <c r="AY3" s="726"/>
      <c r="AZ3" s="725"/>
      <c r="BA3" s="726"/>
      <c r="BB3" s="725"/>
      <c r="BC3" s="726"/>
      <c r="BE3" s="17"/>
      <c r="BK3" s="40"/>
      <c r="BL3" s="40"/>
      <c r="BM3" s="40"/>
      <c r="BN3" s="40"/>
      <c r="BO3" s="40"/>
      <c r="BP3" s="40"/>
    </row>
    <row r="4" spans="2:68" s="9" customFormat="1" ht="15.75" customHeight="1" x14ac:dyDescent="0.2">
      <c r="B4" s="745"/>
      <c r="C4" s="745"/>
      <c r="D4" s="727"/>
      <c r="E4" s="727"/>
      <c r="F4" s="727"/>
      <c r="G4" s="727"/>
      <c r="H4" s="727"/>
      <c r="I4" s="727"/>
      <c r="J4" s="727"/>
      <c r="K4" s="727"/>
      <c r="L4" s="727"/>
      <c r="M4" s="727"/>
      <c r="N4" s="733"/>
      <c r="O4" s="733"/>
      <c r="P4" s="733"/>
      <c r="Q4" s="733"/>
      <c r="R4" s="733"/>
      <c r="S4" s="733"/>
      <c r="T4" s="733"/>
      <c r="U4" s="733"/>
      <c r="V4" s="733"/>
      <c r="W4" s="733"/>
      <c r="X4" s="733"/>
      <c r="Y4" s="733"/>
      <c r="Z4" s="733"/>
      <c r="AA4" s="733"/>
      <c r="AB4" s="727"/>
      <c r="AC4" s="727"/>
      <c r="AD4" s="727"/>
      <c r="AE4" s="727"/>
      <c r="AF4" s="727"/>
      <c r="AG4" s="727"/>
      <c r="AH4" s="727"/>
      <c r="AI4" s="727"/>
      <c r="AJ4" s="727"/>
      <c r="AK4" s="727"/>
      <c r="AL4" s="727"/>
      <c r="AM4" s="727"/>
      <c r="AN4" s="738"/>
      <c r="AO4" s="744"/>
      <c r="AP4" s="738"/>
      <c r="AQ4" s="738"/>
      <c r="AR4" s="738"/>
      <c r="AS4" s="738"/>
      <c r="AT4" s="738"/>
      <c r="AU4" s="738"/>
      <c r="AV4" s="725"/>
      <c r="AW4" s="726"/>
      <c r="AX4" s="725"/>
      <c r="AY4" s="726"/>
      <c r="AZ4" s="725"/>
      <c r="BA4" s="726"/>
      <c r="BB4" s="725"/>
      <c r="BC4" s="726"/>
      <c r="BE4" s="17" t="s">
        <v>0</v>
      </c>
      <c r="BF4" s="17" t="s">
        <v>1</v>
      </c>
      <c r="BG4" s="688" t="s">
        <v>2</v>
      </c>
      <c r="BH4" s="688"/>
      <c r="BI4" s="688"/>
      <c r="BJ4" s="688"/>
      <c r="BK4" s="743" t="s">
        <v>50</v>
      </c>
      <c r="BL4" s="743"/>
      <c r="BM4" s="743"/>
      <c r="BN4" s="743"/>
      <c r="BO4" s="743"/>
      <c r="BP4" s="743"/>
    </row>
    <row r="5" spans="2:68" s="9" customFormat="1" ht="15.75" customHeight="1" x14ac:dyDescent="0.2">
      <c r="B5" s="745"/>
      <c r="C5" s="745"/>
      <c r="D5" s="727"/>
      <c r="E5" s="727"/>
      <c r="F5" s="727"/>
      <c r="G5" s="727"/>
      <c r="H5" s="727"/>
      <c r="I5" s="727"/>
      <c r="J5" s="727"/>
      <c r="K5" s="727"/>
      <c r="L5" s="727"/>
      <c r="M5" s="727"/>
      <c r="N5" s="733"/>
      <c r="O5" s="733"/>
      <c r="P5" s="733"/>
      <c r="Q5" s="733"/>
      <c r="R5" s="733"/>
      <c r="S5" s="733"/>
      <c r="T5" s="733"/>
      <c r="U5" s="733"/>
      <c r="V5" s="733"/>
      <c r="W5" s="733"/>
      <c r="X5" s="733"/>
      <c r="Y5" s="733"/>
      <c r="Z5" s="733"/>
      <c r="AA5" s="733"/>
      <c r="AB5" s="727"/>
      <c r="AC5" s="727"/>
      <c r="AD5" s="727"/>
      <c r="AE5" s="727"/>
      <c r="AF5" s="727"/>
      <c r="AG5" s="727"/>
      <c r="AH5" s="727"/>
      <c r="AI5" s="727"/>
      <c r="AJ5" s="727"/>
      <c r="AK5" s="727"/>
      <c r="AL5" s="727"/>
      <c r="AM5" s="727"/>
      <c r="AN5" s="727"/>
      <c r="AO5" s="728"/>
      <c r="AP5" s="727"/>
      <c r="AQ5" s="728"/>
      <c r="AR5" s="727"/>
      <c r="AS5" s="728"/>
      <c r="AT5" s="727"/>
      <c r="AU5" s="728"/>
      <c r="AV5" s="727"/>
      <c r="AW5" s="728"/>
      <c r="AX5" s="727"/>
      <c r="AY5" s="728"/>
      <c r="AZ5" s="727"/>
      <c r="BA5" s="728"/>
      <c r="BB5" s="727"/>
      <c r="BC5" s="728"/>
      <c r="BE5" s="17"/>
      <c r="BF5" s="17" t="s">
        <v>4</v>
      </c>
      <c r="BG5" s="439" t="s">
        <v>5</v>
      </c>
      <c r="BH5" s="440" t="s">
        <v>6</v>
      </c>
      <c r="BI5" s="441" t="s">
        <v>7</v>
      </c>
      <c r="BJ5" s="442" t="s">
        <v>8</v>
      </c>
      <c r="BK5" s="17"/>
      <c r="BL5" s="17"/>
      <c r="BM5" s="17"/>
      <c r="BN5" s="17"/>
      <c r="BO5" s="17"/>
      <c r="BP5" s="40"/>
    </row>
    <row r="6" spans="2:68" s="9" customFormat="1" ht="16.5" customHeight="1" x14ac:dyDescent="0.2">
      <c r="B6" s="745"/>
      <c r="C6" s="745"/>
      <c r="D6" s="748"/>
      <c r="E6" s="749"/>
      <c r="F6" s="729"/>
      <c r="G6" s="730"/>
      <c r="H6" s="729"/>
      <c r="I6" s="729"/>
      <c r="J6" s="729"/>
      <c r="K6" s="730"/>
      <c r="L6" s="729"/>
      <c r="M6" s="729"/>
      <c r="N6" s="741"/>
      <c r="O6" s="741"/>
      <c r="P6" s="729"/>
      <c r="Q6" s="730"/>
      <c r="R6" s="729"/>
      <c r="S6" s="730"/>
      <c r="T6" s="730"/>
      <c r="U6" s="730"/>
      <c r="V6" s="729"/>
      <c r="W6" s="730"/>
      <c r="X6" s="730"/>
      <c r="Y6" s="730"/>
      <c r="Z6" s="729"/>
      <c r="AA6" s="730"/>
      <c r="AB6" s="730"/>
      <c r="AC6" s="730"/>
      <c r="AD6" s="729"/>
      <c r="AE6" s="730"/>
      <c r="AF6" s="417"/>
      <c r="AG6" s="417"/>
      <c r="AH6" s="729"/>
      <c r="AI6" s="730"/>
      <c r="AJ6" s="729"/>
      <c r="AK6" s="729"/>
      <c r="AL6" s="729"/>
      <c r="AM6" s="730"/>
      <c r="AN6" s="741"/>
      <c r="AO6" s="730"/>
      <c r="AP6" s="729"/>
      <c r="AQ6" s="729"/>
      <c r="AR6" s="729"/>
      <c r="AS6" s="730"/>
      <c r="AT6" s="729"/>
      <c r="AU6" s="730"/>
      <c r="AV6" s="734"/>
      <c r="AW6" s="735"/>
      <c r="AX6" s="729"/>
      <c r="AY6" s="730"/>
      <c r="AZ6" s="750"/>
      <c r="BA6" s="751"/>
      <c r="BB6" s="750"/>
      <c r="BC6" s="751"/>
      <c r="BE6" s="17"/>
      <c r="BF6" s="17"/>
      <c r="BK6" s="17"/>
      <c r="BL6" s="17"/>
      <c r="BM6" s="17"/>
      <c r="BN6" s="17"/>
      <c r="BO6" s="17"/>
      <c r="BP6" s="40"/>
    </row>
    <row r="7" spans="2:68" ht="22.7" customHeight="1" x14ac:dyDescent="0.2">
      <c r="B7" s="106"/>
      <c r="C7" s="443" t="s">
        <v>51</v>
      </c>
      <c r="D7" s="303"/>
      <c r="E7" s="404"/>
      <c r="F7" s="303"/>
      <c r="G7" s="404"/>
      <c r="H7" s="302"/>
      <c r="I7" s="482"/>
      <c r="J7" s="444"/>
      <c r="K7" s="484"/>
      <c r="L7" s="444"/>
      <c r="M7" s="484"/>
      <c r="N7" s="303"/>
      <c r="O7" s="404"/>
      <c r="P7" s="404"/>
      <c r="Q7" s="404"/>
      <c r="R7" s="404"/>
      <c r="S7" s="404"/>
      <c r="T7" s="303"/>
      <c r="U7" s="404"/>
      <c r="V7" s="303"/>
      <c r="W7" s="404"/>
      <c r="X7" s="303"/>
      <c r="Y7" s="404"/>
      <c r="Z7" s="303"/>
      <c r="AA7" s="404"/>
      <c r="AB7" s="303"/>
      <c r="AC7" s="404"/>
      <c r="AD7" s="303"/>
      <c r="AE7" s="404"/>
      <c r="AF7" s="303"/>
      <c r="AG7" s="404"/>
      <c r="AH7" s="303"/>
      <c r="AI7" s="404"/>
      <c r="AJ7" s="303"/>
      <c r="AK7" s="404"/>
      <c r="AL7" s="303"/>
      <c r="AM7" s="404"/>
      <c r="AN7" s="303"/>
      <c r="AO7" s="404"/>
      <c r="AP7" s="303"/>
      <c r="AQ7" s="404"/>
      <c r="AR7" s="303"/>
      <c r="AS7" s="404"/>
      <c r="AT7" s="303"/>
      <c r="AU7" s="404"/>
      <c r="AX7" s="307"/>
      <c r="AY7" s="407"/>
      <c r="AZ7" s="307"/>
      <c r="BA7" s="407"/>
      <c r="BB7" s="303"/>
      <c r="BC7" s="404"/>
      <c r="BF7" s="102"/>
      <c r="BG7" s="119"/>
      <c r="BH7" s="119"/>
      <c r="BI7" s="119"/>
      <c r="BJ7" s="120"/>
      <c r="BK7" s="121">
        <v>150</v>
      </c>
      <c r="BL7" s="121">
        <v>175</v>
      </c>
      <c r="BM7" s="121">
        <v>210</v>
      </c>
      <c r="BN7" s="445"/>
      <c r="BO7" s="445"/>
      <c r="BP7" s="445"/>
    </row>
    <row r="8" spans="2:68" x14ac:dyDescent="0.2">
      <c r="B8" s="109"/>
      <c r="C8" s="446"/>
      <c r="D8" s="513"/>
      <c r="E8" s="514"/>
      <c r="F8" s="515"/>
      <c r="G8" s="517"/>
      <c r="H8" s="513"/>
      <c r="I8" s="514"/>
      <c r="J8" s="513"/>
      <c r="K8" s="514"/>
      <c r="L8" s="513"/>
      <c r="M8" s="514"/>
      <c r="N8" s="513"/>
      <c r="O8" s="514"/>
      <c r="Q8" s="516"/>
      <c r="R8" s="517"/>
      <c r="S8" s="517"/>
      <c r="T8" s="513"/>
      <c r="U8" s="514"/>
      <c r="V8" s="513"/>
      <c r="W8" s="514"/>
      <c r="X8" s="513"/>
      <c r="Y8" s="514"/>
      <c r="Z8" s="513"/>
      <c r="AA8" s="514"/>
      <c r="AB8" s="513"/>
      <c r="AC8" s="514"/>
      <c r="AD8" s="515"/>
      <c r="AE8" s="516"/>
      <c r="AF8" s="515"/>
      <c r="AG8" s="517"/>
      <c r="AH8" s="513"/>
      <c r="AI8" s="514"/>
      <c r="AJ8" s="513"/>
      <c r="AK8" s="514"/>
      <c r="AL8" s="513"/>
      <c r="AM8" s="514"/>
      <c r="AN8" s="513"/>
      <c r="AO8" s="514"/>
      <c r="AP8" s="513"/>
      <c r="AQ8" s="514"/>
      <c r="AR8" s="513"/>
      <c r="AS8" s="514"/>
      <c r="AT8" s="515"/>
      <c r="AU8" s="517"/>
      <c r="AV8" s="617"/>
      <c r="AW8" s="519"/>
      <c r="AX8" s="518"/>
      <c r="AY8" s="519"/>
      <c r="AZ8" s="518"/>
      <c r="BA8" s="519"/>
      <c r="BB8" s="513"/>
      <c r="BC8" s="514"/>
      <c r="BD8" s="53"/>
      <c r="BE8" s="55">
        <f>COUNT(D8:BC8)</f>
        <v>0</v>
      </c>
      <c r="BF8" s="55" t="str">
        <f>IF(BE8&lt;3," ",(LARGE(D8:BC8,1)+LARGE(D8:BC8,2)+LARGE(D8:BC8,3))/3)</f>
        <v xml:space="preserve"> </v>
      </c>
      <c r="BG8" s="105" t="str">
        <f>IF(COUNTIF(D8:BC8,"(1)")=0," ",COUNTIF(D8:BC8,"(1)"))</f>
        <v xml:space="preserve"> </v>
      </c>
      <c r="BH8" s="105" t="str">
        <f>IF(COUNTIF(D8:BC8,"(2)")=0," ",COUNTIF(D8:BC8,"(2)"))</f>
        <v xml:space="preserve"> </v>
      </c>
      <c r="BI8" s="105" t="str">
        <f>IF(COUNTIF(D8:BC8,"(3)")=0," ",COUNTIF(D8:BC8,"(3)"))</f>
        <v xml:space="preserve"> </v>
      </c>
      <c r="BJ8" s="124" t="str">
        <f>IF(SUM(BG8:BI8)=0," ",SUM(BG8:BI8))</f>
        <v xml:space="preserve"> </v>
      </c>
      <c r="BK8" s="449" t="str">
        <f>IF(BE8=0,Var!$B$8,IF(LARGE(D8:BC8,1)&gt;=150,Var!$B$4," "))</f>
        <v>---</v>
      </c>
      <c r="BL8" s="449" t="str">
        <f>IF(BE8=0,Var!$B$8,IF(LARGE(D8:BC8,1)&gt;=175,Var!$B$4," "))</f>
        <v>---</v>
      </c>
      <c r="BM8" s="450" t="str">
        <f>IF(BE8=0,Var!$B$8,IF(LARGE(D8:BC8,1)&gt;=210,Var!$B$4," "))</f>
        <v>---</v>
      </c>
      <c r="BN8" s="451"/>
      <c r="BO8" s="452"/>
      <c r="BP8" s="452"/>
    </row>
    <row r="9" spans="2:68" ht="22.7" customHeight="1" x14ac:dyDescent="0.2">
      <c r="B9" s="106"/>
      <c r="C9" s="443" t="s">
        <v>52</v>
      </c>
      <c r="D9" s="520"/>
      <c r="E9" s="521"/>
      <c r="F9" s="520"/>
      <c r="G9" s="521"/>
      <c r="H9" s="522"/>
      <c r="I9" s="523"/>
      <c r="J9" s="524"/>
      <c r="K9" s="525"/>
      <c r="L9" s="524"/>
      <c r="M9" s="525"/>
      <c r="N9" s="520"/>
      <c r="O9" s="521"/>
      <c r="P9" s="521"/>
      <c r="Q9" s="521"/>
      <c r="R9" s="521"/>
      <c r="S9" s="521"/>
      <c r="T9" s="520"/>
      <c r="U9" s="521"/>
      <c r="V9" s="520"/>
      <c r="W9" s="521"/>
      <c r="X9" s="520"/>
      <c r="Y9" s="521"/>
      <c r="Z9" s="520"/>
      <c r="AA9" s="521"/>
      <c r="AB9" s="520"/>
      <c r="AC9" s="521"/>
      <c r="AD9" s="520"/>
      <c r="AE9" s="521"/>
      <c r="AF9" s="520"/>
      <c r="AG9" s="521"/>
      <c r="AH9" s="520"/>
      <c r="AI9" s="521"/>
      <c r="AJ9" s="520"/>
      <c r="AK9" s="521"/>
      <c r="AL9" s="520"/>
      <c r="AM9" s="521"/>
      <c r="AN9" s="520"/>
      <c r="AO9" s="521"/>
      <c r="AP9" s="520"/>
      <c r="AQ9" s="521"/>
      <c r="AR9" s="520"/>
      <c r="AS9" s="521"/>
      <c r="AT9" s="520"/>
      <c r="AU9" s="521"/>
      <c r="AV9" s="517"/>
      <c r="AW9" s="517"/>
      <c r="AX9" s="515"/>
      <c r="AY9" s="517"/>
      <c r="AZ9" s="515"/>
      <c r="BA9" s="517"/>
      <c r="BB9" s="520"/>
      <c r="BC9" s="521"/>
      <c r="BD9" s="53"/>
      <c r="BE9" s="54"/>
      <c r="BF9" s="53"/>
      <c r="BG9" s="102"/>
      <c r="BH9" s="102"/>
      <c r="BI9" s="102"/>
      <c r="BJ9" s="125"/>
      <c r="BN9" s="453"/>
    </row>
    <row r="10" spans="2:68" x14ac:dyDescent="0.2">
      <c r="B10" s="109"/>
      <c r="C10" s="446"/>
      <c r="D10" s="513"/>
      <c r="E10" s="514"/>
      <c r="F10" s="515"/>
      <c r="G10" s="517"/>
      <c r="H10" s="513"/>
      <c r="I10" s="514"/>
      <c r="J10" s="513"/>
      <c r="K10" s="514"/>
      <c r="L10" s="513"/>
      <c r="M10" s="514"/>
      <c r="N10" s="513"/>
      <c r="O10" s="514"/>
      <c r="P10" s="517"/>
      <c r="Q10" s="516"/>
      <c r="R10" s="517"/>
      <c r="S10" s="517"/>
      <c r="T10" s="513"/>
      <c r="U10" s="514"/>
      <c r="V10" s="513"/>
      <c r="W10" s="514"/>
      <c r="X10" s="513"/>
      <c r="Y10" s="514"/>
      <c r="Z10" s="513"/>
      <c r="AA10" s="514"/>
      <c r="AB10" s="513"/>
      <c r="AC10" s="514"/>
      <c r="AD10" s="515"/>
      <c r="AE10" s="516"/>
      <c r="AF10" s="515"/>
      <c r="AG10" s="517"/>
      <c r="AH10" s="513"/>
      <c r="AI10" s="514"/>
      <c r="AJ10" s="513"/>
      <c r="AK10" s="514"/>
      <c r="AL10" s="513"/>
      <c r="AM10" s="514"/>
      <c r="AN10" s="513"/>
      <c r="AO10" s="514"/>
      <c r="AP10" s="513"/>
      <c r="AQ10" s="514"/>
      <c r="AR10" s="513"/>
      <c r="AS10" s="514"/>
      <c r="AT10" s="515"/>
      <c r="AU10" s="517"/>
      <c r="AV10" s="617"/>
      <c r="AW10" s="519"/>
      <c r="AX10" s="518"/>
      <c r="AY10" s="519"/>
      <c r="AZ10" s="518"/>
      <c r="BA10" s="519"/>
      <c r="BB10" s="513"/>
      <c r="BC10" s="514"/>
      <c r="BD10" s="53"/>
      <c r="BE10" s="55">
        <f>COUNT(D10:BC10)</f>
        <v>0</v>
      </c>
      <c r="BF10" s="55" t="str">
        <f>IF(BE10&lt;3," ",(LARGE(D10:BC10,1)+LARGE(D10:BC10,2)+LARGE(D10:BC10,3))/3)</f>
        <v xml:space="preserve"> </v>
      </c>
      <c r="BG10" s="105" t="str">
        <f>IF(COUNTIF(D10:BC10,"(1)")=0," ",COUNTIF(D10:BC10,"(1)"))</f>
        <v xml:space="preserve"> </v>
      </c>
      <c r="BH10" s="105" t="str">
        <f>IF(COUNTIF(D10:BC10,"(2)")=0," ",COUNTIF(D10:BC10,"(2)"))</f>
        <v xml:space="preserve"> </v>
      </c>
      <c r="BI10" s="105" t="str">
        <f>IF(COUNTIF(D10:BC10,"(3)")=0," ",COUNTIF(D10:BC10,"(3)"))</f>
        <v xml:space="preserve"> </v>
      </c>
      <c r="BJ10" s="124" t="str">
        <f>IF(SUM(BG10:BI10)=0," ",SUM(BG10:BI10))</f>
        <v xml:space="preserve"> </v>
      </c>
      <c r="BK10" s="449" t="str">
        <f>IF(BE10=0,Var!$B$8,IF(LARGE(D10:BC10,1)&gt;=150,Var!$B$4," "))</f>
        <v>---</v>
      </c>
      <c r="BL10" s="449" t="str">
        <f>IF(BE10=0,Var!$B$8,IF(LARGE(D10:BC10,1)&gt;=175,Var!$B$4," "))</f>
        <v>---</v>
      </c>
      <c r="BM10" s="450" t="str">
        <f>IF(BE10=0,Var!$B$8,IF(LARGE(D10:BC10,1)&gt;=210,Var!$B$4," "))</f>
        <v>---</v>
      </c>
      <c r="BN10" s="451"/>
      <c r="BO10" s="452"/>
      <c r="BP10" s="452"/>
    </row>
    <row r="11" spans="2:68" ht="22.7" customHeight="1" x14ac:dyDescent="0.2">
      <c r="B11" s="106"/>
      <c r="C11" s="443" t="s">
        <v>53</v>
      </c>
      <c r="D11" s="520"/>
      <c r="E11" s="521"/>
      <c r="F11" s="520"/>
      <c r="G11" s="521"/>
      <c r="H11" s="522"/>
      <c r="I11" s="523"/>
      <c r="J11" s="524"/>
      <c r="K11" s="525"/>
      <c r="L11" s="524"/>
      <c r="M11" s="525"/>
      <c r="N11" s="520"/>
      <c r="O11" s="521"/>
      <c r="P11" s="521"/>
      <c r="Q11" s="521"/>
      <c r="R11" s="521"/>
      <c r="S11" s="521"/>
      <c r="T11" s="520"/>
      <c r="U11" s="521"/>
      <c r="V11" s="520"/>
      <c r="W11" s="521"/>
      <c r="X11" s="520"/>
      <c r="Y11" s="521"/>
      <c r="Z11" s="520"/>
      <c r="AA11" s="521"/>
      <c r="AB11" s="520"/>
      <c r="AC11" s="521"/>
      <c r="AD11" s="520"/>
      <c r="AE11" s="521"/>
      <c r="AF11" s="520"/>
      <c r="AG11" s="521"/>
      <c r="AH11" s="520"/>
      <c r="AI11" s="521"/>
      <c r="AJ11" s="520"/>
      <c r="AK11" s="521"/>
      <c r="AL11" s="520"/>
      <c r="AM11" s="521"/>
      <c r="AN11" s="520"/>
      <c r="AO11" s="521"/>
      <c r="AP11" s="520"/>
      <c r="AQ11" s="521"/>
      <c r="AR11" s="520"/>
      <c r="AS11" s="521"/>
      <c r="AT11" s="520"/>
      <c r="AU11" s="521"/>
      <c r="AV11" s="517"/>
      <c r="AW11" s="517"/>
      <c r="AX11" s="515"/>
      <c r="AY11" s="517"/>
      <c r="AZ11" s="515"/>
      <c r="BA11" s="517"/>
      <c r="BB11" s="520"/>
      <c r="BC11" s="521"/>
      <c r="BD11" s="53"/>
      <c r="BE11" s="54"/>
      <c r="BF11" s="53"/>
      <c r="BG11" s="102"/>
      <c r="BH11" s="102"/>
      <c r="BI11" s="102"/>
      <c r="BJ11" s="125"/>
      <c r="BN11" s="453"/>
    </row>
    <row r="12" spans="2:68" x14ac:dyDescent="0.2">
      <c r="B12" s="109"/>
      <c r="C12" s="446"/>
      <c r="D12" s="513"/>
      <c r="E12" s="514"/>
      <c r="F12" s="515"/>
      <c r="G12" s="517"/>
      <c r="H12" s="513"/>
      <c r="I12" s="514"/>
      <c r="J12" s="513"/>
      <c r="K12" s="514"/>
      <c r="L12" s="513"/>
      <c r="M12" s="514"/>
      <c r="N12" s="513"/>
      <c r="O12" s="514"/>
      <c r="P12" s="517"/>
      <c r="Q12" s="532"/>
      <c r="R12" s="517"/>
      <c r="S12" s="517"/>
      <c r="T12" s="513"/>
      <c r="U12" s="514"/>
      <c r="V12" s="513"/>
      <c r="W12" s="514"/>
      <c r="X12" s="513"/>
      <c r="Y12" s="514"/>
      <c r="Z12" s="513"/>
      <c r="AA12" s="514"/>
      <c r="AB12" s="513"/>
      <c r="AC12" s="514"/>
      <c r="AD12" s="515"/>
      <c r="AE12" s="526"/>
      <c r="AF12" s="515"/>
      <c r="AG12" s="517"/>
      <c r="AH12" s="513"/>
      <c r="AI12" s="514"/>
      <c r="AJ12" s="513"/>
      <c r="AK12" s="514"/>
      <c r="AL12" s="513"/>
      <c r="AM12" s="514"/>
      <c r="AN12" s="513"/>
      <c r="AO12" s="514"/>
      <c r="AP12" s="513"/>
      <c r="AQ12" s="514"/>
      <c r="AR12" s="513"/>
      <c r="AS12" s="514"/>
      <c r="AT12" s="515"/>
      <c r="AU12" s="517"/>
      <c r="AV12" s="610"/>
      <c r="AW12" s="528"/>
      <c r="AX12" s="527"/>
      <c r="AY12" s="528"/>
      <c r="AZ12" s="527"/>
      <c r="BA12" s="528"/>
      <c r="BB12" s="513"/>
      <c r="BC12" s="514"/>
      <c r="BD12" s="53"/>
      <c r="BE12" s="55">
        <f>COUNT(D12:BC12)</f>
        <v>0</v>
      </c>
      <c r="BF12" s="55" t="str">
        <f>IF(BE12&lt;3," ",(LARGE(D12:BC12,1)+LARGE(D12:BC12,2)+LARGE(D12:BC12,3))/3)</f>
        <v xml:space="preserve"> </v>
      </c>
      <c r="BG12" s="105" t="str">
        <f>IF(COUNTIF(D12:BC12,"(1)")=0," ",COUNTIF(D12:BC12,"(1)"))</f>
        <v xml:space="preserve"> </v>
      </c>
      <c r="BH12" s="105" t="str">
        <f>IF(COUNTIF(D12:BC12,"(2)")=0," ",COUNTIF(D12:BC12,"(2)"))</f>
        <v xml:space="preserve"> </v>
      </c>
      <c r="BI12" s="105" t="str">
        <f>IF(COUNTIF(D12:BC12,"(3)")=0," ",COUNTIF(D12:BC12,"(3)"))</f>
        <v xml:space="preserve"> </v>
      </c>
      <c r="BJ12" s="124" t="str">
        <f>IF(SUM(BG12:BI12)=0," ",SUM(BG12:BI12))</f>
        <v xml:space="preserve"> </v>
      </c>
      <c r="BK12" s="449" t="str">
        <f>IF(BE12=0,Var!$B$8,IF(LARGE(D12:BC12,1)&gt;=150,Var!$B$4," "))</f>
        <v>---</v>
      </c>
      <c r="BL12" s="449" t="str">
        <f>IF(BE12=0,Var!$B$8,IF(LARGE(D12:BC12,1)&gt;=175,Var!$B$4," "))</f>
        <v>---</v>
      </c>
      <c r="BM12" s="450" t="str">
        <f>IF(BE12=0,Var!$B$8,IF(LARGE(D12:BC12,1)&gt;=210,Var!$B$4," "))</f>
        <v>---</v>
      </c>
      <c r="BN12" s="451"/>
      <c r="BO12" s="452"/>
      <c r="BP12" s="452"/>
    </row>
    <row r="13" spans="2:68" x14ac:dyDescent="0.2">
      <c r="B13" s="109"/>
      <c r="C13" s="446"/>
      <c r="D13" s="513"/>
      <c r="E13" s="514"/>
      <c r="F13" s="515"/>
      <c r="G13" s="517"/>
      <c r="H13" s="513"/>
      <c r="I13" s="514"/>
      <c r="J13" s="513"/>
      <c r="K13" s="514"/>
      <c r="L13" s="513"/>
      <c r="M13" s="514"/>
      <c r="N13" s="513"/>
      <c r="O13" s="514"/>
      <c r="P13" s="517"/>
      <c r="Q13" s="533"/>
      <c r="R13" s="517"/>
      <c r="S13" s="517"/>
      <c r="T13" s="513"/>
      <c r="U13" s="514"/>
      <c r="V13" s="513"/>
      <c r="W13" s="514"/>
      <c r="X13" s="513"/>
      <c r="Y13" s="514"/>
      <c r="Z13" s="513"/>
      <c r="AA13" s="514"/>
      <c r="AB13" s="513"/>
      <c r="AC13" s="514"/>
      <c r="AD13" s="515"/>
      <c r="AE13" s="529"/>
      <c r="AF13" s="515"/>
      <c r="AG13" s="517"/>
      <c r="AH13" s="513"/>
      <c r="AI13" s="514"/>
      <c r="AJ13" s="513"/>
      <c r="AK13" s="514"/>
      <c r="AL13" s="513"/>
      <c r="AM13" s="514"/>
      <c r="AN13" s="513"/>
      <c r="AO13" s="514"/>
      <c r="AP13" s="513"/>
      <c r="AQ13" s="514"/>
      <c r="AR13" s="513"/>
      <c r="AS13" s="514"/>
      <c r="AT13" s="515"/>
      <c r="AU13" s="517"/>
      <c r="AV13" s="611"/>
      <c r="AW13" s="531"/>
      <c r="AX13" s="530"/>
      <c r="AY13" s="531"/>
      <c r="AZ13" s="530"/>
      <c r="BA13" s="531"/>
      <c r="BB13" s="513"/>
      <c r="BC13" s="514"/>
      <c r="BD13" s="53"/>
      <c r="BE13" s="55">
        <f>COUNT(D13:BC13)</f>
        <v>0</v>
      </c>
      <c r="BF13" s="55" t="str">
        <f>IF(BE13&lt;3," ",(LARGE(D13:BC13,1)+LARGE(D13:BC13,2)+LARGE(D13:BC13,3))/3)</f>
        <v xml:space="preserve"> </v>
      </c>
      <c r="BG13" s="105" t="str">
        <f>IF(COUNTIF(D13:BC13,"(1)")=0," ",COUNTIF(D13:BC13,"(1)"))</f>
        <v xml:space="preserve"> </v>
      </c>
      <c r="BH13" s="105" t="str">
        <f>IF(COUNTIF(D13:BC13,"(2)")=0," ",COUNTIF(D13:BC13,"(2)"))</f>
        <v xml:space="preserve"> </v>
      </c>
      <c r="BI13" s="105" t="str">
        <f>IF(COUNTIF(D13:BC13,"(3)")=0," ",COUNTIF(D13:BC13,"(3)"))</f>
        <v xml:space="preserve"> </v>
      </c>
      <c r="BJ13" s="124" t="str">
        <f>IF(SUM(BG13:BI13)=0," ",SUM(BG13:BI13))</f>
        <v xml:space="preserve"> </v>
      </c>
      <c r="BK13" s="449" t="str">
        <f>IF(BE13=0,Var!$B$8,IF(LARGE(D13:BC13,1)&gt;=150,Var!$B$4," "))</f>
        <v>---</v>
      </c>
      <c r="BL13" s="449" t="str">
        <f>IF(BE13=0,Var!$B$8,IF(LARGE(D13:BC13,1)&gt;=175,Var!$B$4," "))</f>
        <v>---</v>
      </c>
      <c r="BM13" s="450" t="str">
        <f>IF(BE13=0,Var!$B$8,IF(LARGE(D13:BC13,1)&gt;=210,Var!$B$4," "))</f>
        <v>---</v>
      </c>
      <c r="BN13" s="451"/>
      <c r="BO13" s="452"/>
      <c r="BP13" s="452"/>
    </row>
    <row r="14" spans="2:68" ht="22.7" customHeight="1" x14ac:dyDescent="0.2">
      <c r="B14" s="106"/>
      <c r="C14" s="443" t="s">
        <v>54</v>
      </c>
      <c r="D14" s="520"/>
      <c r="E14" s="521"/>
      <c r="F14" s="520"/>
      <c r="G14" s="521"/>
      <c r="H14" s="522"/>
      <c r="I14" s="523"/>
      <c r="J14" s="524"/>
      <c r="K14" s="525"/>
      <c r="L14" s="524"/>
      <c r="M14" s="525"/>
      <c r="N14" s="520"/>
      <c r="O14" s="521"/>
      <c r="P14" s="521"/>
      <c r="Q14" s="521"/>
      <c r="R14" s="521"/>
      <c r="S14" s="521"/>
      <c r="T14" s="520"/>
      <c r="U14" s="521"/>
      <c r="V14" s="520"/>
      <c r="W14" s="521"/>
      <c r="X14" s="520"/>
      <c r="Y14" s="521"/>
      <c r="Z14" s="520"/>
      <c r="AA14" s="521"/>
      <c r="AB14" s="520"/>
      <c r="AC14" s="521"/>
      <c r="AD14" s="520"/>
      <c r="AE14" s="521"/>
      <c r="AF14" s="520"/>
      <c r="AG14" s="521"/>
      <c r="AH14" s="520"/>
      <c r="AI14" s="521"/>
      <c r="AJ14" s="520"/>
      <c r="AK14" s="521"/>
      <c r="AL14" s="520"/>
      <c r="AM14" s="521"/>
      <c r="AN14" s="520"/>
      <c r="AO14" s="521"/>
      <c r="AP14" s="520"/>
      <c r="AQ14" s="521"/>
      <c r="AR14" s="520"/>
      <c r="AS14" s="521"/>
      <c r="AT14" s="520"/>
      <c r="AU14" s="521"/>
      <c r="AV14" s="517"/>
      <c r="AW14" s="517"/>
      <c r="AX14" s="515"/>
      <c r="AY14" s="517"/>
      <c r="AZ14" s="515"/>
      <c r="BA14" s="517"/>
      <c r="BB14" s="520"/>
      <c r="BC14" s="521"/>
      <c r="BD14" s="53"/>
      <c r="BE14" s="54"/>
      <c r="BF14" s="53"/>
      <c r="BG14" s="102"/>
      <c r="BH14" s="102"/>
      <c r="BI14" s="102"/>
      <c r="BJ14" s="125"/>
      <c r="BN14" s="453"/>
    </row>
    <row r="15" spans="2:68" x14ac:dyDescent="0.2">
      <c r="B15" s="109"/>
      <c r="C15" s="446"/>
      <c r="D15" s="513"/>
      <c r="E15" s="514"/>
      <c r="F15" s="515"/>
      <c r="G15" s="517"/>
      <c r="H15" s="513"/>
      <c r="I15" s="514"/>
      <c r="J15" s="513"/>
      <c r="K15" s="514"/>
      <c r="L15" s="513"/>
      <c r="M15" s="514"/>
      <c r="N15" s="513"/>
      <c r="O15" s="514"/>
      <c r="P15" s="517"/>
      <c r="Q15" s="516"/>
      <c r="R15" s="517"/>
      <c r="S15" s="517"/>
      <c r="T15" s="513"/>
      <c r="U15" s="514"/>
      <c r="V15" s="513"/>
      <c r="W15" s="514"/>
      <c r="X15" s="513"/>
      <c r="Y15" s="514"/>
      <c r="Z15" s="513"/>
      <c r="AA15" s="514"/>
      <c r="AB15" s="513"/>
      <c r="AC15" s="514"/>
      <c r="AD15" s="515"/>
      <c r="AE15" s="516"/>
      <c r="AF15" s="515"/>
      <c r="AG15" s="517"/>
      <c r="AH15" s="513"/>
      <c r="AI15" s="514"/>
      <c r="AJ15" s="513"/>
      <c r="AK15" s="514"/>
      <c r="AL15" s="513"/>
      <c r="AM15" s="514"/>
      <c r="AN15" s="513"/>
      <c r="AO15" s="514"/>
      <c r="AP15" s="513"/>
      <c r="AQ15" s="514"/>
      <c r="AR15" s="513"/>
      <c r="AS15" s="514"/>
      <c r="AT15" s="515"/>
      <c r="AU15" s="517"/>
      <c r="AV15" s="617"/>
      <c r="AW15" s="519"/>
      <c r="AX15" s="518"/>
      <c r="AY15" s="519"/>
      <c r="AZ15" s="518"/>
      <c r="BA15" s="519"/>
      <c r="BB15" s="513"/>
      <c r="BC15" s="514"/>
      <c r="BD15" s="53"/>
      <c r="BE15" s="55">
        <f>COUNT(D15:BC15)</f>
        <v>0</v>
      </c>
      <c r="BF15" s="55" t="str">
        <f>IF(BE15&lt;3," ",(LARGE(D15:BC15,1)+LARGE(D15:BC15,2)+LARGE(D15:BC15,3))/3)</f>
        <v xml:space="preserve"> </v>
      </c>
      <c r="BG15" s="105" t="str">
        <f>IF(COUNTIF(D15:BC15,"(1)")=0," ",COUNTIF(D15:BC15,"(1)"))</f>
        <v xml:space="preserve"> </v>
      </c>
      <c r="BH15" s="105" t="str">
        <f>IF(COUNTIF(D15:BC15,"(2)")=0," ",COUNTIF(D15:BC15,"(2)"))</f>
        <v xml:space="preserve"> </v>
      </c>
      <c r="BI15" s="105" t="str">
        <f>IF(COUNTIF(D15:BC15,"(3)")=0," ",COUNTIF(D15:BC15,"(3)"))</f>
        <v xml:space="preserve"> </v>
      </c>
      <c r="BJ15" s="124" t="str">
        <f>IF(SUM(BG15:BI15)=0," ",SUM(BG15:BI15))</f>
        <v xml:space="preserve"> </v>
      </c>
      <c r="BK15" s="449" t="str">
        <f>IF(BE15=0,Var!$B$8,IF(LARGE(D15:BC15,1)&gt;=150,Var!$B$4," "))</f>
        <v>---</v>
      </c>
      <c r="BL15" s="449" t="str">
        <f>IF(BE15=0,Var!$B$8,IF(LARGE(D15:BC15,1)&gt;=175,Var!$B$4," "))</f>
        <v>---</v>
      </c>
      <c r="BM15" s="450" t="str">
        <f>IF(BE15=0,Var!$B$8,IF(LARGE(D15:BC15,1)&gt;=210,Var!$B$4," "))</f>
        <v>---</v>
      </c>
      <c r="BN15" s="451"/>
      <c r="BO15" s="452"/>
      <c r="BP15" s="452"/>
    </row>
    <row r="16" spans="2:68" ht="22.7" customHeight="1" x14ac:dyDescent="0.2">
      <c r="B16" s="106"/>
      <c r="C16" s="443" t="s">
        <v>55</v>
      </c>
      <c r="D16" s="520"/>
      <c r="E16" s="521"/>
      <c r="F16" s="520"/>
      <c r="G16" s="521"/>
      <c r="H16" s="522"/>
      <c r="I16" s="523"/>
      <c r="J16" s="524"/>
      <c r="K16" s="525"/>
      <c r="L16" s="524"/>
      <c r="M16" s="525"/>
      <c r="N16" s="520"/>
      <c r="O16" s="521"/>
      <c r="P16" s="521"/>
      <c r="Q16" s="521"/>
      <c r="R16" s="521"/>
      <c r="S16" s="521"/>
      <c r="T16" s="520"/>
      <c r="U16" s="521"/>
      <c r="V16" s="520"/>
      <c r="W16" s="521"/>
      <c r="X16" s="520"/>
      <c r="Y16" s="521"/>
      <c r="Z16" s="520"/>
      <c r="AA16" s="521"/>
      <c r="AB16" s="520"/>
      <c r="AC16" s="521"/>
      <c r="AD16" s="520"/>
      <c r="AE16" s="521"/>
      <c r="AF16" s="520"/>
      <c r="AG16" s="521"/>
      <c r="AH16" s="520"/>
      <c r="AI16" s="521"/>
      <c r="AJ16" s="520"/>
      <c r="AK16" s="521"/>
      <c r="AL16" s="520"/>
      <c r="AM16" s="521"/>
      <c r="AN16" s="520"/>
      <c r="AO16" s="521"/>
      <c r="AP16" s="520"/>
      <c r="AQ16" s="521"/>
      <c r="AR16" s="520"/>
      <c r="AS16" s="521"/>
      <c r="AT16" s="520"/>
      <c r="AU16" s="521"/>
      <c r="AV16" s="517"/>
      <c r="AW16" s="517"/>
      <c r="AX16" s="515"/>
      <c r="AY16" s="517"/>
      <c r="AZ16" s="515"/>
      <c r="BA16" s="517"/>
      <c r="BB16" s="520"/>
      <c r="BC16" s="521"/>
      <c r="BD16" s="53"/>
      <c r="BE16" s="54"/>
      <c r="BF16" s="53"/>
      <c r="BG16" s="102"/>
      <c r="BH16" s="102"/>
      <c r="BI16" s="102"/>
      <c r="BJ16" s="125"/>
      <c r="BK16" s="121">
        <v>85</v>
      </c>
      <c r="BL16" s="121">
        <v>140</v>
      </c>
      <c r="BM16" s="121">
        <v>195</v>
      </c>
      <c r="BN16" s="121">
        <v>260</v>
      </c>
      <c r="BO16" s="121">
        <v>300</v>
      </c>
      <c r="BP16" s="121">
        <v>360</v>
      </c>
    </row>
    <row r="17" spans="2:68" x14ac:dyDescent="0.2">
      <c r="B17" s="109"/>
      <c r="C17" s="446"/>
      <c r="D17" s="513"/>
      <c r="E17" s="514"/>
      <c r="F17" s="515"/>
      <c r="G17" s="517"/>
      <c r="H17" s="513"/>
      <c r="I17" s="514"/>
      <c r="J17" s="513"/>
      <c r="K17" s="514"/>
      <c r="L17" s="513"/>
      <c r="M17" s="514"/>
      <c r="N17" s="513"/>
      <c r="O17" s="514"/>
      <c r="P17" s="517"/>
      <c r="Q17" s="516"/>
      <c r="R17" s="517"/>
      <c r="S17" s="517"/>
      <c r="T17" s="513"/>
      <c r="U17" s="514"/>
      <c r="V17" s="513"/>
      <c r="W17" s="514"/>
      <c r="X17" s="513"/>
      <c r="Y17" s="514"/>
      <c r="Z17" s="513"/>
      <c r="AA17" s="514"/>
      <c r="AB17" s="513"/>
      <c r="AC17" s="514"/>
      <c r="AD17" s="515"/>
      <c r="AE17" s="516"/>
      <c r="AF17" s="515"/>
      <c r="AG17" s="517"/>
      <c r="AH17" s="513"/>
      <c r="AI17" s="514"/>
      <c r="AJ17" s="513"/>
      <c r="AK17" s="514"/>
      <c r="AL17" s="513"/>
      <c r="AM17" s="514"/>
      <c r="AN17" s="513"/>
      <c r="AO17" s="514"/>
      <c r="AP17" s="513"/>
      <c r="AQ17" s="514"/>
      <c r="AR17" s="513"/>
      <c r="AS17" s="514"/>
      <c r="AT17" s="515"/>
      <c r="AU17" s="517"/>
      <c r="AV17" s="617"/>
      <c r="AW17" s="519"/>
      <c r="AX17" s="518"/>
      <c r="AY17" s="519"/>
      <c r="AZ17" s="518"/>
      <c r="BA17" s="519"/>
      <c r="BB17" s="513"/>
      <c r="BC17" s="514"/>
      <c r="BD17" s="53"/>
      <c r="BE17" s="55">
        <f>COUNT(D17:BC17)</f>
        <v>0</v>
      </c>
      <c r="BF17" s="55" t="str">
        <f>IF(BE17&lt;3," ",(LARGE(D17:BC17,1)+LARGE(D17:BC17,2)+LARGE(D17:BC17,3))/3)</f>
        <v xml:space="preserve"> </v>
      </c>
      <c r="BG17" s="105" t="str">
        <f>IF(COUNTIF(D17:BC17,"(1)")=0," ",COUNTIF(D17:BC17,"(1)"))</f>
        <v xml:space="preserve"> </v>
      </c>
      <c r="BH17" s="105" t="str">
        <f>IF(COUNTIF(D17:BC17,"(2)")=0," ",COUNTIF(D17:BC17,"(2)"))</f>
        <v xml:space="preserve"> </v>
      </c>
      <c r="BI17" s="105" t="str">
        <f>IF(COUNTIF(D17:BC17,"(3)")=0," ",COUNTIF(D17:BC17,"(3)"))</f>
        <v xml:space="preserve"> </v>
      </c>
      <c r="BJ17" s="124" t="str">
        <f>IF(SUM(BG17:BI17)=0," ",SUM(BG17:BI17))</f>
        <v xml:space="preserve"> </v>
      </c>
      <c r="BK17" s="449" t="str">
        <f>IF(BE17=0,Var!$B$8,IF(LARGE(D17:BC17,1)&gt;=85,Var!$B$4," "))</f>
        <v>---</v>
      </c>
      <c r="BL17" s="449" t="str">
        <f>IF(BE17=0,Var!$B$8,IF(LARGE(D17:BC17,1)&gt;=140,Var!$B$4," "))</f>
        <v>---</v>
      </c>
      <c r="BM17" s="449" t="str">
        <f>IF(BE17=0,Var!$B$8,IF(LARGE(D17:BC17,1)&gt;=195,Var!$B$4," "))</f>
        <v>---</v>
      </c>
      <c r="BN17" s="449" t="str">
        <f>IF(BE17=0,Var!$B$8,IF(LARGE(D17:BC17,1)&gt;=260,Var!$B$4," "))</f>
        <v>---</v>
      </c>
      <c r="BO17" s="449" t="str">
        <f>IF(BE17=0,Var!$B$8,IF(LARGE(D17:BC17,1)&gt;=300,Var!$B$4," "))</f>
        <v>---</v>
      </c>
      <c r="BP17" s="449" t="str">
        <f>IF(BE17=0,Var!$B$8,IF(LARGE(D17:BC17,1)&gt;=360,Var!$B$4," "))</f>
        <v>---</v>
      </c>
    </row>
    <row r="18" spans="2:68" ht="22.7" customHeight="1" x14ac:dyDescent="0.2">
      <c r="B18" s="106"/>
      <c r="C18" s="443" t="s">
        <v>256</v>
      </c>
      <c r="D18" s="520"/>
      <c r="E18" s="521"/>
      <c r="F18" s="520"/>
      <c r="G18" s="521"/>
      <c r="H18" s="522"/>
      <c r="I18" s="523"/>
      <c r="J18" s="524"/>
      <c r="K18" s="525"/>
      <c r="L18" s="524"/>
      <c r="M18" s="525"/>
      <c r="N18" s="520"/>
      <c r="O18" s="521"/>
      <c r="P18" s="521"/>
      <c r="Q18" s="521"/>
      <c r="R18" s="521"/>
      <c r="S18" s="521"/>
      <c r="T18" s="520"/>
      <c r="U18" s="521"/>
      <c r="V18" s="520"/>
      <c r="W18" s="521"/>
      <c r="X18" s="520"/>
      <c r="Y18" s="521"/>
      <c r="Z18" s="520"/>
      <c r="AA18" s="521"/>
      <c r="AB18" s="520"/>
      <c r="AC18" s="521"/>
      <c r="AD18" s="520"/>
      <c r="AE18" s="521"/>
      <c r="AF18" s="520"/>
      <c r="AG18" s="521"/>
      <c r="AH18" s="520"/>
      <c r="AI18" s="521"/>
      <c r="AJ18" s="520"/>
      <c r="AK18" s="521"/>
      <c r="AL18" s="520"/>
      <c r="AM18" s="521"/>
      <c r="AN18" s="520"/>
      <c r="AO18" s="521"/>
      <c r="AP18" s="520"/>
      <c r="AQ18" s="521"/>
      <c r="AR18" s="520"/>
      <c r="AS18" s="521"/>
      <c r="AT18" s="520"/>
      <c r="AU18" s="521"/>
      <c r="AV18" s="517"/>
      <c r="AW18" s="517"/>
      <c r="AX18" s="515"/>
      <c r="AY18" s="517"/>
      <c r="AZ18" s="515"/>
      <c r="BA18" s="517"/>
      <c r="BB18" s="520"/>
      <c r="BC18" s="521"/>
      <c r="BD18" s="53"/>
      <c r="BE18" s="55">
        <f>COUNT(D18:BC18)</f>
        <v>0</v>
      </c>
      <c r="BF18" s="55" t="str">
        <f>IF(BE18&lt;3," ",(LARGE(D18:BC18,1)+LARGE(D18:BC18,2)+LARGE(D18:BC18,3))/3)</f>
        <v xml:space="preserve"> </v>
      </c>
      <c r="BG18" s="119"/>
      <c r="BH18" s="119"/>
      <c r="BI18" s="119"/>
      <c r="BJ18" s="120"/>
    </row>
    <row r="19" spans="2:68" x14ac:dyDescent="0.2">
      <c r="B19" s="109"/>
      <c r="C19" s="446" t="s">
        <v>283</v>
      </c>
      <c r="D19" s="513"/>
      <c r="E19" s="514"/>
      <c r="F19" s="515"/>
      <c r="G19" s="517"/>
      <c r="H19" s="513"/>
      <c r="I19" s="514"/>
      <c r="J19" s="513"/>
      <c r="K19" s="534"/>
      <c r="L19" s="513"/>
      <c r="M19" s="514"/>
      <c r="N19" s="513"/>
      <c r="O19" s="514"/>
      <c r="P19" s="517"/>
      <c r="Q19" s="532"/>
      <c r="R19" s="517"/>
      <c r="S19" s="517"/>
      <c r="T19" s="513"/>
      <c r="U19" s="514"/>
      <c r="V19" s="513"/>
      <c r="W19" s="514"/>
      <c r="X19" s="513"/>
      <c r="Y19" s="514"/>
      <c r="Z19" s="513"/>
      <c r="AA19" s="514"/>
      <c r="AB19" s="513"/>
      <c r="AC19" s="534"/>
      <c r="AD19" s="515"/>
      <c r="AE19" s="532"/>
      <c r="AF19" s="515"/>
      <c r="AG19" s="517"/>
      <c r="AH19" s="513"/>
      <c r="AI19" s="534"/>
      <c r="AJ19" s="513"/>
      <c r="AK19" s="514"/>
      <c r="AL19" s="513"/>
      <c r="AM19" s="514"/>
      <c r="AN19" s="513"/>
      <c r="AO19" s="514"/>
      <c r="AP19" s="513"/>
      <c r="AQ19" s="514"/>
      <c r="AR19" s="513"/>
      <c r="AS19" s="514"/>
      <c r="AT19" s="515"/>
      <c r="AU19" s="517"/>
      <c r="AV19" s="610"/>
      <c r="AW19" s="528"/>
      <c r="AX19" s="527"/>
      <c r="AY19" s="528"/>
      <c r="AZ19" s="527"/>
      <c r="BA19" s="528"/>
      <c r="BB19" s="513"/>
      <c r="BC19" s="514"/>
      <c r="BD19" s="53"/>
      <c r="BE19" s="55">
        <f>COUNT(D19:BC19)</f>
        <v>0</v>
      </c>
      <c r="BF19" s="55" t="str">
        <f>IF(BE19&lt;3," ",(LARGE(D19:BC19,1)+LARGE(D19:BC19,2)+LARGE(D19:BC19,3))/3)</f>
        <v xml:space="preserve"> </v>
      </c>
      <c r="BG19" s="105" t="str">
        <f>IF(COUNTIF(D19:BC19,"(1)")=0," ",COUNTIF(D19:BC19,"(1)"))</f>
        <v xml:space="preserve"> </v>
      </c>
      <c r="BH19" s="105" t="str">
        <f>IF(COUNTIF(D19:BC19,"(2)")=0," ",COUNTIF(D19:BC19,"(2)"))</f>
        <v xml:space="preserve"> </v>
      </c>
      <c r="BI19" s="105" t="str">
        <f>IF(COUNTIF(D19:BC19,"(3)")=0," ",COUNTIF(D19:BC19,"(3)"))</f>
        <v xml:space="preserve"> </v>
      </c>
      <c r="BJ19" s="124" t="str">
        <f>IF(SUM(BG19:BI19)=0," ",SUM(BG19:BI19))</f>
        <v xml:space="preserve"> </v>
      </c>
      <c r="BK19" s="449">
        <v>23</v>
      </c>
      <c r="BL19" s="449">
        <v>24</v>
      </c>
      <c r="BM19" s="449" t="str">
        <f>IF(BE19=0,Var!$B$8,IF(LARGE(D19:BC19,1)&gt;=195,Var!$B$4," "))</f>
        <v>---</v>
      </c>
      <c r="BN19" s="449" t="str">
        <f>IF(BE19=0,Var!$B$8,IF(LARGE(D19:BC19,1)&gt;=260,Var!$B$4," "))</f>
        <v>---</v>
      </c>
      <c r="BO19" s="449" t="str">
        <f>IF(BE19=0,Var!$B$8,IF(LARGE(D19:BC19,1)&gt;=300,Var!$B$4," "))</f>
        <v>---</v>
      </c>
      <c r="BP19" s="449" t="str">
        <f>IF(BE19=0,Var!$B$8,IF(LARGE(D19:BC19,1)&gt;=360,Var!$B$4," "))</f>
        <v>---</v>
      </c>
    </row>
    <row r="20" spans="2:68" s="111" customFormat="1" x14ac:dyDescent="0.2">
      <c r="B20" s="109"/>
      <c r="C20" s="446" t="s">
        <v>17</v>
      </c>
      <c r="D20" s="513"/>
      <c r="E20" s="534"/>
      <c r="F20" s="515"/>
      <c r="G20" s="537"/>
      <c r="H20" s="513"/>
      <c r="I20" s="534"/>
      <c r="J20" s="513"/>
      <c r="K20" s="534"/>
      <c r="L20" s="513"/>
      <c r="M20" s="534"/>
      <c r="N20" s="513"/>
      <c r="O20" s="534"/>
      <c r="P20" s="537"/>
      <c r="Q20" s="539"/>
      <c r="R20" s="537"/>
      <c r="S20" s="537"/>
      <c r="T20" s="513"/>
      <c r="U20" s="534"/>
      <c r="V20" s="513"/>
      <c r="W20" s="534"/>
      <c r="X20" s="513"/>
      <c r="Y20" s="534"/>
      <c r="Z20" s="513"/>
      <c r="AA20" s="514"/>
      <c r="AB20" s="513"/>
      <c r="AC20" s="534"/>
      <c r="AD20" s="515"/>
      <c r="AE20" s="535"/>
      <c r="AF20" s="515"/>
      <c r="AG20" s="537"/>
      <c r="AH20" s="513"/>
      <c r="AI20" s="534"/>
      <c r="AJ20" s="513"/>
      <c r="AK20" s="514"/>
      <c r="AL20" s="513"/>
      <c r="AM20" s="514"/>
      <c r="AN20" s="513"/>
      <c r="AO20" s="514"/>
      <c r="AP20" s="513"/>
      <c r="AQ20" s="514"/>
      <c r="AR20" s="513"/>
      <c r="AS20" s="514"/>
      <c r="AT20" s="515"/>
      <c r="AU20" s="517"/>
      <c r="AV20" s="613"/>
      <c r="AW20" s="535"/>
      <c r="AX20" s="536"/>
      <c r="AY20" s="535"/>
      <c r="AZ20" s="536"/>
      <c r="BA20" s="535"/>
      <c r="BB20" s="513"/>
      <c r="BC20" s="514"/>
      <c r="BD20" s="53"/>
      <c r="BE20" s="55">
        <f>COUNT(D20:BC20)</f>
        <v>0</v>
      </c>
      <c r="BF20" s="55" t="str">
        <f>IF(BE20&lt;3," ",(LARGE(D20:BC20,1)+LARGE(D20:BC20,2)+LARGE(D20:BC20,3))/3)</f>
        <v xml:space="preserve"> </v>
      </c>
      <c r="BG20" s="105" t="str">
        <f>IF(COUNTIF(D20:BC20,"(1)")=0," ",COUNTIF(D20:BC20,"(1)"))</f>
        <v xml:space="preserve"> </v>
      </c>
      <c r="BH20" s="105" t="str">
        <f>IF(COUNTIF(D20:BC20,"(2)")=0," ",COUNTIF(D20:BC20,"(2)"))</f>
        <v xml:space="preserve"> </v>
      </c>
      <c r="BI20" s="105" t="str">
        <f>IF(COUNTIF(D20:BC20,"(3)")=0," ",COUNTIF(D20:BC20,"(3)"))</f>
        <v xml:space="preserve"> </v>
      </c>
      <c r="BJ20" s="124" t="str">
        <f>IF(SUM(BG20:BI20)=0," ",SUM(BG20:BI20))</f>
        <v xml:space="preserve"> </v>
      </c>
      <c r="BK20" s="449">
        <v>15</v>
      </c>
      <c r="BL20" s="449">
        <v>15</v>
      </c>
      <c r="BM20" s="449">
        <v>19</v>
      </c>
      <c r="BN20" s="449" t="str">
        <f>IF(BE20=0,Var!$B$8,IF(LARGE(D20:BC20,1)&gt;=260,Var!$B$4," "))</f>
        <v>---</v>
      </c>
      <c r="BO20" s="449" t="str">
        <f>IF(BE20=0,Var!$B$8,IF(LARGE(D20:BC20,1)&gt;=300,Var!$B$4," "))</f>
        <v>---</v>
      </c>
      <c r="BP20" s="449" t="str">
        <f>IF(BE20=0,Var!$B$8,IF(LARGE(D20:BC20,1)&gt;=360,Var!$B$4," "))</f>
        <v>---</v>
      </c>
    </row>
    <row r="21" spans="2:68" s="111" customFormat="1" x14ac:dyDescent="0.2">
      <c r="B21" s="109"/>
      <c r="C21" s="446"/>
      <c r="D21" s="513"/>
      <c r="E21" s="534"/>
      <c r="F21" s="515"/>
      <c r="G21" s="537"/>
      <c r="H21" s="513"/>
      <c r="I21" s="514"/>
      <c r="J21" s="513"/>
      <c r="K21" s="534"/>
      <c r="L21" s="513"/>
      <c r="M21" s="534"/>
      <c r="N21" s="513"/>
      <c r="O21" s="534"/>
      <c r="P21" s="537"/>
      <c r="Q21" s="581"/>
      <c r="R21" s="537"/>
      <c r="S21" s="537"/>
      <c r="T21" s="513"/>
      <c r="U21" s="534"/>
      <c r="V21" s="513"/>
      <c r="W21" s="534"/>
      <c r="X21" s="513"/>
      <c r="Y21" s="534"/>
      <c r="Z21" s="513"/>
      <c r="AA21" s="514"/>
      <c r="AB21" s="513"/>
      <c r="AC21" s="534"/>
      <c r="AD21" s="515"/>
      <c r="AE21" s="533"/>
      <c r="AF21" s="515"/>
      <c r="AG21" s="537"/>
      <c r="AH21" s="513"/>
      <c r="AI21" s="534"/>
      <c r="AJ21" s="513"/>
      <c r="AK21" s="514"/>
      <c r="AL21" s="513"/>
      <c r="AM21" s="514"/>
      <c r="AN21" s="513"/>
      <c r="AO21" s="514"/>
      <c r="AP21" s="513"/>
      <c r="AQ21" s="514"/>
      <c r="AR21" s="513"/>
      <c r="AS21" s="514"/>
      <c r="AT21" s="515"/>
      <c r="AU21" s="517"/>
      <c r="AV21" s="611"/>
      <c r="AW21" s="531"/>
      <c r="AX21" s="530"/>
      <c r="AY21" s="591"/>
      <c r="AZ21" s="530"/>
      <c r="BA21" s="591"/>
      <c r="BB21" s="513"/>
      <c r="BC21" s="514"/>
      <c r="BD21" s="53"/>
      <c r="BE21" s="55"/>
      <c r="BF21" s="55"/>
      <c r="BG21" s="105"/>
      <c r="BH21" s="105"/>
      <c r="BI21" s="105"/>
      <c r="BJ21" s="124"/>
      <c r="BK21" s="449"/>
      <c r="BL21" s="449"/>
      <c r="BM21" s="449"/>
      <c r="BN21" s="449"/>
      <c r="BO21" s="449"/>
      <c r="BP21" s="449"/>
    </row>
    <row r="22" spans="2:68" ht="22.7" customHeight="1" x14ac:dyDescent="0.2">
      <c r="B22" s="106"/>
      <c r="C22" s="443" t="s">
        <v>215</v>
      </c>
      <c r="D22" s="520"/>
      <c r="E22" s="521"/>
      <c r="F22" s="520"/>
      <c r="G22" s="521"/>
      <c r="H22" s="522"/>
      <c r="I22" s="523"/>
      <c r="J22" s="524"/>
      <c r="K22" s="525"/>
      <c r="L22" s="524"/>
      <c r="M22" s="525"/>
      <c r="N22" s="520"/>
      <c r="O22" s="521"/>
      <c r="P22" s="521"/>
      <c r="Q22" s="521"/>
      <c r="R22" s="521"/>
      <c r="S22" s="521"/>
      <c r="T22" s="520"/>
      <c r="U22" s="521"/>
      <c r="V22" s="520"/>
      <c r="W22" s="521"/>
      <c r="X22" s="520"/>
      <c r="Y22" s="521"/>
      <c r="Z22" s="520"/>
      <c r="AA22" s="521"/>
      <c r="AB22" s="520"/>
      <c r="AC22" s="521"/>
      <c r="AD22" s="520"/>
      <c r="AE22" s="521"/>
      <c r="AF22" s="520"/>
      <c r="AG22" s="521"/>
      <c r="AH22" s="520"/>
      <c r="AI22" s="521"/>
      <c r="AJ22" s="520"/>
      <c r="AK22" s="521"/>
      <c r="AL22" s="520"/>
      <c r="AM22" s="521"/>
      <c r="AN22" s="520"/>
      <c r="AO22" s="521"/>
      <c r="AP22" s="520"/>
      <c r="AQ22" s="521"/>
      <c r="AR22" s="520"/>
      <c r="AS22" s="521"/>
      <c r="AT22" s="520"/>
      <c r="AU22" s="521"/>
      <c r="AV22" s="517"/>
      <c r="AW22" s="517"/>
      <c r="AX22" s="515"/>
      <c r="AY22" s="517"/>
      <c r="AZ22" s="515"/>
      <c r="BA22" s="517"/>
      <c r="BB22" s="520"/>
      <c r="BC22" s="521"/>
      <c r="BD22" s="53"/>
      <c r="BE22" s="53"/>
      <c r="BF22" s="53"/>
      <c r="BG22" s="119"/>
      <c r="BH22" s="119"/>
      <c r="BI22" s="119"/>
      <c r="BJ22" s="120"/>
    </row>
    <row r="23" spans="2:68" s="111" customFormat="1" x14ac:dyDescent="0.2">
      <c r="B23" s="109"/>
      <c r="C23" s="446" t="s">
        <v>57</v>
      </c>
      <c r="D23" s="513"/>
      <c r="E23" s="534"/>
      <c r="F23" s="515"/>
      <c r="G23" s="517"/>
      <c r="H23" s="513"/>
      <c r="I23" s="514"/>
      <c r="J23" s="513"/>
      <c r="K23" s="514"/>
      <c r="L23" s="513"/>
      <c r="M23" s="514"/>
      <c r="N23" s="513"/>
      <c r="O23" s="514"/>
      <c r="P23" s="517"/>
      <c r="Q23" s="532"/>
      <c r="R23" s="517"/>
      <c r="S23" s="517"/>
      <c r="T23" s="513"/>
      <c r="U23" s="514"/>
      <c r="V23" s="513"/>
      <c r="W23" s="514"/>
      <c r="X23" s="513"/>
      <c r="Y23" s="534"/>
      <c r="Z23" s="513"/>
      <c r="AA23" s="534"/>
      <c r="AB23" s="513"/>
      <c r="AC23" s="514"/>
      <c r="AD23" s="515"/>
      <c r="AE23" s="532"/>
      <c r="AF23" s="515"/>
      <c r="AG23" s="517"/>
      <c r="AH23" s="513"/>
      <c r="AI23" s="514"/>
      <c r="AJ23" s="513"/>
      <c r="AK23" s="514"/>
      <c r="AL23" s="513"/>
      <c r="AM23" s="514"/>
      <c r="AN23" s="513"/>
      <c r="AO23" s="514"/>
      <c r="AP23" s="513"/>
      <c r="AQ23" s="514"/>
      <c r="AR23" s="513"/>
      <c r="AS23" s="514"/>
      <c r="AT23" s="515"/>
      <c r="AU23" s="517"/>
      <c r="AV23" s="610"/>
      <c r="AW23" s="528"/>
      <c r="AX23" s="527"/>
      <c r="AY23" s="528"/>
      <c r="AZ23" s="527"/>
      <c r="BA23" s="528"/>
      <c r="BB23" s="513"/>
      <c r="BC23" s="514"/>
      <c r="BD23" s="53"/>
      <c r="BE23" s="55">
        <f>COUNT(D23:BC23)</f>
        <v>0</v>
      </c>
      <c r="BF23" s="55" t="str">
        <f>IF(BE23&lt;3," ",(LARGE(D23:BC23,1)+LARGE(D23:BC23,2)+LARGE(D23:BC23,3))/3)</f>
        <v xml:space="preserve"> </v>
      </c>
      <c r="BG23" s="105" t="str">
        <f>IF(COUNTIF(D23:BC23,"(1)")=0," ",COUNTIF(D23:BC23,"(1)"))</f>
        <v xml:space="preserve"> </v>
      </c>
      <c r="BH23" s="105" t="str">
        <f>IF(COUNTIF(D23:BC23,"(2)")=0," ",COUNTIF(D23:BC23,"(2)"))</f>
        <v xml:space="preserve"> </v>
      </c>
      <c r="BI23" s="105" t="str">
        <f>IF(COUNTIF(D23:BC23,"(3)")=0," ",COUNTIF(D23:BC23,"(3)"))</f>
        <v xml:space="preserve"> </v>
      </c>
      <c r="BJ23" s="124" t="str">
        <f>IF(SUM(BG23:BI23)=0," ",SUM(BG23:BI23))</f>
        <v xml:space="preserve"> </v>
      </c>
      <c r="BK23" s="449">
        <v>16</v>
      </c>
      <c r="BL23" s="449">
        <v>16</v>
      </c>
      <c r="BM23" s="449">
        <v>16</v>
      </c>
      <c r="BN23" s="449">
        <v>16</v>
      </c>
      <c r="BO23" s="449">
        <v>16</v>
      </c>
      <c r="BP23" s="449">
        <v>19</v>
      </c>
    </row>
    <row r="24" spans="2:68" s="111" customFormat="1" x14ac:dyDescent="0.2">
      <c r="B24" s="109"/>
      <c r="C24" s="446" t="s">
        <v>325</v>
      </c>
      <c r="D24" s="513"/>
      <c r="E24" s="534"/>
      <c r="F24" s="515"/>
      <c r="G24" s="537"/>
      <c r="H24" s="513"/>
      <c r="I24" s="514"/>
      <c r="J24" s="513"/>
      <c r="K24" s="534"/>
      <c r="L24" s="513"/>
      <c r="M24" s="534"/>
      <c r="N24" s="513"/>
      <c r="O24" s="534"/>
      <c r="P24" s="537"/>
      <c r="Q24" s="539"/>
      <c r="R24" s="537"/>
      <c r="S24" s="537"/>
      <c r="T24" s="513"/>
      <c r="U24" s="534"/>
      <c r="V24" s="513"/>
      <c r="W24" s="534"/>
      <c r="X24" s="513"/>
      <c r="Y24" s="534"/>
      <c r="Z24" s="513"/>
      <c r="AA24" s="514"/>
      <c r="AB24" s="513"/>
      <c r="AC24" s="534"/>
      <c r="AD24" s="515"/>
      <c r="AE24" s="539"/>
      <c r="AF24" s="515"/>
      <c r="AG24" s="537"/>
      <c r="AH24" s="513"/>
      <c r="AI24" s="534"/>
      <c r="AJ24" s="513"/>
      <c r="AK24" s="514"/>
      <c r="AL24" s="513"/>
      <c r="AM24" s="514"/>
      <c r="AN24" s="513"/>
      <c r="AO24" s="514"/>
      <c r="AP24" s="513"/>
      <c r="AQ24" s="534"/>
      <c r="AR24" s="513"/>
      <c r="AS24" s="514"/>
      <c r="AT24" s="515"/>
      <c r="AU24" s="517"/>
      <c r="AV24" s="613"/>
      <c r="AW24" s="535"/>
      <c r="AX24" s="536"/>
      <c r="AY24" s="535"/>
      <c r="AZ24" s="536"/>
      <c r="BA24" s="539"/>
      <c r="BB24" s="513"/>
      <c r="BC24" s="514"/>
      <c r="BD24" s="53"/>
      <c r="BE24" s="55">
        <f>COUNT(D24:BC24)</f>
        <v>0</v>
      </c>
      <c r="BF24" s="55" t="str">
        <f>IF(BE24&lt;3," ",(LARGE(D24:BC24,1)+LARGE(D24:BC24,2)+LARGE(D24:BC24,3))/3)</f>
        <v xml:space="preserve"> </v>
      </c>
      <c r="BG24" s="105" t="str">
        <f>IF(COUNTIF(D24:BC24,"(1)")=0," ",COUNTIF(D24:BC24,"(1)"))</f>
        <v xml:space="preserve"> </v>
      </c>
      <c r="BH24" s="105" t="str">
        <f>IF(COUNTIF(D24:BC24,"(2)")=0," ",COUNTIF(D24:BC24,"(2)"))</f>
        <v xml:space="preserve"> </v>
      </c>
      <c r="BI24" s="105" t="str">
        <f>IF(COUNTIF(D24:BC24,"(3)")=0," ",COUNTIF(D24:BC24,"(3)"))</f>
        <v xml:space="preserve"> </v>
      </c>
      <c r="BJ24" s="124" t="str">
        <f>IF(SUM(BG24:BI24)=0," ",SUM(BG24:BI24))</f>
        <v xml:space="preserve"> </v>
      </c>
      <c r="BK24" s="449">
        <v>1</v>
      </c>
      <c r="BL24" s="449">
        <v>1</v>
      </c>
      <c r="BM24" s="449">
        <v>1</v>
      </c>
      <c r="BN24" s="449">
        <v>3</v>
      </c>
      <c r="BO24" s="449">
        <v>9</v>
      </c>
      <c r="BP24" s="449">
        <v>18</v>
      </c>
    </row>
    <row r="25" spans="2:68" x14ac:dyDescent="0.2">
      <c r="B25" s="109"/>
      <c r="C25" s="446" t="s">
        <v>39</v>
      </c>
      <c r="D25" s="513"/>
      <c r="E25" s="514"/>
      <c r="F25" s="515"/>
      <c r="G25" s="517"/>
      <c r="H25" s="513"/>
      <c r="I25" s="514"/>
      <c r="J25" s="513"/>
      <c r="K25" s="514"/>
      <c r="L25" s="513"/>
      <c r="M25" s="514"/>
      <c r="N25" s="513"/>
      <c r="O25" s="514"/>
      <c r="P25" s="517"/>
      <c r="Q25" s="533"/>
      <c r="R25" s="517"/>
      <c r="S25" s="517"/>
      <c r="T25" s="513"/>
      <c r="U25" s="514"/>
      <c r="V25" s="513"/>
      <c r="W25" s="514"/>
      <c r="X25" s="513"/>
      <c r="Y25" s="514"/>
      <c r="Z25" s="513"/>
      <c r="AA25" s="514"/>
      <c r="AB25" s="513"/>
      <c r="AC25" s="514"/>
      <c r="AD25" s="515"/>
      <c r="AE25" s="533"/>
      <c r="AF25" s="515"/>
      <c r="AG25" s="517"/>
      <c r="AH25" s="513"/>
      <c r="AI25" s="514"/>
      <c r="AJ25" s="513"/>
      <c r="AK25" s="514"/>
      <c r="AL25" s="513"/>
      <c r="AM25" s="514"/>
      <c r="AN25" s="513"/>
      <c r="AO25" s="514"/>
      <c r="AP25" s="513"/>
      <c r="AQ25" s="514"/>
      <c r="AR25" s="513"/>
      <c r="AS25" s="514"/>
      <c r="AT25" s="515"/>
      <c r="AU25" s="517"/>
      <c r="AV25" s="611"/>
      <c r="AW25" s="531"/>
      <c r="AX25" s="530"/>
      <c r="AY25" s="591"/>
      <c r="AZ25" s="530"/>
      <c r="BA25" s="591"/>
      <c r="BB25" s="513"/>
      <c r="BC25" s="514"/>
      <c r="BD25" s="53"/>
      <c r="BE25" s="55">
        <f>COUNT(D25:BC25)</f>
        <v>0</v>
      </c>
      <c r="BF25" s="55" t="str">
        <f>IF(BE25&lt;3," ",(LARGE(D25:BC25,1)+LARGE(D25:BC25,2)+LARGE(D25:BC25,3))/3)</f>
        <v xml:space="preserve"> </v>
      </c>
      <c r="BG25" s="105" t="str">
        <f>IF(COUNTIF(D25:BC25,"(1)")=0," ",COUNTIF(D25:BC25,"(1)"))</f>
        <v xml:space="preserve"> </v>
      </c>
      <c r="BH25" s="105" t="str">
        <f>IF(COUNTIF(D25:BC25,"(2)")=0," ",COUNTIF(D25:BC25,"(2)"))</f>
        <v xml:space="preserve"> </v>
      </c>
      <c r="BI25" s="105" t="str">
        <f>IF(COUNTIF(D25:BC25,"(3)")=0," ",COUNTIF(D25:BC25,"(3)"))</f>
        <v xml:space="preserve"> </v>
      </c>
      <c r="BJ25" s="124" t="str">
        <f>IF(SUM(BG25:BI25)=0," ",SUM(BG25:BI25))</f>
        <v xml:space="preserve"> </v>
      </c>
      <c r="BK25" s="449">
        <v>11</v>
      </c>
      <c r="BL25" s="449">
        <v>11</v>
      </c>
      <c r="BM25" s="449">
        <v>11</v>
      </c>
      <c r="BN25" s="449">
        <v>13</v>
      </c>
      <c r="BO25" s="449" t="str">
        <f>IF(BE25=0,Var!$B$8,IF(LARGE(D25:BC25,1)&gt;=300,Var!$B$4," "))</f>
        <v>---</v>
      </c>
      <c r="BP25" s="449" t="str">
        <f>IF(BE25=0,Var!$B$8,IF(LARGE(D25:BC25,1)&gt;=360,Var!$B$4," "))</f>
        <v>---</v>
      </c>
    </row>
    <row r="26" spans="2:68" ht="22.7" customHeight="1" x14ac:dyDescent="0.2">
      <c r="B26" s="106"/>
      <c r="C26" s="443" t="s">
        <v>251</v>
      </c>
      <c r="D26" s="520"/>
      <c r="E26" s="521"/>
      <c r="F26" s="520"/>
      <c r="G26" s="521"/>
      <c r="H26" s="522"/>
      <c r="I26" s="523"/>
      <c r="J26" s="524"/>
      <c r="K26" s="525"/>
      <c r="L26" s="524"/>
      <c r="M26" s="525"/>
      <c r="N26" s="520"/>
      <c r="O26" s="521"/>
      <c r="P26" s="521"/>
      <c r="Q26" s="521"/>
      <c r="R26" s="521"/>
      <c r="S26" s="521"/>
      <c r="T26" s="520"/>
      <c r="U26" s="521"/>
      <c r="V26" s="520"/>
      <c r="W26" s="521"/>
      <c r="X26" s="520"/>
      <c r="Y26" s="521"/>
      <c r="Z26" s="520"/>
      <c r="AA26" s="521"/>
      <c r="AB26" s="520"/>
      <c r="AC26" s="521"/>
      <c r="AD26" s="520"/>
      <c r="AE26" s="521"/>
      <c r="AF26" s="520"/>
      <c r="AG26" s="521"/>
      <c r="AH26" s="520"/>
      <c r="AI26" s="521"/>
      <c r="AJ26" s="520"/>
      <c r="AK26" s="521"/>
      <c r="AL26" s="520"/>
      <c r="AM26" s="521"/>
      <c r="AN26" s="520"/>
      <c r="AO26" s="521"/>
      <c r="AP26" s="520"/>
      <c r="AQ26" s="521"/>
      <c r="AR26" s="520"/>
      <c r="AS26" s="521"/>
      <c r="AT26" s="520"/>
      <c r="AU26" s="521"/>
      <c r="AV26" s="517"/>
      <c r="AW26" s="517"/>
      <c r="AX26" s="515"/>
      <c r="AY26" s="517"/>
      <c r="AZ26" s="515"/>
      <c r="BA26" s="517"/>
      <c r="BB26" s="520"/>
      <c r="BC26" s="521"/>
      <c r="BD26" s="53"/>
      <c r="BE26" s="53"/>
      <c r="BF26" s="53"/>
      <c r="BG26" s="119"/>
      <c r="BH26" s="119"/>
      <c r="BI26" s="119"/>
      <c r="BJ26" s="120"/>
    </row>
    <row r="27" spans="2:68" s="111" customFormat="1" x14ac:dyDescent="0.2">
      <c r="B27" s="109"/>
      <c r="C27" s="446" t="s">
        <v>28</v>
      </c>
      <c r="D27" s="513"/>
      <c r="E27" s="514"/>
      <c r="F27" s="515"/>
      <c r="G27" s="517"/>
      <c r="H27" s="513"/>
      <c r="I27" s="514"/>
      <c r="J27" s="513"/>
      <c r="K27" s="514"/>
      <c r="L27" s="513"/>
      <c r="M27" s="514"/>
      <c r="N27" s="513"/>
      <c r="O27" s="514"/>
      <c r="P27" s="517"/>
      <c r="Q27" s="532"/>
      <c r="R27" s="517"/>
      <c r="S27" s="517"/>
      <c r="T27" s="513"/>
      <c r="U27" s="534"/>
      <c r="V27" s="513"/>
      <c r="W27" s="514"/>
      <c r="X27" s="513"/>
      <c r="Y27" s="534"/>
      <c r="Z27" s="513"/>
      <c r="AA27" s="514"/>
      <c r="AB27" s="513"/>
      <c r="AC27" s="514"/>
      <c r="AD27" s="515"/>
      <c r="AE27" s="538"/>
      <c r="AF27" s="515"/>
      <c r="AG27" s="537"/>
      <c r="AH27" s="513"/>
      <c r="AI27" s="514"/>
      <c r="AJ27" s="513"/>
      <c r="AK27" s="514"/>
      <c r="AL27" s="513"/>
      <c r="AM27" s="514"/>
      <c r="AN27" s="513"/>
      <c r="AO27" s="514"/>
      <c r="AP27" s="513"/>
      <c r="AQ27" s="534"/>
      <c r="AR27" s="513"/>
      <c r="AS27" s="514"/>
      <c r="AT27" s="515"/>
      <c r="AU27" s="517"/>
      <c r="AV27" s="610"/>
      <c r="AW27" s="620"/>
      <c r="AX27" s="527"/>
      <c r="AY27" s="528"/>
      <c r="AZ27" s="527"/>
      <c r="BA27" s="528"/>
      <c r="BB27" s="513"/>
      <c r="BC27" s="514"/>
      <c r="BD27" s="53"/>
      <c r="BE27" s="55">
        <f>COUNT(D27:BC27)</f>
        <v>0</v>
      </c>
      <c r="BF27" s="55" t="str">
        <f>IF(BE27&lt;3," ",(LARGE(D27:BC27,1)+LARGE(D27:BC27,2)+LARGE(D27:BC27,3))/3)</f>
        <v xml:space="preserve"> </v>
      </c>
      <c r="BG27" s="105" t="str">
        <f>IF(COUNTIF(D27:BC27,"(1)")=0," ",COUNTIF(D27:BC27,"(1)"))</f>
        <v xml:space="preserve"> </v>
      </c>
      <c r="BH27" s="105" t="str">
        <f>IF(COUNTIF(D27:BC27,"(2)")=0," ",COUNTIF(D27:BC27,"(2)"))</f>
        <v xml:space="preserve"> </v>
      </c>
      <c r="BI27" s="105" t="str">
        <f>IF(COUNTIF(D27:BC27,"(3)")=0," ",COUNTIF(D27:BC27,"(3)"))</f>
        <v xml:space="preserve"> </v>
      </c>
      <c r="BJ27" s="124" t="str">
        <f>IF(SUM(BG27:BI27)=0," ",SUM(BG27:BI27))</f>
        <v xml:space="preserve"> </v>
      </c>
      <c r="BK27" s="449">
        <v>24</v>
      </c>
      <c r="BL27" s="449">
        <v>24</v>
      </c>
      <c r="BM27" s="449">
        <v>24</v>
      </c>
      <c r="BN27" s="449">
        <v>24</v>
      </c>
      <c r="BO27" s="449">
        <v>24</v>
      </c>
      <c r="BP27" s="449" t="str">
        <f>IF(BE27=0,Var!$B$8,IF(LARGE(D27:BC27,1)&gt;=360,Var!$B$4," "))</f>
        <v>---</v>
      </c>
    </row>
    <row r="28" spans="2:68" x14ac:dyDescent="0.2">
      <c r="B28" s="109"/>
      <c r="C28" s="446" t="s">
        <v>287</v>
      </c>
      <c r="D28" s="513"/>
      <c r="E28" s="514"/>
      <c r="F28" s="515"/>
      <c r="G28" s="517"/>
      <c r="H28" s="513"/>
      <c r="I28" s="514"/>
      <c r="J28" s="513"/>
      <c r="K28" s="514"/>
      <c r="L28" s="513"/>
      <c r="M28" s="514"/>
      <c r="N28" s="513"/>
      <c r="O28" s="514"/>
      <c r="P28" s="517"/>
      <c r="Q28" s="533"/>
      <c r="R28" s="517"/>
      <c r="S28" s="517"/>
      <c r="T28" s="513"/>
      <c r="U28" s="514"/>
      <c r="V28" s="513"/>
      <c r="W28" s="514"/>
      <c r="X28" s="513"/>
      <c r="Y28" s="514"/>
      <c r="Z28" s="513"/>
      <c r="AA28" s="514"/>
      <c r="AB28" s="513"/>
      <c r="AC28" s="514"/>
      <c r="AD28" s="515"/>
      <c r="AE28" s="533"/>
      <c r="AF28" s="515"/>
      <c r="AG28" s="517"/>
      <c r="AH28" s="513"/>
      <c r="AI28" s="514"/>
      <c r="AJ28" s="513"/>
      <c r="AK28" s="514"/>
      <c r="AL28" s="513"/>
      <c r="AM28" s="514"/>
      <c r="AN28" s="513"/>
      <c r="AO28" s="514"/>
      <c r="AP28" s="513"/>
      <c r="AQ28" s="534"/>
      <c r="AR28" s="513"/>
      <c r="AS28" s="514"/>
      <c r="AT28" s="515"/>
      <c r="AU28" s="517"/>
      <c r="AV28" s="611"/>
      <c r="AW28" s="531"/>
      <c r="AX28" s="530"/>
      <c r="AY28" s="531"/>
      <c r="AZ28" s="530"/>
      <c r="BA28" s="531"/>
      <c r="BB28" s="513"/>
      <c r="BC28" s="514"/>
      <c r="BD28" s="53"/>
      <c r="BE28" s="55">
        <f>COUNT(D28:BC28)</f>
        <v>0</v>
      </c>
      <c r="BF28" s="55" t="str">
        <f>IF(BE28&lt;3," ",(LARGE(D28:BC28,1)+LARGE(D28:BC28,2)+LARGE(D28:BC28,3))/3)</f>
        <v xml:space="preserve"> </v>
      </c>
      <c r="BG28" s="105" t="str">
        <f>IF(COUNTIF(D28:BC28,"(1)")=0," ",COUNTIF(D28:BC28,"(1)"))</f>
        <v xml:space="preserve"> </v>
      </c>
      <c r="BH28" s="105" t="str">
        <f>IF(COUNTIF(D28:BC28,"(2)")=0," ",COUNTIF(D28:BC28,"(2)"))</f>
        <v xml:space="preserve"> </v>
      </c>
      <c r="BI28" s="105" t="str">
        <f>IF(COUNTIF(D28:BC28,"(3)")=0," ",COUNTIF(D28:BC28,"(3)"))</f>
        <v xml:space="preserve"> </v>
      </c>
      <c r="BJ28" s="124" t="str">
        <f>IF(SUM(BG28:BI28)=0," ",SUM(BG28:BI28))</f>
        <v xml:space="preserve"> </v>
      </c>
      <c r="BK28" s="449" t="str">
        <f>IF(BE28=0,Var!$B$8,IF(LARGE(D28:BC28,1)&gt;=85,Var!$B$4," "))</f>
        <v>---</v>
      </c>
      <c r="BL28" s="449" t="str">
        <f>IF(BE28=0,Var!$B$8,IF(LARGE(D28:BC28,1)&gt;=140,Var!$B$4," "))</f>
        <v>---</v>
      </c>
      <c r="BM28" s="449" t="str">
        <f>IF(BE28=0,Var!$B$8,IF(LARGE(D28:BC28,1)&gt;=195,Var!$B$4," "))</f>
        <v>---</v>
      </c>
      <c r="BN28" s="449" t="str">
        <f>IF(BE28=0,Var!$B$8,IF(LARGE(D28:BC28,1)&gt;=260,Var!$B$4," "))</f>
        <v>---</v>
      </c>
      <c r="BO28" s="449" t="str">
        <f>IF(BE28=0,Var!$B$8,IF(LARGE(D28:BC28,1)&gt;=300,Var!$B$4," "))</f>
        <v>---</v>
      </c>
      <c r="BP28" s="449" t="str">
        <f>IF(BE28=0,Var!$B$8,IF(LARGE(D28:BC28,1)&gt;=360,Var!$B$4," "))</f>
        <v>---</v>
      </c>
    </row>
    <row r="29" spans="2:68" ht="21.75" customHeight="1" x14ac:dyDescent="0.2">
      <c r="B29" s="106"/>
      <c r="C29" s="443" t="s">
        <v>250</v>
      </c>
      <c r="D29" s="520"/>
      <c r="E29" s="521"/>
      <c r="F29" s="520"/>
      <c r="G29" s="521"/>
      <c r="H29" s="522"/>
      <c r="I29" s="523"/>
      <c r="J29" s="524"/>
      <c r="K29" s="525"/>
      <c r="L29" s="524"/>
      <c r="M29" s="525"/>
      <c r="N29" s="520"/>
      <c r="O29" s="521"/>
      <c r="P29" s="521"/>
      <c r="Q29" s="521"/>
      <c r="R29" s="521"/>
      <c r="S29" s="521"/>
      <c r="T29" s="520"/>
      <c r="U29" s="521"/>
      <c r="V29" s="520"/>
      <c r="W29" s="521"/>
      <c r="X29" s="520"/>
      <c r="Y29" s="521"/>
      <c r="Z29" s="520"/>
      <c r="AA29" s="521"/>
      <c r="AB29" s="520"/>
      <c r="AC29" s="521"/>
      <c r="AD29" s="520"/>
      <c r="AE29" s="521"/>
      <c r="AF29" s="520"/>
      <c r="AG29" s="521"/>
      <c r="AH29" s="520"/>
      <c r="AI29" s="521"/>
      <c r="AJ29" s="520"/>
      <c r="AK29" s="521"/>
      <c r="AL29" s="520"/>
      <c r="AM29" s="521"/>
      <c r="AN29" s="520"/>
      <c r="AO29" s="521"/>
      <c r="AP29" s="520"/>
      <c r="AQ29" s="521"/>
      <c r="AR29" s="520"/>
      <c r="AS29" s="521"/>
      <c r="AT29" s="520"/>
      <c r="AU29" s="521"/>
      <c r="AV29" s="517"/>
      <c r="AW29" s="517"/>
      <c r="AX29" s="515"/>
      <c r="AY29" s="517"/>
      <c r="AZ29" s="515"/>
      <c r="BA29" s="517"/>
      <c r="BB29" s="520"/>
      <c r="BC29" s="521"/>
      <c r="BD29" s="53"/>
      <c r="BE29" s="53"/>
      <c r="BF29" s="53"/>
      <c r="BG29" s="119"/>
      <c r="BH29" s="119"/>
      <c r="BI29" s="119"/>
      <c r="BJ29" s="120"/>
      <c r="BK29" s="121">
        <v>70</v>
      </c>
      <c r="BL29" s="121">
        <v>125</v>
      </c>
      <c r="BM29" s="121">
        <v>185</v>
      </c>
      <c r="BN29" s="121">
        <v>235</v>
      </c>
      <c r="BO29" s="121">
        <v>270</v>
      </c>
      <c r="BP29" s="121">
        <v>335</v>
      </c>
    </row>
    <row r="30" spans="2:68" x14ac:dyDescent="0.2">
      <c r="B30" s="109"/>
      <c r="C30" s="446" t="s">
        <v>248</v>
      </c>
      <c r="D30" s="513"/>
      <c r="E30" s="514"/>
      <c r="F30" s="515"/>
      <c r="G30" s="517"/>
      <c r="H30" s="513"/>
      <c r="I30" s="514"/>
      <c r="J30" s="513"/>
      <c r="K30" s="514"/>
      <c r="L30" s="513"/>
      <c r="M30" s="514"/>
      <c r="N30" s="513"/>
      <c r="O30" s="514"/>
      <c r="P30" s="517"/>
      <c r="Q30" s="516"/>
      <c r="R30" s="517"/>
      <c r="S30" s="517"/>
      <c r="T30" s="513"/>
      <c r="U30" s="514"/>
      <c r="V30" s="513"/>
      <c r="W30" s="514"/>
      <c r="X30" s="513"/>
      <c r="Y30" s="514"/>
      <c r="Z30" s="513"/>
      <c r="AA30" s="514"/>
      <c r="AB30" s="513"/>
      <c r="AC30" s="514"/>
      <c r="AD30" s="515"/>
      <c r="AE30" s="533"/>
      <c r="AF30" s="515"/>
      <c r="AG30" s="517"/>
      <c r="AH30" s="513"/>
      <c r="AI30" s="514"/>
      <c r="AJ30" s="513"/>
      <c r="AK30" s="514"/>
      <c r="AL30" s="513"/>
      <c r="AM30" s="514"/>
      <c r="AN30" s="513"/>
      <c r="AO30" s="514"/>
      <c r="AP30" s="513"/>
      <c r="AQ30" s="514"/>
      <c r="AR30" s="513"/>
      <c r="AS30" s="514"/>
      <c r="AT30" s="515"/>
      <c r="AU30" s="517"/>
      <c r="AV30" s="612"/>
      <c r="AW30" s="519"/>
      <c r="AX30" s="518"/>
      <c r="AY30" s="519"/>
      <c r="AZ30" s="518"/>
      <c r="BA30" s="519"/>
      <c r="BB30" s="513"/>
      <c r="BC30" s="514"/>
      <c r="BD30" s="53"/>
      <c r="BE30" s="55">
        <f>COUNT(D30:BC30)</f>
        <v>0</v>
      </c>
      <c r="BF30" s="55" t="str">
        <f>IF(BE30&lt;3," ",(LARGE(D30:BC30,1)+LARGE(D30:BC30,2)+LARGE(D30:BC30,3))/3)</f>
        <v xml:space="preserve"> </v>
      </c>
      <c r="BG30" s="105" t="str">
        <f>IF(COUNTIF(D30:BC30,"(1)")=0," ",COUNTIF(D30:BC30,"(1)"))</f>
        <v xml:space="preserve"> </v>
      </c>
      <c r="BH30" s="105" t="str">
        <f>IF(COUNTIF(D30:BC30,"(2)")=0," ",COUNTIF(D30:BC30,"(2)"))</f>
        <v xml:space="preserve"> </v>
      </c>
      <c r="BI30" s="105" t="str">
        <f>IF(COUNTIF(D30:BC30,"(3)")=0," ",COUNTIF(D30:BC30,"(3)"))</f>
        <v xml:space="preserve"> </v>
      </c>
      <c r="BJ30" s="124" t="str">
        <f>IF(SUM(BG30:BI30)=0," ",SUM(BG30:BI30))</f>
        <v xml:space="preserve"> </v>
      </c>
      <c r="BK30" s="449">
        <v>17</v>
      </c>
      <c r="BL30" s="449">
        <v>17</v>
      </c>
      <c r="BM30" s="449" t="str">
        <f>IF(BE30=0,Var!$B$8,IF(LARGE(D30:BC30,1)&gt;=185,Var!$B$4," "))</f>
        <v>---</v>
      </c>
      <c r="BN30" s="449" t="str">
        <f>IF(BE30=0,Var!$B$8,IF(LARGE(D30:BC30,1)&gt;=235,Var!$B$4," "))</f>
        <v>---</v>
      </c>
      <c r="BO30" s="449" t="str">
        <f>IF(BE30=0,Var!$B$8,IF(LARGE(D30:BC30,1)&gt;=270,Var!$B$4," "))</f>
        <v>---</v>
      </c>
      <c r="BP30" s="449" t="str">
        <f>IF(BE30=0,Var!$B$8,IF(LARGE(D30:BC30,1)&gt;=335,Var!$B$4," "))</f>
        <v>---</v>
      </c>
    </row>
    <row r="31" spans="2:68" ht="22.5" customHeight="1" x14ac:dyDescent="0.2">
      <c r="B31" s="106"/>
      <c r="C31" s="443" t="s">
        <v>253</v>
      </c>
      <c r="D31" s="520"/>
      <c r="E31" s="521"/>
      <c r="F31" s="520"/>
      <c r="G31" s="521"/>
      <c r="H31" s="522"/>
      <c r="I31" s="523"/>
      <c r="J31" s="524"/>
      <c r="K31" s="525"/>
      <c r="L31" s="524"/>
      <c r="M31" s="525"/>
      <c r="N31" s="520"/>
      <c r="O31" s="521"/>
      <c r="P31" s="521"/>
      <c r="Q31" s="521"/>
      <c r="R31" s="521"/>
      <c r="S31" s="521"/>
      <c r="T31" s="520"/>
      <c r="U31" s="521"/>
      <c r="V31" s="520"/>
      <c r="W31" s="521"/>
      <c r="X31" s="520"/>
      <c r="Y31" s="521"/>
      <c r="Z31" s="520"/>
      <c r="AA31" s="521"/>
      <c r="AB31" s="520"/>
      <c r="AC31" s="521"/>
      <c r="AD31" s="520"/>
      <c r="AE31" s="521"/>
      <c r="AF31" s="520"/>
      <c r="AG31" s="521"/>
      <c r="AH31" s="520"/>
      <c r="AI31" s="521"/>
      <c r="AJ31" s="520"/>
      <c r="AK31" s="521"/>
      <c r="AL31" s="520"/>
      <c r="AM31" s="521"/>
      <c r="AN31" s="520"/>
      <c r="AO31" s="521"/>
      <c r="AP31" s="520"/>
      <c r="AQ31" s="521"/>
      <c r="AR31" s="520"/>
      <c r="AS31" s="521"/>
      <c r="AT31" s="520"/>
      <c r="AU31" s="521"/>
      <c r="AV31" s="517"/>
      <c r="AW31" s="517"/>
      <c r="AX31" s="515"/>
      <c r="AY31" s="517"/>
      <c r="AZ31" s="515"/>
      <c r="BA31" s="517"/>
      <c r="BB31" s="520"/>
      <c r="BC31" s="521"/>
      <c r="BD31" s="53"/>
      <c r="BE31" s="55"/>
      <c r="BF31" s="53"/>
      <c r="BG31" s="119"/>
      <c r="BH31" s="119"/>
      <c r="BI31" s="119"/>
      <c r="BJ31" s="120"/>
      <c r="BK31" s="121">
        <v>70</v>
      </c>
      <c r="BL31" s="121">
        <v>125</v>
      </c>
      <c r="BM31" s="121">
        <v>185</v>
      </c>
      <c r="BN31" s="121">
        <v>235</v>
      </c>
      <c r="BO31" s="121">
        <v>270</v>
      </c>
      <c r="BP31" s="121">
        <v>335</v>
      </c>
    </row>
    <row r="32" spans="2:68" x14ac:dyDescent="0.2">
      <c r="B32" s="109"/>
      <c r="C32" s="446" t="s">
        <v>57</v>
      </c>
      <c r="D32" s="513"/>
      <c r="E32" s="514"/>
      <c r="F32" s="515"/>
      <c r="G32" s="517"/>
      <c r="H32" s="513"/>
      <c r="I32" s="514"/>
      <c r="J32" s="513"/>
      <c r="K32" s="514"/>
      <c r="L32" s="513"/>
      <c r="M32" s="514"/>
      <c r="N32" s="513"/>
      <c r="O32" s="514"/>
      <c r="P32" s="517"/>
      <c r="Q32" s="532"/>
      <c r="R32" s="517"/>
      <c r="S32" s="517"/>
      <c r="T32" s="513"/>
      <c r="U32" s="514"/>
      <c r="V32" s="513"/>
      <c r="W32" s="514"/>
      <c r="X32" s="513"/>
      <c r="Y32" s="514"/>
      <c r="Z32" s="513"/>
      <c r="AA32" s="514"/>
      <c r="AB32" s="513"/>
      <c r="AC32" s="514"/>
      <c r="AD32" s="515"/>
      <c r="AE32" s="535"/>
      <c r="AF32" s="515"/>
      <c r="AG32" s="517"/>
      <c r="AH32" s="513"/>
      <c r="AI32" s="514"/>
      <c r="AJ32" s="513"/>
      <c r="AK32" s="514"/>
      <c r="AL32" s="513"/>
      <c r="AM32" s="514"/>
      <c r="AN32" s="513"/>
      <c r="AO32" s="514"/>
      <c r="AP32" s="513"/>
      <c r="AQ32" s="514"/>
      <c r="AR32" s="513"/>
      <c r="AS32" s="514"/>
      <c r="AT32" s="515"/>
      <c r="AU32" s="517"/>
      <c r="AV32" s="610"/>
      <c r="AW32" s="528"/>
      <c r="AX32" s="527"/>
      <c r="AY32" s="528"/>
      <c r="AZ32" s="527"/>
      <c r="BA32" s="528"/>
      <c r="BB32" s="513"/>
      <c r="BC32" s="514"/>
      <c r="BD32" s="53"/>
      <c r="BE32" s="55">
        <f>COUNT(D32:BC32)</f>
        <v>0</v>
      </c>
      <c r="BF32" s="55" t="str">
        <f>IF(BE32&lt;3," ",(LARGE(D32:BC32,1)+LARGE(D32:BC32,2)+LARGE(D32:BC32,3))/3)</f>
        <v xml:space="preserve"> </v>
      </c>
      <c r="BG32" s="105" t="str">
        <f>IF(COUNTIF(D32:BC32,"(1)")=0," ",COUNTIF(D32:BC32,"(1)"))</f>
        <v xml:space="preserve"> </v>
      </c>
      <c r="BH32" s="105" t="str">
        <f>IF(COUNTIF(D32:BC32,"(2)")=0," ",COUNTIF(D32:BC32,"(2)"))</f>
        <v xml:space="preserve"> </v>
      </c>
      <c r="BI32" s="105" t="str">
        <f>IF(COUNTIF(D32:BC32,"(3)")=0," ",COUNTIF(D32:BC32,"(3)"))</f>
        <v xml:space="preserve"> </v>
      </c>
      <c r="BJ32" s="124" t="str">
        <f>IF(SUM(BG32:BI32)=0," ",SUM(BG32:BI32))</f>
        <v xml:space="preserve"> </v>
      </c>
      <c r="BK32" s="449">
        <v>16</v>
      </c>
      <c r="BL32" s="449">
        <v>16</v>
      </c>
      <c r="BM32" s="449">
        <v>16</v>
      </c>
      <c r="BN32" s="449">
        <v>16</v>
      </c>
      <c r="BO32" s="449">
        <v>16</v>
      </c>
      <c r="BP32" s="449" t="str">
        <f>IF(BE32=0,Var!$B$8,IF(LARGE(D32:BC32,1)&gt;=335,Var!$B$4," "))</f>
        <v>---</v>
      </c>
    </row>
    <row r="33" spans="2:68" x14ac:dyDescent="0.2">
      <c r="B33" s="109"/>
      <c r="C33" s="446" t="s">
        <v>325</v>
      </c>
      <c r="D33" s="513"/>
      <c r="E33" s="514"/>
      <c r="F33" s="515"/>
      <c r="G33" s="517"/>
      <c r="H33" s="513"/>
      <c r="I33" s="534"/>
      <c r="J33" s="513"/>
      <c r="K33" s="534"/>
      <c r="L33" s="513"/>
      <c r="M33" s="514"/>
      <c r="N33" s="513"/>
      <c r="O33" s="514"/>
      <c r="P33" s="517"/>
      <c r="Q33" s="533"/>
      <c r="R33" s="517"/>
      <c r="S33" s="517"/>
      <c r="T33" s="513"/>
      <c r="U33" s="534"/>
      <c r="V33" s="513"/>
      <c r="W33" s="534"/>
      <c r="X33" s="513"/>
      <c r="Y33" s="534"/>
      <c r="Z33" s="513"/>
      <c r="AA33" s="514"/>
      <c r="AB33" s="513"/>
      <c r="AC33" s="514"/>
      <c r="AD33" s="515"/>
      <c r="AE33" s="535"/>
      <c r="AF33" s="515"/>
      <c r="AG33" s="537"/>
      <c r="AH33" s="513"/>
      <c r="AI33" s="514"/>
      <c r="AJ33" s="513"/>
      <c r="AK33" s="514"/>
      <c r="AL33" s="513"/>
      <c r="AM33" s="514"/>
      <c r="AN33" s="513"/>
      <c r="AO33" s="514"/>
      <c r="AP33" s="513"/>
      <c r="AQ33" s="534"/>
      <c r="AR33" s="513"/>
      <c r="AS33" s="514"/>
      <c r="AT33" s="515"/>
      <c r="AU33" s="517"/>
      <c r="AV33" s="611"/>
      <c r="AW33" s="531"/>
      <c r="AX33" s="530"/>
      <c r="AY33" s="591"/>
      <c r="AZ33" s="530"/>
      <c r="BA33" s="591"/>
      <c r="BB33" s="513"/>
      <c r="BC33" s="514"/>
      <c r="BD33" s="53"/>
      <c r="BE33" s="55">
        <f>COUNT(D33:BC33)</f>
        <v>0</v>
      </c>
      <c r="BF33" s="55" t="str">
        <f>IF(BE33&lt;3," ",(LARGE(D33:BC33,1)+LARGE(D33:BC33,2)+LARGE(D33:BC33,3))/3)</f>
        <v xml:space="preserve"> </v>
      </c>
      <c r="BG33" s="105" t="str">
        <f>IF(COUNTIF(D33:BC33,"(1)")=0," ",COUNTIF(D33:BC33,"(1)"))</f>
        <v xml:space="preserve"> </v>
      </c>
      <c r="BH33" s="105" t="str">
        <f>IF(COUNTIF(D33:BC33,"(2)")=0," ",COUNTIF(D33:BC33,"(2)"))</f>
        <v xml:space="preserve"> </v>
      </c>
      <c r="BI33" s="105" t="str">
        <f>IF(COUNTIF(D33:BC33,"(3)")=0," ",COUNTIF(D33:BC33,"(3)"))</f>
        <v xml:space="preserve"> </v>
      </c>
      <c r="BJ33" s="124" t="str">
        <f>IF(SUM(BG33:BI33)=0," ",SUM(BG33:BI33))</f>
        <v xml:space="preserve"> </v>
      </c>
      <c r="BK33" s="449">
        <v>25</v>
      </c>
      <c r="BL33" s="449">
        <v>25</v>
      </c>
      <c r="BM33" s="449">
        <v>25</v>
      </c>
      <c r="BN33" s="449">
        <v>25</v>
      </c>
      <c r="BO33" s="626">
        <v>25</v>
      </c>
      <c r="BP33" s="449" t="str">
        <f>IF(BE33=0,Var!$B$8,IF(LARGE(D33:BC33,1)&gt;=335,Var!$B$4," "))</f>
        <v>---</v>
      </c>
    </row>
    <row r="34" spans="2:68" ht="22.7" customHeight="1" x14ac:dyDescent="0.2">
      <c r="B34" s="106"/>
      <c r="C34" s="443" t="s">
        <v>252</v>
      </c>
      <c r="D34" s="520"/>
      <c r="E34" s="521"/>
      <c r="F34" s="520"/>
      <c r="G34" s="521"/>
      <c r="H34" s="522"/>
      <c r="I34" s="523"/>
      <c r="J34" s="524"/>
      <c r="K34" s="525"/>
      <c r="L34" s="524"/>
      <c r="M34" s="525"/>
      <c r="N34" s="520"/>
      <c r="O34" s="521"/>
      <c r="P34" s="521"/>
      <c r="Q34" s="521"/>
      <c r="R34" s="521"/>
      <c r="S34" s="521"/>
      <c r="T34" s="520"/>
      <c r="U34" s="521"/>
      <c r="V34" s="520"/>
      <c r="W34" s="521"/>
      <c r="X34" s="520"/>
      <c r="Y34" s="521"/>
      <c r="Z34" s="520"/>
      <c r="AA34" s="521"/>
      <c r="AB34" s="520"/>
      <c r="AC34" s="521"/>
      <c r="AD34" s="520"/>
      <c r="AE34" s="521"/>
      <c r="AF34" s="520"/>
      <c r="AG34" s="521"/>
      <c r="AH34" s="520"/>
      <c r="AI34" s="521"/>
      <c r="AJ34" s="520"/>
      <c r="AK34" s="521"/>
      <c r="AL34" s="520"/>
      <c r="AM34" s="521"/>
      <c r="AN34" s="520"/>
      <c r="AO34" s="521"/>
      <c r="AP34" s="520"/>
      <c r="AQ34" s="521"/>
      <c r="AR34" s="520"/>
      <c r="AS34" s="521"/>
      <c r="AT34" s="520"/>
      <c r="AU34" s="521"/>
      <c r="AV34" s="517"/>
      <c r="AW34" s="517"/>
      <c r="AX34" s="515"/>
      <c r="AY34" s="517"/>
      <c r="AZ34" s="515"/>
      <c r="BA34" s="517"/>
      <c r="BB34" s="520"/>
      <c r="BC34" s="521"/>
      <c r="BD34" s="53"/>
      <c r="BE34" s="53"/>
      <c r="BF34" s="53"/>
      <c r="BG34" s="119"/>
      <c r="BH34" s="119"/>
      <c r="BI34" s="119"/>
      <c r="BJ34" s="120"/>
      <c r="BK34" s="121">
        <v>70</v>
      </c>
      <c r="BL34" s="121">
        <v>125</v>
      </c>
      <c r="BM34" s="121">
        <v>185</v>
      </c>
      <c r="BN34" s="121">
        <v>235</v>
      </c>
      <c r="BO34" s="121">
        <v>270</v>
      </c>
      <c r="BP34" s="121">
        <v>335</v>
      </c>
    </row>
    <row r="35" spans="2:68" x14ac:dyDescent="0.2">
      <c r="B35" s="109"/>
      <c r="C35" s="446" t="s">
        <v>21</v>
      </c>
      <c r="D35" s="513"/>
      <c r="E35" s="514"/>
      <c r="F35" s="515"/>
      <c r="G35" s="517"/>
      <c r="H35" s="513"/>
      <c r="I35" s="514"/>
      <c r="J35" s="513"/>
      <c r="K35" s="514"/>
      <c r="L35" s="513"/>
      <c r="M35" s="514"/>
      <c r="N35" s="513"/>
      <c r="O35" s="514"/>
      <c r="P35" s="517"/>
      <c r="Q35" s="532"/>
      <c r="R35" s="517"/>
      <c r="S35" s="517"/>
      <c r="T35" s="513"/>
      <c r="U35" s="514"/>
      <c r="V35" s="513"/>
      <c r="W35" s="514"/>
      <c r="X35" s="513"/>
      <c r="Y35" s="514"/>
      <c r="Z35" s="513"/>
      <c r="AA35" s="514"/>
      <c r="AB35" s="513"/>
      <c r="AC35" s="514"/>
      <c r="AD35" s="515"/>
      <c r="AE35" s="532"/>
      <c r="AF35" s="515"/>
      <c r="AG35" s="517"/>
      <c r="AH35" s="513"/>
      <c r="AI35" s="514"/>
      <c r="AJ35" s="513"/>
      <c r="AK35" s="514"/>
      <c r="AL35" s="513"/>
      <c r="AM35" s="514"/>
      <c r="AN35" s="513"/>
      <c r="AO35" s="514"/>
      <c r="AP35" s="513"/>
      <c r="AQ35" s="514"/>
      <c r="AR35" s="513"/>
      <c r="AS35" s="514"/>
      <c r="AT35" s="515"/>
      <c r="AU35" s="517"/>
      <c r="AV35" s="610"/>
      <c r="AW35" s="528"/>
      <c r="AX35" s="527"/>
      <c r="AY35" s="528"/>
      <c r="AZ35" s="527"/>
      <c r="BA35" s="528"/>
      <c r="BB35" s="513"/>
      <c r="BC35" s="514"/>
      <c r="BD35" s="53"/>
      <c r="BE35" s="55">
        <f>COUNT(D35:BC35)</f>
        <v>0</v>
      </c>
      <c r="BF35" s="55" t="str">
        <f>IF(BE35&lt;3," ",(LARGE(D35:BC35,1)+LARGE(D35:BC35,2)+LARGE(D35:BC35,3))/3)</f>
        <v xml:space="preserve"> </v>
      </c>
      <c r="BG35" s="105" t="str">
        <f>IF(COUNTIF(D35:BC35,"(1)")=0," ",COUNTIF(D35:BC35,"(1)"))</f>
        <v xml:space="preserve"> </v>
      </c>
      <c r="BH35" s="105" t="str">
        <f>IF(COUNTIF(D35:BC35,"(2)")=0," ",COUNTIF(D35:BC35,"(2)"))</f>
        <v xml:space="preserve"> </v>
      </c>
      <c r="BI35" s="105" t="str">
        <f>IF(COUNTIF(D35:BC35,"(3)")=0," ",COUNTIF(D35:BC35,"(3)"))</f>
        <v xml:space="preserve"> </v>
      </c>
      <c r="BJ35" s="124" t="str">
        <f>IF(SUM(BG35:BI35)=0," ",SUM(BG35:BI35))</f>
        <v xml:space="preserve"> </v>
      </c>
      <c r="BK35" s="449">
        <v>14</v>
      </c>
      <c r="BL35" s="449">
        <v>14</v>
      </c>
      <c r="BM35" s="449">
        <v>14</v>
      </c>
      <c r="BN35" s="449" t="str">
        <f>IF(BE35=0,Var!$B$8,IF(LARGE(D35:BC35,1)&gt;=235,Var!$B$4," "))</f>
        <v>---</v>
      </c>
      <c r="BO35" s="449" t="str">
        <f>IF(BE35=0,Var!$B$8,IF(LARGE(D35:BC35,1)&gt;=270,Var!$B$4," "))</f>
        <v>---</v>
      </c>
      <c r="BP35" s="449" t="str">
        <f>IF(BE35=0,Var!$B$8,IF(LARGE(D35:BC35,1)&gt;=335,Var!$B$4," "))</f>
        <v>---</v>
      </c>
    </row>
    <row r="36" spans="2:68" x14ac:dyDescent="0.2">
      <c r="B36" s="109"/>
      <c r="C36" s="446" t="s">
        <v>29</v>
      </c>
      <c r="D36" s="513"/>
      <c r="E36" s="514"/>
      <c r="F36" s="515"/>
      <c r="G36" s="517"/>
      <c r="H36" s="513"/>
      <c r="I36" s="514"/>
      <c r="J36" s="513"/>
      <c r="K36" s="514"/>
      <c r="L36" s="513"/>
      <c r="M36" s="514"/>
      <c r="N36" s="513"/>
      <c r="O36" s="514"/>
      <c r="P36" s="517"/>
      <c r="Q36" s="535"/>
      <c r="R36" s="517"/>
      <c r="S36" s="517"/>
      <c r="T36" s="513"/>
      <c r="U36" s="514"/>
      <c r="V36" s="513"/>
      <c r="W36" s="514"/>
      <c r="X36" s="513"/>
      <c r="Y36" s="514"/>
      <c r="Z36" s="513"/>
      <c r="AA36" s="514"/>
      <c r="AB36" s="513"/>
      <c r="AC36" s="514"/>
      <c r="AD36" s="515"/>
      <c r="AE36" s="535"/>
      <c r="AF36" s="515"/>
      <c r="AG36" s="517"/>
      <c r="AH36" s="513"/>
      <c r="AI36" s="514"/>
      <c r="AJ36" s="513"/>
      <c r="AK36" s="514"/>
      <c r="AL36" s="513"/>
      <c r="AM36" s="514"/>
      <c r="AN36" s="513"/>
      <c r="AO36" s="514"/>
      <c r="AP36" s="513"/>
      <c r="AQ36" s="514"/>
      <c r="AR36" s="513"/>
      <c r="AS36" s="514"/>
      <c r="AT36" s="515"/>
      <c r="AU36" s="517"/>
      <c r="AV36" s="613"/>
      <c r="AW36" s="535"/>
      <c r="AX36" s="536"/>
      <c r="AY36" s="535"/>
      <c r="AZ36" s="536"/>
      <c r="BA36" s="535"/>
      <c r="BB36" s="513"/>
      <c r="BC36" s="514"/>
      <c r="BD36" s="53"/>
      <c r="BE36" s="55">
        <f>COUNT(D36:BC36)</f>
        <v>0</v>
      </c>
      <c r="BF36" s="55" t="str">
        <f>IF(BE36&lt;3," ",(LARGE(D36:BC36,1)+LARGE(D36:BC36,2)+LARGE(D36:BC36,3))/3)</f>
        <v xml:space="preserve"> </v>
      </c>
      <c r="BG36" s="105" t="str">
        <f>IF(COUNTIF(D36:BC36,"(1)")=0," ",COUNTIF(D36:BC36,"(1)"))</f>
        <v xml:space="preserve"> </v>
      </c>
      <c r="BH36" s="105" t="str">
        <f>IF(COUNTIF(D36:BC36,"(2)")=0," ",COUNTIF(D36:BC36,"(2)"))</f>
        <v xml:space="preserve"> </v>
      </c>
      <c r="BI36" s="105" t="str">
        <f>IF(COUNTIF(D36:BC36,"(3)")=0," ",COUNTIF(D36:BC36,"(3)"))</f>
        <v xml:space="preserve"> </v>
      </c>
      <c r="BJ36" s="124" t="str">
        <f>IF(SUM(BG36:BI36)=0," ",SUM(BG36:BI36))</f>
        <v xml:space="preserve"> </v>
      </c>
      <c r="BK36" s="449">
        <v>21</v>
      </c>
      <c r="BL36" s="449">
        <v>21</v>
      </c>
      <c r="BM36" s="449" t="str">
        <f>IF(BE36=0,Var!$B$8,IF(LARGE(D36:BC36,1)&gt;=185,Var!$B$4," "))</f>
        <v>---</v>
      </c>
      <c r="BN36" s="449" t="str">
        <f>IF(BE36=0,Var!$B$8,IF(LARGE(D36:BC36,1)&gt;=235,Var!$B$4," "))</f>
        <v>---</v>
      </c>
      <c r="BO36" s="449" t="str">
        <f>IF(BE36=0,Var!$B$8,IF(LARGE(D36:BC36,1)&gt;=270,Var!$B$4," "))</f>
        <v>---</v>
      </c>
      <c r="BP36" s="449" t="str">
        <f>IF(BE36=0,Var!$B$8,IF(LARGE(D36:BC36,1)&gt;=335,Var!$B$4," "))</f>
        <v>---</v>
      </c>
    </row>
    <row r="37" spans="2:68" x14ac:dyDescent="0.2">
      <c r="B37" s="109"/>
      <c r="C37" s="446" t="s">
        <v>214</v>
      </c>
      <c r="D37" s="513"/>
      <c r="E37" s="514"/>
      <c r="F37" s="515"/>
      <c r="G37" s="517"/>
      <c r="H37" s="513"/>
      <c r="I37" s="514"/>
      <c r="J37" s="513"/>
      <c r="K37" s="534"/>
      <c r="L37" s="513"/>
      <c r="M37" s="514"/>
      <c r="N37" s="513"/>
      <c r="O37" s="534"/>
      <c r="P37" s="537"/>
      <c r="Q37" s="539"/>
      <c r="R37" s="537"/>
      <c r="S37" s="537"/>
      <c r="T37" s="513"/>
      <c r="U37" s="514"/>
      <c r="V37" s="513"/>
      <c r="W37" s="534"/>
      <c r="X37" s="513"/>
      <c r="Y37" s="514"/>
      <c r="Z37" s="513"/>
      <c r="AA37" s="514"/>
      <c r="AB37" s="513"/>
      <c r="AC37" s="514"/>
      <c r="AD37" s="515"/>
      <c r="AE37" s="535"/>
      <c r="AF37" s="515"/>
      <c r="AG37" s="517"/>
      <c r="AH37" s="513"/>
      <c r="AI37" s="514"/>
      <c r="AJ37" s="513"/>
      <c r="AK37" s="514"/>
      <c r="AL37" s="513"/>
      <c r="AM37" s="514"/>
      <c r="AN37" s="513"/>
      <c r="AO37" s="514"/>
      <c r="AP37" s="513"/>
      <c r="AQ37" s="514"/>
      <c r="AR37" s="513"/>
      <c r="AS37" s="514"/>
      <c r="AT37" s="515"/>
      <c r="AU37" s="517"/>
      <c r="AV37" s="613"/>
      <c r="AW37" s="535"/>
      <c r="AX37" s="536"/>
      <c r="AY37" s="535"/>
      <c r="AZ37" s="536"/>
      <c r="BA37" s="535"/>
      <c r="BB37" s="513"/>
      <c r="BC37" s="514"/>
      <c r="BD37" s="53"/>
      <c r="BE37" s="55">
        <f>COUNT(D37:BC37)</f>
        <v>0</v>
      </c>
      <c r="BF37" s="55" t="str">
        <f>IF(BE37&lt;3," ",(LARGE(D37:BC37,1)+LARGE(D37:BC37,2)+LARGE(D37:BC37,3))/3)</f>
        <v xml:space="preserve"> </v>
      </c>
      <c r="BG37" s="105" t="str">
        <f>IF(COUNTIF(D37:BC37,"(1)")=0," ",COUNTIF(D37:BC37,"(1)"))</f>
        <v xml:space="preserve"> </v>
      </c>
      <c r="BH37" s="105" t="str">
        <f>IF(COUNTIF(D37:BC37,"(2)")=0," ",COUNTIF(D37:BC37,"(2)"))</f>
        <v xml:space="preserve"> </v>
      </c>
      <c r="BI37" s="105" t="str">
        <f>IF(COUNTIF(D37:BC37,"(3)")=0," ",COUNTIF(D37:BC37,"(3)"))</f>
        <v xml:space="preserve"> </v>
      </c>
      <c r="BJ37" s="124" t="str">
        <f>IF(SUM(BG37:BI37)=0," ",SUM(BG37:BI37))</f>
        <v xml:space="preserve"> </v>
      </c>
      <c r="BK37" s="449">
        <v>18</v>
      </c>
      <c r="BL37" s="449">
        <v>18</v>
      </c>
      <c r="BM37" s="449" t="str">
        <f>IF(BE37=0,Var!$B$8,IF(LARGE(D37:BC37,1)&gt;=185,Var!$B$4," "))</f>
        <v>---</v>
      </c>
      <c r="BN37" s="449" t="str">
        <f>IF(BE37=0,Var!$B$8,IF(LARGE(D37:BC37,1)&gt;=235,Var!$B$4," "))</f>
        <v>---</v>
      </c>
      <c r="BO37" s="449" t="str">
        <f>IF(BE37=0,Var!$B$8,IF(LARGE(D37:BC37,1)&gt;=270,Var!$B$4," "))</f>
        <v>---</v>
      </c>
      <c r="BP37" s="449" t="str">
        <f>IF(BE37=0,Var!$B$8,IF(LARGE(D37:BC37,1)&gt;=335,Var!$B$4," "))</f>
        <v>---</v>
      </c>
    </row>
    <row r="38" spans="2:68" x14ac:dyDescent="0.2">
      <c r="B38" s="109"/>
      <c r="C38" s="446" t="s">
        <v>31</v>
      </c>
      <c r="D38" s="513"/>
      <c r="E38" s="514"/>
      <c r="F38" s="515"/>
      <c r="G38" s="517"/>
      <c r="H38" s="513"/>
      <c r="I38" s="514"/>
      <c r="J38" s="513"/>
      <c r="K38" s="514"/>
      <c r="L38" s="513"/>
      <c r="M38" s="514"/>
      <c r="N38" s="513"/>
      <c r="O38" s="514"/>
      <c r="P38" s="517"/>
      <c r="Q38" s="533"/>
      <c r="R38" s="517"/>
      <c r="S38" s="517"/>
      <c r="T38" s="513"/>
      <c r="U38" s="514"/>
      <c r="V38" s="513"/>
      <c r="W38" s="514"/>
      <c r="X38" s="513"/>
      <c r="Y38" s="514"/>
      <c r="Z38" s="513"/>
      <c r="AA38" s="514"/>
      <c r="AB38" s="513"/>
      <c r="AC38" s="514"/>
      <c r="AD38" s="515"/>
      <c r="AE38" s="533"/>
      <c r="AF38" s="515"/>
      <c r="AG38" s="517"/>
      <c r="AH38" s="513"/>
      <c r="AI38" s="514"/>
      <c r="AJ38" s="513"/>
      <c r="AK38" s="514"/>
      <c r="AL38" s="513"/>
      <c r="AM38" s="514"/>
      <c r="AN38" s="513"/>
      <c r="AO38" s="514"/>
      <c r="AP38" s="513"/>
      <c r="AQ38" s="514"/>
      <c r="AR38" s="513"/>
      <c r="AS38" s="514"/>
      <c r="AT38" s="515"/>
      <c r="AU38" s="517"/>
      <c r="AV38" s="611"/>
      <c r="AW38" s="531"/>
      <c r="AX38" s="530"/>
      <c r="AY38" s="531"/>
      <c r="AZ38" s="530"/>
      <c r="BA38" s="531"/>
      <c r="BB38" s="513"/>
      <c r="BC38" s="514"/>
      <c r="BD38" s="53"/>
      <c r="BE38" s="55">
        <f>COUNT(D38:BC38)</f>
        <v>0</v>
      </c>
      <c r="BF38" s="55" t="str">
        <f>IF(BE38&lt;3," ",(LARGE(D38:BC38,1)+LARGE(D38:BC38,2)+LARGE(D38:BC38,3))/3)</f>
        <v xml:space="preserve"> </v>
      </c>
      <c r="BG38" s="105" t="str">
        <f>IF(COUNTIF(D38:BC38,"(1)")=0," ",COUNTIF(D38:BC38,"(1)"))</f>
        <v xml:space="preserve"> </v>
      </c>
      <c r="BH38" s="105" t="str">
        <f>IF(COUNTIF(D38:BC38,"(2)")=0," ",COUNTIF(D38:BC38,"(2)"))</f>
        <v xml:space="preserve"> </v>
      </c>
      <c r="BI38" s="105" t="str">
        <f>IF(COUNTIF(D38:BC38,"(3)")=0," ",COUNTIF(D38:BC38,"(3)"))</f>
        <v xml:space="preserve"> </v>
      </c>
      <c r="BJ38" s="124" t="str">
        <f>IF(SUM(BG38:BI38)=0," ",SUM(BG38:BI38))</f>
        <v xml:space="preserve"> </v>
      </c>
      <c r="BK38" s="449">
        <v>10</v>
      </c>
      <c r="BL38" s="449">
        <v>11</v>
      </c>
      <c r="BM38" s="449">
        <v>11</v>
      </c>
      <c r="BN38" s="449" t="str">
        <f>IF(BE38=0,Var!$B$8,IF(LARGE(D38:BC38,1)&gt;=235,Var!$B$4," "))</f>
        <v>---</v>
      </c>
      <c r="BO38" s="449" t="str">
        <f>IF(BE38=0,Var!$B$8,IF(LARGE(D38:BC38,1)&gt;=270,Var!$B$4," "))</f>
        <v>---</v>
      </c>
      <c r="BP38" s="449" t="str">
        <f>IF(BE38=0,Var!$B$8,IF(LARGE(D38:BC38,1)&gt;=335,Var!$B$4," "))</f>
        <v>---</v>
      </c>
    </row>
    <row r="39" spans="2:68" ht="22.7" customHeight="1" x14ac:dyDescent="0.2">
      <c r="B39" s="106"/>
      <c r="C39" s="443" t="s">
        <v>59</v>
      </c>
      <c r="D39" s="520"/>
      <c r="E39" s="521"/>
      <c r="F39" s="520"/>
      <c r="G39" s="521"/>
      <c r="H39" s="522"/>
      <c r="I39" s="523"/>
      <c r="J39" s="524"/>
      <c r="K39" s="525"/>
      <c r="L39" s="524"/>
      <c r="M39" s="525"/>
      <c r="N39" s="520"/>
      <c r="O39" s="521"/>
      <c r="P39" s="521"/>
      <c r="Q39" s="521"/>
      <c r="R39" s="521"/>
      <c r="S39" s="521"/>
      <c r="T39" s="520"/>
      <c r="U39" s="521"/>
      <c r="V39" s="520"/>
      <c r="W39" s="521"/>
      <c r="X39" s="520"/>
      <c r="Y39" s="521"/>
      <c r="Z39" s="520"/>
      <c r="AA39" s="521"/>
      <c r="AB39" s="520"/>
      <c r="AC39" s="521"/>
      <c r="AD39" s="520"/>
      <c r="AE39" s="521"/>
      <c r="AF39" s="520"/>
      <c r="AG39" s="521"/>
      <c r="AH39" s="520"/>
      <c r="AI39" s="521"/>
      <c r="AJ39" s="520"/>
      <c r="AK39" s="521"/>
      <c r="AL39" s="520"/>
      <c r="AM39" s="521"/>
      <c r="AN39" s="520"/>
      <c r="AO39" s="521"/>
      <c r="AP39" s="520"/>
      <c r="AQ39" s="521"/>
      <c r="AR39" s="520"/>
      <c r="AS39" s="521"/>
      <c r="AT39" s="520"/>
      <c r="AU39" s="521"/>
      <c r="AV39" s="517"/>
      <c r="AW39" s="517"/>
      <c r="AX39" s="515"/>
      <c r="AY39" s="517"/>
      <c r="AZ39" s="515"/>
      <c r="BA39" s="517"/>
      <c r="BB39" s="520"/>
      <c r="BC39" s="521"/>
      <c r="BD39" s="53"/>
      <c r="BE39" s="53"/>
      <c r="BF39" s="53"/>
      <c r="BG39" s="119"/>
      <c r="BH39" s="119"/>
      <c r="BI39" s="119"/>
      <c r="BJ39" s="120"/>
      <c r="BK39" s="121">
        <v>110</v>
      </c>
      <c r="BL39" s="121">
        <v>160</v>
      </c>
      <c r="BM39" s="121">
        <v>220</v>
      </c>
      <c r="BN39" s="121">
        <v>270</v>
      </c>
      <c r="BO39" s="121">
        <v>315</v>
      </c>
      <c r="BP39" s="121">
        <v>375</v>
      </c>
    </row>
    <row r="40" spans="2:68" x14ac:dyDescent="0.2">
      <c r="B40" s="109"/>
      <c r="C40" s="446"/>
      <c r="D40" s="513"/>
      <c r="E40" s="514"/>
      <c r="F40" s="515"/>
      <c r="G40" s="517"/>
      <c r="H40" s="513"/>
      <c r="I40" s="514"/>
      <c r="J40" s="513"/>
      <c r="K40" s="514"/>
      <c r="L40" s="513"/>
      <c r="M40" s="514"/>
      <c r="N40" s="513"/>
      <c r="O40" s="514"/>
      <c r="P40" s="517"/>
      <c r="Q40" s="532"/>
      <c r="R40" s="517"/>
      <c r="S40" s="517"/>
      <c r="T40" s="513"/>
      <c r="U40" s="514"/>
      <c r="V40" s="513"/>
      <c r="W40" s="514"/>
      <c r="X40" s="513"/>
      <c r="Y40" s="514"/>
      <c r="Z40" s="513"/>
      <c r="AA40" s="514"/>
      <c r="AB40" s="513"/>
      <c r="AC40" s="514"/>
      <c r="AD40" s="515"/>
      <c r="AE40" s="532"/>
      <c r="AF40" s="515"/>
      <c r="AG40" s="517"/>
      <c r="AH40" s="513"/>
      <c r="AI40" s="514"/>
      <c r="AJ40" s="513"/>
      <c r="AK40" s="514"/>
      <c r="AL40" s="513"/>
      <c r="AM40" s="514"/>
      <c r="AN40" s="513"/>
      <c r="AO40" s="514"/>
      <c r="AP40" s="513"/>
      <c r="AQ40" s="514"/>
      <c r="AR40" s="513"/>
      <c r="AS40" s="514"/>
      <c r="AT40" s="515"/>
      <c r="AU40" s="517"/>
      <c r="AV40" s="610"/>
      <c r="AW40" s="528"/>
      <c r="AX40" s="527"/>
      <c r="AY40" s="528"/>
      <c r="AZ40" s="527"/>
      <c r="BA40" s="528"/>
      <c r="BB40" s="513"/>
      <c r="BC40" s="514"/>
      <c r="BD40" s="53"/>
      <c r="BE40" s="55">
        <f>COUNT(D40:BC40)</f>
        <v>0</v>
      </c>
      <c r="BF40" s="55" t="str">
        <f>IF(BE40&lt;3," ",(LARGE(D40:BC40,1)+LARGE(D40:BC40,2)+LARGE(D40:BC40,3))/3)</f>
        <v xml:space="preserve"> </v>
      </c>
      <c r="BG40" s="105" t="str">
        <f>IF(COUNTIF(D40:BC40,"(1)")=0," ",COUNTIF(D40:BC40,"(1)"))</f>
        <v xml:space="preserve"> </v>
      </c>
      <c r="BH40" s="105" t="str">
        <f>IF(COUNTIF(D40:BC40,"(2)")=0," ",COUNTIF(D40:BC40,"(2)"))</f>
        <v xml:space="preserve"> </v>
      </c>
      <c r="BI40" s="105" t="str">
        <f>IF(COUNTIF(D40:BC40,"(3)")=0," ",COUNTIF(D40:BC40,"(3)"))</f>
        <v xml:space="preserve"> </v>
      </c>
      <c r="BJ40" s="124" t="str">
        <f>IF(SUM(BG40:BI40)=0," ",SUM(BG40:BI40))</f>
        <v xml:space="preserve"> </v>
      </c>
      <c r="BK40" s="449" t="str">
        <f>IF(BE40=0,Var!$B$8,IF(LARGE(D40:BC40,1)&gt;=110,Var!$B$4," "))</f>
        <v>---</v>
      </c>
      <c r="BL40" s="449" t="str">
        <f>IF(BE40=0,Var!$B$8,IF(LARGE(D40:BC40,1)&gt;=160,Var!$B$4," "))</f>
        <v>---</v>
      </c>
      <c r="BM40" s="449" t="str">
        <f>IF(BE40=0,Var!$B$8,IF(LARGE(D40:BC40,1)&gt;=220,Var!$B$4," "))</f>
        <v>---</v>
      </c>
      <c r="BN40" s="449" t="str">
        <f>IF(BE40=0,Var!$B$8,IF(LARGE(D40:BC40,1)&gt;=270,Var!$B$4," "))</f>
        <v>---</v>
      </c>
      <c r="BO40" s="449" t="str">
        <f>IF(BE40=0,Var!$B$8,IF(LARGE(D40:BC40,1)&gt;=315,Var!$B$4," "))</f>
        <v>---</v>
      </c>
      <c r="BP40" s="449" t="str">
        <f>IF(BE40=0,Var!$B$8,IF(LARGE(D40:BC40,1)&gt;=375,Var!$B$4," "))</f>
        <v>---</v>
      </c>
    </row>
    <row r="41" spans="2:68" x14ac:dyDescent="0.2">
      <c r="B41" s="109"/>
      <c r="C41" s="446"/>
      <c r="D41" s="513"/>
      <c r="E41" s="514"/>
      <c r="F41" s="515"/>
      <c r="G41" s="517"/>
      <c r="H41" s="513"/>
      <c r="I41" s="514"/>
      <c r="J41" s="513"/>
      <c r="K41" s="514"/>
      <c r="L41" s="513"/>
      <c r="M41" s="514"/>
      <c r="N41" s="513"/>
      <c r="O41" s="514"/>
      <c r="P41" s="517"/>
      <c r="Q41" s="533"/>
      <c r="R41" s="517"/>
      <c r="S41" s="517"/>
      <c r="T41" s="513"/>
      <c r="U41" s="514"/>
      <c r="V41" s="513"/>
      <c r="W41" s="514"/>
      <c r="X41" s="513"/>
      <c r="Y41" s="514"/>
      <c r="Z41" s="513"/>
      <c r="AA41" s="514"/>
      <c r="AB41" s="513"/>
      <c r="AC41" s="514"/>
      <c r="AD41" s="515"/>
      <c r="AE41" s="533"/>
      <c r="AF41" s="515"/>
      <c r="AG41" s="517"/>
      <c r="AH41" s="513"/>
      <c r="AI41" s="514"/>
      <c r="AJ41" s="513"/>
      <c r="AK41" s="514"/>
      <c r="AL41" s="513"/>
      <c r="AM41" s="514"/>
      <c r="AN41" s="513"/>
      <c r="AO41" s="514"/>
      <c r="AP41" s="513"/>
      <c r="AQ41" s="514"/>
      <c r="AR41" s="513"/>
      <c r="AS41" s="514"/>
      <c r="AT41" s="515"/>
      <c r="AU41" s="517"/>
      <c r="AV41" s="611"/>
      <c r="AW41" s="531"/>
      <c r="AX41" s="530"/>
      <c r="AY41" s="531"/>
      <c r="AZ41" s="530"/>
      <c r="BA41" s="531"/>
      <c r="BB41" s="513"/>
      <c r="BC41" s="514"/>
      <c r="BD41" s="53"/>
      <c r="BE41" s="55">
        <f>COUNT(D41:BC41)</f>
        <v>0</v>
      </c>
      <c r="BF41" s="55" t="str">
        <f>IF(BE41&lt;3," ",(LARGE(D41:BC41,1)+LARGE(D41:BC41,2)+LARGE(D41:BC41,3))/3)</f>
        <v xml:space="preserve"> </v>
      </c>
      <c r="BG41" s="105" t="str">
        <f>IF(COUNTIF(D41:BC41,"(1)")=0," ",COUNTIF(D41:BC41,"(1)"))</f>
        <v xml:space="preserve"> </v>
      </c>
      <c r="BH41" s="105" t="str">
        <f>IF(COUNTIF(D41:BC41,"(2)")=0," ",COUNTIF(D41:BC41,"(2)"))</f>
        <v xml:space="preserve"> </v>
      </c>
      <c r="BI41" s="105" t="str">
        <f>IF(COUNTIF(D41:BC41,"(3)")=0," ",COUNTIF(D41:BC41,"(3)"))</f>
        <v xml:space="preserve"> </v>
      </c>
      <c r="BJ41" s="124" t="str">
        <f>IF(SUM(BG41:BI41)=0," ",SUM(BG41:BI41))</f>
        <v xml:space="preserve"> </v>
      </c>
      <c r="BK41" s="449" t="str">
        <f>IF(BE41=0,Var!$B$8,IF(LARGE(D41:BC41,1)&gt;=110,Var!$B$4," "))</f>
        <v>---</v>
      </c>
      <c r="BL41" s="449" t="str">
        <f>IF(BE41=0,Var!$B$8,IF(LARGE(D41:BC41,1)&gt;=160,Var!$B$4," "))</f>
        <v>---</v>
      </c>
      <c r="BM41" s="449" t="str">
        <f>IF(BE41=0,Var!$B$8,IF(LARGE(D41:BC41,1)&gt;=220,Var!$B$4," "))</f>
        <v>---</v>
      </c>
      <c r="BN41" s="449" t="str">
        <f>IF(BE41=0,Var!$B$8,IF(LARGE(D41:BC41,1)&gt;=270,Var!$B$4," "))</f>
        <v>---</v>
      </c>
      <c r="BO41" s="449" t="str">
        <f>IF(BE41=0,Var!$B$8,IF(LARGE(D41:BC41,1)&gt;=315,Var!$B$4," "))</f>
        <v>---</v>
      </c>
      <c r="BP41" s="449" t="str">
        <f>IF(BE41=0,Var!$B$8,IF(LARGE(D41:BC41,1)&gt;=375,Var!$B$4," "))</f>
        <v>---</v>
      </c>
    </row>
    <row r="42" spans="2:68" ht="22.7" customHeight="1" x14ac:dyDescent="0.2">
      <c r="B42" s="106"/>
      <c r="C42" s="443" t="s">
        <v>290</v>
      </c>
      <c r="D42" s="520"/>
      <c r="E42" s="521"/>
      <c r="F42" s="520"/>
      <c r="G42" s="521"/>
      <c r="H42" s="522"/>
      <c r="I42" s="523"/>
      <c r="J42" s="524"/>
      <c r="K42" s="525"/>
      <c r="L42" s="524"/>
      <c r="M42" s="525"/>
      <c r="N42" s="520"/>
      <c r="O42" s="521"/>
      <c r="P42" s="521"/>
      <c r="Q42" s="521"/>
      <c r="R42" s="521"/>
      <c r="S42" s="521"/>
      <c r="T42" s="520"/>
      <c r="U42" s="521"/>
      <c r="V42" s="520"/>
      <c r="W42" s="521"/>
      <c r="X42" s="520"/>
      <c r="Y42" s="521"/>
      <c r="Z42" s="520"/>
      <c r="AA42" s="521"/>
      <c r="AB42" s="520"/>
      <c r="AC42" s="521"/>
      <c r="AD42" s="520"/>
      <c r="AE42" s="521"/>
      <c r="AF42" s="520"/>
      <c r="AG42" s="521"/>
      <c r="AH42" s="520"/>
      <c r="AI42" s="521"/>
      <c r="AJ42" s="520"/>
      <c r="AK42" s="521"/>
      <c r="AL42" s="520"/>
      <c r="AM42" s="521"/>
      <c r="AN42" s="520"/>
      <c r="AO42" s="521"/>
      <c r="AP42" s="520"/>
      <c r="AQ42" s="521"/>
      <c r="AR42" s="520"/>
      <c r="AS42" s="521"/>
      <c r="AT42" s="520"/>
      <c r="AU42" s="521"/>
      <c r="AV42" s="517"/>
      <c r="AW42" s="517"/>
      <c r="AX42" s="515"/>
      <c r="AY42" s="517"/>
      <c r="AZ42" s="515"/>
      <c r="BA42" s="517"/>
      <c r="BB42" s="520"/>
      <c r="BC42" s="521"/>
      <c r="BD42" s="53"/>
      <c r="BE42" s="55"/>
      <c r="BF42" s="53"/>
      <c r="BG42" s="119"/>
      <c r="BH42" s="119"/>
      <c r="BI42" s="119"/>
      <c r="BJ42" s="120"/>
    </row>
    <row r="43" spans="2:68" x14ac:dyDescent="0.2">
      <c r="B43" s="109"/>
      <c r="C43" s="446" t="s">
        <v>288</v>
      </c>
      <c r="D43" s="513"/>
      <c r="E43" s="534"/>
      <c r="F43" s="515"/>
      <c r="G43" s="537"/>
      <c r="H43" s="513"/>
      <c r="I43" s="534"/>
      <c r="J43" s="513"/>
      <c r="K43" s="534"/>
      <c r="L43" s="513"/>
      <c r="M43" s="534"/>
      <c r="N43" s="513"/>
      <c r="O43" s="534"/>
      <c r="P43" s="582"/>
      <c r="Q43" s="538"/>
      <c r="R43" s="582"/>
      <c r="S43" s="537"/>
      <c r="T43" s="513"/>
      <c r="U43" s="534"/>
      <c r="V43" s="513"/>
      <c r="W43" s="534"/>
      <c r="X43" s="513"/>
      <c r="Y43" s="534"/>
      <c r="Z43" s="513"/>
      <c r="AA43" s="534"/>
      <c r="AB43" s="513"/>
      <c r="AC43" s="534"/>
      <c r="AD43" s="515"/>
      <c r="AE43" s="538"/>
      <c r="AF43" s="515"/>
      <c r="AG43" s="537"/>
      <c r="AH43" s="513"/>
      <c r="AI43" s="534"/>
      <c r="AJ43" s="513"/>
      <c r="AK43" s="534"/>
      <c r="AL43" s="513"/>
      <c r="AM43" s="534"/>
      <c r="AN43" s="583"/>
      <c r="AO43" s="534"/>
      <c r="AP43" s="513"/>
      <c r="AQ43" s="534"/>
      <c r="AR43" s="513"/>
      <c r="AS43" s="514"/>
      <c r="AT43" s="515"/>
      <c r="AU43" s="517"/>
      <c r="AV43" s="614"/>
      <c r="AW43" s="620"/>
      <c r="AX43" s="527"/>
      <c r="AY43" s="620"/>
      <c r="AZ43" s="527"/>
      <c r="BA43" s="528"/>
      <c r="BB43" s="513"/>
      <c r="BC43" s="534"/>
      <c r="BD43" s="53"/>
      <c r="BE43" s="55">
        <f>COUNT(D43:BC43)</f>
        <v>0</v>
      </c>
      <c r="BF43" s="55" t="str">
        <f>IF(BE43&lt;3," ",(LARGE(D43:BC43,1)+LARGE(D43:BC43,2)+LARGE(D43:BC43,3))/3)</f>
        <v xml:space="preserve"> </v>
      </c>
      <c r="BG43" s="105" t="str">
        <f>IF(COUNTIF(D43:BC43,"(1)")=0," ",COUNTIF(D43:BC43,"(1)"))</f>
        <v xml:space="preserve"> </v>
      </c>
      <c r="BH43" s="105" t="str">
        <f>IF(COUNTIF(D43:BC43,"(2)")=0," ",COUNTIF(D43:BC43,"(2)"))</f>
        <v xml:space="preserve"> </v>
      </c>
      <c r="BI43" s="105" t="str">
        <f>IF(COUNTIF(D43:BC43,"(3)")=0," ",COUNTIF(D43:BC43,"(3)"))</f>
        <v xml:space="preserve"> </v>
      </c>
      <c r="BJ43" s="124" t="str">
        <f>IF(SUM(BG43:BI43)=0," ",SUM(BG43:BI43))</f>
        <v xml:space="preserve"> </v>
      </c>
      <c r="BK43" s="449">
        <v>21</v>
      </c>
      <c r="BL43" s="449">
        <v>21</v>
      </c>
      <c r="BM43" s="449">
        <v>21</v>
      </c>
      <c r="BN43" s="449">
        <v>21</v>
      </c>
      <c r="BO43" s="449">
        <v>21</v>
      </c>
      <c r="BP43" s="449">
        <v>24</v>
      </c>
    </row>
    <row r="44" spans="2:68" x14ac:dyDescent="0.2">
      <c r="B44" s="109"/>
      <c r="C44" s="446"/>
      <c r="D44" s="513"/>
      <c r="E44" s="514"/>
      <c r="F44" s="515"/>
      <c r="G44" s="517"/>
      <c r="H44" s="513"/>
      <c r="I44" s="514"/>
      <c r="J44" s="513"/>
      <c r="K44" s="514"/>
      <c r="L44" s="513"/>
      <c r="M44" s="514"/>
      <c r="N44" s="513"/>
      <c r="O44" s="514"/>
      <c r="P44" s="517"/>
      <c r="Q44" s="533"/>
      <c r="R44" s="517"/>
      <c r="S44" s="517"/>
      <c r="T44" s="513"/>
      <c r="U44" s="514"/>
      <c r="V44" s="513"/>
      <c r="W44" s="514"/>
      <c r="X44" s="513"/>
      <c r="Y44" s="514"/>
      <c r="Z44" s="513"/>
      <c r="AA44" s="514"/>
      <c r="AB44" s="513"/>
      <c r="AC44" s="514"/>
      <c r="AD44" s="515"/>
      <c r="AE44" s="533"/>
      <c r="AF44" s="515"/>
      <c r="AG44" s="517"/>
      <c r="AH44" s="513"/>
      <c r="AI44" s="514"/>
      <c r="AJ44" s="513"/>
      <c r="AK44" s="514"/>
      <c r="AL44" s="513"/>
      <c r="AM44" s="514"/>
      <c r="AN44" s="513"/>
      <c r="AO44" s="514"/>
      <c r="AP44" s="513"/>
      <c r="AQ44" s="514"/>
      <c r="AR44" s="513"/>
      <c r="AS44" s="514"/>
      <c r="AT44" s="515"/>
      <c r="AU44" s="517"/>
      <c r="AV44" s="611"/>
      <c r="AW44" s="531"/>
      <c r="AX44" s="530"/>
      <c r="AY44" s="531"/>
      <c r="AZ44" s="530"/>
      <c r="BA44" s="531"/>
      <c r="BB44" s="513"/>
      <c r="BC44" s="514"/>
      <c r="BD44" s="53"/>
      <c r="BE44" s="55">
        <f>COUNT(D44:BC44)</f>
        <v>0</v>
      </c>
      <c r="BF44" s="55" t="str">
        <f>IF(BE44&lt;3," ",(LARGE(D44:BC44,1)+LARGE(D44:BC44,2)+LARGE(D44:BC44,3))/3)</f>
        <v xml:space="preserve"> </v>
      </c>
      <c r="BG44" s="105" t="str">
        <f>IF(COUNTIF(D44:BC44,"(1)")=0," ",COUNTIF(D44:BC44,"(1)"))</f>
        <v xml:space="preserve"> </v>
      </c>
      <c r="BH44" s="105" t="str">
        <f>IF(COUNTIF(D44:BC44,"(2)")=0," ",COUNTIF(D44:BC44,"(2)"))</f>
        <v xml:space="preserve"> </v>
      </c>
      <c r="BI44" s="105" t="str">
        <f>IF(COUNTIF(D44:BC44,"(3)")=0," ",COUNTIF(D44:BC44,"(3)"))</f>
        <v xml:space="preserve"> </v>
      </c>
      <c r="BJ44" s="124" t="str">
        <f>IF(SUM(BG44:BI44)=0," ",SUM(BG44:BI44))</f>
        <v xml:space="preserve"> </v>
      </c>
      <c r="BK44" s="449" t="str">
        <f>IF(BE44=0,Var!$B$8,IF(LARGE(D44:BC44,1)&gt;=110,Var!$B$4," "))</f>
        <v>---</v>
      </c>
      <c r="BL44" s="449" t="str">
        <f>IF(BE44=0,Var!$B$8,IF(LARGE(D44:BC44,1)&gt;=160,Var!$B$4," "))</f>
        <v>---</v>
      </c>
      <c r="BM44" s="449" t="str">
        <f>IF(BE44=0,Var!$B$8,IF(LARGE(D44:BC44,1)&gt;=220,Var!$B$4," "))</f>
        <v>---</v>
      </c>
      <c r="BN44" s="449" t="str">
        <f>IF(BE44=0,Var!$B$8,IF(LARGE(D44:BC44,1)&gt;=270,Var!$B$4," "))</f>
        <v>---</v>
      </c>
      <c r="BO44" s="449" t="str">
        <f>IF(BE44=0,Var!$B$8,IF(LARGE(D44:BC44,1)&gt;=315,Var!$B$4," "))</f>
        <v>---</v>
      </c>
      <c r="BP44" s="449" t="str">
        <f>IF(BE44=0,Var!$B$8,IF(LARGE(D44:BC44,1)&gt;=375,Var!$B$4," "))</f>
        <v>---</v>
      </c>
    </row>
    <row r="45" spans="2:68" ht="22.7" customHeight="1" x14ac:dyDescent="0.2">
      <c r="B45" s="106"/>
      <c r="C45" s="443" t="s">
        <v>289</v>
      </c>
      <c r="D45" s="520"/>
      <c r="E45" s="521"/>
      <c r="F45" s="520"/>
      <c r="G45" s="521"/>
      <c r="H45" s="522"/>
      <c r="I45" s="523"/>
      <c r="J45" s="524"/>
      <c r="K45" s="525"/>
      <c r="L45" s="524"/>
      <c r="M45" s="525"/>
      <c r="N45" s="520"/>
      <c r="O45" s="521"/>
      <c r="P45" s="521"/>
      <c r="Q45" s="521"/>
      <c r="R45" s="521"/>
      <c r="S45" s="521"/>
      <c r="T45" s="520"/>
      <c r="U45" s="521"/>
      <c r="V45" s="520"/>
      <c r="W45" s="521"/>
      <c r="X45" s="520"/>
      <c r="Y45" s="521"/>
      <c r="Z45" s="520"/>
      <c r="AA45" s="521"/>
      <c r="AB45" s="520"/>
      <c r="AC45" s="521"/>
      <c r="AD45" s="520"/>
      <c r="AE45" s="521"/>
      <c r="AF45" s="520"/>
      <c r="AG45" s="521"/>
      <c r="AH45" s="520"/>
      <c r="AI45" s="521"/>
      <c r="AJ45" s="520"/>
      <c r="AK45" s="521"/>
      <c r="AL45" s="520"/>
      <c r="AM45" s="521"/>
      <c r="AN45" s="520"/>
      <c r="AO45" s="521"/>
      <c r="AP45" s="520"/>
      <c r="AQ45" s="521"/>
      <c r="AR45" s="520"/>
      <c r="AS45" s="521"/>
      <c r="AT45" s="520"/>
      <c r="AU45" s="521"/>
      <c r="AV45" s="517"/>
      <c r="AW45" s="517"/>
      <c r="AX45" s="515"/>
      <c r="AY45" s="517"/>
      <c r="AZ45" s="515"/>
      <c r="BA45" s="517"/>
      <c r="BB45" s="520"/>
      <c r="BC45" s="521"/>
      <c r="BD45" s="53"/>
      <c r="BE45" s="55"/>
      <c r="BF45" s="53"/>
      <c r="BG45" s="119"/>
      <c r="BH45" s="119"/>
      <c r="BI45" s="119"/>
      <c r="BJ45" s="120"/>
    </row>
    <row r="46" spans="2:68" x14ac:dyDescent="0.2">
      <c r="B46" s="109"/>
      <c r="C46" s="446" t="s">
        <v>21</v>
      </c>
      <c r="D46" s="513"/>
      <c r="E46" s="514"/>
      <c r="F46" s="515"/>
      <c r="G46" s="517"/>
      <c r="H46" s="513"/>
      <c r="I46" s="514"/>
      <c r="J46" s="513"/>
      <c r="K46" s="514"/>
      <c r="L46" s="513"/>
      <c r="M46" s="514"/>
      <c r="N46" s="513"/>
      <c r="O46" s="514"/>
      <c r="P46" s="517"/>
      <c r="Q46" s="532"/>
      <c r="R46" s="517"/>
      <c r="S46" s="517"/>
      <c r="T46" s="513"/>
      <c r="U46" s="514"/>
      <c r="V46" s="513"/>
      <c r="W46" s="514"/>
      <c r="X46" s="513"/>
      <c r="Y46" s="514"/>
      <c r="Z46" s="513"/>
      <c r="AA46" s="514"/>
      <c r="AB46" s="513"/>
      <c r="AC46" s="514"/>
      <c r="AD46" s="515"/>
      <c r="AE46" s="532"/>
      <c r="AF46" s="515"/>
      <c r="AG46" s="517"/>
      <c r="AH46" s="513"/>
      <c r="AI46" s="514"/>
      <c r="AJ46" s="513"/>
      <c r="AK46" s="514"/>
      <c r="AL46" s="513"/>
      <c r="AM46" s="514"/>
      <c r="AN46" s="513"/>
      <c r="AO46" s="514"/>
      <c r="AP46" s="513"/>
      <c r="AQ46" s="514"/>
      <c r="AR46" s="513"/>
      <c r="AS46" s="514"/>
      <c r="AT46" s="515"/>
      <c r="AU46" s="517"/>
      <c r="AV46" s="610"/>
      <c r="AW46" s="528"/>
      <c r="AX46" s="527"/>
      <c r="AY46" s="528"/>
      <c r="AZ46" s="527"/>
      <c r="BA46" s="528"/>
      <c r="BB46" s="513"/>
      <c r="BC46" s="514"/>
      <c r="BD46" s="53"/>
      <c r="BE46" s="55">
        <f>COUNT(D46:BC46)</f>
        <v>0</v>
      </c>
      <c r="BF46" s="55" t="str">
        <f>IF(BE46&lt;3," ",(LARGE(D46:BC46,1)+LARGE(D46:BC46,2)+LARGE(D46:BC46,3))/3)</f>
        <v xml:space="preserve"> </v>
      </c>
      <c r="BG46" s="105" t="str">
        <f>IF(COUNTIF(D46:BC46,"(1)")=0," ",COUNTIF(D46:BC46,"(1)"))</f>
        <v xml:space="preserve"> </v>
      </c>
      <c r="BH46" s="105" t="str">
        <f>IF(COUNTIF(D46:BC46,"(2)")=0," ",COUNTIF(D46:BC46,"(2)"))</f>
        <v xml:space="preserve"> </v>
      </c>
      <c r="BI46" s="105" t="str">
        <f>IF(COUNTIF(D46:BC46,"(3)")=0," ",COUNTIF(D46:BC46,"(3)"))</f>
        <v xml:space="preserve"> </v>
      </c>
      <c r="BJ46" s="124" t="str">
        <f>IF(SUM(BG46:BI46)=0," ",SUM(BG46:BI46))</f>
        <v xml:space="preserve"> </v>
      </c>
      <c r="BK46" s="449">
        <v>9</v>
      </c>
      <c r="BL46" s="449">
        <v>9</v>
      </c>
      <c r="BM46" s="449">
        <v>10</v>
      </c>
      <c r="BN46" s="449">
        <v>11</v>
      </c>
      <c r="BO46" s="449" t="str">
        <f>IF(BE46=0,Var!$B$8,IF(LARGE(D46:BC46,1)&gt;=315,Var!$B$4," "))</f>
        <v>---</v>
      </c>
      <c r="BP46" s="449" t="str">
        <f>IF(BE46=0,Var!$B$8,IF(LARGE(D46:BC46,1)&gt;=375,Var!$B$4," "))</f>
        <v>---</v>
      </c>
    </row>
    <row r="47" spans="2:68" x14ac:dyDescent="0.2">
      <c r="B47" s="109"/>
      <c r="C47" s="446" t="s">
        <v>287</v>
      </c>
      <c r="D47" s="513"/>
      <c r="E47" s="514"/>
      <c r="F47" s="515"/>
      <c r="G47" s="517"/>
      <c r="H47" s="513"/>
      <c r="I47" s="514"/>
      <c r="J47" s="513"/>
      <c r="K47" s="534"/>
      <c r="L47" s="513"/>
      <c r="M47" s="534"/>
      <c r="N47" s="513"/>
      <c r="O47" s="534"/>
      <c r="P47" s="537"/>
      <c r="Q47" s="539"/>
      <c r="R47" s="537"/>
      <c r="S47" s="537"/>
      <c r="T47" s="513"/>
      <c r="U47" s="514"/>
      <c r="V47" s="513"/>
      <c r="W47" s="534"/>
      <c r="X47" s="513"/>
      <c r="Y47" s="534"/>
      <c r="Z47" s="513"/>
      <c r="AA47" s="534"/>
      <c r="AB47" s="513"/>
      <c r="AC47" s="514"/>
      <c r="AD47" s="515"/>
      <c r="AE47" s="535"/>
      <c r="AF47" s="515"/>
      <c r="AG47" s="517"/>
      <c r="AH47" s="513"/>
      <c r="AI47" s="534"/>
      <c r="AJ47" s="513"/>
      <c r="AK47" s="514"/>
      <c r="AL47" s="513"/>
      <c r="AM47" s="514"/>
      <c r="AN47" s="513"/>
      <c r="AO47" s="514"/>
      <c r="AP47" s="513"/>
      <c r="AQ47" s="514"/>
      <c r="AR47" s="513"/>
      <c r="AS47" s="514"/>
      <c r="AT47" s="515"/>
      <c r="AU47" s="517"/>
      <c r="AV47" s="613"/>
      <c r="AW47" s="535"/>
      <c r="AX47" s="536"/>
      <c r="AY47" s="535"/>
      <c r="AZ47" s="536"/>
      <c r="BA47" s="535"/>
      <c r="BB47" s="513"/>
      <c r="BC47" s="514"/>
      <c r="BD47" s="53"/>
      <c r="BE47" s="55">
        <f>COUNT(D47:BC47)</f>
        <v>0</v>
      </c>
      <c r="BF47" s="55" t="str">
        <f>IF(BE47&lt;3," ",(LARGE(D47:BC47,1)+LARGE(D47:BC47,2)+LARGE(D47:BC47,3))/3)</f>
        <v xml:space="preserve"> </v>
      </c>
      <c r="BG47" s="105" t="str">
        <f>IF(COUNTIF(D47:BC47,"(1)")=0," ",COUNTIF(D47:BC47,"(1)"))</f>
        <v xml:space="preserve"> </v>
      </c>
      <c r="BH47" s="105" t="str">
        <f>IF(COUNTIF(D47:BC47,"(2)")=0," ",COUNTIF(D47:BC47,"(2)"))</f>
        <v xml:space="preserve"> </v>
      </c>
      <c r="BI47" s="105" t="str">
        <f>IF(COUNTIF(D47:BC47,"(3)")=0," ",COUNTIF(D47:BC47,"(3)"))</f>
        <v xml:space="preserve"> </v>
      </c>
      <c r="BJ47" s="124" t="str">
        <f>IF(SUM(BG47:BI47)=0," ",SUM(BG47:BI47))</f>
        <v xml:space="preserve"> </v>
      </c>
      <c r="BK47" s="449">
        <v>22</v>
      </c>
      <c r="BL47" s="449">
        <v>22</v>
      </c>
      <c r="BM47" s="449">
        <v>22</v>
      </c>
      <c r="BN47" s="449">
        <v>22</v>
      </c>
      <c r="BO47" s="449" t="str">
        <f>IF(BE47=0,Var!$B$8,IF(LARGE(D47:BC47,1)&gt;=315,Var!$B$4," "))</f>
        <v>---</v>
      </c>
      <c r="BP47" s="449" t="str">
        <f>IF(BE47=0,Var!$B$8,IF(LARGE(D47:BC47,1)&gt;=375,Var!$B$4," "))</f>
        <v>---</v>
      </c>
    </row>
    <row r="48" spans="2:68" x14ac:dyDescent="0.2">
      <c r="B48" s="109"/>
      <c r="C48" s="446" t="s">
        <v>292</v>
      </c>
      <c r="D48" s="513"/>
      <c r="E48" s="514"/>
      <c r="F48" s="515"/>
      <c r="G48" s="517"/>
      <c r="H48" s="513"/>
      <c r="I48" s="514"/>
      <c r="J48" s="513"/>
      <c r="K48" s="534"/>
      <c r="L48" s="513"/>
      <c r="M48" s="534"/>
      <c r="N48" s="513"/>
      <c r="O48" s="534"/>
      <c r="P48" s="537"/>
      <c r="Q48" s="581"/>
      <c r="R48" s="537"/>
      <c r="S48" s="537"/>
      <c r="T48" s="513"/>
      <c r="U48" s="534"/>
      <c r="V48" s="513"/>
      <c r="W48" s="534"/>
      <c r="X48" s="513"/>
      <c r="Y48" s="534"/>
      <c r="Z48" s="513"/>
      <c r="AA48" s="534"/>
      <c r="AB48" s="513"/>
      <c r="AC48" s="514"/>
      <c r="AD48" s="515"/>
      <c r="AE48" s="535"/>
      <c r="AF48" s="515"/>
      <c r="AG48" s="517"/>
      <c r="AH48" s="513"/>
      <c r="AI48" s="514"/>
      <c r="AJ48" s="513"/>
      <c r="AK48" s="514"/>
      <c r="AL48" s="513"/>
      <c r="AM48" s="514"/>
      <c r="AN48" s="513"/>
      <c r="AO48" s="534"/>
      <c r="AP48" s="513"/>
      <c r="AQ48" s="534"/>
      <c r="AR48" s="513"/>
      <c r="AS48" s="534"/>
      <c r="AT48" s="515"/>
      <c r="AU48" s="537"/>
      <c r="AV48" s="615"/>
      <c r="AW48" s="616"/>
      <c r="AX48" s="530"/>
      <c r="AY48" s="531"/>
      <c r="AZ48" s="530"/>
      <c r="BA48" s="531"/>
      <c r="BB48" s="513"/>
      <c r="BC48" s="514"/>
      <c r="BD48" s="53"/>
      <c r="BE48" s="55">
        <f>COUNT(D48:BC48)</f>
        <v>0</v>
      </c>
      <c r="BF48" s="55" t="str">
        <f>IF(BE48&lt;3," ",(LARGE(D48:BC48,1)+LARGE(D48:BC48,2)+LARGE(D48:BC48,3))/3)</f>
        <v xml:space="preserve"> </v>
      </c>
      <c r="BG48" s="105" t="str">
        <f>IF(COUNTIF(D48:BC48,"(1)")=0," ",COUNTIF(D48:BC48,"(1)"))</f>
        <v xml:space="preserve"> </v>
      </c>
      <c r="BH48" s="105" t="str">
        <f>IF(COUNTIF(D48:BC48,"(2)")=0," ",COUNTIF(D48:BC48,"(2)"))</f>
        <v xml:space="preserve"> </v>
      </c>
      <c r="BI48" s="105" t="str">
        <f>IF(COUNTIF(D48:BC48,"(3)")=0," ",COUNTIF(D48:BC48,"(3)"))</f>
        <v xml:space="preserve"> </v>
      </c>
      <c r="BJ48" s="124"/>
      <c r="BK48" s="449">
        <v>22</v>
      </c>
      <c r="BL48" s="449">
        <v>22</v>
      </c>
      <c r="BM48" s="449">
        <v>22</v>
      </c>
      <c r="BN48" s="449">
        <v>22</v>
      </c>
      <c r="BO48" s="449">
        <v>23</v>
      </c>
      <c r="BP48" s="449" t="str">
        <f>IF(BE48=0,Var!$B$8,IF(LARGE(D48:BC48,1)&gt;=375,Var!$B$4," "))</f>
        <v>---</v>
      </c>
    </row>
    <row r="49" spans="2:68" ht="22.7" customHeight="1" x14ac:dyDescent="0.2">
      <c r="B49" s="106"/>
      <c r="C49" s="443" t="s">
        <v>60</v>
      </c>
      <c r="D49" s="520"/>
      <c r="E49" s="521"/>
      <c r="F49" s="520"/>
      <c r="G49" s="521"/>
      <c r="H49" s="522"/>
      <c r="I49" s="523"/>
      <c r="J49" s="524"/>
      <c r="K49" s="525"/>
      <c r="L49" s="524"/>
      <c r="M49" s="525"/>
      <c r="N49" s="520"/>
      <c r="O49" s="521"/>
      <c r="P49" s="521"/>
      <c r="Q49" s="521"/>
      <c r="R49" s="521"/>
      <c r="S49" s="521"/>
      <c r="T49" s="520"/>
      <c r="U49" s="521"/>
      <c r="V49" s="520"/>
      <c r="W49" s="521"/>
      <c r="X49" s="520"/>
      <c r="Y49" s="521"/>
      <c r="Z49" s="520"/>
      <c r="AA49" s="521"/>
      <c r="AB49" s="520"/>
      <c r="AC49" s="521"/>
      <c r="AD49" s="520"/>
      <c r="AE49" s="521"/>
      <c r="AF49" s="520"/>
      <c r="AG49" s="521"/>
      <c r="AH49" s="520"/>
      <c r="AI49" s="521"/>
      <c r="AJ49" s="520"/>
      <c r="AK49" s="521"/>
      <c r="AL49" s="520"/>
      <c r="AM49" s="521"/>
      <c r="AN49" s="520"/>
      <c r="AO49" s="521"/>
      <c r="AP49" s="520"/>
      <c r="AQ49" s="521"/>
      <c r="AR49" s="520"/>
      <c r="AS49" s="521"/>
      <c r="AT49" s="520"/>
      <c r="AU49" s="521"/>
      <c r="AV49" s="517"/>
      <c r="AW49" s="517"/>
      <c r="AX49" s="515"/>
      <c r="AY49" s="517"/>
      <c r="AZ49" s="515"/>
      <c r="BA49" s="517"/>
      <c r="BB49" s="520"/>
      <c r="BC49" s="521"/>
      <c r="BD49" s="53"/>
      <c r="BE49" s="55"/>
      <c r="BF49" s="53"/>
      <c r="BG49" s="119"/>
      <c r="BH49" s="119"/>
      <c r="BI49" s="119"/>
      <c r="BJ49" s="120"/>
      <c r="BK49" s="121">
        <v>185</v>
      </c>
      <c r="BL49" s="121">
        <v>260</v>
      </c>
      <c r="BM49" s="121">
        <v>330</v>
      </c>
      <c r="BN49" s="121">
        <v>380</v>
      </c>
      <c r="BO49" s="121">
        <v>435</v>
      </c>
      <c r="BP49" s="121">
        <v>460</v>
      </c>
    </row>
    <row r="50" spans="2:68" x14ac:dyDescent="0.2">
      <c r="B50" s="109"/>
      <c r="C50" s="446"/>
      <c r="D50" s="513"/>
      <c r="E50" s="514"/>
      <c r="F50" s="515"/>
      <c r="G50" s="517"/>
      <c r="H50" s="513"/>
      <c r="I50" s="514"/>
      <c r="J50" s="513"/>
      <c r="K50" s="514"/>
      <c r="L50" s="513"/>
      <c r="M50" s="514"/>
      <c r="N50" s="513"/>
      <c r="O50" s="514"/>
      <c r="P50" s="517"/>
      <c r="Q50" s="516"/>
      <c r="R50" s="517"/>
      <c r="S50" s="517"/>
      <c r="T50" s="513"/>
      <c r="U50" s="514"/>
      <c r="V50" s="513"/>
      <c r="W50" s="514"/>
      <c r="X50" s="513"/>
      <c r="Y50" s="514"/>
      <c r="Z50" s="513"/>
      <c r="AA50" s="514"/>
      <c r="AB50" s="513"/>
      <c r="AC50" s="514"/>
      <c r="AD50" s="515"/>
      <c r="AE50" s="516"/>
      <c r="AF50" s="515"/>
      <c r="AG50" s="517"/>
      <c r="AH50" s="513"/>
      <c r="AI50" s="514"/>
      <c r="AJ50" s="513"/>
      <c r="AK50" s="514"/>
      <c r="AL50" s="513"/>
      <c r="AM50" s="514"/>
      <c r="AN50" s="513"/>
      <c r="AO50" s="514"/>
      <c r="AP50" s="513"/>
      <c r="AQ50" s="514"/>
      <c r="AR50" s="513"/>
      <c r="AS50" s="514"/>
      <c r="AT50" s="515"/>
      <c r="AU50" s="517"/>
      <c r="AV50" s="617"/>
      <c r="AW50" s="519"/>
      <c r="AX50" s="518"/>
      <c r="AY50" s="519"/>
      <c r="AZ50" s="518"/>
      <c r="BA50" s="519"/>
      <c r="BB50" s="513"/>
      <c r="BC50" s="514"/>
      <c r="BD50" s="53"/>
      <c r="BE50" s="55">
        <f>COUNT(D50:BC50)</f>
        <v>0</v>
      </c>
      <c r="BF50" s="55" t="str">
        <f>IF(BE50&lt;3," ",(LARGE(D50:BC50,1)+LARGE(D50:BC50,2)+LARGE(D50:BC50,3))/3)</f>
        <v xml:space="preserve"> </v>
      </c>
      <c r="BG50" s="105" t="str">
        <f>IF(COUNTIF(D50:BC50,"(1)")=0," ",COUNTIF(D50:BC50,"(1)"))</f>
        <v xml:space="preserve"> </v>
      </c>
      <c r="BH50" s="105" t="str">
        <f>IF(COUNTIF(D50:BC50,"(2)")=0," ",COUNTIF(D50:BC50,"(2)"))</f>
        <v xml:space="preserve"> </v>
      </c>
      <c r="BI50" s="105" t="str">
        <f>IF(COUNTIF(D50:BC50,"(3)")=0," ",COUNTIF(D50:BC50,"(3)"))</f>
        <v xml:space="preserve"> </v>
      </c>
      <c r="BJ50" s="124" t="str">
        <f>IF(SUM(BG50:BI50)=0," ",SUM(BG50:BI50))</f>
        <v xml:space="preserve"> </v>
      </c>
      <c r="BK50" s="449" t="str">
        <f>IF(BE50=0,Var!$B$8,IF(LARGE(D50:BC50,1)&gt;=185,Var!$B$4," "))</f>
        <v>---</v>
      </c>
      <c r="BL50" s="449" t="str">
        <f>IF(BE50=0,Var!$B$8,IF(LARGE(D50:BC50,1)&gt;=260,Var!$B$4," "))</f>
        <v>---</v>
      </c>
      <c r="BM50" s="449" t="str">
        <f>IF(BE50=0,Var!$B$8,IF(LARGE(D50:BC50,1)&gt;=330,Var!$B$4," "))</f>
        <v>---</v>
      </c>
      <c r="BN50" s="449" t="str">
        <f>IF(BE50=0,Var!$B$8,IF(LARGE(D50:BC50,1)&gt;=380,Var!$B$4," "))</f>
        <v>---</v>
      </c>
      <c r="BO50" s="449" t="str">
        <f>IF(BE50=0,Var!$B$8,IF(LARGE(D50:BC50,1)&gt;=435,Var!$B$4," "))</f>
        <v>---</v>
      </c>
      <c r="BP50" s="449" t="str">
        <f>IF(BE50=0,Var!$B$8,IF(LARGE(D50:BC50,1)&gt;=460,Var!$B$4," "))</f>
        <v>---</v>
      </c>
    </row>
    <row r="51" spans="2:68" ht="22.7" customHeight="1" x14ac:dyDescent="0.2">
      <c r="B51" s="106"/>
      <c r="C51" s="443" t="s">
        <v>61</v>
      </c>
      <c r="D51" s="520"/>
      <c r="E51" s="521"/>
      <c r="F51" s="520"/>
      <c r="G51" s="521"/>
      <c r="H51" s="522"/>
      <c r="I51" s="523"/>
      <c r="J51" s="524"/>
      <c r="K51" s="525"/>
      <c r="L51" s="524"/>
      <c r="M51" s="525"/>
      <c r="N51" s="520"/>
      <c r="O51" s="521"/>
      <c r="P51" s="521"/>
      <c r="Q51" s="521"/>
      <c r="R51" s="521"/>
      <c r="S51" s="521"/>
      <c r="T51" s="520"/>
      <c r="U51" s="521"/>
      <c r="V51" s="520"/>
      <c r="W51" s="521"/>
      <c r="X51" s="520"/>
      <c r="Y51" s="521"/>
      <c r="Z51" s="520"/>
      <c r="AA51" s="521"/>
      <c r="AB51" s="520"/>
      <c r="AC51" s="521"/>
      <c r="AD51" s="520"/>
      <c r="AE51" s="521"/>
      <c r="AF51" s="520"/>
      <c r="AG51" s="521"/>
      <c r="AH51" s="520"/>
      <c r="AI51" s="521"/>
      <c r="AJ51" s="520"/>
      <c r="AK51" s="521"/>
      <c r="AL51" s="520"/>
      <c r="AM51" s="521"/>
      <c r="AN51" s="520"/>
      <c r="AO51" s="521"/>
      <c r="AP51" s="520"/>
      <c r="AQ51" s="521"/>
      <c r="AR51" s="520"/>
      <c r="AS51" s="521"/>
      <c r="AT51" s="520"/>
      <c r="AU51" s="521"/>
      <c r="AV51" s="517"/>
      <c r="AW51" s="517"/>
      <c r="AX51" s="515"/>
      <c r="AY51" s="517"/>
      <c r="AZ51" s="515"/>
      <c r="BA51" s="517"/>
      <c r="BB51" s="520"/>
      <c r="BC51" s="521"/>
      <c r="BD51" s="53"/>
      <c r="BE51" s="55"/>
      <c r="BF51" s="53"/>
      <c r="BG51" s="102"/>
      <c r="BH51" s="102"/>
      <c r="BI51" s="102"/>
      <c r="BJ51" s="125"/>
    </row>
    <row r="52" spans="2:68" x14ac:dyDescent="0.2">
      <c r="B52" s="109"/>
      <c r="C52" s="446"/>
      <c r="D52" s="513"/>
      <c r="E52" s="514"/>
      <c r="F52" s="515"/>
      <c r="G52" s="517"/>
      <c r="H52" s="513"/>
      <c r="I52" s="514"/>
      <c r="J52" s="513"/>
      <c r="K52" s="514"/>
      <c r="L52" s="513"/>
      <c r="M52" s="514"/>
      <c r="N52" s="513"/>
      <c r="O52" s="514"/>
      <c r="P52" s="517"/>
      <c r="Q52" s="532"/>
      <c r="R52" s="517"/>
      <c r="S52" s="517"/>
      <c r="T52" s="513"/>
      <c r="U52" s="514"/>
      <c r="V52" s="513"/>
      <c r="W52" s="514"/>
      <c r="X52" s="513"/>
      <c r="Y52" s="514"/>
      <c r="Z52" s="513"/>
      <c r="AA52" s="514"/>
      <c r="AB52" s="513"/>
      <c r="AC52" s="514"/>
      <c r="AD52" s="515"/>
      <c r="AE52" s="532"/>
      <c r="AF52" s="515"/>
      <c r="AG52" s="517"/>
      <c r="AH52" s="513"/>
      <c r="AI52" s="514"/>
      <c r="AJ52" s="513"/>
      <c r="AK52" s="514"/>
      <c r="AL52" s="513"/>
      <c r="AM52" s="514"/>
      <c r="AN52" s="513"/>
      <c r="AO52" s="514"/>
      <c r="AP52" s="513"/>
      <c r="AQ52" s="514"/>
      <c r="AR52" s="513"/>
      <c r="AS52" s="514"/>
      <c r="AT52" s="515"/>
      <c r="AU52" s="517"/>
      <c r="AV52" s="610"/>
      <c r="AW52" s="528"/>
      <c r="AX52" s="527"/>
      <c r="AY52" s="528"/>
      <c r="AZ52" s="527"/>
      <c r="BA52" s="528"/>
      <c r="BB52" s="513"/>
      <c r="BC52" s="514"/>
      <c r="BD52" s="53"/>
      <c r="BE52" s="55">
        <f>COUNT(D52:BC52)</f>
        <v>0</v>
      </c>
      <c r="BF52" s="55" t="str">
        <f>IF(BE52&lt;3," ",(LARGE(D52:BC52,1)+LARGE(D52:BC52,2)+LARGE(D52:BC52,3))/3)</f>
        <v xml:space="preserve"> </v>
      </c>
      <c r="BG52" s="105" t="str">
        <f>IF(COUNTIF(D52:BC52,"(1)")=0," ",COUNTIF(D52:BC52,"(1)"))</f>
        <v xml:space="preserve"> </v>
      </c>
      <c r="BH52" s="105" t="str">
        <f>IF(COUNTIF(D52:BC52,"(2)")=0," ",COUNTIF(D52:BC52,"(2)"))</f>
        <v xml:space="preserve"> </v>
      </c>
      <c r="BI52" s="105" t="str">
        <f>IF(COUNTIF(D52:BC52,"(3)")=0," ",COUNTIF(D52:BC52,"(3)"))</f>
        <v xml:space="preserve"> </v>
      </c>
      <c r="BJ52" s="124" t="str">
        <f>IF(SUM(BG52:BI52)=0," ",SUM(BG52:BI52))</f>
        <v xml:space="preserve"> </v>
      </c>
      <c r="BK52" s="449" t="str">
        <f>IF(BE52=0,Var!$B$8,IF(LARGE(D52:BC52,1)&gt;=185,Var!$B$4," "))</f>
        <v>---</v>
      </c>
      <c r="BL52" s="449" t="str">
        <f>IF(BE52=0,Var!$B$8,IF(LARGE(D52:BC52,1)&gt;=260,Var!$B$4," "))</f>
        <v>---</v>
      </c>
      <c r="BM52" s="449" t="str">
        <f>IF(BE52=0,Var!$B$8,IF(LARGE(D52:BC52,1)&gt;=330,Var!$B$4," "))</f>
        <v>---</v>
      </c>
      <c r="BN52" s="449" t="str">
        <f>IF(BE52=0,Var!$B$8,IF(LARGE(D52:BC52,1)&gt;=380,Var!$B$4," "))</f>
        <v>---</v>
      </c>
      <c r="BO52" s="449" t="str">
        <f>IF(BE52=0,Var!$B$8,IF(LARGE(D52:BC52,1)&gt;=435,Var!$B$4," "))</f>
        <v>---</v>
      </c>
      <c r="BP52" s="449" t="str">
        <f>IF(BE52=0,Var!$B$8,IF(LARGE(D52:BC52,1)&gt;=460,Var!$B$4," "))</f>
        <v>---</v>
      </c>
    </row>
    <row r="53" spans="2:68" x14ac:dyDescent="0.2">
      <c r="B53" s="109"/>
      <c r="C53" s="446"/>
      <c r="D53" s="513"/>
      <c r="E53" s="514"/>
      <c r="F53" s="515"/>
      <c r="G53" s="517"/>
      <c r="H53" s="513"/>
      <c r="I53" s="514"/>
      <c r="J53" s="513"/>
      <c r="K53" s="514"/>
      <c r="L53" s="513"/>
      <c r="M53" s="514"/>
      <c r="N53" s="513"/>
      <c r="O53" s="514"/>
      <c r="P53" s="517"/>
      <c r="Q53" s="533"/>
      <c r="R53" s="517"/>
      <c r="S53" s="517"/>
      <c r="T53" s="513"/>
      <c r="U53" s="514"/>
      <c r="V53" s="513"/>
      <c r="W53" s="514"/>
      <c r="X53" s="513"/>
      <c r="Y53" s="514"/>
      <c r="Z53" s="513"/>
      <c r="AA53" s="514"/>
      <c r="AB53" s="513"/>
      <c r="AC53" s="514"/>
      <c r="AD53" s="515"/>
      <c r="AE53" s="533"/>
      <c r="AF53" s="515"/>
      <c r="AG53" s="517"/>
      <c r="AH53" s="513"/>
      <c r="AI53" s="514"/>
      <c r="AJ53" s="513"/>
      <c r="AK53" s="514"/>
      <c r="AL53" s="513"/>
      <c r="AM53" s="514"/>
      <c r="AN53" s="513"/>
      <c r="AO53" s="514"/>
      <c r="AP53" s="513"/>
      <c r="AQ53" s="514"/>
      <c r="AR53" s="513"/>
      <c r="AS53" s="514"/>
      <c r="AT53" s="515"/>
      <c r="AU53" s="517"/>
      <c r="AV53" s="611"/>
      <c r="AW53" s="531"/>
      <c r="AX53" s="530"/>
      <c r="AY53" s="531"/>
      <c r="AZ53" s="530"/>
      <c r="BA53" s="531"/>
      <c r="BB53" s="513"/>
      <c r="BC53" s="514"/>
      <c r="BD53" s="53"/>
      <c r="BE53" s="55">
        <f>COUNT(D53:BC53)</f>
        <v>0</v>
      </c>
      <c r="BF53" s="55" t="str">
        <f>IF(BE53&lt;3," ",(LARGE(D53:BC53,1)+LARGE(D53:BC53,2)+LARGE(D53:BC53,3))/3)</f>
        <v xml:space="preserve"> </v>
      </c>
      <c r="BG53" s="105" t="str">
        <f>IF(COUNTIF(D53:BC53,"(1)")=0," ",COUNTIF(D53:BC53,"(1)"))</f>
        <v xml:space="preserve"> </v>
      </c>
      <c r="BH53" s="105" t="str">
        <f>IF(COUNTIF(D53:BC53,"(2)")=0," ",COUNTIF(D53:BC53,"(2)"))</f>
        <v xml:space="preserve"> </v>
      </c>
      <c r="BI53" s="105" t="str">
        <f>IF(COUNTIF(D53:BC53,"(3)")=0," ",COUNTIF(D53:BC53,"(3)"))</f>
        <v xml:space="preserve"> </v>
      </c>
      <c r="BJ53" s="124" t="str">
        <f>IF(SUM(BG53:BI53)=0," ",SUM(BG53:BI53))</f>
        <v xml:space="preserve"> </v>
      </c>
      <c r="BK53" s="449" t="str">
        <f>IF(BE53=0,Var!$B$8,IF(LARGE(D53:BC53,1)&gt;=185,Var!$B$4," "))</f>
        <v>---</v>
      </c>
      <c r="BL53" s="449" t="str">
        <f>IF(BE53=0,Var!$B$8,IF(LARGE(D53:BC53,1)&gt;=260,Var!$B$4," "))</f>
        <v>---</v>
      </c>
      <c r="BM53" s="449" t="str">
        <f>IF(BE53=0,Var!$B$8,IF(LARGE(D53:BC53,1)&gt;=330,Var!$B$4," "))</f>
        <v>---</v>
      </c>
      <c r="BN53" s="449" t="str">
        <f>IF(BE53=0,Var!$B$8,IF(LARGE(D53:BC53,1)&gt;=380,Var!$B$4," "))</f>
        <v>---</v>
      </c>
      <c r="BO53" s="449" t="str">
        <f>IF(BE53=0,Var!$B$8,IF(LARGE(D53:BC53,1)&gt;=435,Var!$B$4," "))</f>
        <v>---</v>
      </c>
      <c r="BP53" s="449" t="str">
        <f>IF(BE53=0,Var!$B$8,IF(LARGE(D53:BC53,1)&gt;=460,Var!$B$4," "))</f>
        <v>---</v>
      </c>
    </row>
    <row r="54" spans="2:68" ht="22.7" customHeight="1" x14ac:dyDescent="0.2">
      <c r="B54" s="106"/>
      <c r="C54" s="443" t="s">
        <v>255</v>
      </c>
      <c r="D54" s="520"/>
      <c r="E54" s="521"/>
      <c r="F54" s="520"/>
      <c r="G54" s="521"/>
      <c r="H54" s="522"/>
      <c r="I54" s="523"/>
      <c r="J54" s="524"/>
      <c r="K54" s="525"/>
      <c r="L54" s="524"/>
      <c r="M54" s="525"/>
      <c r="N54" s="520"/>
      <c r="O54" s="521"/>
      <c r="P54" s="521"/>
      <c r="Q54" s="521"/>
      <c r="R54" s="521"/>
      <c r="S54" s="521"/>
      <c r="T54" s="520"/>
      <c r="U54" s="521"/>
      <c r="V54" s="520"/>
      <c r="W54" s="521"/>
      <c r="X54" s="520"/>
      <c r="Y54" s="521"/>
      <c r="Z54" s="520"/>
      <c r="AA54" s="521"/>
      <c r="AB54" s="520"/>
      <c r="AC54" s="521"/>
      <c r="AD54" s="520"/>
      <c r="AE54" s="521"/>
      <c r="AF54" s="520"/>
      <c r="AG54" s="521"/>
      <c r="AH54" s="520"/>
      <c r="AI54" s="521"/>
      <c r="AJ54" s="520"/>
      <c r="AK54" s="521"/>
      <c r="AL54" s="520"/>
      <c r="AM54" s="521"/>
      <c r="AN54" s="520"/>
      <c r="AO54" s="521"/>
      <c r="AP54" s="520"/>
      <c r="AQ54" s="521"/>
      <c r="AR54" s="520"/>
      <c r="AS54" s="521"/>
      <c r="AT54" s="520"/>
      <c r="AU54" s="521"/>
      <c r="AV54" s="517"/>
      <c r="AW54" s="517"/>
      <c r="AX54" s="515"/>
      <c r="AY54" s="517"/>
      <c r="AZ54" s="515"/>
      <c r="BA54" s="517"/>
      <c r="BB54" s="520"/>
      <c r="BC54" s="521"/>
      <c r="BD54" s="53"/>
      <c r="BE54" s="55"/>
      <c r="BF54" s="53"/>
      <c r="BG54" s="119"/>
      <c r="BH54" s="119"/>
      <c r="BI54" s="119"/>
      <c r="BJ54" s="120"/>
      <c r="BK54" s="119"/>
      <c r="BL54" s="119"/>
      <c r="BM54" s="119"/>
      <c r="BN54" s="119"/>
      <c r="BO54" s="119"/>
    </row>
    <row r="55" spans="2:68" x14ac:dyDescent="0.2">
      <c r="B55" s="109"/>
      <c r="C55" s="446" t="s">
        <v>27</v>
      </c>
      <c r="D55" s="513"/>
      <c r="E55" s="514"/>
      <c r="F55" s="515"/>
      <c r="G55" s="517"/>
      <c r="H55" s="513"/>
      <c r="I55" s="514"/>
      <c r="J55" s="513"/>
      <c r="K55" s="514"/>
      <c r="L55" s="513"/>
      <c r="M55" s="514"/>
      <c r="N55" s="513"/>
      <c r="O55" s="514"/>
      <c r="P55" s="517"/>
      <c r="Q55" s="516"/>
      <c r="R55" s="517"/>
      <c r="S55" s="517"/>
      <c r="T55" s="513"/>
      <c r="U55" s="514"/>
      <c r="V55" s="513"/>
      <c r="W55" s="514"/>
      <c r="X55" s="513"/>
      <c r="Y55" s="514"/>
      <c r="Z55" s="513"/>
      <c r="AA55" s="514"/>
      <c r="AB55" s="513"/>
      <c r="AC55" s="514"/>
      <c r="AD55" s="515"/>
      <c r="AE55" s="516"/>
      <c r="AF55" s="515"/>
      <c r="AG55" s="517"/>
      <c r="AH55" s="513"/>
      <c r="AI55" s="514"/>
      <c r="AJ55" s="513"/>
      <c r="AK55" s="514"/>
      <c r="AL55" s="513"/>
      <c r="AM55" s="514"/>
      <c r="AN55" s="513"/>
      <c r="AO55" s="514"/>
      <c r="AP55" s="513"/>
      <c r="AQ55" s="514"/>
      <c r="AR55" s="513"/>
      <c r="AS55" s="514"/>
      <c r="AT55" s="515"/>
      <c r="AU55" s="517"/>
      <c r="AV55" s="617"/>
      <c r="AW55" s="519"/>
      <c r="AX55" s="518"/>
      <c r="AY55" s="519"/>
      <c r="AZ55" s="518"/>
      <c r="BA55" s="519"/>
      <c r="BB55" s="513"/>
      <c r="BC55" s="514"/>
      <c r="BD55" s="53"/>
      <c r="BE55" s="55">
        <f>COUNT(D55:BC55)</f>
        <v>0</v>
      </c>
      <c r="BF55" s="55" t="str">
        <f>IF(BE55&lt;3," ",(LARGE(D55:BC55,1)+LARGE(D55:BC55,2)+LARGE(D55:BC55,3))/3)</f>
        <v xml:space="preserve"> </v>
      </c>
      <c r="BG55" s="105" t="str">
        <f>IF(COUNTIF(D55:BC55,"(1)")=0," ",COUNTIF(D55:BC55,"(1)"))</f>
        <v xml:space="preserve"> </v>
      </c>
      <c r="BH55" s="105" t="str">
        <f>IF(COUNTIF(D55:BC55,"(2)")=0," ",COUNTIF(D55:BC55,"(2)"))</f>
        <v xml:space="preserve"> </v>
      </c>
      <c r="BI55" s="105" t="str">
        <f>IF(COUNTIF(D55:BC55,"(3)")=0," ",COUNTIF(D55:BC55,"(3)"))</f>
        <v xml:space="preserve"> </v>
      </c>
      <c r="BJ55" s="124" t="str">
        <f>IF(SUM(BG55:BI55)=0," ",SUM(BG55:BI55))</f>
        <v xml:space="preserve"> </v>
      </c>
      <c r="BK55" s="449">
        <v>14</v>
      </c>
      <c r="BL55" s="449">
        <v>14</v>
      </c>
      <c r="BM55" s="449">
        <v>14</v>
      </c>
      <c r="BN55" s="449">
        <v>16</v>
      </c>
      <c r="BO55" s="449" t="str">
        <f>IF(BE55=0,Var!$B$8,IF(LARGE(D55:BC55,1)&gt;=435,Var!$B$4," "))</f>
        <v>---</v>
      </c>
      <c r="BP55" s="449" t="str">
        <f>IF(BE55=0,Var!$B$8,IF(LARGE(D55:BC55,1)&gt;=460,Var!$B$4," "))</f>
        <v>---</v>
      </c>
    </row>
    <row r="56" spans="2:68" ht="22.7" customHeight="1" x14ac:dyDescent="0.2">
      <c r="B56" s="106"/>
      <c r="C56" s="443" t="s">
        <v>271</v>
      </c>
      <c r="D56" s="520"/>
      <c r="E56" s="521"/>
      <c r="F56" s="520"/>
      <c r="G56" s="521"/>
      <c r="H56" s="522"/>
      <c r="I56" s="523"/>
      <c r="J56" s="524"/>
      <c r="K56" s="525"/>
      <c r="L56" s="524"/>
      <c r="M56" s="525"/>
      <c r="N56" s="520"/>
      <c r="O56" s="521"/>
      <c r="P56" s="521"/>
      <c r="Q56" s="521"/>
      <c r="R56" s="521"/>
      <c r="S56" s="521"/>
      <c r="T56" s="520"/>
      <c r="U56" s="521"/>
      <c r="V56" s="520"/>
      <c r="W56" s="521"/>
      <c r="X56" s="520"/>
      <c r="Y56" s="521"/>
      <c r="Z56" s="520"/>
      <c r="AA56" s="521"/>
      <c r="AB56" s="520"/>
      <c r="AC56" s="521"/>
      <c r="AD56" s="520"/>
      <c r="AE56" s="521"/>
      <c r="AF56" s="520"/>
      <c r="AG56" s="521"/>
      <c r="AH56" s="520"/>
      <c r="AI56" s="521"/>
      <c r="AJ56" s="520"/>
      <c r="AK56" s="521"/>
      <c r="AL56" s="520"/>
      <c r="AM56" s="521"/>
      <c r="AN56" s="520"/>
      <c r="AO56" s="521"/>
      <c r="AP56" s="520"/>
      <c r="AQ56" s="521"/>
      <c r="AR56" s="520"/>
      <c r="AS56" s="521"/>
      <c r="AT56" s="520"/>
      <c r="AU56" s="521"/>
      <c r="AV56" s="517"/>
      <c r="AW56" s="517"/>
      <c r="AX56" s="515"/>
      <c r="AY56" s="517"/>
      <c r="AZ56" s="515"/>
      <c r="BA56" s="517"/>
      <c r="BB56" s="520"/>
      <c r="BC56" s="521"/>
      <c r="BD56" s="53"/>
      <c r="BE56" s="55"/>
      <c r="BF56" s="53"/>
      <c r="BG56" s="119"/>
      <c r="BH56" s="119"/>
      <c r="BI56" s="119"/>
      <c r="BJ56" s="120"/>
      <c r="BK56" s="119"/>
      <c r="BL56" s="119"/>
      <c r="BM56" s="119"/>
      <c r="BN56" s="119"/>
      <c r="BO56" s="119"/>
    </row>
    <row r="57" spans="2:68" x14ac:dyDescent="0.2">
      <c r="B57" s="109"/>
      <c r="C57" s="446" t="s">
        <v>315</v>
      </c>
      <c r="D57" s="513"/>
      <c r="E57" s="534"/>
      <c r="F57" s="515"/>
      <c r="G57" s="537"/>
      <c r="H57" s="513"/>
      <c r="I57" s="534"/>
      <c r="J57" s="513"/>
      <c r="K57" s="534"/>
      <c r="L57" s="513"/>
      <c r="M57" s="534"/>
      <c r="N57" s="513"/>
      <c r="O57" s="514"/>
      <c r="P57" s="517"/>
      <c r="Q57" s="532"/>
      <c r="R57" s="517"/>
      <c r="S57" s="517"/>
      <c r="T57" s="513"/>
      <c r="U57" s="514"/>
      <c r="V57" s="513"/>
      <c r="W57" s="514"/>
      <c r="X57" s="513"/>
      <c r="Y57" s="514"/>
      <c r="Z57" s="513"/>
      <c r="AA57" s="514"/>
      <c r="AB57" s="513"/>
      <c r="AC57" s="514"/>
      <c r="AD57" s="515"/>
      <c r="AE57" s="532"/>
      <c r="AF57" s="515"/>
      <c r="AG57" s="537"/>
      <c r="AH57" s="513"/>
      <c r="AI57" s="534"/>
      <c r="AJ57" s="513"/>
      <c r="AK57" s="514"/>
      <c r="AL57" s="513"/>
      <c r="AM57" s="514"/>
      <c r="AN57" s="513"/>
      <c r="AO57" s="514"/>
      <c r="AP57" s="513"/>
      <c r="AQ57" s="514"/>
      <c r="AR57" s="513"/>
      <c r="AS57" s="514"/>
      <c r="AT57" s="515"/>
      <c r="AU57" s="517"/>
      <c r="AV57" s="614"/>
      <c r="AW57" s="528"/>
      <c r="AX57" s="610"/>
      <c r="AY57" s="528"/>
      <c r="AZ57" s="527"/>
      <c r="BA57" s="528"/>
      <c r="BB57" s="513"/>
      <c r="BC57" s="514"/>
      <c r="BD57" s="53"/>
      <c r="BE57" s="55">
        <f>COUNT(D57:BC57)</f>
        <v>0</v>
      </c>
      <c r="BF57" s="55" t="str">
        <f>IF(BE57&lt;3," ",(LARGE(D57:BC57,1)+LARGE(D57:BC57,2)+LARGE(D57:BC57,3))/3)</f>
        <v xml:space="preserve"> </v>
      </c>
      <c r="BG57" s="105" t="str">
        <f>IF(COUNTIF(D57:BC57,"(1)")=0," ",COUNTIF(D57:BC57,"(1)"))</f>
        <v xml:space="preserve"> </v>
      </c>
      <c r="BH57" s="105" t="str">
        <f>IF(COUNTIF(D57:BC57,"(2)")=0," ",COUNTIF(D57:BC57,"(2)"))</f>
        <v xml:space="preserve"> </v>
      </c>
      <c r="BI57" s="105" t="str">
        <f>IF(COUNTIF(D57:BC57,"(3)")=0," ",COUNTIF(D57:BC57,"(3)"))</f>
        <v xml:space="preserve"> </v>
      </c>
      <c r="BJ57" s="124" t="str">
        <f>IF(SUM(BG57:BI57)=0," ",SUM(BG57:BI57))</f>
        <v xml:space="preserve"> </v>
      </c>
      <c r="BK57" s="449">
        <v>24</v>
      </c>
      <c r="BL57" s="449">
        <v>24</v>
      </c>
      <c r="BM57" s="449">
        <v>24</v>
      </c>
      <c r="BN57" s="449">
        <v>24</v>
      </c>
      <c r="BO57" s="449">
        <v>24</v>
      </c>
      <c r="BP57" s="449" t="str">
        <f>IF(BE57=0,Var!$B$8,IF(LARGE(D57:BC57,1)&gt;=460,Var!$B$4," "))</f>
        <v>---</v>
      </c>
    </row>
    <row r="58" spans="2:68" x14ac:dyDescent="0.2">
      <c r="B58" s="109"/>
      <c r="C58" s="446" t="s">
        <v>283</v>
      </c>
      <c r="D58" s="513"/>
      <c r="E58" s="534"/>
      <c r="F58" s="515"/>
      <c r="G58" s="537"/>
      <c r="H58" s="513"/>
      <c r="I58" s="534"/>
      <c r="J58" s="513"/>
      <c r="K58" s="534"/>
      <c r="L58" s="513"/>
      <c r="M58" s="514"/>
      <c r="N58" s="513"/>
      <c r="O58" s="514"/>
      <c r="P58" s="517"/>
      <c r="Q58" s="535"/>
      <c r="R58" s="517"/>
      <c r="S58" s="517"/>
      <c r="T58" s="513"/>
      <c r="U58" s="514"/>
      <c r="V58" s="513"/>
      <c r="W58" s="514"/>
      <c r="X58" s="513"/>
      <c r="Y58" s="534"/>
      <c r="Z58" s="513"/>
      <c r="AA58" s="534"/>
      <c r="AB58" s="513"/>
      <c r="AC58" s="514"/>
      <c r="AD58" s="515"/>
      <c r="AE58" s="535"/>
      <c r="AF58" s="515"/>
      <c r="AG58" s="517"/>
      <c r="AH58" s="513"/>
      <c r="AI58" s="514"/>
      <c r="AJ58" s="513"/>
      <c r="AK58" s="534"/>
      <c r="AL58" s="513"/>
      <c r="AM58" s="514"/>
      <c r="AN58" s="513"/>
      <c r="AO58" s="514"/>
      <c r="AP58" s="513"/>
      <c r="AQ58" s="534"/>
      <c r="AR58" s="513"/>
      <c r="AS58" s="534"/>
      <c r="AT58" s="515"/>
      <c r="AU58" s="517"/>
      <c r="AV58" s="613"/>
      <c r="AW58" s="539"/>
      <c r="AX58" s="515"/>
      <c r="AY58" s="535"/>
      <c r="AZ58" s="536"/>
      <c r="BA58" s="535"/>
      <c r="BB58" s="513"/>
      <c r="BC58" s="514"/>
      <c r="BD58" s="53"/>
      <c r="BE58" s="55">
        <f>COUNT(D58:BC58)</f>
        <v>0</v>
      </c>
      <c r="BF58" s="55" t="str">
        <f>IF(BE58&lt;3," ",(LARGE(D58:BC58,1)+LARGE(D58:BC58,2)+LARGE(D58:BC58,3))/3)</f>
        <v xml:space="preserve"> </v>
      </c>
      <c r="BG58" s="105" t="str">
        <f>IF(COUNTIF(D58:BC58,"(1)")=0," ",COUNTIF(D58:BC58,"(1)"))</f>
        <v xml:space="preserve"> </v>
      </c>
      <c r="BH58" s="105" t="str">
        <f>IF(COUNTIF(D58:BC58,"(2)")=0," ",COUNTIF(D58:BC58,"(2)"))</f>
        <v xml:space="preserve"> </v>
      </c>
      <c r="BI58" s="105" t="str">
        <f>IF(COUNTIF(D58:BC58,"(3)")=0," ",COUNTIF(D58:BC58,"(3)"))</f>
        <v xml:space="preserve"> </v>
      </c>
      <c r="BJ58" s="124" t="str">
        <f>IF(SUM(BG58:BI58)=0," ",SUM(BG58:BI58))</f>
        <v xml:space="preserve"> </v>
      </c>
      <c r="BK58" s="449">
        <v>24</v>
      </c>
      <c r="BL58" s="449">
        <v>24</v>
      </c>
      <c r="BM58" s="449">
        <v>24</v>
      </c>
      <c r="BN58" s="449">
        <v>24</v>
      </c>
      <c r="BO58" s="449">
        <v>25</v>
      </c>
      <c r="BP58" s="449" t="str">
        <f>IF(BE58=0,Var!$B$8,IF(LARGE(D58:BC58,1)&gt;=460,Var!$B$4," "))</f>
        <v>---</v>
      </c>
    </row>
    <row r="59" spans="2:68" x14ac:dyDescent="0.2">
      <c r="B59" s="109"/>
      <c r="C59" s="446"/>
      <c r="D59" s="513"/>
      <c r="E59" s="514"/>
      <c r="F59" s="515"/>
      <c r="G59" s="517"/>
      <c r="H59" s="513"/>
      <c r="I59" s="514"/>
      <c r="J59" s="513"/>
      <c r="K59" s="514"/>
      <c r="L59" s="513"/>
      <c r="M59" s="514"/>
      <c r="N59" s="513"/>
      <c r="O59" s="514"/>
      <c r="P59" s="517"/>
      <c r="Q59" s="533"/>
      <c r="R59" s="517"/>
      <c r="S59" s="517"/>
      <c r="T59" s="513"/>
      <c r="U59" s="514"/>
      <c r="V59" s="513"/>
      <c r="W59" s="514"/>
      <c r="X59" s="513"/>
      <c r="Y59" s="514"/>
      <c r="Z59" s="513"/>
      <c r="AA59" s="514"/>
      <c r="AB59" s="513"/>
      <c r="AC59" s="514"/>
      <c r="AD59" s="515"/>
      <c r="AE59" s="533"/>
      <c r="AF59" s="515"/>
      <c r="AG59" s="517"/>
      <c r="AH59" s="513"/>
      <c r="AI59" s="514"/>
      <c r="AJ59" s="513"/>
      <c r="AK59" s="514"/>
      <c r="AL59" s="513"/>
      <c r="AM59" s="514"/>
      <c r="AN59" s="513"/>
      <c r="AO59" s="514"/>
      <c r="AP59" s="513"/>
      <c r="AQ59" s="514"/>
      <c r="AR59" s="513"/>
      <c r="AS59" s="514"/>
      <c r="AT59" s="515"/>
      <c r="AU59" s="517"/>
      <c r="AV59" s="611"/>
      <c r="AW59" s="531"/>
      <c r="AX59" s="618"/>
      <c r="AY59" s="531"/>
      <c r="AZ59" s="530"/>
      <c r="BA59" s="531"/>
      <c r="BB59" s="513"/>
      <c r="BC59" s="514"/>
      <c r="BD59" s="53"/>
      <c r="BE59" s="55">
        <f>COUNT(D59:BC59)</f>
        <v>0</v>
      </c>
      <c r="BF59" s="55" t="str">
        <f>IF(BE59&lt;3," ",(LARGE(D59:BC59,1)+LARGE(D59:BC59,2)+LARGE(D59:BC59,3))/3)</f>
        <v xml:space="preserve"> </v>
      </c>
      <c r="BG59" s="105" t="str">
        <f>IF(COUNTIF(D59:BC59,"(1)")=0," ",COUNTIF(D59:BC59,"(1)"))</f>
        <v xml:space="preserve"> </v>
      </c>
      <c r="BH59" s="105" t="str">
        <f>IF(COUNTIF(D59:BC59,"(2)")=0," ",COUNTIF(D59:BC59,"(2)"))</f>
        <v xml:space="preserve"> </v>
      </c>
      <c r="BI59" s="105" t="str">
        <f>IF(COUNTIF(D59:BC59,"(3)")=0," ",COUNTIF(D59:BC59,"(3)"))</f>
        <v xml:space="preserve"> </v>
      </c>
      <c r="BJ59" s="124" t="str">
        <f>IF(SUM(BG59:BI59)=0," ",SUM(BG59:BI59))</f>
        <v xml:space="preserve"> </v>
      </c>
      <c r="BK59" s="449" t="str">
        <f>IF(BE59=0,Var!$B$8,IF(LARGE(D59:BC59,1)&gt;=185,Var!$B$4," "))</f>
        <v>---</v>
      </c>
      <c r="BL59" s="449" t="str">
        <f>IF(BE59=0,Var!$B$8,IF(LARGE(D59:BC59,1)&gt;=260,Var!$B$4," "))</f>
        <v>---</v>
      </c>
      <c r="BM59" s="449" t="str">
        <f>IF(BE59=0,Var!$B$8,IF(LARGE(D59:BC59,1)&gt;=330,Var!$B$4," "))</f>
        <v>---</v>
      </c>
      <c r="BN59" s="449" t="str">
        <f>IF(BE59=0,Var!$B$8,IF(LARGE(D59:BC59,1)&gt;=380,Var!$B$4," "))</f>
        <v>---</v>
      </c>
      <c r="BO59" s="449" t="str">
        <f>IF(BE59=0,Var!$B$8,IF(LARGE(D59:BC59,1)&gt;=435,Var!$B$4," "))</f>
        <v>---</v>
      </c>
      <c r="BP59" s="449" t="str">
        <f>IF(BE59=0,Var!$B$8,IF(LARGE(D59:BC59,1)&gt;=460,Var!$B$4," "))</f>
        <v>---</v>
      </c>
    </row>
    <row r="60" spans="2:68" ht="22.7" customHeight="1" x14ac:dyDescent="0.2">
      <c r="B60" s="106"/>
      <c r="C60" s="443" t="s">
        <v>274</v>
      </c>
      <c r="D60" s="520"/>
      <c r="E60" s="521"/>
      <c r="F60" s="520"/>
      <c r="G60" s="521"/>
      <c r="H60" s="522"/>
      <c r="I60" s="523"/>
      <c r="J60" s="524"/>
      <c r="K60" s="525"/>
      <c r="L60" s="524"/>
      <c r="M60" s="525"/>
      <c r="N60" s="520"/>
      <c r="O60" s="521"/>
      <c r="P60" s="521"/>
      <c r="Q60" s="521"/>
      <c r="R60" s="521"/>
      <c r="S60" s="521"/>
      <c r="T60" s="520"/>
      <c r="U60" s="521"/>
      <c r="V60" s="520"/>
      <c r="W60" s="521"/>
      <c r="X60" s="520"/>
      <c r="Y60" s="521"/>
      <c r="Z60" s="520"/>
      <c r="AA60" s="521"/>
      <c r="AB60" s="520"/>
      <c r="AC60" s="521"/>
      <c r="AD60" s="520"/>
      <c r="AE60" s="521"/>
      <c r="AF60" s="520"/>
      <c r="AG60" s="521"/>
      <c r="AH60" s="520"/>
      <c r="AI60" s="521"/>
      <c r="AJ60" s="520"/>
      <c r="AK60" s="521"/>
      <c r="AL60" s="520"/>
      <c r="AM60" s="521"/>
      <c r="AN60" s="520"/>
      <c r="AO60" s="521"/>
      <c r="AP60" s="520"/>
      <c r="AQ60" s="521"/>
      <c r="AR60" s="520"/>
      <c r="AS60" s="521"/>
      <c r="AT60" s="520"/>
      <c r="AU60" s="521"/>
      <c r="AV60" s="517"/>
      <c r="AW60" s="517"/>
      <c r="AX60" s="515"/>
      <c r="AY60" s="517"/>
      <c r="AZ60" s="515"/>
      <c r="BA60" s="517"/>
      <c r="BB60" s="520"/>
      <c r="BC60" s="521"/>
      <c r="BD60" s="53"/>
      <c r="BE60" s="55"/>
      <c r="BF60" s="53"/>
      <c r="BG60" s="119"/>
      <c r="BH60" s="119"/>
      <c r="BI60" s="119"/>
      <c r="BJ60" s="120"/>
      <c r="BK60" s="119"/>
      <c r="BL60" s="119"/>
      <c r="BM60" s="119"/>
      <c r="BN60" s="119"/>
      <c r="BO60" s="119"/>
    </row>
    <row r="61" spans="2:68" x14ac:dyDescent="0.2">
      <c r="B61" s="109"/>
      <c r="C61" s="446" t="s">
        <v>28</v>
      </c>
      <c r="D61" s="513"/>
      <c r="E61" s="534"/>
      <c r="F61" s="515"/>
      <c r="G61" s="537"/>
      <c r="H61" s="513"/>
      <c r="I61" s="534"/>
      <c r="J61" s="513"/>
      <c r="K61" s="534"/>
      <c r="L61" s="513"/>
      <c r="M61" s="534"/>
      <c r="N61" s="513"/>
      <c r="O61" s="534"/>
      <c r="P61" s="537"/>
      <c r="Q61" s="538"/>
      <c r="R61" s="537"/>
      <c r="S61" s="537"/>
      <c r="T61" s="513"/>
      <c r="U61" s="534"/>
      <c r="V61" s="513"/>
      <c r="W61" s="534"/>
      <c r="X61" s="513"/>
      <c r="Y61" s="534"/>
      <c r="Z61" s="513"/>
      <c r="AA61" s="534"/>
      <c r="AB61" s="513"/>
      <c r="AC61" s="534"/>
      <c r="AD61" s="515"/>
      <c r="AE61" s="538"/>
      <c r="AF61" s="515"/>
      <c r="AG61" s="537"/>
      <c r="AH61" s="513"/>
      <c r="AI61" s="534"/>
      <c r="AJ61" s="513"/>
      <c r="AK61" s="534"/>
      <c r="AL61" s="513"/>
      <c r="AM61" s="534"/>
      <c r="AN61" s="583"/>
      <c r="AO61" s="534"/>
      <c r="AP61" s="513"/>
      <c r="AQ61" s="534"/>
      <c r="AR61" s="513"/>
      <c r="AS61" s="534"/>
      <c r="AT61" s="515"/>
      <c r="AU61" s="517"/>
      <c r="AV61" s="610"/>
      <c r="AW61" s="620"/>
      <c r="AX61" s="527"/>
      <c r="AY61" s="528"/>
      <c r="AZ61" s="527"/>
      <c r="BA61" s="620"/>
      <c r="BB61" s="513"/>
      <c r="BC61" s="514"/>
      <c r="BD61" s="53"/>
      <c r="BE61" s="55">
        <f t="shared" ref="BE61" si="0">COUNT(D61:BC61)</f>
        <v>0</v>
      </c>
      <c r="BF61" s="55" t="str">
        <f>IF(BE61&lt;3," ",(LARGE(D61:BC61,1)+LARGE(D61:BC61,2)+LARGE(D61:BC61,3))/3)</f>
        <v xml:space="preserve"> </v>
      </c>
      <c r="BG61" s="105" t="str">
        <f>IF(COUNTIF(D61:BC61,"(1)")=0," ",COUNTIF(D61:BC61,"(1)"))</f>
        <v xml:space="preserve"> </v>
      </c>
      <c r="BH61" s="105" t="str">
        <f>IF(COUNTIF(D61:BC61,"(2)")=0," ",COUNTIF(D61:BC61,"(2)"))</f>
        <v xml:space="preserve"> </v>
      </c>
      <c r="BI61" s="105" t="str">
        <f>IF(COUNTIF(D61:BC61,"(3)")=0," ",COUNTIF(D61:BC61,"(3)"))</f>
        <v xml:space="preserve"> </v>
      </c>
      <c r="BJ61" s="124" t="str">
        <f>IF(SUM(BG61:BI61)=0," ",SUM(BG61:BI61))</f>
        <v xml:space="preserve"> </v>
      </c>
      <c r="BK61" s="449">
        <v>14</v>
      </c>
      <c r="BL61" s="449">
        <v>14</v>
      </c>
      <c r="BM61" s="449">
        <v>14</v>
      </c>
      <c r="BN61" s="449">
        <v>14</v>
      </c>
      <c r="BO61" s="449">
        <v>14</v>
      </c>
      <c r="BP61" s="449">
        <v>14</v>
      </c>
    </row>
    <row r="62" spans="2:68" x14ac:dyDescent="0.2">
      <c r="B62" s="109"/>
      <c r="C62" s="446"/>
      <c r="D62" s="513"/>
      <c r="E62" s="534"/>
      <c r="F62" s="515"/>
      <c r="G62" s="537"/>
      <c r="H62" s="513"/>
      <c r="I62" s="514"/>
      <c r="J62" s="513"/>
      <c r="K62" s="514"/>
      <c r="L62" s="513"/>
      <c r="M62" s="514"/>
      <c r="N62" s="513"/>
      <c r="O62" s="534"/>
      <c r="P62" s="537"/>
      <c r="Q62" s="539"/>
      <c r="R62" s="537"/>
      <c r="S62" s="537"/>
      <c r="T62" s="513"/>
      <c r="U62" s="534"/>
      <c r="V62" s="513"/>
      <c r="W62" s="534"/>
      <c r="X62" s="513"/>
      <c r="Y62" s="514"/>
      <c r="Z62" s="513"/>
      <c r="AA62" s="514"/>
      <c r="AB62" s="513"/>
      <c r="AC62" s="534"/>
      <c r="AD62" s="515"/>
      <c r="AE62" s="539"/>
      <c r="AF62" s="515"/>
      <c r="AG62" s="537"/>
      <c r="AH62" s="513"/>
      <c r="AI62" s="514"/>
      <c r="AJ62" s="513"/>
      <c r="AK62" s="514"/>
      <c r="AL62" s="513"/>
      <c r="AM62" s="514"/>
      <c r="AN62" s="513"/>
      <c r="AO62" s="514"/>
      <c r="AP62" s="513"/>
      <c r="AQ62" s="514"/>
      <c r="AR62" s="513"/>
      <c r="AS62" s="514"/>
      <c r="AT62" s="515"/>
      <c r="AU62" s="517"/>
      <c r="AV62" s="613"/>
      <c r="AW62" s="535"/>
      <c r="AX62" s="536"/>
      <c r="AY62" s="535"/>
      <c r="AZ62" s="536"/>
      <c r="BA62" s="535"/>
      <c r="BB62" s="513"/>
      <c r="BC62" s="514"/>
      <c r="BD62" s="53"/>
      <c r="BE62" s="55">
        <f>COUNT(D62:BC62)</f>
        <v>0</v>
      </c>
      <c r="BF62" s="55" t="str">
        <f>IF(BE62&lt;3," ",(LARGE(D62:BC62,1)+LARGE(D62:BC62,2)+LARGE(D62:BC62,3))/3)</f>
        <v xml:space="preserve"> </v>
      </c>
      <c r="BG62" s="105" t="str">
        <f>IF(COUNTIF(D62:BC62,"(1)")=0," ",COUNTIF(D62:BC62,"(1)"))</f>
        <v xml:space="preserve"> </v>
      </c>
      <c r="BH62" s="105" t="str">
        <f>IF(COUNTIF(D62:BC62,"(2)")=0," ",COUNTIF(D62:BC62,"(2)"))</f>
        <v xml:space="preserve"> </v>
      </c>
      <c r="BI62" s="105" t="str">
        <f>IF(COUNTIF(D62:BC62,"(3)")=0," ",COUNTIF(D62:BC62,"(3)"))</f>
        <v xml:space="preserve"> </v>
      </c>
      <c r="BJ62" s="124" t="str">
        <f>IF(SUM(BG62:BI62)=0," ",SUM(BG62:BI62))</f>
        <v xml:space="preserve"> </v>
      </c>
      <c r="BK62" s="449" t="str">
        <f>IF(BE62=0,Var!$B$8,IF(LARGE(D62:BC62,1)&gt;=185,Var!$B$4," "))</f>
        <v>---</v>
      </c>
      <c r="BL62" s="449" t="str">
        <f>IF(BE62=0,Var!$B$8,IF(LARGE(D62:BC62,1)&gt;=260,Var!$B$4," "))</f>
        <v>---</v>
      </c>
      <c r="BM62" s="449" t="str">
        <f>IF(BE62=0,Var!$B$8,IF(LARGE(D62:BC62,1)&gt;=330,Var!$B$4," "))</f>
        <v>---</v>
      </c>
      <c r="BN62" s="449" t="str">
        <f>IF(BE62=0,Var!$B$8,IF(LARGE(D62:BC62,1)&gt;=380,Var!$B$4," "))</f>
        <v>---</v>
      </c>
      <c r="BO62" s="449" t="str">
        <f>IF(BE62=0,Var!$B$8,IF(LARGE(D62:BC62,1)&gt;=435,Var!$B$4," "))</f>
        <v>---</v>
      </c>
      <c r="BP62" s="449" t="str">
        <f>IF(BE62=0,Var!$B$8,IF(LARGE(D62:BC62,1)&gt;=460,Var!$B$4," "))</f>
        <v>---</v>
      </c>
    </row>
    <row r="63" spans="2:68" x14ac:dyDescent="0.2">
      <c r="B63" s="109"/>
      <c r="C63" s="446"/>
      <c r="D63" s="513"/>
      <c r="E63" s="514"/>
      <c r="F63" s="515"/>
      <c r="G63" s="517"/>
      <c r="H63" s="513"/>
      <c r="I63" s="514"/>
      <c r="J63" s="513"/>
      <c r="K63" s="514"/>
      <c r="L63" s="513"/>
      <c r="M63" s="514"/>
      <c r="N63" s="513"/>
      <c r="O63" s="514"/>
      <c r="P63" s="517"/>
      <c r="Q63" s="533"/>
      <c r="R63" s="517"/>
      <c r="S63" s="517"/>
      <c r="T63" s="513"/>
      <c r="U63" s="514"/>
      <c r="V63" s="513"/>
      <c r="W63" s="514"/>
      <c r="X63" s="513"/>
      <c r="Y63" s="514"/>
      <c r="Z63" s="513"/>
      <c r="AA63" s="514"/>
      <c r="AB63" s="513"/>
      <c r="AC63" s="514"/>
      <c r="AD63" s="515"/>
      <c r="AE63" s="533"/>
      <c r="AF63" s="515"/>
      <c r="AG63" s="517"/>
      <c r="AH63" s="513"/>
      <c r="AI63" s="514"/>
      <c r="AJ63" s="513"/>
      <c r="AK63" s="514"/>
      <c r="AL63" s="513"/>
      <c r="AM63" s="514"/>
      <c r="AN63" s="513"/>
      <c r="AO63" s="514"/>
      <c r="AP63" s="513"/>
      <c r="AQ63" s="514"/>
      <c r="AR63" s="513"/>
      <c r="AS63" s="514"/>
      <c r="AT63" s="515"/>
      <c r="AU63" s="517"/>
      <c r="AV63" s="611"/>
      <c r="AW63" s="531"/>
      <c r="AX63" s="530"/>
      <c r="AY63" s="531"/>
      <c r="AZ63" s="530"/>
      <c r="BA63" s="531"/>
      <c r="BB63" s="513"/>
      <c r="BC63" s="514"/>
      <c r="BD63" s="53"/>
      <c r="BE63" s="55">
        <f>COUNT(D63:BC63)</f>
        <v>0</v>
      </c>
      <c r="BF63" s="55" t="str">
        <f>IF(BE63&lt;3," ",(LARGE(D63:BC63,1)+LARGE(D63:BC63,2)+LARGE(D63:BC63,3))/3)</f>
        <v xml:space="preserve"> </v>
      </c>
      <c r="BG63" s="105" t="str">
        <f>IF(COUNTIF(D63:BC63,"(1)")=0," ",COUNTIF(D63:BC63,"(1)"))</f>
        <v xml:space="preserve"> </v>
      </c>
      <c r="BH63" s="105" t="str">
        <f>IF(COUNTIF(D63:BC63,"(2)")=0," ",COUNTIF(D63:BC63,"(2)"))</f>
        <v xml:space="preserve"> </v>
      </c>
      <c r="BI63" s="105" t="str">
        <f>IF(COUNTIF(D63:BC63,"(3)")=0," ",COUNTIF(D63:BC63,"(3)"))</f>
        <v xml:space="preserve"> </v>
      </c>
      <c r="BJ63" s="124" t="str">
        <f>IF(SUM(BG63:BI63)=0," ",SUM(BG63:BI63))</f>
        <v xml:space="preserve"> </v>
      </c>
      <c r="BK63" s="449" t="str">
        <f>IF(BE63=0,Var!$B$8,IF(LARGE(D63:BC63,1)&gt;=185,Var!$B$4," "))</f>
        <v>---</v>
      </c>
      <c r="BL63" s="449" t="str">
        <f>IF(BE63=0,Var!$B$8,IF(LARGE(D63:BC63,1)&gt;=260,Var!$B$4," "))</f>
        <v>---</v>
      </c>
      <c r="BM63" s="449" t="str">
        <f>IF(BE63=0,Var!$B$8,IF(LARGE(D63:BC63,1)&gt;=330,Var!$B$4," "))</f>
        <v>---</v>
      </c>
      <c r="BN63" s="449" t="str">
        <f>IF(BE63=0,Var!$B$8,IF(LARGE(D63:BC63,1)&gt;=380,Var!$B$4," "))</f>
        <v>---</v>
      </c>
      <c r="BO63" s="449" t="str">
        <f>IF(BE63=0,Var!$B$8,IF(LARGE(D63:BC63,1)&gt;=435,Var!$B$4," "))</f>
        <v>---</v>
      </c>
      <c r="BP63" s="449" t="str">
        <f>IF(BE63=0,Var!$B$8,IF(LARGE(D63:BC63,1)&gt;=460,Var!$B$4," "))</f>
        <v>---</v>
      </c>
    </row>
    <row r="64" spans="2:68" ht="22.7" customHeight="1" x14ac:dyDescent="0.2">
      <c r="B64" s="106"/>
      <c r="C64" s="443" t="s">
        <v>49</v>
      </c>
      <c r="D64" s="520"/>
      <c r="E64" s="521"/>
      <c r="F64" s="520"/>
      <c r="G64" s="521"/>
      <c r="H64" s="522"/>
      <c r="I64" s="523"/>
      <c r="J64" s="524"/>
      <c r="K64" s="525"/>
      <c r="L64" s="524"/>
      <c r="M64" s="525"/>
      <c r="N64" s="520"/>
      <c r="O64" s="521"/>
      <c r="P64" s="521"/>
      <c r="Q64" s="521"/>
      <c r="R64" s="521"/>
      <c r="S64" s="521"/>
      <c r="T64" s="520"/>
      <c r="U64" s="521"/>
      <c r="V64" s="520"/>
      <c r="W64" s="521"/>
      <c r="X64" s="520"/>
      <c r="Y64" s="521"/>
      <c r="Z64" s="520"/>
      <c r="AA64" s="521"/>
      <c r="AB64" s="520"/>
      <c r="AC64" s="521"/>
      <c r="AD64" s="520"/>
      <c r="AE64" s="521"/>
      <c r="AF64" s="520"/>
      <c r="AG64" s="521"/>
      <c r="AH64" s="520"/>
      <c r="AI64" s="521"/>
      <c r="AJ64" s="520"/>
      <c r="AK64" s="521"/>
      <c r="AL64" s="520"/>
      <c r="AM64" s="521"/>
      <c r="AN64" s="520"/>
      <c r="AO64" s="521"/>
      <c r="AP64" s="520"/>
      <c r="AQ64" s="521"/>
      <c r="AR64" s="520"/>
      <c r="AS64" s="521"/>
      <c r="AT64" s="520"/>
      <c r="AU64" s="521"/>
      <c r="AV64" s="517"/>
      <c r="AW64" s="517"/>
      <c r="AX64" s="515"/>
      <c r="AY64" s="517"/>
      <c r="AZ64" s="515"/>
      <c r="BA64" s="517"/>
      <c r="BB64" s="520"/>
      <c r="BC64" s="521"/>
      <c r="BD64" s="53"/>
      <c r="BE64" s="55"/>
      <c r="BF64" s="53"/>
      <c r="BG64" s="119"/>
      <c r="BH64" s="119"/>
      <c r="BI64" s="119"/>
      <c r="BJ64" s="120"/>
      <c r="BK64" s="121">
        <v>140</v>
      </c>
      <c r="BL64" s="121">
        <v>210</v>
      </c>
      <c r="BM64" s="121">
        <v>280</v>
      </c>
      <c r="BN64" s="121">
        <v>330</v>
      </c>
      <c r="BO64" s="121">
        <v>385</v>
      </c>
      <c r="BP64" s="121">
        <v>435</v>
      </c>
    </row>
    <row r="65" spans="2:68" x14ac:dyDescent="0.2">
      <c r="B65" s="109"/>
      <c r="C65" s="446" t="s">
        <v>17</v>
      </c>
      <c r="D65" s="513"/>
      <c r="E65" s="514"/>
      <c r="F65" s="515"/>
      <c r="G65" s="517"/>
      <c r="H65" s="513"/>
      <c r="I65" s="514"/>
      <c r="J65" s="513"/>
      <c r="K65" s="534"/>
      <c r="L65" s="513"/>
      <c r="M65" s="534"/>
      <c r="N65" s="513"/>
      <c r="O65" s="534"/>
      <c r="P65" s="537"/>
      <c r="Q65" s="538"/>
      <c r="R65" s="537"/>
      <c r="S65" s="537"/>
      <c r="T65" s="513"/>
      <c r="U65" s="514"/>
      <c r="V65" s="513"/>
      <c r="W65" s="514"/>
      <c r="X65" s="513"/>
      <c r="Y65" s="534"/>
      <c r="Z65" s="513"/>
      <c r="AA65" s="514"/>
      <c r="AB65" s="513"/>
      <c r="AC65" s="514"/>
      <c r="AD65" s="515"/>
      <c r="AE65" s="532"/>
      <c r="AF65" s="515"/>
      <c r="AG65" s="537"/>
      <c r="AH65" s="513"/>
      <c r="AI65" s="514"/>
      <c r="AJ65" s="513"/>
      <c r="AK65" s="534"/>
      <c r="AL65" s="513"/>
      <c r="AM65" s="514"/>
      <c r="AN65" s="513"/>
      <c r="AO65" s="514"/>
      <c r="AP65" s="513"/>
      <c r="AQ65" s="534"/>
      <c r="AR65" s="513"/>
      <c r="AS65" s="534"/>
      <c r="AT65" s="515"/>
      <c r="AU65" s="517"/>
      <c r="AV65" s="610"/>
      <c r="AW65" s="620"/>
      <c r="AX65" s="527"/>
      <c r="AY65" s="528"/>
      <c r="AZ65" s="527"/>
      <c r="BA65" s="528"/>
      <c r="BB65" s="513"/>
      <c r="BC65" s="514"/>
      <c r="BD65" s="53"/>
      <c r="BE65" s="55">
        <f>COUNT(D65:BC65)</f>
        <v>0</v>
      </c>
      <c r="BF65" s="55" t="str">
        <f>IF(BE65&lt;3," ",(LARGE(D65:BC65,1)+LARGE(D65:BC65,2)+LARGE(D65:BC65,3))/3)</f>
        <v xml:space="preserve"> </v>
      </c>
      <c r="BG65" s="105" t="str">
        <f>IF(COUNTIF(D65:BC65,"(1)")=0," ",COUNTIF(D65:BC65,"(1)"))</f>
        <v xml:space="preserve"> </v>
      </c>
      <c r="BH65" s="105" t="str">
        <f>IF(COUNTIF(D65:BC65,"(2)")=0," ",COUNTIF(D65:BC65,"(2)"))</f>
        <v xml:space="preserve"> </v>
      </c>
      <c r="BI65" s="105" t="str">
        <f>IF(COUNTIF(D65:BC65,"(3)")=0," ",COUNTIF(D65:BC65,"(3)"))</f>
        <v xml:space="preserve"> </v>
      </c>
      <c r="BJ65" s="124" t="str">
        <f>IF(SUM(BG65:BI65)=0," ",SUM(BG65:BI65))</f>
        <v xml:space="preserve"> </v>
      </c>
      <c r="BK65" s="449">
        <v>25</v>
      </c>
      <c r="BL65" s="449">
        <v>25</v>
      </c>
      <c r="BM65" s="449" t="str">
        <f>IF(BE65=0,Var!$B$8,IF(LARGE(D65:BC65,1)&gt;=280,Var!$B$4," "))</f>
        <v>---</v>
      </c>
      <c r="BN65" s="449" t="str">
        <f>IF(BE65=0,Var!$B$8,IF(LARGE(D65:BC65,1)&gt;=330,Var!$B$4," "))</f>
        <v>---</v>
      </c>
      <c r="BO65" s="449" t="str">
        <f>IF(BE65=0,Var!$B$8,IF(LARGE(D65:BC65,1)&gt;=485,Var!$B$4," "))</f>
        <v>---</v>
      </c>
      <c r="BP65" s="449" t="str">
        <f>IF(BE65=0,Var!$B$8,IF(LARGE(D65:BC65,1)&gt;=435,Var!$B$4," "))</f>
        <v>---</v>
      </c>
    </row>
    <row r="66" spans="2:68" x14ac:dyDescent="0.2">
      <c r="B66" s="109"/>
      <c r="C66" s="446"/>
      <c r="D66" s="513"/>
      <c r="E66" s="514"/>
      <c r="F66" s="515"/>
      <c r="G66" s="517"/>
      <c r="H66" s="513"/>
      <c r="I66" s="514"/>
      <c r="J66" s="513"/>
      <c r="K66" s="514"/>
      <c r="L66" s="513"/>
      <c r="M66" s="514"/>
      <c r="N66" s="513"/>
      <c r="O66" s="514"/>
      <c r="P66" s="517"/>
      <c r="Q66" s="535"/>
      <c r="R66" s="517"/>
      <c r="S66" s="517"/>
      <c r="T66" s="513"/>
      <c r="U66" s="514"/>
      <c r="V66" s="513"/>
      <c r="W66" s="514"/>
      <c r="X66" s="513"/>
      <c r="Y66" s="514"/>
      <c r="Z66" s="513"/>
      <c r="AA66" s="514"/>
      <c r="AB66" s="513"/>
      <c r="AC66" s="514"/>
      <c r="AD66" s="515"/>
      <c r="AE66" s="535"/>
      <c r="AF66" s="515"/>
      <c r="AG66" s="517"/>
      <c r="AH66" s="513"/>
      <c r="AI66" s="514"/>
      <c r="AJ66" s="513"/>
      <c r="AK66" s="514"/>
      <c r="AL66" s="513"/>
      <c r="AM66" s="514"/>
      <c r="AN66" s="513"/>
      <c r="AO66" s="514"/>
      <c r="AP66" s="513"/>
      <c r="AQ66" s="514"/>
      <c r="AR66" s="513"/>
      <c r="AS66" s="514"/>
      <c r="AT66" s="515"/>
      <c r="AU66" s="517"/>
      <c r="AV66" s="613"/>
      <c r="AW66" s="535"/>
      <c r="AX66" s="536"/>
      <c r="AY66" s="535"/>
      <c r="AZ66" s="536"/>
      <c r="BA66" s="535"/>
      <c r="BB66" s="513"/>
      <c r="BC66" s="514"/>
      <c r="BD66" s="53"/>
      <c r="BE66" s="55"/>
      <c r="BF66" s="55"/>
      <c r="BG66" s="105"/>
      <c r="BH66" s="105"/>
      <c r="BI66" s="105"/>
      <c r="BJ66" s="124"/>
      <c r="BK66" s="449" t="str">
        <f>IF(BE66=0,Var!$B$8,IF(LARGE(D66:BC66,1)&gt;=140,Var!$B$4," "))</f>
        <v>---</v>
      </c>
      <c r="BL66" s="449" t="str">
        <f>IF(BE66=0,Var!$B$8,IF(LARGE(D66:BC66,1)&gt;=210,Var!$B$4," "))</f>
        <v>---</v>
      </c>
      <c r="BM66" s="449" t="str">
        <f>IF(BE66=0,Var!$B$8,IF(LARGE(D66:BC66,1)&gt;=280,Var!$B$4," "))</f>
        <v>---</v>
      </c>
      <c r="BN66" s="449" t="str">
        <f>IF(BE66=0,Var!$B$8,IF(LARGE(D66:BC66,1)&gt;=330,Var!$B$4," "))</f>
        <v>---</v>
      </c>
      <c r="BO66" s="449" t="str">
        <f>IF(BE66=0,Var!$B$8,IF(LARGE(D66:BC66,1)&gt;=485,Var!$B$4," "))</f>
        <v>---</v>
      </c>
      <c r="BP66" s="449" t="str">
        <f>IF(BE66=0,Var!$B$8,IF(LARGE(D66:BC66,1)&gt;=435,Var!$B$4," "))</f>
        <v>---</v>
      </c>
    </row>
    <row r="67" spans="2:68" x14ac:dyDescent="0.2">
      <c r="B67" s="109"/>
      <c r="C67" s="446"/>
      <c r="D67" s="513"/>
      <c r="E67" s="514"/>
      <c r="F67" s="515"/>
      <c r="G67" s="517"/>
      <c r="H67" s="513"/>
      <c r="I67" s="514"/>
      <c r="J67" s="513"/>
      <c r="K67" s="514"/>
      <c r="L67" s="513"/>
      <c r="M67" s="514"/>
      <c r="N67" s="513"/>
      <c r="O67" s="514"/>
      <c r="P67" s="517"/>
      <c r="Q67" s="533"/>
      <c r="R67" s="517"/>
      <c r="S67" s="517"/>
      <c r="T67" s="513"/>
      <c r="U67" s="514"/>
      <c r="V67" s="513"/>
      <c r="W67" s="514"/>
      <c r="X67" s="513"/>
      <c r="Y67" s="514"/>
      <c r="Z67" s="513"/>
      <c r="AA67" s="514"/>
      <c r="AB67" s="513"/>
      <c r="AC67" s="514"/>
      <c r="AD67" s="515"/>
      <c r="AE67" s="533"/>
      <c r="AF67" s="515"/>
      <c r="AG67" s="517"/>
      <c r="AH67" s="513"/>
      <c r="AI67" s="514"/>
      <c r="AJ67" s="513"/>
      <c r="AK67" s="514"/>
      <c r="AL67" s="513"/>
      <c r="AM67" s="514"/>
      <c r="AN67" s="513"/>
      <c r="AO67" s="514"/>
      <c r="AP67" s="513"/>
      <c r="AQ67" s="514"/>
      <c r="AR67" s="513"/>
      <c r="AS67" s="514"/>
      <c r="AT67" s="515"/>
      <c r="AU67" s="517"/>
      <c r="AV67" s="611"/>
      <c r="AW67" s="531"/>
      <c r="AX67" s="530"/>
      <c r="AY67" s="531"/>
      <c r="AZ67" s="530"/>
      <c r="BA67" s="531"/>
      <c r="BB67" s="513"/>
      <c r="BC67" s="514"/>
      <c r="BD67" s="53"/>
      <c r="BE67" s="55">
        <f>COUNT(D67:BC67)</f>
        <v>0</v>
      </c>
      <c r="BF67" s="55" t="str">
        <f>IF(BE67&lt;3," ",(LARGE(D67:BC67,1)+LARGE(D67:BC67,2)+LARGE(D67:BC67,3))/3)</f>
        <v xml:space="preserve"> </v>
      </c>
      <c r="BG67" s="105" t="str">
        <f>IF(COUNTIF(D67:BC67,"(1)")=0," ",COUNTIF(D67:BC67,"(1)"))</f>
        <v xml:space="preserve"> </v>
      </c>
      <c r="BH67" s="105" t="str">
        <f>IF(COUNTIF(D67:BC67,"(2)")=0," ",COUNTIF(D67:BC67,"(2)"))</f>
        <v xml:space="preserve"> </v>
      </c>
      <c r="BI67" s="105" t="str">
        <f>IF(COUNTIF(D67:BC67,"(3)")=0," ",COUNTIF(D67:BC67,"(3)"))</f>
        <v xml:space="preserve"> </v>
      </c>
      <c r="BJ67" s="124" t="str">
        <f>IF(SUM(BG67:BI67)=0," ",SUM(BG67:BI67))</f>
        <v xml:space="preserve"> </v>
      </c>
      <c r="BK67" s="449" t="str">
        <f>IF(BE67=0,Var!$B$8,IF(LARGE(D67:BC67,1)&gt;=140,Var!$B$4," "))</f>
        <v>---</v>
      </c>
      <c r="BL67" s="449" t="str">
        <f>IF(BE67=0,Var!$B$8,IF(LARGE(D67:BC67,1)&gt;=210,Var!$B$4," "))</f>
        <v>---</v>
      </c>
      <c r="BM67" s="449" t="str">
        <f>IF(BE67=0,Var!$B$8,IF(LARGE(D67:BC67,1)&gt;=280,Var!$B$4," "))</f>
        <v>---</v>
      </c>
      <c r="BN67" s="449" t="str">
        <f>IF(BE67=0,Var!$B$8,IF(LARGE(D67:BC67,1)&gt;=330,Var!$B$4," "))</f>
        <v>---</v>
      </c>
      <c r="BO67" s="449" t="str">
        <f>IF(BE67=0,Var!$B$8,IF(LARGE(D67:BC67,1)&gt;=485,Var!$B$4," "))</f>
        <v>---</v>
      </c>
      <c r="BP67" s="449" t="str">
        <f>IF(BE67=0,Var!$B$8,IF(LARGE(D67:BC67,1)&gt;=435,Var!$B$4," "))</f>
        <v>---</v>
      </c>
    </row>
    <row r="68" spans="2:68" x14ac:dyDescent="0.2">
      <c r="B68" s="112"/>
      <c r="C68" s="113"/>
      <c r="D68" s="307"/>
      <c r="E68" s="407"/>
      <c r="F68" s="307"/>
      <c r="G68" s="407"/>
      <c r="H68" s="307"/>
      <c r="I68" s="407"/>
      <c r="J68" s="307"/>
      <c r="K68" s="407"/>
      <c r="L68" s="307"/>
      <c r="M68" s="407"/>
      <c r="N68" s="307"/>
      <c r="O68" s="407"/>
      <c r="P68" s="407"/>
      <c r="Q68" s="407"/>
      <c r="R68" s="407"/>
      <c r="S68" s="407"/>
      <c r="T68" s="307"/>
      <c r="U68" s="407"/>
      <c r="V68" s="307"/>
      <c r="W68" s="407"/>
      <c r="X68" s="307"/>
      <c r="Y68" s="407"/>
      <c r="Z68" s="307"/>
      <c r="AA68" s="407"/>
      <c r="AB68" s="307"/>
      <c r="AC68" s="407"/>
      <c r="AD68" s="307"/>
      <c r="AE68" s="407"/>
      <c r="AF68" s="307"/>
      <c r="AG68" s="407"/>
      <c r="AH68" s="307"/>
      <c r="AI68" s="407"/>
      <c r="AJ68" s="307"/>
      <c r="AK68" s="407"/>
      <c r="AL68" s="307"/>
      <c r="AM68" s="407"/>
      <c r="AN68" s="307"/>
      <c r="AO68" s="407"/>
      <c r="AP68" s="307"/>
      <c r="AQ68" s="407"/>
      <c r="AR68" s="307"/>
      <c r="AS68" s="407"/>
      <c r="AT68" s="307"/>
      <c r="AU68" s="407"/>
      <c r="BB68" s="307"/>
      <c r="BC68" s="407"/>
      <c r="BF68" s="104"/>
      <c r="BG68" s="104"/>
      <c r="BH68" s="104"/>
      <c r="BI68" s="104"/>
      <c r="BJ68" s="104"/>
      <c r="BK68" s="104"/>
      <c r="BL68" s="104"/>
      <c r="BM68" s="104"/>
      <c r="BN68" s="104"/>
      <c r="BO68" s="104"/>
    </row>
    <row r="69" spans="2:68" x14ac:dyDescent="0.2">
      <c r="C69" t="s">
        <v>32</v>
      </c>
      <c r="H69" s="413"/>
      <c r="I69" s="414"/>
      <c r="N69" s="413"/>
      <c r="T69" s="673">
        <f>COUNT(B8:B103)</f>
        <v>0</v>
      </c>
      <c r="U69" s="673"/>
      <c r="V69" s="742"/>
      <c r="W69" s="742"/>
      <c r="BE69" s="102">
        <f>SUM(BE8:BE67)</f>
        <v>0</v>
      </c>
      <c r="BF69" s="104"/>
      <c r="BG69" s="454">
        <f>SUM(BG8:BG67)</f>
        <v>0</v>
      </c>
      <c r="BH69" s="455">
        <f>SUM(BH8:BH67)</f>
        <v>0</v>
      </c>
      <c r="BI69" s="456">
        <f>SUM(BI8:BI67)</f>
        <v>0</v>
      </c>
      <c r="BJ69" s="457">
        <f>SUM(BJ8:BJ67)</f>
        <v>0</v>
      </c>
      <c r="BK69" s="104"/>
      <c r="BL69" s="104"/>
      <c r="BM69" s="104"/>
      <c r="BN69" s="104"/>
      <c r="BO69" s="104"/>
    </row>
    <row r="70" spans="2:68" x14ac:dyDescent="0.2"/>
    <row r="71" spans="2:68" x14ac:dyDescent="0.2"/>
    <row r="72" spans="2:68" x14ac:dyDescent="0.2"/>
    <row r="73" spans="2:68" x14ac:dyDescent="0.2">
      <c r="BF73" s="102"/>
    </row>
    <row r="74" spans="2:68" x14ac:dyDescent="0.2">
      <c r="BH74" s="104"/>
      <c r="BI74" s="104"/>
      <c r="BJ74" s="104"/>
    </row>
    <row r="75" spans="2:68" x14ac:dyDescent="0.2"/>
    <row r="76" spans="2:68" x14ac:dyDescent="0.2"/>
    <row r="77" spans="2:68" x14ac:dyDescent="0.2"/>
    <row r="78" spans="2:68" x14ac:dyDescent="0.2"/>
    <row r="79" spans="2:68" x14ac:dyDescent="0.2"/>
    <row r="80" spans="2:68"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2" x14ac:dyDescent="0.2"/>
    <row r="153" x14ac:dyDescent="0.2"/>
    <row r="154" x14ac:dyDescent="0.2"/>
  </sheetData>
  <sheetProtection selectLockedCells="1" selectUnlockedCells="1"/>
  <sortState xmlns:xlrd2="http://schemas.microsoft.com/office/spreadsheetml/2017/richdata2" ref="B25:BB26">
    <sortCondition ref="C25:C26"/>
  </sortState>
  <mergeCells count="134">
    <mergeCell ref="AZ6:BA6"/>
    <mergeCell ref="BB2:BC2"/>
    <mergeCell ref="BB3:BC3"/>
    <mergeCell ref="BB4:BC4"/>
    <mergeCell ref="BB5:BC5"/>
    <mergeCell ref="BB6:BC6"/>
    <mergeCell ref="L4:M4"/>
    <mergeCell ref="N4:O4"/>
    <mergeCell ref="V4:W4"/>
    <mergeCell ref="X4:Y4"/>
    <mergeCell ref="T4:U4"/>
    <mergeCell ref="V3:W3"/>
    <mergeCell ref="AZ2:BA2"/>
    <mergeCell ref="AZ3:BA3"/>
    <mergeCell ref="AZ4:BA4"/>
    <mergeCell ref="AP2:AQ2"/>
    <mergeCell ref="AN3:AO3"/>
    <mergeCell ref="AP3:AQ3"/>
    <mergeCell ref="AR3:AS3"/>
    <mergeCell ref="Z2:AA2"/>
    <mergeCell ref="AD2:AE2"/>
    <mergeCell ref="AF2:AG2"/>
    <mergeCell ref="AD4:AE4"/>
    <mergeCell ref="AF4:AG4"/>
    <mergeCell ref="B2:C6"/>
    <mergeCell ref="D2:E2"/>
    <mergeCell ref="F2:G2"/>
    <mergeCell ref="H2:I2"/>
    <mergeCell ref="D4:E4"/>
    <mergeCell ref="F4:G4"/>
    <mergeCell ref="H4:I4"/>
    <mergeCell ref="D3:E3"/>
    <mergeCell ref="F3:G3"/>
    <mergeCell ref="H3:I3"/>
    <mergeCell ref="D6:E6"/>
    <mergeCell ref="F6:G6"/>
    <mergeCell ref="H6:I6"/>
    <mergeCell ref="D5:E5"/>
    <mergeCell ref="F5:G5"/>
    <mergeCell ref="H5:I5"/>
    <mergeCell ref="BK4:BP4"/>
    <mergeCell ref="AN4:AO4"/>
    <mergeCell ref="AP4:AQ4"/>
    <mergeCell ref="AH5:AI5"/>
    <mergeCell ref="AJ5:AK5"/>
    <mergeCell ref="AL5:AM5"/>
    <mergeCell ref="AN5:AO5"/>
    <mergeCell ref="AP5:AQ5"/>
    <mergeCell ref="AR5:AS5"/>
    <mergeCell ref="AH4:AI4"/>
    <mergeCell ref="AJ4:AK4"/>
    <mergeCell ref="AL4:AM4"/>
    <mergeCell ref="AR4:AS4"/>
    <mergeCell ref="BG4:BJ4"/>
    <mergeCell ref="AT4:AU4"/>
    <mergeCell ref="AT5:AU5"/>
    <mergeCell ref="AZ5:BA5"/>
    <mergeCell ref="T69:U69"/>
    <mergeCell ref="V69:W69"/>
    <mergeCell ref="X6:Y6"/>
    <mergeCell ref="Z6:AA6"/>
    <mergeCell ref="AB6:AC6"/>
    <mergeCell ref="AD6:AE6"/>
    <mergeCell ref="AR6:AS6"/>
    <mergeCell ref="AJ6:AK6"/>
    <mergeCell ref="AL6:AM6"/>
    <mergeCell ref="AP6:AQ6"/>
    <mergeCell ref="T6:U6"/>
    <mergeCell ref="AN6:AO6"/>
    <mergeCell ref="AH6:AI6"/>
    <mergeCell ref="J6:K6"/>
    <mergeCell ref="L6:M6"/>
    <mergeCell ref="N6:O6"/>
    <mergeCell ref="V6:W6"/>
    <mergeCell ref="AL2:AM2"/>
    <mergeCell ref="J4:K4"/>
    <mergeCell ref="J5:K5"/>
    <mergeCell ref="L2:M2"/>
    <mergeCell ref="N2:O2"/>
    <mergeCell ref="T2:U2"/>
    <mergeCell ref="J3:K3"/>
    <mergeCell ref="L3:M3"/>
    <mergeCell ref="N3:O3"/>
    <mergeCell ref="T3:U3"/>
    <mergeCell ref="L5:M5"/>
    <mergeCell ref="AJ3:AK3"/>
    <mergeCell ref="Z3:AA3"/>
    <mergeCell ref="AH3:AI3"/>
    <mergeCell ref="AD3:AE3"/>
    <mergeCell ref="Z4:AA4"/>
    <mergeCell ref="AF3:AG3"/>
    <mergeCell ref="AL3:AM3"/>
    <mergeCell ref="AB2:AC2"/>
    <mergeCell ref="J2:K2"/>
    <mergeCell ref="P2:Q2"/>
    <mergeCell ref="P3:Q3"/>
    <mergeCell ref="P4:Q4"/>
    <mergeCell ref="P5:Q5"/>
    <mergeCell ref="N5:O5"/>
    <mergeCell ref="T5:U5"/>
    <mergeCell ref="AT6:AU6"/>
    <mergeCell ref="AT2:AU2"/>
    <mergeCell ref="AT3:AU3"/>
    <mergeCell ref="AH2:AI2"/>
    <mergeCell ref="AJ2:AK2"/>
    <mergeCell ref="AR2:AS2"/>
    <mergeCell ref="AN2:AO2"/>
    <mergeCell ref="AB3:AC3"/>
    <mergeCell ref="V2:W2"/>
    <mergeCell ref="X2:Y2"/>
    <mergeCell ref="AX2:AY2"/>
    <mergeCell ref="AX3:AY3"/>
    <mergeCell ref="AX4:AY4"/>
    <mergeCell ref="AX5:AY5"/>
    <mergeCell ref="AX6:AY6"/>
    <mergeCell ref="P6:Q6"/>
    <mergeCell ref="R2:S2"/>
    <mergeCell ref="R3:S3"/>
    <mergeCell ref="R4:S4"/>
    <mergeCell ref="R5:S5"/>
    <mergeCell ref="R6:S6"/>
    <mergeCell ref="AV2:AW2"/>
    <mergeCell ref="AV3:AW3"/>
    <mergeCell ref="AV4:AW4"/>
    <mergeCell ref="AV5:AW5"/>
    <mergeCell ref="AV6:AW6"/>
    <mergeCell ref="AB5:AC5"/>
    <mergeCell ref="V5:W5"/>
    <mergeCell ref="AF5:AG5"/>
    <mergeCell ref="AB4:AC4"/>
    <mergeCell ref="AD5:AE5"/>
    <mergeCell ref="X3:Y3"/>
    <mergeCell ref="X5:Y5"/>
    <mergeCell ref="Z5:AA5"/>
  </mergeCells>
  <phoneticPr fontId="5" type="noConversion"/>
  <conditionalFormatting sqref="BK7:BP7 BK16:BP16 BK29:BP29 BK34:BP34 BK39:BP39 BK49:BP49 BK64:BP64">
    <cfRule type="cellIs" priority="274" stopIfTrue="1" operator="equal">
      <formula>#N/A</formula>
    </cfRule>
  </conditionalFormatting>
  <conditionalFormatting sqref="BK8:BP8 BK10:BP10 BK12:BP13 BK15:BP15 BK17:BP17 BK30:BP30 BK40:BP41 BK43:BP44 BK50:BP50 BK52:BP53 BK55:BP55 BK57:BP59 BK65:BP67">
    <cfRule type="cellIs" dxfId="114" priority="273" stopIfTrue="1" operator="greaterThan">
      <formula>0</formula>
    </cfRule>
  </conditionalFormatting>
  <conditionalFormatting sqref="BK9:BP9 BK11:BP11 BK51:BP51 BK60:BP60">
    <cfRule type="cellIs" priority="275" stopIfTrue="1" operator="equal">
      <formula>"04"</formula>
    </cfRule>
  </conditionalFormatting>
  <conditionalFormatting sqref="BK14:BP14 BK18:BP18 BK22:BP22 BK42:BP42 BK45:BP45 BK54:BP54 BK56:BP56">
    <cfRule type="cellIs" priority="276" stopIfTrue="1" operator="equal">
      <formula>"03"</formula>
    </cfRule>
  </conditionalFormatting>
  <conditionalFormatting sqref="BK19:BP21">
    <cfRule type="cellIs" dxfId="113" priority="9" stopIfTrue="1" operator="greaterThan">
      <formula>0</formula>
    </cfRule>
  </conditionalFormatting>
  <conditionalFormatting sqref="BK23:BP25">
    <cfRule type="cellIs" dxfId="110" priority="18" stopIfTrue="1" operator="greaterThan">
      <formula>0</formula>
    </cfRule>
  </conditionalFormatting>
  <conditionalFormatting sqref="BK26:BP26">
    <cfRule type="cellIs" priority="253" stopIfTrue="1" operator="equal">
      <formula>"03"</formula>
    </cfRule>
  </conditionalFormatting>
  <conditionalFormatting sqref="BK27:BP28">
    <cfRule type="cellIs" dxfId="109" priority="7" stopIfTrue="1" operator="greaterThan">
      <formula>0</formula>
    </cfRule>
  </conditionalFormatting>
  <conditionalFormatting sqref="BK31:BP31">
    <cfRule type="cellIs" priority="118" stopIfTrue="1" operator="equal">
      <formula>#N/A</formula>
    </cfRule>
  </conditionalFormatting>
  <conditionalFormatting sqref="BK32:BP33">
    <cfRule type="cellIs" dxfId="106" priority="11" stopIfTrue="1" operator="greaterThan">
      <formula>0</formula>
    </cfRule>
  </conditionalFormatting>
  <conditionalFormatting sqref="BK35:BP38">
    <cfRule type="cellIs" dxfId="104" priority="45" stopIfTrue="1" operator="greaterThan">
      <formula>0</formula>
    </cfRule>
  </conditionalFormatting>
  <conditionalFormatting sqref="BK46:BP48">
    <cfRule type="cellIs" dxfId="103" priority="47" stopIfTrue="1" operator="greaterThan">
      <formula>0</formula>
    </cfRule>
  </conditionalFormatting>
  <conditionalFormatting sqref="BK61:BP63">
    <cfRule type="cellIs" dxfId="100" priority="26" stopIfTrue="1" operator="greaterThan">
      <formula>0</formula>
    </cfRule>
  </conditionalFormatting>
  <printOptions horizontalCentered="1" verticalCentered="1"/>
  <pageMargins left="0.19685039370078741" right="0.19685039370078741" top="0.39370078740157483" bottom="0.39370078740157483" header="0.11811023622047245" footer="0.11811023622047245"/>
  <pageSetup paperSize="9" scale="45" firstPageNumber="0" orientation="landscape"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cellIs" priority="271" stopIfTrue="1" operator="equal" id="{8F781244-456A-4CBC-BC93-AF490CE3DB3D}">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270" stopIfTrue="1" operator="equal" id="{58D9DA6E-42D2-4024-99B9-4241C1216B31}">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269" stopIfTrue="1" operator="equal" id="{46A3FA1F-AF28-4CFF-908A-7044CF3C6F0D}">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m:sqref>E8:G8 I8 K8 M8 O8 Q8:S8 U8 W8 Y8 AA8 AC8:AG8 AI8 AK8 AM8 AO8 AQ8 AS8:BA8 E10:G10 I10 K10 M10 O10:S10 U10 W10 Y10 AA10 AC10:AG10 AI10 AK10 AM10 AO10 AQ10 AS10:BA10 AC12:AG12 I12:I13 K12:K13 M12:M13 O12:S13 U12:U13 W12:W13 Y12:Y13 AA12:AA13 AI12:AI13 AK12:AK13 AM12:AM13 AO12:AO13 AQ12:AQ13 AS12:BA13 AC13:AD13 AF13:AG13 E15:G15 I15 K15 M15 O15:S15 U15 W15 Y15 AA15 AC15:AG15 AI15 AK15 AM15 AO15 AQ15 AS15:BA15 E17:G17 I17 K17 M17 O17:S17 U17 W17 Y17 AA17 AC17:AG17 AI17 AK17 AM17 AO17 AQ17 AS17:BA17 E19:G21 I19:I21 K19:K21 M19:M21 O19:S21 U19:U21 W19:W21 Y19:Y21 AA19:AA21 AC19:AG21 AI19:AI21 AK19:AK21 AM19:AM21 AO19:AO21 AQ19:AQ21 AS19:BA21 E23:G25 I23:I25 K23:K25 M23:M25 O23:S25 U23:U25 W23:W25 Y23:Y25 AA23:AA25 AC23:AG25 AI23:AI25 AK23:AK25 AM23:AM25 AO23:AO25 AQ23:AQ25 AS23:BA25 E27:G28 E30:G30 I30 K30 M30 O30:S30 U30 W30 Y30 AA30 AC30:AG30 AI30 AK30 AM30 AO30 AQ30 AS30:AU30 AW30:BA30 BC30 E35:G38 E40:G41 I40:I41 K40:K41 M40:M41 O40:S41 U40:U41 W40:W41 Y40:Y41 AA40:AA41 AC40:AG41 AI40:AI41 AK40:AK41 AM40:AM41 AO40:AO41 AQ40:AQ41 AS40:BA41 AS43:AU43 E43:G44 I43:I44 K43:K44 M43:M44 O43:S44 U43:U44 W43:W44 Y43:Y44 AA43:AA44 AC43:AG44 AI43:AI44 AK43:AK44 AM43:AM44 AO43:AO44 AQ43:AQ44 AW43:BA44 AS44:AV44 E46:G48 E50:G50 I50 K50 M50 O50:S50 U50 W50 Y50 AA50 AC50:AG50 AI50 AK50 AM50 AO50 AQ50 AS50:BA50 E52:G53 I52:I53 K52:K53 M52:M53 O52:S53 U52:U53 W52:W53 Y52:Y53 AA52:AA53 AC52:AG53 AI52:AI53 AK52:AK53 AM52:AM53 AO52:AO53 AQ52:AQ53 AS52:BA53 E55:G55 I55 K55 M55 O55:S55 U55 W55 Y55 AA55 AC55:AG55 AI55 AK55 AM55 AO55 AQ55 AS55:BA55 AS57:AU57 AW57:BA57 E57:G59 I57:I59 K57:K59 M57:M59 O57:S59 U57:U59 W57:W59 Y57:Y59 AA57:AA59 AC57:AG59 AI57:AI59 AK57:AK59 AM57:AM59 AO57:AO59 AQ57:AQ59 BC57:BC59 AS58:BA59 E61:G63 E65:G67 I65:I67 K65:K67 M65:M67 O65:S67 U65:U67 W65:W67 Y65:Y67 AA65:AA67 AC65:AG67 AI65:AI67 AK65:AK67 AM65:AM67 AO65:AO67 AQ65:AQ67 AS65:BA67</xm:sqref>
        </x14:conditionalFormatting>
        <x14:conditionalFormatting xmlns:xm="http://schemas.microsoft.com/office/excel/2006/main">
          <x14:cfRule type="cellIs" priority="75" stopIfTrue="1" operator="equal" id="{68B7BD54-ED84-4007-BCC0-06BCF5C349E9}">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77" stopIfTrue="1" operator="equal" id="{56E891B8-C65D-4B8C-A1E2-31BAE46EFBF5}">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76" stopIfTrue="1" operator="equal" id="{FC264FCC-2B65-4B42-BD24-133D6709060F}">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m:sqref>E12:G13</xm:sqref>
        </x14:conditionalFormatting>
        <x14:conditionalFormatting xmlns:xm="http://schemas.microsoft.com/office/excel/2006/main">
          <x14:cfRule type="cellIs" priority="16" stopIfTrue="1" operator="equal" id="{E9D2878A-4C6C-4159-BC15-6D6DD7AACD1B}">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14" stopIfTrue="1" operator="equal" id="{3E47CFC9-92FB-4307-B788-114C70BF7F2E}">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15" stopIfTrue="1" operator="equal" id="{A1784EE9-FCE8-4C5F-B916-2DB811A9342A}">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m:sqref>E32:G33</xm:sqref>
        </x14:conditionalFormatting>
        <x14:conditionalFormatting xmlns:xm="http://schemas.microsoft.com/office/excel/2006/main">
          <x14:cfRule type="cellIs" priority="248" stopIfTrue="1" operator="equal" id="{8FA35A2F-1171-4445-A258-6DBBDAE8D039}">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250" stopIfTrue="1" operator="equal" id="{75BD5D68-3D8D-45D4-A271-AA6147606364}">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249" stopIfTrue="1" operator="equal" id="{5122EFF9-DC64-48FA-AA2B-F29DFAD59A5D}">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m:sqref>I27:I28 K27:K28 M27:M28 O27:S28 U27:U28 W27:W28 Y27:Y28 AA27:AA28 AC27:AG28 AI27:AI28 AK27:AK28 AM27:AM28 AO27:AO28 AQ27:AQ28 AS27:BA28</xm:sqref>
        </x14:conditionalFormatting>
        <x14:conditionalFormatting xmlns:xm="http://schemas.microsoft.com/office/excel/2006/main">
          <x14:cfRule type="cellIs" priority="207" stopIfTrue="1" operator="equal" id="{9534871F-EFCF-477C-BE5A-B8A8407A8726}">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206" stopIfTrue="1" operator="equal" id="{689F4B17-0B3D-433B-BDDC-EE725DE37448}">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205" stopIfTrue="1" operator="equal" id="{38D5F826-4582-40B9-8468-D201E114455D}">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m:sqref>I32:I33 K32:K33 M32:M33 O32:S33 U32:U33 W32:W33 Y32:Y33 AA32:AA33 AC32:AG33 AI32:AI33 AK32:AK33 AM32:AM33 AO32:AO33 AQ32:AQ33 AS32:BA33</xm:sqref>
        </x14:conditionalFormatting>
        <x14:conditionalFormatting xmlns:xm="http://schemas.microsoft.com/office/excel/2006/main">
          <x14:cfRule type="cellIs" priority="41" stopIfTrue="1" operator="equal" id="{D70EC833-A142-457E-8611-DF6245F48B91}">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42" stopIfTrue="1" operator="equal" id="{133025C3-E344-407E-8A0C-7C362F88B6B9}">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43" stopIfTrue="1" operator="equal" id="{A5796932-B6A5-499F-8B5C-C4329EC600CB}">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I35:I38 K35:K38 M35:M38 O35:S38 U35:U38 W35:W38 Y35:Y38 AA35:AA38 AC35:AG38 AI35:AI38 AK35:AK38 AM35:AM38 AO35:AO38 AQ35:AQ38 AS35:BA38</xm:sqref>
        </x14:conditionalFormatting>
        <x14:conditionalFormatting xmlns:xm="http://schemas.microsoft.com/office/excel/2006/main">
          <x14:cfRule type="cellIs" priority="111" stopIfTrue="1" operator="equal" id="{8FD66E28-5482-48DB-8367-70C4E33CBD49}">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113" stopIfTrue="1" operator="equal" id="{66A7A78D-0481-4372-A75B-B89F3AC2F231}">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112" stopIfTrue="1" operator="equal" id="{634E736C-54BE-43DB-805A-B31BC163CDBA}">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m:sqref>I46:I48 M46:M48 O46:S48 U46:U48 W46:W48 Y46:Y48 AA46:AA48 AC46:AG48 AI46:AI48 AK46:AK48 AM46:AM48 AO46:AO48 AQ46:AQ48 AS46:BA48</xm:sqref>
        </x14:conditionalFormatting>
        <x14:conditionalFormatting xmlns:xm="http://schemas.microsoft.com/office/excel/2006/main">
          <x14:cfRule type="cellIs" priority="185" stopIfTrue="1" operator="equal" id="{738A0018-F9B3-478E-BC7F-37951A1C8DEF}">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183" stopIfTrue="1" operator="equal" id="{537CCE80-1CB6-46B3-B807-08CFF5335DA1}">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184" stopIfTrue="1" operator="equal" id="{1656DABE-479A-4296-88C8-F7ABF0E09AE0}">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m:sqref>I61:I63 K61:K63 M61:M63 O61:S63 U61:U63 W61:W63 Y61:Y63 AA61:AA63 AC61:AG63 AI61:AI63 AK61:AK63 AM61:AM63 AO61:AO63 AQ61:AQ63 AS61:BA63</xm:sqref>
        </x14:conditionalFormatting>
        <x14:conditionalFormatting xmlns:xm="http://schemas.microsoft.com/office/excel/2006/main">
          <x14:cfRule type="cellIs" priority="24" stopIfTrue="1" operator="equal" id="{499BCB90-8F93-42D3-BFE6-2422203DF9CB}">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23" stopIfTrue="1" operator="equal" id="{B49C0119-C322-47C9-AE20-DECC47DAA47B}">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22" stopIfTrue="1" operator="equal" id="{223921B5-95BA-437E-93A4-AE71667F7D53}">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m:sqref>K46:K48</xm:sqref>
        </x14:conditionalFormatting>
        <x14:conditionalFormatting xmlns:xm="http://schemas.microsoft.com/office/excel/2006/main">
          <x14:cfRule type="cellIs" priority="261" stopIfTrue="1" operator="equal" id="{139754AC-45BF-4866-A4AE-43E9B7A2AD15}">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260" stopIfTrue="1" operator="equal" id="{6F5F686C-77AF-4923-AB02-E7ADDF3F5761}">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262" stopIfTrue="1" operator="equal" id="{BBB384C5-4F6A-46EF-80FC-C9FFE29ABBD6}">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BC8 BC10 BC12:BC13 BC15 BC17 BC19:BC21 BC40:BC41 BC43:BC44 BC50 BC52:BC53 BC55 BC65:BC67</xm:sqref>
        </x14:conditionalFormatting>
        <x14:conditionalFormatting xmlns:xm="http://schemas.microsoft.com/office/excel/2006/main">
          <x14:cfRule type="cellIs" priority="19" stopIfTrue="1" operator="equal" id="{738C4200-FC1D-4C0B-848F-FAE307CECD1E}">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20" stopIfTrue="1" operator="equal" id="{58531D3E-1FED-458F-B5C2-D19B7243B804}">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21" stopIfTrue="1" operator="equal" id="{77262B06-9CC0-44C3-ABDD-D6BE277A8EA7}">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BC23:BC25</xm:sqref>
        </x14:conditionalFormatting>
        <x14:conditionalFormatting xmlns:xm="http://schemas.microsoft.com/office/excel/2006/main">
          <x14:cfRule type="cellIs" priority="241" stopIfTrue="1" operator="equal" id="{F5883B17-C091-4DD4-BABD-3A1F1DBC90BF}">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240" stopIfTrue="1" operator="equal" id="{B56FE945-1415-4843-9A3C-B506D7C3B8B3}">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239" stopIfTrue="1" operator="equal" id="{6BC7621F-B6C5-49C5-B843-2A6E4768D7E9}">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m:sqref>BC27:BC28</xm:sqref>
        </x14:conditionalFormatting>
        <x14:conditionalFormatting xmlns:xm="http://schemas.microsoft.com/office/excel/2006/main">
          <x14:cfRule type="cellIs" priority="196" stopIfTrue="1" operator="equal" id="{66E2D882-AF31-49EF-AA41-A6AA42590700}">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197" stopIfTrue="1" operator="equal" id="{B10F0370-D074-492F-8940-4FFE8FA4FBD5}">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198" stopIfTrue="1" operator="equal" id="{AB844544-2B80-421B-99C1-F22FA33D1ED0}">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BC32:BC33</xm:sqref>
        </x14:conditionalFormatting>
        <x14:conditionalFormatting xmlns:xm="http://schemas.microsoft.com/office/excel/2006/main">
          <x14:cfRule type="cellIs" priority="34" stopIfTrue="1" operator="equal" id="{5E1346D7-D590-4134-9295-1F466D01EF11}">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33" stopIfTrue="1" operator="equal" id="{EA4DF609-21AB-461F-9D3A-D0DE10420734}">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32" stopIfTrue="1" operator="equal" id="{6C7EAEBB-2644-4EFC-95ED-78B1AB0FCBF4}">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m:sqref>BC35:BC38</xm:sqref>
        </x14:conditionalFormatting>
        <x14:conditionalFormatting xmlns:xm="http://schemas.microsoft.com/office/excel/2006/main">
          <x14:cfRule type="cellIs" priority="104" stopIfTrue="1" operator="equal" id="{4F873C96-6DA8-4927-8AD7-6C08F6C28761}">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102" stopIfTrue="1" operator="equal" id="{DEF6108A-63AA-4339-A50B-773C7BE2C6B8}">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103" stopIfTrue="1" operator="equal" id="{D2034D51-A6E7-4B22-BC45-30D61A2F5AE3}">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m:sqref>BC46:BC48</xm:sqref>
        </x14:conditionalFormatting>
        <x14:conditionalFormatting xmlns:xm="http://schemas.microsoft.com/office/excel/2006/main">
          <x14:cfRule type="cellIs" priority="174" stopIfTrue="1" operator="equal" id="{10B97BB9-3D67-4711-AC3C-3CB26EC94C53}">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175" stopIfTrue="1" operator="equal" id="{3176E8ED-3568-4943-9463-EC967DF3A5B2}">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176" stopIfTrue="1" operator="equal" id="{3DF96E02-293D-49D6-81F8-A31441ECDEAB}">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BC61:BC63</xm:sqref>
        </x14:conditionalFormatting>
        <x14:conditionalFormatting xmlns:xm="http://schemas.microsoft.com/office/excel/2006/main">
          <x14:cfRule type="cellIs" priority="272" stopIfTrue="1" operator="equal" id="{F46DB26B-C8B1-4634-87EC-2386C5B4838A}">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BK8:BP8 BK10:BP10 BK12:BP13 BK15:BP15 BK17:BP17 BK30:BP30 BK40:BP41 BK43:BP44 BK50:BP50 BK52:BP53 BK55:BP55 BK57:BP59 BK65:BP67</xm:sqref>
        </x14:conditionalFormatting>
        <x14:conditionalFormatting xmlns:xm="http://schemas.microsoft.com/office/excel/2006/main">
          <x14:cfRule type="cellIs" priority="8" stopIfTrue="1" operator="equal" id="{778B8A1C-463B-450A-8BFC-7A67615630F4}">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BK19:BP21</xm:sqref>
        </x14:conditionalFormatting>
        <x14:conditionalFormatting xmlns:xm="http://schemas.microsoft.com/office/excel/2006/main">
          <x14:cfRule type="cellIs" priority="17" stopIfTrue="1" operator="equal" id="{CBCF680B-2075-4162-AAAB-C4A277D0A2EF}">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BK23:BP25</xm:sqref>
        </x14:conditionalFormatting>
        <x14:conditionalFormatting xmlns:xm="http://schemas.microsoft.com/office/excel/2006/main">
          <x14:cfRule type="cellIs" priority="6" stopIfTrue="1" operator="equal" id="{ABCB39EA-D67C-4781-8E86-9C083B8048F6}">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BK27:BP28</xm:sqref>
        </x14:conditionalFormatting>
        <x14:conditionalFormatting xmlns:xm="http://schemas.microsoft.com/office/excel/2006/main">
          <x14:cfRule type="cellIs" priority="10" stopIfTrue="1" operator="equal" id="{3ED8C70F-A299-40E3-8CAA-618BD152E1A5}">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BK32:BP33</xm:sqref>
        </x14:conditionalFormatting>
        <x14:conditionalFormatting xmlns:xm="http://schemas.microsoft.com/office/excel/2006/main">
          <x14:cfRule type="cellIs" priority="44" stopIfTrue="1" operator="equal" id="{23A78607-DB54-4345-BE43-4C7DEFFC68B3}">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BK35:BP38</xm:sqref>
        </x14:conditionalFormatting>
        <x14:conditionalFormatting xmlns:xm="http://schemas.microsoft.com/office/excel/2006/main">
          <x14:cfRule type="cellIs" priority="46" stopIfTrue="1" operator="equal" id="{F4F84848-132C-4E1A-944A-24A4D060BAC8}">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BK46:BP48</xm:sqref>
        </x14:conditionalFormatting>
        <x14:conditionalFormatting xmlns:xm="http://schemas.microsoft.com/office/excel/2006/main">
          <x14:cfRule type="cellIs" priority="25" stopIfTrue="1" operator="equal" id="{B1521524-290F-4D6F-881C-C41EE654DAC1}">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BK61:BP63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57"/>
  <sheetViews>
    <sheetView zoomScale="85" zoomScaleNormal="85" workbookViewId="0">
      <selection activeCell="J38" sqref="J38"/>
    </sheetView>
  </sheetViews>
  <sheetFormatPr baseColWidth="10" defaultColWidth="10.7109375" defaultRowHeight="12.75" x14ac:dyDescent="0.2"/>
  <cols>
    <col min="1" max="1" width="1.140625" customWidth="1"/>
    <col min="2" max="2" width="3" customWidth="1"/>
    <col min="3" max="3" width="25.28515625" customWidth="1"/>
    <col min="4" max="4" width="6.5703125" style="589" customWidth="1"/>
    <col min="5" max="5" width="3.5703125" style="589" customWidth="1"/>
    <col min="6" max="6" width="6.5703125" style="374" customWidth="1"/>
    <col min="7" max="7" width="3.5703125" style="374" customWidth="1"/>
    <col min="8" max="8" width="6.5703125" style="374" customWidth="1"/>
    <col min="9" max="9" width="3.5703125" style="374" customWidth="1"/>
    <col min="10" max="10" width="6.5703125" style="374" customWidth="1"/>
    <col min="11" max="11" width="3.5703125" style="374" customWidth="1"/>
    <col min="12" max="12" width="6.5703125" customWidth="1"/>
    <col min="13" max="13" width="3.5703125" customWidth="1"/>
    <col min="14" max="14" width="6.5703125" customWidth="1"/>
    <col min="15" max="15" width="3.5703125" customWidth="1"/>
    <col min="16" max="16" width="6.5703125" customWidth="1"/>
    <col min="17" max="17" width="3.5703125" customWidth="1"/>
    <col min="18" max="18" width="6.5703125" customWidth="1"/>
    <col min="19" max="19" width="3.5703125" customWidth="1"/>
    <col min="20" max="20" width="6.5703125" customWidth="1"/>
    <col min="21" max="21" width="3.5703125" customWidth="1"/>
    <col min="22" max="22" width="6.5703125" customWidth="1"/>
    <col min="23" max="23" width="3.5703125" customWidth="1"/>
    <col min="24" max="24" width="2.5703125" customWidth="1"/>
    <col min="25" max="30" width="4" customWidth="1"/>
    <col min="31" max="36" width="6.140625" customWidth="1"/>
    <col min="37" max="39" width="4" customWidth="1"/>
  </cols>
  <sheetData>
    <row r="1" spans="2:38" x14ac:dyDescent="0.2">
      <c r="B1" s="102"/>
      <c r="D1" s="415"/>
      <c r="E1" s="415"/>
      <c r="F1" s="415"/>
      <c r="G1" s="415"/>
      <c r="H1" s="415"/>
      <c r="I1" s="415"/>
      <c r="J1" s="415"/>
      <c r="K1" s="415"/>
      <c r="L1" s="103"/>
      <c r="M1" s="103"/>
      <c r="N1" s="103"/>
      <c r="O1" s="103"/>
      <c r="P1" s="103"/>
      <c r="Q1" s="103"/>
      <c r="R1" s="103"/>
      <c r="S1" s="103"/>
      <c r="T1" s="103"/>
      <c r="U1" s="103"/>
      <c r="V1" s="103"/>
      <c r="W1" s="103"/>
      <c r="Y1" s="102"/>
    </row>
    <row r="2" spans="2:38" x14ac:dyDescent="0.2">
      <c r="B2" s="763"/>
      <c r="C2" s="763"/>
      <c r="D2" s="739" t="s">
        <v>380</v>
      </c>
      <c r="E2" s="739"/>
      <c r="F2" s="739" t="s">
        <v>380</v>
      </c>
      <c r="G2" s="739"/>
      <c r="H2" s="731" t="s">
        <v>390</v>
      </c>
      <c r="I2" s="731"/>
      <c r="J2" s="731" t="s">
        <v>390</v>
      </c>
      <c r="K2" s="731"/>
      <c r="L2" s="731"/>
      <c r="M2" s="731"/>
      <c r="N2" s="731"/>
      <c r="O2" s="731"/>
      <c r="P2" s="731"/>
      <c r="Q2" s="731"/>
      <c r="R2" s="731"/>
      <c r="S2" s="731"/>
      <c r="T2" s="758"/>
      <c r="U2" s="759"/>
      <c r="V2" s="757"/>
      <c r="W2" s="758"/>
      <c r="Y2" s="104"/>
    </row>
    <row r="3" spans="2:38" x14ac:dyDescent="0.2">
      <c r="B3" s="763"/>
      <c r="C3" s="763"/>
      <c r="D3" s="747">
        <v>12</v>
      </c>
      <c r="E3" s="727"/>
      <c r="F3" s="747">
        <v>12</v>
      </c>
      <c r="G3" s="727"/>
      <c r="H3" s="732">
        <v>2</v>
      </c>
      <c r="I3" s="733"/>
      <c r="J3" s="732">
        <v>2</v>
      </c>
      <c r="K3" s="733"/>
      <c r="L3" s="733"/>
      <c r="M3" s="733"/>
      <c r="N3" s="733"/>
      <c r="O3" s="733"/>
      <c r="P3" s="733"/>
      <c r="Q3" s="733"/>
      <c r="R3" s="733"/>
      <c r="S3" s="733"/>
      <c r="T3" s="733"/>
      <c r="U3" s="727"/>
      <c r="V3" s="728"/>
      <c r="W3" s="733"/>
      <c r="Y3" s="104"/>
    </row>
    <row r="4" spans="2:38" x14ac:dyDescent="0.2">
      <c r="B4" s="763"/>
      <c r="C4" s="763"/>
      <c r="D4" s="727" t="s">
        <v>381</v>
      </c>
      <c r="E4" s="727"/>
      <c r="F4" s="727" t="s">
        <v>381</v>
      </c>
      <c r="G4" s="727"/>
      <c r="H4" s="733">
        <v>11</v>
      </c>
      <c r="I4" s="733"/>
      <c r="J4" s="733">
        <v>11</v>
      </c>
      <c r="K4" s="733"/>
      <c r="L4" s="733"/>
      <c r="M4" s="733"/>
      <c r="N4" s="733"/>
      <c r="O4" s="733"/>
      <c r="P4" s="733"/>
      <c r="Q4" s="733"/>
      <c r="R4" s="733"/>
      <c r="S4" s="733"/>
      <c r="T4" s="733"/>
      <c r="U4" s="727"/>
      <c r="V4" s="728"/>
      <c r="W4" s="733"/>
      <c r="Y4" s="104" t="s">
        <v>0</v>
      </c>
      <c r="Z4" s="104" t="s">
        <v>1</v>
      </c>
      <c r="AA4" s="712" t="s">
        <v>2</v>
      </c>
      <c r="AB4" s="712"/>
      <c r="AC4" s="712"/>
      <c r="AD4" s="712"/>
      <c r="AE4" s="713" t="s">
        <v>3</v>
      </c>
      <c r="AF4" s="713"/>
      <c r="AG4" s="713"/>
      <c r="AH4" s="713"/>
      <c r="AI4" s="713"/>
      <c r="AJ4" s="713"/>
    </row>
    <row r="5" spans="2:38" x14ac:dyDescent="0.2">
      <c r="B5" s="763"/>
      <c r="C5" s="763"/>
      <c r="D5" s="727">
        <v>2025</v>
      </c>
      <c r="E5" s="727"/>
      <c r="F5" s="727">
        <v>2025</v>
      </c>
      <c r="G5" s="727"/>
      <c r="H5" s="733">
        <v>2025</v>
      </c>
      <c r="I5" s="733"/>
      <c r="J5" s="733">
        <v>2025</v>
      </c>
      <c r="K5" s="733"/>
      <c r="L5" s="733"/>
      <c r="M5" s="733"/>
      <c r="N5" s="733"/>
      <c r="O5" s="733"/>
      <c r="P5" s="733"/>
      <c r="Q5" s="733"/>
      <c r="R5" s="733"/>
      <c r="S5" s="733"/>
      <c r="T5" s="733"/>
      <c r="U5" s="727"/>
      <c r="V5" s="728"/>
      <c r="W5" s="733"/>
      <c r="Y5" s="104"/>
      <c r="Z5" s="104" t="s">
        <v>4</v>
      </c>
      <c r="AA5" s="85" t="s">
        <v>5</v>
      </c>
      <c r="AB5" s="115" t="s">
        <v>6</v>
      </c>
      <c r="AC5" s="116" t="s">
        <v>7</v>
      </c>
      <c r="AD5" s="88" t="s">
        <v>8</v>
      </c>
      <c r="AE5" s="104"/>
      <c r="AF5" s="104"/>
      <c r="AG5" s="104"/>
      <c r="AH5" s="104"/>
      <c r="AI5" s="117"/>
    </row>
    <row r="6" spans="2:38" x14ac:dyDescent="0.2">
      <c r="B6" s="763"/>
      <c r="C6" s="763"/>
      <c r="D6" s="756"/>
      <c r="E6" s="756"/>
      <c r="F6" s="748" t="s">
        <v>382</v>
      </c>
      <c r="G6" s="748"/>
      <c r="H6" s="756"/>
      <c r="I6" s="756"/>
      <c r="J6" s="748" t="s">
        <v>382</v>
      </c>
      <c r="K6" s="748"/>
      <c r="L6" s="756"/>
      <c r="M6" s="756"/>
      <c r="N6" s="748"/>
      <c r="O6" s="748"/>
      <c r="P6" s="756"/>
      <c r="Q6" s="756"/>
      <c r="R6" s="748"/>
      <c r="S6" s="748"/>
      <c r="T6" s="760"/>
      <c r="U6" s="761"/>
      <c r="V6" s="761"/>
      <c r="W6" s="762"/>
      <c r="Y6" s="104"/>
      <c r="Z6" s="104"/>
      <c r="AE6" s="117"/>
      <c r="AF6" s="117"/>
      <c r="AG6" s="117"/>
      <c r="AH6" s="117"/>
      <c r="AI6" s="117"/>
    </row>
    <row r="7" spans="2:38" ht="22.7" customHeight="1" x14ac:dyDescent="0.2">
      <c r="B7" s="106"/>
      <c r="C7" s="107" t="s">
        <v>51</v>
      </c>
      <c r="D7" s="543"/>
      <c r="E7" s="543"/>
      <c r="F7" s="543"/>
      <c r="G7" s="543"/>
      <c r="H7" s="587"/>
      <c r="I7" s="587"/>
      <c r="J7" s="588"/>
      <c r="K7" s="303"/>
      <c r="L7" s="108"/>
      <c r="M7" s="29"/>
      <c r="N7" s="108"/>
      <c r="O7" s="29"/>
      <c r="P7" s="108"/>
      <c r="Q7" s="29"/>
      <c r="R7" s="108"/>
      <c r="S7" s="29"/>
      <c r="T7" s="108"/>
      <c r="U7" s="29"/>
      <c r="V7" s="108"/>
      <c r="W7" s="29"/>
      <c r="Y7" s="102"/>
      <c r="Z7" s="118"/>
      <c r="AA7" s="119"/>
      <c r="AB7" s="119"/>
      <c r="AC7" s="119"/>
      <c r="AD7" s="120"/>
      <c r="AE7" s="121">
        <v>325</v>
      </c>
      <c r="AF7" s="121">
        <v>550</v>
      </c>
      <c r="AG7" s="121">
        <v>775</v>
      </c>
      <c r="AH7" s="102"/>
      <c r="AI7" s="102"/>
    </row>
    <row r="8" spans="2:38" x14ac:dyDescent="0.2">
      <c r="B8" s="109"/>
      <c r="C8" s="122"/>
      <c r="D8" s="426"/>
      <c r="E8" s="285"/>
      <c r="F8" s="426"/>
      <c r="G8" s="285"/>
      <c r="H8" s="426"/>
      <c r="I8" s="285"/>
      <c r="J8" s="426"/>
      <c r="K8" s="285"/>
      <c r="L8" s="110"/>
      <c r="M8" s="33"/>
      <c r="N8" s="110"/>
      <c r="O8" s="33"/>
      <c r="P8" s="110"/>
      <c r="Q8" s="33"/>
      <c r="R8" s="110"/>
      <c r="S8" s="33"/>
      <c r="T8" s="110"/>
      <c r="U8" s="33"/>
      <c r="V8" s="110"/>
      <c r="W8" s="33"/>
      <c r="Y8" s="104">
        <f>COUNT(D8:W8)</f>
        <v>0</v>
      </c>
      <c r="Z8" s="123" t="str">
        <f>IF(Y8&lt;3," ",(LARGE(D8:W8,1)+LARGE(D8:W8,2)+LARGE(D8:W8,3))/3)</f>
        <v xml:space="preserve"> </v>
      </c>
      <c r="AA8" s="105" t="str">
        <f>IF(COUNTIF(D8:W8,"(1)")=0," ",COUNTIF(D8:W8,"(1)"))</f>
        <v xml:space="preserve"> </v>
      </c>
      <c r="AB8" s="105" t="str">
        <f>IF(COUNTIF(D8:W8,"(2)")=0," ",COUNTIF(D8:W8,"(2)"))</f>
        <v xml:space="preserve"> </v>
      </c>
      <c r="AC8" s="105" t="str">
        <f>IF(COUNTIF(D8:W8,"(3)")=0," ",COUNTIF(D8:W8,"(3)"))</f>
        <v xml:space="preserve"> </v>
      </c>
      <c r="AD8" s="124" t="str">
        <f>IF(SUM(AA8:AC8)=0," ",SUM(AA8:AC8))</f>
        <v xml:space="preserve"> </v>
      </c>
      <c r="AE8" s="36" t="str">
        <f>IF(Y8=0,Var!$B$8,IF(LARGE(D8:W8,1)&gt;=325,Var!$B$4," "))</f>
        <v>---</v>
      </c>
      <c r="AF8" s="36" t="str">
        <f>IF(Y8=0,Var!$B$8,IF(LARGE(D8:W8,1)&gt;=550,Var!$B$4," "))</f>
        <v>---</v>
      </c>
      <c r="AG8" s="36" t="str">
        <f>IF(Y8=0,Var!$B$8,IF(LARGE(D8:W8,1)&gt;=775,Var!$B$4," "))</f>
        <v>---</v>
      </c>
      <c r="AH8" s="104"/>
      <c r="AI8" s="104"/>
      <c r="AJ8" s="104"/>
    </row>
    <row r="9" spans="2:38" ht="22.7" customHeight="1" x14ac:dyDescent="0.2">
      <c r="B9" s="106"/>
      <c r="C9" s="107" t="s">
        <v>52</v>
      </c>
      <c r="D9" s="543"/>
      <c r="E9" s="543"/>
      <c r="F9" s="543"/>
      <c r="G9" s="543"/>
      <c r="H9" s="587"/>
      <c r="I9" s="587"/>
      <c r="J9" s="588"/>
      <c r="K9" s="303"/>
      <c r="L9" s="108"/>
      <c r="M9" s="29"/>
      <c r="N9" s="108"/>
      <c r="O9" s="29"/>
      <c r="P9" s="108"/>
      <c r="Q9" s="29"/>
      <c r="R9" s="108"/>
      <c r="S9" s="29"/>
      <c r="T9" s="108"/>
      <c r="U9" s="29"/>
      <c r="V9" s="108"/>
      <c r="W9" s="29"/>
      <c r="AA9" s="102"/>
      <c r="AB9" s="102"/>
      <c r="AC9" s="102"/>
      <c r="AD9" s="125"/>
      <c r="AE9" s="102"/>
      <c r="AF9" s="102"/>
      <c r="AG9" s="102"/>
      <c r="AH9" s="102"/>
      <c r="AI9" s="102"/>
      <c r="AJ9" s="102"/>
    </row>
    <row r="10" spans="2:38" x14ac:dyDescent="0.2">
      <c r="B10" s="109"/>
      <c r="C10" s="122"/>
      <c r="D10" s="426"/>
      <c r="E10" s="285"/>
      <c r="F10" s="426"/>
      <c r="G10" s="285"/>
      <c r="H10" s="426"/>
      <c r="I10" s="285"/>
      <c r="J10" s="426"/>
      <c r="K10" s="285"/>
      <c r="L10" s="110"/>
      <c r="M10" s="33"/>
      <c r="N10" s="110"/>
      <c r="O10" s="33"/>
      <c r="P10" s="110"/>
      <c r="Q10" s="33"/>
      <c r="R10" s="110"/>
      <c r="S10" s="33"/>
      <c r="T10" s="110"/>
      <c r="U10" s="33"/>
      <c r="V10" s="110"/>
      <c r="W10" s="33"/>
      <c r="Y10" s="104">
        <f>COUNT(D10:W10)</f>
        <v>0</v>
      </c>
      <c r="Z10" s="123" t="str">
        <f>IF(Y10&lt;3," ",(LARGE(D10:W10,1)+LARGE(D10:W10,2)+LARGE(D10:W10,3))/3)</f>
        <v xml:space="preserve"> </v>
      </c>
      <c r="AA10" s="105" t="str">
        <f>IF(COUNTIF(D10:W10,"(1)")=0," ",COUNTIF(D10:W10,"(1)"))</f>
        <v xml:space="preserve"> </v>
      </c>
      <c r="AB10" s="105" t="str">
        <f>IF(COUNTIF(D10:W10,"(2)")=0," ",COUNTIF(D10:W10,"(2)"))</f>
        <v xml:space="preserve"> </v>
      </c>
      <c r="AC10" s="105" t="str">
        <f>IF(COUNTIF(D10:W10,"(3)")=0," ",COUNTIF(D10:W10,"(3)"))</f>
        <v xml:space="preserve"> </v>
      </c>
      <c r="AD10" s="124" t="str">
        <f>IF(SUM(AA10:AC10)=0," ",SUM(AA10:AC10))</f>
        <v xml:space="preserve"> </v>
      </c>
      <c r="AE10" s="36" t="str">
        <f>IF(Y10=0,Var!$B$8,IF(LARGE(D10:W10,1)&gt;=325,Var!$B$4," "))</f>
        <v>---</v>
      </c>
      <c r="AF10" s="36" t="str">
        <f>IF(Y10=0,Var!$B$8,IF(LARGE(D10:W10,1)&gt;=550,Var!$B$4," "))</f>
        <v>---</v>
      </c>
      <c r="AG10" s="36" t="str">
        <f>IF(Y10=0,Var!$B$8,IF(LARGE(D10:W10,1)&gt;=775,Var!$B$4," "))</f>
        <v>---</v>
      </c>
      <c r="AH10" s="104"/>
      <c r="AI10" s="104"/>
      <c r="AJ10" s="104"/>
    </row>
    <row r="11" spans="2:38" ht="22.7" customHeight="1" x14ac:dyDescent="0.2">
      <c r="B11" s="106"/>
      <c r="C11" s="107" t="s">
        <v>53</v>
      </c>
      <c r="D11" s="543"/>
      <c r="E11" s="543"/>
      <c r="F11" s="543"/>
      <c r="G11" s="543"/>
      <c r="H11" s="587"/>
      <c r="I11" s="587"/>
      <c r="J11" s="588"/>
      <c r="K11" s="303"/>
      <c r="L11" s="108"/>
      <c r="M11" s="29"/>
      <c r="N11" s="108"/>
      <c r="O11" s="29"/>
      <c r="P11" s="108"/>
      <c r="Q11" s="29"/>
      <c r="R11" s="108"/>
      <c r="S11" s="29"/>
      <c r="T11" s="108"/>
      <c r="U11" s="29"/>
      <c r="V11" s="108"/>
      <c r="W11" s="29"/>
      <c r="AA11" s="102"/>
      <c r="AB11" s="102"/>
      <c r="AC11" s="102"/>
      <c r="AD11" s="125"/>
      <c r="AE11" s="102"/>
      <c r="AF11" s="102"/>
      <c r="AG11" s="102"/>
      <c r="AH11" s="102"/>
      <c r="AI11" s="102"/>
      <c r="AJ11" s="102"/>
    </row>
    <row r="12" spans="2:38" x14ac:dyDescent="0.2">
      <c r="B12" s="109"/>
      <c r="C12" s="122"/>
      <c r="D12" s="426"/>
      <c r="E12" s="285"/>
      <c r="F12" s="426"/>
      <c r="G12" s="285"/>
      <c r="H12" s="426"/>
      <c r="I12" s="285"/>
      <c r="J12" s="426"/>
      <c r="K12" s="285"/>
      <c r="L12" s="110"/>
      <c r="M12" s="33"/>
      <c r="N12" s="110"/>
      <c r="O12" s="33"/>
      <c r="P12" s="110"/>
      <c r="Q12" s="33"/>
      <c r="R12" s="110"/>
      <c r="S12" s="33"/>
      <c r="T12" s="110"/>
      <c r="U12" s="33"/>
      <c r="V12" s="110"/>
      <c r="W12" s="33"/>
      <c r="Y12" s="104">
        <f>COUNT(D12:W12)</f>
        <v>0</v>
      </c>
      <c r="Z12" s="123" t="str">
        <f>IF(Y12&lt;3," ",(LARGE(D12:W12,1)+LARGE(D12:W12,2)+LARGE(D12:W12,3))/3)</f>
        <v xml:space="preserve"> </v>
      </c>
      <c r="AA12" s="105" t="str">
        <f>IF(COUNTIF(D12:W12,"(1)")=0," ",COUNTIF(D12:W12,"(1)"))</f>
        <v xml:space="preserve"> </v>
      </c>
      <c r="AB12" s="105" t="str">
        <f>IF(COUNTIF(D12:W12,"(2)")=0," ",COUNTIF(D12:W12,"(2)"))</f>
        <v xml:space="preserve"> </v>
      </c>
      <c r="AC12" s="105" t="str">
        <f>IF(COUNTIF(D12:W12,"(3)")=0," ",COUNTIF(D12:W12,"(3)"))</f>
        <v xml:space="preserve"> </v>
      </c>
      <c r="AD12" s="124" t="str">
        <f>IF(SUM(AA12:AC12)=0," ",SUM(AA12:AC12))</f>
        <v xml:space="preserve"> </v>
      </c>
      <c r="AE12" s="36" t="str">
        <f>IF(Y12=0,Var!$B$8,IF(LARGE(D12:W12,1)&gt;=325,Var!$B$4," "))</f>
        <v>---</v>
      </c>
      <c r="AF12" s="36" t="str">
        <f>IF(Y12=0,Var!$B$8,IF(LARGE(D12:W12,1)&gt;=550,Var!$B$4," "))</f>
        <v>---</v>
      </c>
      <c r="AG12" s="36" t="str">
        <f>IF(Y12=0,Var!$B$8,IF(LARGE(D12:W12,1)&gt;=775,Var!$B$4," "))</f>
        <v>---</v>
      </c>
      <c r="AH12" s="104"/>
      <c r="AI12" s="104"/>
      <c r="AJ12" s="104"/>
    </row>
    <row r="13" spans="2:38" x14ac:dyDescent="0.2">
      <c r="B13" s="109"/>
      <c r="C13" s="122"/>
      <c r="D13" s="426"/>
      <c r="E13" s="285"/>
      <c r="F13" s="426"/>
      <c r="G13" s="285"/>
      <c r="H13" s="426"/>
      <c r="I13" s="285"/>
      <c r="J13" s="426"/>
      <c r="K13" s="285"/>
      <c r="L13" s="110"/>
      <c r="M13" s="33"/>
      <c r="N13" s="110"/>
      <c r="O13" s="33"/>
      <c r="P13" s="110"/>
      <c r="Q13" s="33"/>
      <c r="R13" s="110"/>
      <c r="S13" s="33"/>
      <c r="T13" s="110"/>
      <c r="U13" s="33"/>
      <c r="V13" s="110"/>
      <c r="W13" s="33"/>
      <c r="Y13" s="104">
        <f>COUNT(D13:W13)</f>
        <v>0</v>
      </c>
      <c r="Z13" s="123" t="str">
        <f>IF(Y13&lt;3," ",(LARGE(D13:W13,1)+LARGE(D13:W13,2)+LARGE(D13:W13,3))/3)</f>
        <v xml:space="preserve"> </v>
      </c>
      <c r="AA13" s="105" t="str">
        <f>IF(COUNTIF(D13:W13,"(1)")=0," ",COUNTIF(D13:W13,"(1)"))</f>
        <v xml:space="preserve"> </v>
      </c>
      <c r="AB13" s="105" t="str">
        <f>IF(COUNTIF(D13:W13,"(2)")=0," ",COUNTIF(D13:W13,"(2)"))</f>
        <v xml:space="preserve"> </v>
      </c>
      <c r="AC13" s="105" t="str">
        <f>IF(COUNTIF(D13:W13,"(3)")=0," ",COUNTIF(D13:W13,"(3)"))</f>
        <v xml:space="preserve"> </v>
      </c>
      <c r="AD13" s="124" t="str">
        <f>IF(SUM(AA13:AC13)=0," ",SUM(AA13:AC13))</f>
        <v xml:space="preserve"> </v>
      </c>
      <c r="AE13" s="36" t="str">
        <f>IF(Y13=0,Var!$B$8,IF(LARGE(D13:W13,1)&gt;=325,Var!$B$4," "))</f>
        <v>---</v>
      </c>
      <c r="AF13" s="36" t="str">
        <f>IF(Y13=0,Var!$B$8,IF(LARGE(D13:W13,1)&gt;=550,Var!$B$4," "))</f>
        <v>---</v>
      </c>
      <c r="AG13" s="36" t="str">
        <f>IF(Y13=0,Var!$B$8,IF(LARGE(D13:W13,1)&gt;=775,Var!$B$4," "))</f>
        <v>---</v>
      </c>
      <c r="AH13" s="104"/>
      <c r="AI13" s="104"/>
      <c r="AJ13" s="104"/>
    </row>
    <row r="14" spans="2:38" ht="22.7" customHeight="1" x14ac:dyDescent="0.2">
      <c r="B14" s="106"/>
      <c r="C14" s="107" t="s">
        <v>54</v>
      </c>
      <c r="D14" s="543"/>
      <c r="E14" s="543"/>
      <c r="F14" s="543"/>
      <c r="G14" s="543"/>
      <c r="H14" s="587"/>
      <c r="I14" s="587"/>
      <c r="J14" s="588"/>
      <c r="K14" s="303"/>
      <c r="L14" s="108"/>
      <c r="M14" s="29"/>
      <c r="N14" s="108"/>
      <c r="O14" s="29"/>
      <c r="P14" s="108"/>
      <c r="Q14" s="29"/>
      <c r="R14" s="108"/>
      <c r="S14" s="29"/>
      <c r="T14" s="108"/>
      <c r="U14" s="29"/>
      <c r="V14" s="108"/>
      <c r="W14" s="29"/>
      <c r="AA14" s="102"/>
      <c r="AB14" s="102"/>
      <c r="AC14" s="102"/>
      <c r="AD14" s="125"/>
      <c r="AE14" s="102"/>
      <c r="AF14" s="102"/>
      <c r="AG14" s="102"/>
      <c r="AH14" s="102"/>
      <c r="AI14" s="102"/>
    </row>
    <row r="15" spans="2:38" x14ac:dyDescent="0.2">
      <c r="B15" s="109"/>
      <c r="C15" s="122"/>
      <c r="D15" s="426"/>
      <c r="E15" s="285"/>
      <c r="F15" s="426"/>
      <c r="G15" s="285"/>
      <c r="H15" s="426"/>
      <c r="I15" s="285"/>
      <c r="J15" s="426"/>
      <c r="K15" s="285"/>
      <c r="L15" s="110"/>
      <c r="M15" s="33"/>
      <c r="N15" s="110"/>
      <c r="O15" s="33"/>
      <c r="P15" s="110"/>
      <c r="Q15" s="33"/>
      <c r="R15" s="110"/>
      <c r="S15" s="33"/>
      <c r="T15" s="110"/>
      <c r="U15" s="33"/>
      <c r="V15" s="110"/>
      <c r="W15" s="33"/>
      <c r="Y15" s="104">
        <f>COUNT(D15:W15)</f>
        <v>0</v>
      </c>
      <c r="Z15" s="123" t="str">
        <f>IF(Y15&lt;3," ",(LARGE(D15:W15,1)+LARGE(D15:W15,2)+LARGE(D15:W15,3))/3)</f>
        <v xml:space="preserve"> </v>
      </c>
      <c r="AA15" s="105" t="str">
        <f>IF(COUNTIF(D15:W15,"(1)")=0," ",COUNTIF(D15:W15,"(1)"))</f>
        <v xml:space="preserve"> </v>
      </c>
      <c r="AB15" s="105" t="str">
        <f>IF(COUNTIF(D15:W15,"(2)")=0," ",COUNTIF(D15:W15,"(2)"))</f>
        <v xml:space="preserve"> </v>
      </c>
      <c r="AC15" s="105" t="str">
        <f>IF(COUNTIF(D15:W15,"(3)")=0," ",COUNTIF(D15:W15,"(3)"))</f>
        <v xml:space="preserve"> </v>
      </c>
      <c r="AD15" s="124" t="str">
        <f>IF(SUM(AA15:AC15)=0," ",SUM(AA15:AC15))</f>
        <v xml:space="preserve"> </v>
      </c>
      <c r="AE15" s="36" t="str">
        <f>IF(Y15=0,Var!$B$8,IF(LARGE(D15:W15,1)&gt;=325,Var!$B$4," "))</f>
        <v>---</v>
      </c>
      <c r="AF15" s="36" t="str">
        <f>IF(Y15=0,Var!$B$8,IF(LARGE(D15:W15,1)&gt;=550,Var!$B$4," "))</f>
        <v>---</v>
      </c>
      <c r="AG15" s="36" t="str">
        <f>IF(Y15=0,Var!$B$8,IF(LARGE(D15:W15,1)&gt;=775,Var!$B$4," "))</f>
        <v>---</v>
      </c>
      <c r="AH15" s="104"/>
      <c r="AJ15" s="102"/>
      <c r="AK15" s="102"/>
      <c r="AL15" s="102"/>
    </row>
    <row r="16" spans="2:38" ht="11.45" customHeight="1" x14ac:dyDescent="0.2">
      <c r="B16" s="126"/>
      <c r="C16" s="126"/>
      <c r="D16" s="371"/>
      <c r="E16" s="371"/>
      <c r="F16" s="371"/>
      <c r="G16" s="371"/>
      <c r="H16" s="371"/>
      <c r="I16" s="371"/>
      <c r="J16" s="371"/>
      <c r="K16" s="371"/>
      <c r="L16" s="127"/>
      <c r="M16" s="127"/>
      <c r="N16" s="127"/>
      <c r="O16" s="127"/>
      <c r="P16" s="127"/>
      <c r="Q16" s="127"/>
      <c r="R16" s="127"/>
      <c r="S16" s="127"/>
      <c r="T16" s="127"/>
      <c r="U16" s="127"/>
      <c r="V16" s="127"/>
      <c r="W16" s="127"/>
      <c r="AA16" s="104"/>
      <c r="AB16" s="104"/>
      <c r="AC16" s="104"/>
      <c r="AD16" s="128"/>
      <c r="AE16" s="117"/>
      <c r="AF16" s="117"/>
      <c r="AG16" s="117"/>
      <c r="AH16" s="117"/>
      <c r="AI16" s="102"/>
      <c r="AJ16" s="102"/>
      <c r="AK16" s="102"/>
      <c r="AL16" s="102"/>
    </row>
    <row r="17" spans="1:37" ht="22.7" customHeight="1" x14ac:dyDescent="0.2">
      <c r="B17" s="119"/>
      <c r="C17" s="129" t="s">
        <v>55</v>
      </c>
      <c r="D17" s="544"/>
      <c r="E17" s="544"/>
      <c r="F17" s="544"/>
      <c r="G17" s="544"/>
      <c r="H17" s="544"/>
      <c r="I17" s="544"/>
      <c r="J17" s="544"/>
      <c r="K17" s="286"/>
      <c r="L17" s="130"/>
      <c r="M17" s="45"/>
      <c r="N17" s="130"/>
      <c r="O17" s="45"/>
      <c r="P17" s="130"/>
      <c r="Q17" s="45"/>
      <c r="R17" s="130"/>
      <c r="S17" s="45"/>
      <c r="T17" s="130"/>
      <c r="U17" s="45"/>
      <c r="V17" s="130"/>
      <c r="W17" s="45"/>
      <c r="AA17" s="102"/>
      <c r="AB17" s="102"/>
      <c r="AC17" s="102"/>
      <c r="AD17" s="125"/>
      <c r="AE17" s="121">
        <v>350</v>
      </c>
      <c r="AF17" s="121">
        <v>575</v>
      </c>
      <c r="AG17" s="121">
        <v>800</v>
      </c>
      <c r="AH17" s="121">
        <v>950</v>
      </c>
      <c r="AI17" s="121">
        <v>1100</v>
      </c>
      <c r="AJ17" s="121">
        <v>1175</v>
      </c>
    </row>
    <row r="18" spans="1:37" x14ac:dyDescent="0.2">
      <c r="B18" s="109"/>
      <c r="C18" s="122"/>
      <c r="D18" s="426"/>
      <c r="E18" s="285"/>
      <c r="F18" s="426"/>
      <c r="G18" s="285"/>
      <c r="H18" s="426"/>
      <c r="I18" s="285"/>
      <c r="J18" s="426"/>
      <c r="K18" s="285"/>
      <c r="L18" s="110"/>
      <c r="M18" s="33"/>
      <c r="N18" s="110"/>
      <c r="O18" s="33"/>
      <c r="P18" s="110"/>
      <c r="Q18" s="33"/>
      <c r="R18" s="110"/>
      <c r="S18" s="33"/>
      <c r="T18" s="110"/>
      <c r="U18" s="33"/>
      <c r="V18" s="110"/>
      <c r="W18" s="33"/>
      <c r="Y18" s="104">
        <f>COUNT(D18:W18)</f>
        <v>0</v>
      </c>
      <c r="Z18" s="123" t="str">
        <f>IF(Y18&lt;3," ",(LARGE(D18:W18,1)+LARGE(D18:W18,2)+LARGE(D18:W18,3))/3)</f>
        <v xml:space="preserve"> </v>
      </c>
      <c r="AA18" s="105" t="str">
        <f>IF(COUNTIF(D18:W18,"(1)")=0," ",COUNTIF(D18:W18,"(1)"))</f>
        <v xml:space="preserve"> </v>
      </c>
      <c r="AB18" s="105" t="str">
        <f>IF(COUNTIF(D18:W18,"(2)")=0," ",COUNTIF(D18:W18,"(2)"))</f>
        <v xml:space="preserve"> </v>
      </c>
      <c r="AC18" s="105" t="str">
        <f>IF(COUNTIF(D18:W18,"(3)")=0," ",COUNTIF(D18:W18,"(3)"))</f>
        <v xml:space="preserve"> </v>
      </c>
      <c r="AD18" s="124" t="str">
        <f>IF(SUM(AA18:AC18)=0," ",SUM(AA18:AC18))</f>
        <v xml:space="preserve"> </v>
      </c>
      <c r="AE18" s="36" t="str">
        <f>IF(Y18=0,Var!$B$8,IF(LARGE(D18:W18,1)&gt;=350,Var!$B$4," "))</f>
        <v>---</v>
      </c>
      <c r="AF18" s="36" t="str">
        <f>IF(Y18=0,Var!$B$8,IF(LARGE(D18:W18,1)&gt;=575,Var!$B$4," "))</f>
        <v>---</v>
      </c>
      <c r="AG18" s="36" t="str">
        <f>IF(Y18=0,Var!$B$8,IF(LARGE(D18:W18,1)&gt;=800,Var!$B$4," "))</f>
        <v>---</v>
      </c>
      <c r="AH18" s="36" t="str">
        <f>IF(Y18=0,Var!$B$8,IF(LARGE(D18:W18,1)&gt;=950,Var!$B$4," "))</f>
        <v>---</v>
      </c>
      <c r="AI18" s="36" t="str">
        <f>IF(Y18=0,Var!$B$8,IF(LARGE(D18:W18,1)&gt;=1100,Var!$B$4," "))</f>
        <v>---</v>
      </c>
      <c r="AJ18" s="36" t="str">
        <f>IF(Y18=0,Var!$B$8,IF(LARGE(D18:W18,1)&gt;=1175,Var!$B$4," "))</f>
        <v>---</v>
      </c>
    </row>
    <row r="19" spans="1:37" ht="22.7" customHeight="1" x14ac:dyDescent="0.2">
      <c r="B19" s="106"/>
      <c r="C19" s="107" t="s">
        <v>56</v>
      </c>
      <c r="D19" s="543"/>
      <c r="E19" s="543"/>
      <c r="F19" s="543"/>
      <c r="G19" s="543"/>
      <c r="H19" s="587"/>
      <c r="I19" s="587"/>
      <c r="J19" s="588"/>
      <c r="K19" s="303"/>
      <c r="L19" s="108"/>
      <c r="M19" s="29"/>
      <c r="N19" s="108"/>
      <c r="O19" s="29"/>
      <c r="P19" s="108"/>
      <c r="Q19" s="29"/>
      <c r="R19" s="108"/>
      <c r="S19" s="29"/>
      <c r="T19" s="108"/>
      <c r="U19" s="29"/>
      <c r="V19" s="108"/>
      <c r="W19" s="29"/>
      <c r="AA19" s="119"/>
      <c r="AB19" s="119"/>
      <c r="AC19" s="119"/>
      <c r="AD19" s="120"/>
      <c r="AE19" s="102"/>
      <c r="AF19" s="102"/>
      <c r="AG19" s="102"/>
      <c r="AH19" s="102"/>
      <c r="AI19" s="102"/>
    </row>
    <row r="20" spans="1:37" x14ac:dyDescent="0.2">
      <c r="A20" s="111"/>
      <c r="B20" s="109"/>
      <c r="C20" s="122"/>
      <c r="D20" s="426"/>
      <c r="E20" s="285"/>
      <c r="F20" s="426"/>
      <c r="G20" s="285"/>
      <c r="H20" s="426"/>
      <c r="I20" s="285"/>
      <c r="J20" s="426"/>
      <c r="K20" s="285"/>
      <c r="L20" s="110"/>
      <c r="M20" s="33"/>
      <c r="N20" s="110"/>
      <c r="O20" s="33"/>
      <c r="P20" s="110"/>
      <c r="Q20" s="33"/>
      <c r="R20" s="110"/>
      <c r="S20" s="33"/>
      <c r="T20" s="110"/>
      <c r="U20" s="33"/>
      <c r="V20" s="110"/>
      <c r="W20" s="33"/>
      <c r="Y20" s="104">
        <f>COUNT(D20:W20)</f>
        <v>0</v>
      </c>
      <c r="Z20" s="123" t="str">
        <f>IF(Y20&lt;3," ",(LARGE(D20:W20,1)+LARGE(D20:W20,2)+LARGE(D20:W20,3))/3)</f>
        <v xml:space="preserve"> </v>
      </c>
      <c r="AA20" s="105" t="str">
        <f>IF(COUNTIF(D20:W20,"(1)")=0," ",COUNTIF(D20:W20,"(1)"))</f>
        <v xml:space="preserve"> </v>
      </c>
      <c r="AB20" s="105" t="str">
        <f>IF(COUNTIF(D20:W20,"(2)")=0," ",COUNTIF(D20:W20,"(2)"))</f>
        <v xml:space="preserve"> </v>
      </c>
      <c r="AC20" s="105" t="str">
        <f>IF(COUNTIF(D20:W20,"(3)")=0," ",COUNTIF(D20:W20,"(3)"))</f>
        <v xml:space="preserve"> </v>
      </c>
      <c r="AD20" s="124" t="str">
        <f>IF(SUM(AA20:AC20)=0," ",SUM(AA20:AC20))</f>
        <v xml:space="preserve"> </v>
      </c>
      <c r="AE20" s="36" t="str">
        <f>IF(Y20=0,Var!$B$8,IF(LARGE(D20:W20,1)&gt;=350,Var!$B$4," "))</f>
        <v>---</v>
      </c>
      <c r="AF20" s="36" t="str">
        <f>IF(Y20=0,Var!$B$8,IF(LARGE(D20:W20,1)&gt;=575,Var!$B$4," "))</f>
        <v>---</v>
      </c>
      <c r="AG20" s="36" t="str">
        <f>IF(Y20=0,Var!$B$8,IF(LARGE(D20:W20,1)&gt;=800,Var!$B$4," "))</f>
        <v>---</v>
      </c>
      <c r="AH20" s="36" t="str">
        <f>IF(Y20=0,Var!$B$8,IF(LARGE(D20:W20,1)&gt;=950,Var!$B$4," "))</f>
        <v>---</v>
      </c>
      <c r="AI20" s="36" t="str">
        <f>IF(Y20=0,Var!$B$8,IF(LARGE(D20:W20,1)&gt;=1100,Var!$B$4," "))</f>
        <v>---</v>
      </c>
      <c r="AJ20" s="36" t="str">
        <f>IF(Y20=0,Var!$B$8,IF(LARGE(D20:W20,1)&gt;=1175,Var!$B$4," "))</f>
        <v>---</v>
      </c>
      <c r="AK20" s="111"/>
    </row>
    <row r="21" spans="1:37" ht="22.7" customHeight="1" x14ac:dyDescent="0.2">
      <c r="B21" s="106"/>
      <c r="C21" s="107" t="s">
        <v>215</v>
      </c>
      <c r="D21" s="543"/>
      <c r="E21" s="543"/>
      <c r="F21" s="543"/>
      <c r="G21" s="543"/>
      <c r="H21" s="587"/>
      <c r="I21" s="587"/>
      <c r="J21" s="588"/>
      <c r="K21" s="303"/>
      <c r="L21" s="108"/>
      <c r="M21" s="29"/>
      <c r="N21" s="108"/>
      <c r="O21" s="29"/>
      <c r="P21" s="108"/>
      <c r="Q21" s="29"/>
      <c r="R21" s="108"/>
      <c r="S21" s="29"/>
      <c r="T21" s="108"/>
      <c r="U21" s="29"/>
      <c r="V21" s="108"/>
      <c r="W21" s="29"/>
      <c r="AA21" s="119"/>
      <c r="AB21" s="119"/>
      <c r="AC21" s="119"/>
      <c r="AD21" s="120"/>
      <c r="AE21" s="102"/>
      <c r="AF21" s="102"/>
      <c r="AG21" s="102"/>
      <c r="AH21" s="102"/>
      <c r="AI21" s="102"/>
    </row>
    <row r="22" spans="1:37" x14ac:dyDescent="0.2">
      <c r="A22" s="111"/>
      <c r="B22" s="109"/>
      <c r="C22" s="122" t="s">
        <v>57</v>
      </c>
      <c r="D22" s="426"/>
      <c r="E22" s="483"/>
      <c r="F22" s="426"/>
      <c r="G22" s="285"/>
      <c r="H22" s="426"/>
      <c r="I22" s="285"/>
      <c r="J22" s="426"/>
      <c r="K22" s="285"/>
      <c r="L22" s="110"/>
      <c r="M22" s="33"/>
      <c r="N22" s="110"/>
      <c r="O22" s="33"/>
      <c r="P22" s="110"/>
      <c r="Q22" s="33"/>
      <c r="R22" s="110"/>
      <c r="S22" s="33"/>
      <c r="T22" s="110"/>
      <c r="U22" s="33"/>
      <c r="V22" s="110"/>
      <c r="W22" s="33"/>
      <c r="Y22" s="104">
        <f>COUNT(D22:W22)</f>
        <v>0</v>
      </c>
      <c r="Z22" s="123" t="str">
        <f>IF(Y22&lt;3," ",(LARGE(D22:W22,1)+LARGE(D22:W22,2)+LARGE(D22:W22,3))/3)</f>
        <v xml:space="preserve"> </v>
      </c>
      <c r="AA22" s="105" t="str">
        <f>IF(COUNTIF(D22:W22,"(1)")=0," ",COUNTIF(D22:W22,"(1)"))</f>
        <v xml:space="preserve"> </v>
      </c>
      <c r="AB22" s="105" t="str">
        <f>IF(COUNTIF(D22:W22,"(2)")=0," ",COUNTIF(D22:W22,"(2)"))</f>
        <v xml:space="preserve"> </v>
      </c>
      <c r="AC22" s="105" t="str">
        <f>IF(COUNTIF(D22:W22,"(3)")=0," ",COUNTIF(D22:W22,"(3)"))</f>
        <v xml:space="preserve"> </v>
      </c>
      <c r="AD22" s="124" t="str">
        <f>IF(SUM(AA22:AC22)=0," ",SUM(AA22:AC22))</f>
        <v xml:space="preserve"> </v>
      </c>
      <c r="AE22" s="541">
        <v>22</v>
      </c>
      <c r="AF22" s="541">
        <v>22</v>
      </c>
      <c r="AG22" s="541">
        <v>22</v>
      </c>
      <c r="AH22" s="36" t="str">
        <f>IF(Y22=0,Var!$B$8,IF(LARGE(D22:W22,1)&gt;=950,Var!$B$4," "))</f>
        <v>---</v>
      </c>
      <c r="AI22" s="36" t="str">
        <f>IF(Y22=0,Var!$B$8,IF(LARGE(D22:W22,1)&gt;=1100,Var!$B$4," "))</f>
        <v>---</v>
      </c>
      <c r="AJ22" s="36" t="str">
        <f>IF(Y22=0,Var!$B$8,IF(LARGE(D22:W22,1)&gt;=1175,Var!$B$4," "))</f>
        <v>---</v>
      </c>
      <c r="AK22" s="111"/>
    </row>
    <row r="23" spans="1:37" x14ac:dyDescent="0.2">
      <c r="A23" s="111"/>
      <c r="B23" s="109"/>
      <c r="C23" s="122" t="s">
        <v>39</v>
      </c>
      <c r="D23" s="426"/>
      <c r="E23" s="285"/>
      <c r="F23" s="426"/>
      <c r="G23" s="285"/>
      <c r="H23" s="426"/>
      <c r="I23" s="285"/>
      <c r="J23" s="426"/>
      <c r="K23" s="285"/>
      <c r="L23" s="110"/>
      <c r="M23" s="33"/>
      <c r="N23" s="110"/>
      <c r="O23" s="33"/>
      <c r="P23" s="110"/>
      <c r="Q23" s="33"/>
      <c r="R23" s="110"/>
      <c r="S23" s="33"/>
      <c r="T23" s="110"/>
      <c r="U23" s="33"/>
      <c r="V23" s="110"/>
      <c r="W23" s="33"/>
      <c r="Y23" s="104">
        <f>COUNT(D23:W23)</f>
        <v>0</v>
      </c>
      <c r="Z23" s="123" t="str">
        <f>IF(Y23&lt;3," ",(LARGE(D23:W23,1)+LARGE(D23:W23,2)+LARGE(D23:W23,3))/3)</f>
        <v xml:space="preserve"> </v>
      </c>
      <c r="AA23" s="105" t="str">
        <f>IF(COUNTIF(D23:W23,"(1)")=0," ",COUNTIF(D23:W23,"(1)"))</f>
        <v xml:space="preserve"> </v>
      </c>
      <c r="AB23" s="105" t="str">
        <f>IF(COUNTIF(D23:W23,"(2)")=0," ",COUNTIF(D23:W23,"(2)"))</f>
        <v xml:space="preserve"> </v>
      </c>
      <c r="AC23" s="105" t="str">
        <f>IF(COUNTIF(D23:W23,"(3)")=0," ",COUNTIF(D23:W23,"(3)"))</f>
        <v xml:space="preserve"> </v>
      </c>
      <c r="AD23" s="124" t="str">
        <f t="shared" ref="AD23:AD25" si="0">IF(SUM(AA23:AC23)=0," ",SUM(AA23:AC23))</f>
        <v xml:space="preserve"> </v>
      </c>
      <c r="AE23" s="36">
        <v>14</v>
      </c>
      <c r="AF23" s="36">
        <v>14</v>
      </c>
      <c r="AG23" s="36">
        <v>14</v>
      </c>
      <c r="AH23" s="36" t="str">
        <f>IF(Y23=0,Var!$B$8,IF(LARGE(D23:W23,1)&gt;=950,Var!$B$4," "))</f>
        <v>---</v>
      </c>
      <c r="AI23" s="36" t="str">
        <f>IF(Y23=0,Var!$B$8,IF(LARGE(D23:W23,1)&gt;=1100,Var!$B$4," "))</f>
        <v>---</v>
      </c>
      <c r="AJ23" s="36" t="str">
        <f>IF(Y23=0,Var!$B$8,IF(LARGE(D23:W23,1)&gt;=1175,Var!$B$4," "))</f>
        <v>---</v>
      </c>
      <c r="AK23" s="111"/>
    </row>
    <row r="24" spans="1:37" x14ac:dyDescent="0.2">
      <c r="A24" s="111"/>
      <c r="B24" s="109"/>
      <c r="C24" s="122"/>
      <c r="D24" s="426"/>
      <c r="E24" s="285"/>
      <c r="F24" s="426"/>
      <c r="G24" s="285"/>
      <c r="H24" s="426"/>
      <c r="I24" s="285"/>
      <c r="J24" s="426"/>
      <c r="K24" s="285"/>
      <c r="L24" s="110"/>
      <c r="M24" s="33"/>
      <c r="N24" s="110"/>
      <c r="O24" s="33"/>
      <c r="P24" s="110"/>
      <c r="Q24" s="33"/>
      <c r="R24" s="110"/>
      <c r="S24" s="33"/>
      <c r="T24" s="110"/>
      <c r="U24" s="33"/>
      <c r="V24" s="110"/>
      <c r="W24" s="33"/>
      <c r="Y24" s="104">
        <f t="shared" ref="Y24:Y25" si="1">COUNT(D24:W24)</f>
        <v>0</v>
      </c>
      <c r="Z24" s="123"/>
      <c r="AA24" s="105" t="str">
        <f>IF(COUNTIF(D24:W24,"(1)")=0," ",COUNTIF(D24:W24,"(1)"))</f>
        <v xml:space="preserve"> </v>
      </c>
      <c r="AB24" s="105" t="str">
        <f>IF(COUNTIF(D24:W24,"(2)")=0," ",COUNTIF(D24:W24,"(2)"))</f>
        <v xml:space="preserve"> </v>
      </c>
      <c r="AC24" s="105" t="str">
        <f>IF(COUNTIF(D24:W24,"(3)")=0," ",COUNTIF(D24:W24,"(3)"))</f>
        <v xml:space="preserve"> </v>
      </c>
      <c r="AD24" s="124" t="str">
        <f t="shared" si="0"/>
        <v xml:space="preserve"> </v>
      </c>
      <c r="AE24" s="36" t="str">
        <f>IF(Y24=0,Var!$B$8,IF(LARGE(D24:W24,1)&gt;=350,Var!$B$4," "))</f>
        <v>---</v>
      </c>
      <c r="AF24" s="36" t="str">
        <f>IF(Y24=0,Var!$B$8,IF(LARGE(D24:W24,1)&gt;=575,Var!$B$4," "))</f>
        <v>---</v>
      </c>
      <c r="AG24" s="36" t="str">
        <f>IF(Y24=0,Var!$B$8,IF(LARGE(D24:W24,1)&gt;=800,Var!$B$4," "))</f>
        <v>---</v>
      </c>
      <c r="AH24" s="36" t="str">
        <f>IF(Y24=0,Var!$B$8,IF(LARGE(D24:W24,1)&gt;=950,Var!$B$4," "))</f>
        <v>---</v>
      </c>
      <c r="AI24" s="36" t="str">
        <f>IF(Y24=0,Var!$B$8,IF(LARGE(D24:W24,1)&gt;=1100,Var!$B$4," "))</f>
        <v>---</v>
      </c>
      <c r="AJ24" s="36" t="str">
        <f>IF(Y24=0,Var!$B$8,IF(LARGE(D24:W24,1)&gt;=1175,Var!$B$4," "))</f>
        <v>---</v>
      </c>
      <c r="AK24" s="111"/>
    </row>
    <row r="25" spans="1:37" x14ac:dyDescent="0.2">
      <c r="B25" s="109"/>
      <c r="C25" s="122" t="s">
        <v>28</v>
      </c>
      <c r="D25" s="426"/>
      <c r="E25" s="483"/>
      <c r="F25" s="426"/>
      <c r="G25" s="285"/>
      <c r="H25" s="426"/>
      <c r="I25" s="285"/>
      <c r="J25" s="426"/>
      <c r="K25" s="285"/>
      <c r="L25" s="110"/>
      <c r="M25" s="33"/>
      <c r="N25" s="110"/>
      <c r="O25" s="33"/>
      <c r="P25" s="110"/>
      <c r="Q25" s="33"/>
      <c r="R25" s="110"/>
      <c r="S25" s="33"/>
      <c r="T25" s="110"/>
      <c r="U25" s="33"/>
      <c r="V25" s="110"/>
      <c r="W25" s="33"/>
      <c r="Y25" s="104">
        <f t="shared" si="1"/>
        <v>0</v>
      </c>
      <c r="Z25" s="123" t="str">
        <f>IF(Y25&lt;3," ",(LARGE(D25:W25,1)+LARGE(D25:W25,2)+LARGE(D25:W25,3))/3)</f>
        <v xml:space="preserve"> </v>
      </c>
      <c r="AA25" s="105" t="str">
        <f>IF(COUNTIF(D25:W25,"(1)")=0," ",COUNTIF(D25:W25,"(1)"))</f>
        <v xml:space="preserve"> </v>
      </c>
      <c r="AB25" s="105" t="str">
        <f>IF(COUNTIF(D25:W25,"(2)")=0," ",COUNTIF(D25:W25,"(2)"))</f>
        <v xml:space="preserve"> </v>
      </c>
      <c r="AC25" s="105" t="str">
        <f>IF(COUNTIF(D25:W25,"(3)")=0," ",COUNTIF(D25:W25,"(3)"))</f>
        <v xml:space="preserve"> </v>
      </c>
      <c r="AD25" s="124" t="str">
        <f t="shared" si="0"/>
        <v xml:space="preserve"> </v>
      </c>
      <c r="AE25" s="541">
        <v>22</v>
      </c>
      <c r="AF25" s="541">
        <v>22</v>
      </c>
      <c r="AG25" s="541">
        <v>22</v>
      </c>
      <c r="AH25" s="36" t="str">
        <f>IF(Y25=0,Var!$B$8,IF(LARGE(D25:W25,1)&gt;=950,Var!$B$4," "))</f>
        <v>---</v>
      </c>
      <c r="AI25" s="36" t="str">
        <f>IF(Y25=0,Var!$B$8,IF(LARGE(D25:W25,1)&gt;=1100,Var!$B$4," "))</f>
        <v>---</v>
      </c>
      <c r="AJ25" s="36" t="str">
        <f>IF(Y25=0,Var!$B$8,IF(LARGE(D25:W25,1)&gt;=1175,Var!$B$4," "))</f>
        <v>---</v>
      </c>
    </row>
    <row r="26" spans="1:37" ht="11.45" customHeight="1" x14ac:dyDescent="0.2">
      <c r="B26" s="126"/>
      <c r="C26" s="126"/>
      <c r="D26" s="371"/>
      <c r="E26" s="371"/>
      <c r="F26" s="371"/>
      <c r="G26" s="371"/>
      <c r="H26" s="371"/>
      <c r="I26" s="371"/>
      <c r="J26" s="371"/>
      <c r="K26" s="371"/>
      <c r="L26" s="127"/>
      <c r="M26" s="127"/>
      <c r="N26" s="127"/>
      <c r="O26" s="127"/>
      <c r="P26" s="127"/>
      <c r="Q26" s="127"/>
      <c r="R26" s="127"/>
      <c r="S26" s="127"/>
      <c r="T26" s="127"/>
      <c r="U26" s="127"/>
      <c r="V26" s="127"/>
      <c r="W26" s="127"/>
      <c r="AA26" s="104"/>
      <c r="AB26" s="104"/>
      <c r="AC26" s="104"/>
      <c r="AD26" s="128"/>
      <c r="AE26" s="104"/>
      <c r="AF26" s="104"/>
      <c r="AG26" s="104"/>
      <c r="AH26" s="104"/>
      <c r="AI26" s="104"/>
    </row>
    <row r="27" spans="1:37" ht="22.7" customHeight="1" x14ac:dyDescent="0.2">
      <c r="B27" s="119"/>
      <c r="C27" s="129" t="s">
        <v>58</v>
      </c>
      <c r="D27" s="544"/>
      <c r="E27" s="544"/>
      <c r="F27" s="544"/>
      <c r="G27" s="544"/>
      <c r="H27" s="544"/>
      <c r="I27" s="544"/>
      <c r="J27" s="544"/>
      <c r="K27" s="286"/>
      <c r="L27" s="130"/>
      <c r="M27" s="45"/>
      <c r="N27" s="130"/>
      <c r="O27" s="45"/>
      <c r="P27" s="130"/>
      <c r="Q27" s="45"/>
      <c r="R27" s="130"/>
      <c r="S27" s="45"/>
      <c r="T27" s="130"/>
      <c r="U27" s="45"/>
      <c r="V27" s="130"/>
      <c r="W27" s="45"/>
      <c r="AA27" s="119"/>
      <c r="AB27" s="119"/>
      <c r="AC27" s="119"/>
      <c r="AD27" s="120"/>
      <c r="AE27" s="121">
        <v>250</v>
      </c>
      <c r="AF27" s="121">
        <v>475</v>
      </c>
      <c r="AG27" s="121">
        <v>700</v>
      </c>
      <c r="AH27" s="121">
        <v>850</v>
      </c>
      <c r="AI27" s="121">
        <v>1000</v>
      </c>
      <c r="AJ27" s="121">
        <v>1075</v>
      </c>
    </row>
    <row r="28" spans="1:37" x14ac:dyDescent="0.2">
      <c r="B28" s="109"/>
      <c r="C28" s="122"/>
      <c r="D28" s="426"/>
      <c r="E28" s="285"/>
      <c r="F28" s="426"/>
      <c r="G28" s="285"/>
      <c r="H28" s="426"/>
      <c r="I28" s="285"/>
      <c r="J28" s="426"/>
      <c r="K28" s="285"/>
      <c r="L28" s="110"/>
      <c r="M28" s="33"/>
      <c r="N28" s="110"/>
      <c r="O28" s="33"/>
      <c r="P28" s="110"/>
      <c r="Q28" s="33"/>
      <c r="R28" s="110"/>
      <c r="S28" s="33"/>
      <c r="T28" s="110"/>
      <c r="U28" s="33"/>
      <c r="V28" s="110"/>
      <c r="W28" s="33"/>
      <c r="Y28" s="104">
        <f>COUNT(D28:W28)</f>
        <v>0</v>
      </c>
      <c r="Z28" s="123" t="str">
        <f>IF(Y28&lt;3," ",(LARGE(D28:W28,1)+LARGE(D28:W28,2)+LARGE(D28:W28,3))/3)</f>
        <v xml:space="preserve"> </v>
      </c>
      <c r="AA28" s="105" t="str">
        <f>IF(COUNTIF(D28:W28,"(1)")=0," ",COUNTIF(D28:W28,"(1)"))</f>
        <v xml:space="preserve"> </v>
      </c>
      <c r="AB28" s="105" t="str">
        <f>IF(COUNTIF(D28:W28,"(2)")=0," ",COUNTIF(D28:W28,"(2)"))</f>
        <v xml:space="preserve"> </v>
      </c>
      <c r="AC28" s="105" t="str">
        <f>IF(COUNTIF(D28:W28,"(3)")=0," ",COUNTIF(D28:W28,"(3)"))</f>
        <v xml:space="preserve"> </v>
      </c>
      <c r="AD28" s="124" t="str">
        <f>IF(SUM(AA28:AC28)=0," ",SUM(AA28:AC28))</f>
        <v xml:space="preserve"> </v>
      </c>
      <c r="AE28" s="36" t="str">
        <f>IF(Y28=0,Var!$B$8,IF(LARGE(D28:W28,1)&gt;=250,Var!$B$4," "))</f>
        <v>---</v>
      </c>
      <c r="AF28" s="36" t="str">
        <f>IF(Y28=0,Var!$B$8,IF(LARGE(D28:W28,1)&gt;=475,Var!$B$4," "))</f>
        <v>---</v>
      </c>
      <c r="AG28" s="36" t="str">
        <f>IF(Y28=0,Var!$B$8,IF(LARGE(D28:W28,1)&gt;=700,Var!$B$4," "))</f>
        <v>---</v>
      </c>
      <c r="AH28" s="36" t="str">
        <f>IF(Y28=0,Var!$B$8,IF(LARGE(D28:W28,1)&gt;=850,Var!$B$4," "))</f>
        <v>---</v>
      </c>
      <c r="AI28" s="36" t="str">
        <f>IF(Y28=0,Var!$B$8,IF(LARGE(D28:W28,1)&gt;=1000,Var!$B$4," "))</f>
        <v>---</v>
      </c>
      <c r="AJ28" s="36" t="str">
        <f>IF(Y28=0,Var!$B$8,IF(LARGE(D28:W28,1)&gt;=1075,Var!$B$4," "))</f>
        <v>---</v>
      </c>
    </row>
    <row r="29" spans="1:37" ht="22.7" customHeight="1" x14ac:dyDescent="0.2">
      <c r="B29" s="106"/>
      <c r="C29" s="107" t="s">
        <v>216</v>
      </c>
      <c r="D29" s="543"/>
      <c r="E29" s="543"/>
      <c r="F29" s="543"/>
      <c r="G29" s="543"/>
      <c r="H29" s="587"/>
      <c r="I29" s="587"/>
      <c r="J29" s="588"/>
      <c r="K29" s="303"/>
      <c r="L29" s="108"/>
      <c r="M29" s="29"/>
      <c r="N29" s="108"/>
      <c r="O29" s="29"/>
      <c r="P29" s="108"/>
      <c r="Q29" s="29"/>
      <c r="R29" s="108"/>
      <c r="S29" s="29"/>
      <c r="T29" s="108"/>
      <c r="U29" s="29"/>
      <c r="V29" s="108"/>
      <c r="W29" s="29"/>
      <c r="AA29" s="119"/>
      <c r="AB29" s="119"/>
      <c r="AC29" s="119"/>
      <c r="AD29" s="120"/>
      <c r="AE29" s="102"/>
      <c r="AF29" s="102"/>
      <c r="AG29" s="102"/>
      <c r="AH29" s="102"/>
      <c r="AI29" s="102"/>
    </row>
    <row r="30" spans="1:37" x14ac:dyDescent="0.2">
      <c r="B30" s="109"/>
      <c r="C30" s="122"/>
      <c r="D30" s="426"/>
      <c r="E30" s="285"/>
      <c r="F30" s="426"/>
      <c r="G30" s="285"/>
      <c r="H30" s="426"/>
      <c r="I30" s="285"/>
      <c r="J30" s="426"/>
      <c r="K30" s="285"/>
      <c r="L30" s="110"/>
      <c r="M30" s="33"/>
      <c r="N30" s="110"/>
      <c r="O30" s="33"/>
      <c r="P30" s="110"/>
      <c r="Q30" s="33"/>
      <c r="R30" s="110"/>
      <c r="S30" s="33"/>
      <c r="T30" s="110"/>
      <c r="U30" s="33"/>
      <c r="V30" s="110"/>
      <c r="W30" s="33"/>
      <c r="Y30" s="104">
        <f>COUNT(D30:W30)</f>
        <v>0</v>
      </c>
      <c r="Z30" s="123" t="str">
        <f>IF(Y30&lt;3," ",(LARGE(D30:W30,1)+LARGE(D30:W30,2)+LARGE(D30:W30,3))/3)</f>
        <v xml:space="preserve"> </v>
      </c>
      <c r="AA30" s="105" t="str">
        <f>IF(COUNTIF(D30:W30,"(1)")=0," ",COUNTIF(D30:W30,"(1)"))</f>
        <v xml:space="preserve"> </v>
      </c>
      <c r="AB30" s="105" t="str">
        <f>IF(COUNTIF(D30:W30,"(2)")=0," ",COUNTIF(D30:W30,"(2)"))</f>
        <v xml:space="preserve"> </v>
      </c>
      <c r="AC30" s="105" t="str">
        <f>IF(COUNTIF(D30:W30,"(3)")=0," ",COUNTIF(D30:W30,"(3)"))</f>
        <v xml:space="preserve"> </v>
      </c>
      <c r="AD30" s="124" t="str">
        <f>IF(SUM(AA30:AC30)=0," ",SUM(AA30:AC30))</f>
        <v xml:space="preserve"> </v>
      </c>
      <c r="AE30" s="36" t="str">
        <f>IF(Y30=0,Var!$B$8,IF(LARGE(D30:W30,1)&gt;=250,Var!$B$4," "))</f>
        <v>---</v>
      </c>
      <c r="AF30" s="36" t="str">
        <f>IF(Y30=0,Var!$B$8,IF(LARGE(D30:W30,1)&gt;=475,Var!$B$4," "))</f>
        <v>---</v>
      </c>
      <c r="AG30" s="36" t="str">
        <f>IF(Y30=0,Var!$B$8,IF(LARGE(D30:W30,1)&gt;=700,Var!$B$4," "))</f>
        <v>---</v>
      </c>
      <c r="AH30" s="36" t="str">
        <f>IF(Y30=0,Var!$B$8,IF(LARGE(D30:W30,1)&gt;=850,Var!$B$4," "))</f>
        <v>---</v>
      </c>
      <c r="AI30" s="36" t="str">
        <f>IF(Y30=0,Var!$B$8,IF(LARGE(D30:W30,1)&gt;=1000,Var!$B$4," "))</f>
        <v>---</v>
      </c>
      <c r="AJ30" s="36" t="str">
        <f>IF(Y30=0,Var!$B$8,IF(LARGE(D30:W30,1)&gt;=1075,Var!$B$4," "))</f>
        <v>---</v>
      </c>
    </row>
    <row r="31" spans="1:37" x14ac:dyDescent="0.2">
      <c r="B31" s="109"/>
      <c r="C31" s="122"/>
      <c r="D31" s="426"/>
      <c r="E31" s="285"/>
      <c r="F31" s="426"/>
      <c r="G31" s="285"/>
      <c r="H31" s="426"/>
      <c r="I31" s="285"/>
      <c r="J31" s="426"/>
      <c r="K31" s="285"/>
      <c r="L31" s="110"/>
      <c r="M31" s="33"/>
      <c r="N31" s="110"/>
      <c r="O31" s="33"/>
      <c r="P31" s="110"/>
      <c r="Q31" s="33"/>
      <c r="R31" s="110"/>
      <c r="S31" s="33"/>
      <c r="T31" s="110"/>
      <c r="U31" s="33"/>
      <c r="V31" s="110"/>
      <c r="W31" s="33"/>
      <c r="Y31" s="104">
        <f>COUNT(D31:W31)</f>
        <v>0</v>
      </c>
      <c r="Z31" s="123" t="str">
        <f>IF(Y31&lt;3," ",(LARGE(D31:W31,1)+LARGE(D31:W31,2)+LARGE(D31:W31,3))/3)</f>
        <v xml:space="preserve"> </v>
      </c>
      <c r="AA31" s="105" t="str">
        <f>IF(COUNTIF(D31:W31,"(1)")=0," ",COUNTIF(D31:W31,"(1)"))</f>
        <v xml:space="preserve"> </v>
      </c>
      <c r="AB31" s="105" t="str">
        <f>IF(COUNTIF(D31:W31,"(2)")=0," ",COUNTIF(D31:W31,"(2)"))</f>
        <v xml:space="preserve"> </v>
      </c>
      <c r="AC31" s="105" t="str">
        <f>IF(COUNTIF(D31:W31,"(3)")=0," ",COUNTIF(D31:W31,"(3)"))</f>
        <v xml:space="preserve"> </v>
      </c>
      <c r="AD31" s="124" t="str">
        <f>IF(SUM(AA31:AC31)=0," ",SUM(AA31:AC31))</f>
        <v xml:space="preserve"> </v>
      </c>
      <c r="AE31" s="36" t="str">
        <f>IF(Y31=0,Var!$B$8,IF(LARGE(D31:W31,1)&gt;=250,Var!$B$4," "))</f>
        <v>---</v>
      </c>
      <c r="AF31" s="36" t="str">
        <f>IF(Y31=0,Var!$B$8,IF(LARGE(D31:W31,1)&gt;=475,Var!$B$4," "))</f>
        <v>---</v>
      </c>
      <c r="AG31" s="36" t="str">
        <f>IF(Y31=0,Var!$B$8,IF(LARGE(D31:W31,1)&gt;=700,Var!$B$4," "))</f>
        <v>---</v>
      </c>
      <c r="AH31" s="36" t="str">
        <f>IF(Y31=0,Var!$B$8,IF(LARGE(D31:W31,1)&gt;=850,Var!$B$4," "))</f>
        <v>---</v>
      </c>
      <c r="AI31" s="36" t="str">
        <f>IF(Y31=0,Var!$B$8,IF(LARGE(D31:W31,1)&gt;=1000,Var!$B$4," "))</f>
        <v>---</v>
      </c>
      <c r="AJ31" s="36" t="str">
        <f>IF(Y31=0,Var!$B$8,IF(LARGE(D31:W31,1)&gt;=1075,Var!$B$4," "))</f>
        <v>---</v>
      </c>
    </row>
    <row r="32" spans="1:37" ht="11.45" customHeight="1" x14ac:dyDescent="0.2">
      <c r="B32" s="126"/>
      <c r="C32" s="126"/>
      <c r="D32" s="371"/>
      <c r="E32" s="371"/>
      <c r="F32" s="371"/>
      <c r="G32" s="371"/>
      <c r="H32" s="371"/>
      <c r="I32" s="371"/>
      <c r="J32" s="371"/>
      <c r="K32" s="371"/>
      <c r="L32" s="127"/>
      <c r="M32" s="127"/>
      <c r="N32" s="127"/>
      <c r="O32" s="127"/>
      <c r="P32" s="127"/>
      <c r="Q32" s="127"/>
      <c r="R32" s="127"/>
      <c r="S32" s="127"/>
      <c r="T32" s="127"/>
      <c r="U32" s="127"/>
      <c r="V32" s="127"/>
      <c r="W32" s="127"/>
      <c r="AA32" s="104"/>
      <c r="AB32" s="104"/>
      <c r="AC32" s="104"/>
      <c r="AD32" s="128"/>
      <c r="AE32" s="104"/>
      <c r="AF32" s="128"/>
      <c r="AG32" s="128"/>
      <c r="AH32" s="104"/>
      <c r="AI32" s="104"/>
      <c r="AJ32" s="104"/>
    </row>
    <row r="33" spans="2:36" ht="22.7" customHeight="1" x14ac:dyDescent="0.2">
      <c r="B33" s="119"/>
      <c r="C33" s="129" t="s">
        <v>64</v>
      </c>
      <c r="D33" s="544"/>
      <c r="E33" s="544"/>
      <c r="F33" s="544"/>
      <c r="G33" s="544"/>
      <c r="H33" s="544"/>
      <c r="I33" s="544"/>
      <c r="J33" s="544"/>
      <c r="K33" s="286"/>
      <c r="L33" s="130"/>
      <c r="M33" s="45"/>
      <c r="N33" s="130"/>
      <c r="O33" s="45"/>
      <c r="P33" s="130"/>
      <c r="Q33" s="45"/>
      <c r="R33" s="130"/>
      <c r="S33" s="45"/>
      <c r="T33" s="130"/>
      <c r="U33" s="45"/>
      <c r="V33" s="130"/>
      <c r="W33" s="45"/>
      <c r="AA33" s="119"/>
      <c r="AB33" s="119"/>
      <c r="AC33" s="119"/>
      <c r="AD33" s="120"/>
      <c r="AE33" s="121">
        <v>400</v>
      </c>
      <c r="AF33" s="121">
        <v>625</v>
      </c>
      <c r="AG33" s="121">
        <v>850</v>
      </c>
      <c r="AH33" s="121">
        <v>1000</v>
      </c>
      <c r="AI33" s="121">
        <v>1150</v>
      </c>
      <c r="AJ33" s="121">
        <v>1225</v>
      </c>
    </row>
    <row r="34" spans="2:36" x14ac:dyDescent="0.2">
      <c r="B34" s="109"/>
      <c r="C34" s="122"/>
      <c r="D34" s="426"/>
      <c r="E34" s="285"/>
      <c r="F34" s="426"/>
      <c r="G34" s="285"/>
      <c r="H34" s="426"/>
      <c r="I34" s="285"/>
      <c r="J34" s="426"/>
      <c r="K34" s="285"/>
      <c r="L34" s="110"/>
      <c r="M34" s="33"/>
      <c r="N34" s="110"/>
      <c r="O34" s="33"/>
      <c r="P34" s="110"/>
      <c r="Q34" s="33"/>
      <c r="R34" s="110"/>
      <c r="S34" s="33"/>
      <c r="T34" s="110"/>
      <c r="U34" s="33"/>
      <c r="V34" s="110"/>
      <c r="W34" s="33"/>
      <c r="Y34" s="104">
        <f>COUNT(D34:W34)</f>
        <v>0</v>
      </c>
      <c r="Z34" s="123" t="str">
        <f>IF(Y34&lt;3," ",(LARGE(D34:W34,1)+LARGE(D34:W34,2)+LARGE(D34:W34,3))/3)</f>
        <v xml:space="preserve"> </v>
      </c>
      <c r="AA34" s="105" t="str">
        <f>IF(COUNTIF(D34:W34,"(1)")=0," ",COUNTIF(D34:W34,"(1)"))</f>
        <v xml:space="preserve"> </v>
      </c>
      <c r="AB34" s="105" t="str">
        <f>IF(COUNTIF(D34:W34,"(2)")=0," ",COUNTIF(D34:W34,"(2)"))</f>
        <v xml:space="preserve"> </v>
      </c>
      <c r="AC34" s="105" t="str">
        <f>IF(COUNTIF(D34:W34,"(3)")=0," ",COUNTIF(D34:W34,"(3)"))</f>
        <v xml:space="preserve"> </v>
      </c>
      <c r="AD34" s="124" t="str">
        <f>IF(SUM(AA34:AC34)=0," ",SUM(AA34:AC34))</f>
        <v xml:space="preserve"> </v>
      </c>
      <c r="AE34" s="36" t="str">
        <f>IF(Y34=0,Var!$B$8,IF(LARGE(D34:W34,1)&gt;=400,Var!$B$4," "))</f>
        <v>---</v>
      </c>
      <c r="AF34" s="36" t="str">
        <f>IF(Y34=0,Var!$B$8,IF(LARGE(D34:W34,1)&gt;=625,Var!$B$4," "))</f>
        <v>---</v>
      </c>
      <c r="AG34" s="36" t="str">
        <f>IF(Y34=0,Var!$B$8,IF(LARGE(D34:W34,1)&gt;=850,Var!$B$4," "))</f>
        <v>---</v>
      </c>
      <c r="AH34" s="36" t="str">
        <f>IF(Y34=0,Var!$B$8,IF(LARGE(D34:W34,1)&gt;=1000,Var!$B$4," "))</f>
        <v>---</v>
      </c>
      <c r="AI34" s="36" t="str">
        <f>IF(Y34=0,Var!$B$8,IF(LARGE(D34:W34,1)&gt;=1150,Var!$B$4," "))</f>
        <v>---</v>
      </c>
      <c r="AJ34" s="36" t="str">
        <f>IF(Y34=0,Var!$B$8,IF(LARGE(D34:W34,1)&gt;=1225,Var!$B$4," "))</f>
        <v>---</v>
      </c>
    </row>
    <row r="35" spans="2:36" x14ac:dyDescent="0.2">
      <c r="B35" s="109"/>
      <c r="C35" s="122"/>
      <c r="D35" s="426"/>
      <c r="E35" s="285"/>
      <c r="F35" s="426"/>
      <c r="G35" s="285"/>
      <c r="H35" s="426"/>
      <c r="I35" s="285"/>
      <c r="J35" s="426"/>
      <c r="K35" s="285"/>
      <c r="L35" s="110"/>
      <c r="M35" s="33"/>
      <c r="N35" s="110"/>
      <c r="O35" s="33"/>
      <c r="P35" s="110"/>
      <c r="Q35" s="33"/>
      <c r="R35" s="110"/>
      <c r="S35" s="33"/>
      <c r="T35" s="110"/>
      <c r="U35" s="33"/>
      <c r="V35" s="110"/>
      <c r="W35" s="33"/>
      <c r="Y35" s="104">
        <f>COUNT(D35:W35)</f>
        <v>0</v>
      </c>
      <c r="Z35" s="123" t="str">
        <f>IF(Y35&lt;3," ",(LARGE(D35:W35,1)+LARGE(D35:W35,2)+LARGE(D35:W35,3))/3)</f>
        <v xml:space="preserve"> </v>
      </c>
      <c r="AA35" s="105" t="str">
        <f>IF(COUNTIF(D35:W35,"(1)")=0," ",COUNTIF(D35:W35,"(1)"))</f>
        <v xml:space="preserve"> </v>
      </c>
      <c r="AB35" s="105" t="str">
        <f>IF(COUNTIF(D35:W35,"(2)")=0," ",COUNTIF(D35:W35,"(2)"))</f>
        <v xml:space="preserve"> </v>
      </c>
      <c r="AC35" s="105" t="str">
        <f>IF(COUNTIF(D35:W35,"(3)")=0," ",COUNTIF(D35:W35,"(3)"))</f>
        <v xml:space="preserve"> </v>
      </c>
      <c r="AD35" s="124" t="str">
        <f>IF(SUM(AA35:AC35)=0," ",SUM(AA35:AC35))</f>
        <v xml:space="preserve"> </v>
      </c>
      <c r="AE35" s="36" t="str">
        <f>IF(Y35=0,Var!$B$8,IF(LARGE(D35:W35,1)&gt;=400,Var!$B$4," "))</f>
        <v>---</v>
      </c>
      <c r="AF35" s="36" t="str">
        <f>IF(Y35=0,Var!$B$8,IF(LARGE(D35:W35,1)&gt;=625,Var!$B$4," "))</f>
        <v>---</v>
      </c>
      <c r="AG35" s="36" t="str">
        <f>IF(Y35=0,Var!$B$8,IF(LARGE(D35:W35,1)&gt;=850,Var!$B$4," "))</f>
        <v>---</v>
      </c>
      <c r="AH35" s="36" t="str">
        <f>IF(Y35=0,Var!$B$8,IF(LARGE(D35:W35,1)&gt;=1000,Var!$B$4," "))</f>
        <v>---</v>
      </c>
      <c r="AI35" s="36" t="str">
        <f>IF(Y35=0,Var!$B$8,IF(LARGE(D35:W35,1)&gt;=1150,Var!$B$4," "))</f>
        <v>---</v>
      </c>
      <c r="AJ35" s="36" t="str">
        <f>IF(Y35=0,Var!$B$8,IF(LARGE(D35:W35,1)&gt;=1225,Var!$B$4," "))</f>
        <v>---</v>
      </c>
    </row>
    <row r="36" spans="2:36" ht="22.7" customHeight="1" x14ac:dyDescent="0.2">
      <c r="B36" s="106"/>
      <c r="C36" s="107" t="s">
        <v>321</v>
      </c>
      <c r="D36" s="543"/>
      <c r="E36" s="543"/>
      <c r="F36" s="543"/>
      <c r="G36" s="543"/>
      <c r="H36" s="587"/>
      <c r="I36" s="587"/>
      <c r="J36" s="588"/>
      <c r="K36" s="303"/>
      <c r="L36" s="108"/>
      <c r="M36" s="29"/>
      <c r="N36" s="108"/>
      <c r="O36" s="29"/>
      <c r="P36" s="108"/>
      <c r="Q36" s="29"/>
      <c r="R36" s="108"/>
      <c r="S36" s="29"/>
      <c r="T36" s="108"/>
      <c r="U36" s="29"/>
      <c r="V36" s="108"/>
      <c r="W36" s="29"/>
      <c r="AA36" s="119"/>
      <c r="AB36" s="119"/>
      <c r="AC36" s="119"/>
      <c r="AD36" s="120"/>
      <c r="AE36" s="102"/>
      <c r="AF36" s="102"/>
      <c r="AG36" s="102"/>
      <c r="AH36" s="102"/>
      <c r="AI36" s="102"/>
    </row>
    <row r="37" spans="2:36" x14ac:dyDescent="0.2">
      <c r="B37" s="109">
        <v>1</v>
      </c>
      <c r="C37" s="122" t="s">
        <v>288</v>
      </c>
      <c r="D37" s="426">
        <v>570</v>
      </c>
      <c r="E37" s="483" t="s">
        <v>12</v>
      </c>
      <c r="F37" s="426">
        <v>620</v>
      </c>
      <c r="G37" s="483" t="s">
        <v>324</v>
      </c>
      <c r="H37" s="426">
        <v>595</v>
      </c>
      <c r="I37" s="483" t="s">
        <v>11</v>
      </c>
      <c r="J37" s="426">
        <v>600</v>
      </c>
      <c r="K37" s="483" t="s">
        <v>324</v>
      </c>
      <c r="L37" s="110"/>
      <c r="M37" s="593"/>
      <c r="N37" s="110"/>
      <c r="O37" s="593"/>
      <c r="P37" s="110"/>
      <c r="Q37" s="593"/>
      <c r="R37" s="110"/>
      <c r="S37" s="593"/>
      <c r="T37" s="110"/>
      <c r="U37" s="33"/>
      <c r="V37" s="110"/>
      <c r="W37" s="33"/>
      <c r="Y37" s="104">
        <f>COUNT(D37:W37)</f>
        <v>4</v>
      </c>
      <c r="Z37" s="123">
        <f>IF(Y37&lt;3," ",(LARGE(D37:W37,1)+LARGE(D37:W37,2)+LARGE(D37:W37,3))/3)</f>
        <v>605</v>
      </c>
      <c r="AA37" s="105">
        <f>IF(COUNTIF(D37:W37,"(1)")=0," ",COUNTIF(D37:W37,"(1)"))</f>
        <v>1</v>
      </c>
      <c r="AB37" s="105">
        <f>IF(COUNTIF(D37:W37,"(2)")=0," ",COUNTIF(D37:W37,"(2)"))</f>
        <v>1</v>
      </c>
      <c r="AC37" s="105" t="str">
        <f>IF(COUNTIF(D37:W37,"(3)")=0," ",COUNTIF(D37:W37,"(3)"))</f>
        <v xml:space="preserve"> </v>
      </c>
      <c r="AD37" s="124">
        <f>IF(SUM(AA37:AC37)=0," ",SUM(AA37:AC37))</f>
        <v>2</v>
      </c>
      <c r="AE37" s="36">
        <v>23</v>
      </c>
      <c r="AF37" s="36">
        <v>25</v>
      </c>
      <c r="AG37" s="36" t="str">
        <f>IF(Y37=0,Var!$B$8,IF(LARGE(D37:W37,1)&gt;=850,Var!$B$4," "))</f>
        <v xml:space="preserve"> </v>
      </c>
      <c r="AH37" s="36" t="str">
        <f>IF(Y37=0,Var!$B$8,IF(LARGE(D37:W37,1)&gt;=1000,Var!$B$4," "))</f>
        <v xml:space="preserve"> </v>
      </c>
      <c r="AI37" s="36" t="str">
        <f>IF(Y37=0,Var!$B$8,IF(LARGE(D37:W37,1)&gt;=1150,Var!$B$4," "))</f>
        <v xml:space="preserve"> </v>
      </c>
      <c r="AJ37" s="36" t="str">
        <f>IF(Y37=0,Var!$B$8,IF(LARGE(D37:W37,1)&gt;=1225,Var!$B$4," "))</f>
        <v xml:space="preserve"> </v>
      </c>
    </row>
    <row r="38" spans="2:36" ht="11.45" customHeight="1" x14ac:dyDescent="0.2">
      <c r="B38" s="126"/>
      <c r="C38" s="126"/>
      <c r="D38" s="371"/>
      <c r="E38" s="371"/>
      <c r="F38" s="371"/>
      <c r="G38" s="371"/>
      <c r="H38" s="371"/>
      <c r="I38" s="371"/>
      <c r="J38" s="371"/>
      <c r="K38" s="371"/>
      <c r="L38" s="127"/>
      <c r="M38" s="127"/>
      <c r="N38" s="127"/>
      <c r="O38" s="127"/>
      <c r="P38" s="127"/>
      <c r="Q38" s="127"/>
      <c r="R38" s="127"/>
      <c r="S38" s="127"/>
      <c r="T38" s="127"/>
      <c r="U38" s="127"/>
      <c r="V38" s="127"/>
      <c r="W38" s="127"/>
      <c r="AA38" s="104"/>
      <c r="AB38" s="104"/>
      <c r="AC38" s="104"/>
      <c r="AD38" s="128"/>
      <c r="AE38" s="104"/>
      <c r="AF38" s="104"/>
      <c r="AG38" s="104"/>
      <c r="AH38" s="104"/>
      <c r="AI38" s="104"/>
      <c r="AJ38" s="104"/>
    </row>
    <row r="39" spans="2:36" ht="22.7" customHeight="1" x14ac:dyDescent="0.2">
      <c r="B39" s="119"/>
      <c r="C39" s="129" t="s">
        <v>60</v>
      </c>
      <c r="D39" s="544"/>
      <c r="E39" s="544"/>
      <c r="F39" s="544"/>
      <c r="G39" s="544"/>
      <c r="H39" s="544"/>
      <c r="I39" s="544"/>
      <c r="J39" s="544"/>
      <c r="K39" s="286"/>
      <c r="L39" s="130"/>
      <c r="M39" s="45"/>
      <c r="N39" s="130"/>
      <c r="O39" s="45"/>
      <c r="P39" s="130"/>
      <c r="Q39" s="45"/>
      <c r="R39" s="130"/>
      <c r="S39" s="45"/>
      <c r="T39" s="130"/>
      <c r="U39" s="45"/>
      <c r="V39" s="130"/>
      <c r="W39" s="45"/>
      <c r="AA39" s="102"/>
      <c r="AB39" s="102"/>
      <c r="AC39" s="102"/>
      <c r="AD39" s="125"/>
      <c r="AE39" s="102"/>
      <c r="AF39" s="102"/>
      <c r="AG39" s="102"/>
      <c r="AH39" s="102"/>
      <c r="AI39" s="102"/>
      <c r="AJ39" s="102"/>
    </row>
    <row r="40" spans="2:36" x14ac:dyDescent="0.2">
      <c r="B40" s="109"/>
      <c r="C40" s="122"/>
      <c r="D40" s="426"/>
      <c r="E40" s="285"/>
      <c r="F40" s="426"/>
      <c r="G40" s="285"/>
      <c r="H40" s="426"/>
      <c r="I40" s="285"/>
      <c r="J40" s="426"/>
      <c r="K40" s="285"/>
      <c r="L40" s="110"/>
      <c r="M40" s="33"/>
      <c r="N40" s="110"/>
      <c r="O40" s="33"/>
      <c r="P40" s="110"/>
      <c r="Q40" s="33"/>
      <c r="R40" s="110"/>
      <c r="S40" s="33"/>
      <c r="T40" s="110"/>
      <c r="U40" s="33"/>
      <c r="V40" s="110"/>
      <c r="W40" s="33"/>
      <c r="Y40" s="104">
        <f>COUNT(D40:W40)</f>
        <v>0</v>
      </c>
      <c r="Z40" s="123" t="str">
        <f>IF(Y40&lt;3," ",(LARGE(D40:W40,1)+LARGE(D40:W40,2)+LARGE(D40:W40,3))/3)</f>
        <v xml:space="preserve"> </v>
      </c>
      <c r="AA40" s="105" t="str">
        <f>IF(COUNTIF(D40:W40,"(1)")=0," ",COUNTIF(D40:W40,"(1)"))</f>
        <v xml:space="preserve"> </v>
      </c>
      <c r="AB40" s="105" t="str">
        <f>IF(COUNTIF(D40:W40,"(2)")=0," ",COUNTIF(D40:W40,"(2)"))</f>
        <v xml:space="preserve"> </v>
      </c>
      <c r="AC40" s="105" t="str">
        <f>IF(COUNTIF(D40:W40,"(3)")=0," ",COUNTIF(D40:W40,"(3)"))</f>
        <v xml:space="preserve"> </v>
      </c>
      <c r="AD40" s="124" t="str">
        <f>IF(SUM(AA40:AC40)=0," ",SUM(AA40:AC40))</f>
        <v xml:space="preserve"> </v>
      </c>
      <c r="AE40" s="36" t="str">
        <f>IF(Y40=0,Var!$B$8,IF(LARGE(D40:W40,1)&gt;=400,Var!$B$4," "))</f>
        <v>---</v>
      </c>
      <c r="AF40" s="36" t="str">
        <f>IF(Y40=0,Var!$B$8,IF(LARGE(D40:W40,1)&gt;=625,Var!$B$4," "))</f>
        <v>---</v>
      </c>
      <c r="AG40" s="36" t="str">
        <f>IF(Y40=0,Var!$B$8,IF(LARGE(D40:W40,1)&gt;=850,Var!$B$4," "))</f>
        <v>---</v>
      </c>
      <c r="AH40" s="36" t="str">
        <f>IF(Y40=0,Var!$B$8,IF(LARGE(D40:W40,1)&gt;=1000,Var!$B$4," "))</f>
        <v>---</v>
      </c>
      <c r="AI40" s="36" t="str">
        <f>IF(Y40=0,Var!$B$8,IF(LARGE(D40:W40,1)&gt;=1150,Var!$B$4," "))</f>
        <v>---</v>
      </c>
      <c r="AJ40" s="36" t="str">
        <f>IF(Y40=0,Var!$B$8,IF(LARGE(D40:W40,1)&gt;=1225,Var!$B$4," "))</f>
        <v>---</v>
      </c>
    </row>
    <row r="41" spans="2:36" ht="22.7" customHeight="1" x14ac:dyDescent="0.2">
      <c r="B41" s="106"/>
      <c r="C41" s="107" t="s">
        <v>62</v>
      </c>
      <c r="D41" s="543"/>
      <c r="E41" s="543"/>
      <c r="F41" s="543"/>
      <c r="G41" s="543"/>
      <c r="H41" s="587"/>
      <c r="I41" s="587"/>
      <c r="J41" s="588"/>
      <c r="K41" s="303"/>
      <c r="L41" s="108"/>
      <c r="M41" s="29"/>
      <c r="N41" s="108"/>
      <c r="O41" s="29"/>
      <c r="P41" s="108"/>
      <c r="Q41" s="29"/>
      <c r="R41" s="108"/>
      <c r="S41" s="29"/>
      <c r="T41" s="108"/>
      <c r="U41" s="29"/>
      <c r="V41" s="108"/>
      <c r="W41" s="29"/>
      <c r="AA41" s="119"/>
      <c r="AB41" s="119"/>
      <c r="AC41" s="119"/>
      <c r="AD41" s="120"/>
      <c r="AE41" s="121">
        <v>600</v>
      </c>
      <c r="AF41" s="121">
        <v>825</v>
      </c>
      <c r="AG41" s="121">
        <v>1025</v>
      </c>
      <c r="AH41" s="121">
        <v>1200</v>
      </c>
      <c r="AI41" s="121">
        <v>1350</v>
      </c>
      <c r="AJ41" s="121">
        <v>1425</v>
      </c>
    </row>
    <row r="42" spans="2:36" x14ac:dyDescent="0.2">
      <c r="B42" s="109"/>
      <c r="C42" s="122"/>
      <c r="D42" s="426"/>
      <c r="E42" s="285"/>
      <c r="F42" s="426"/>
      <c r="G42" s="285"/>
      <c r="H42" s="426"/>
      <c r="I42" s="285"/>
      <c r="J42" s="426"/>
      <c r="K42" s="285"/>
      <c r="L42" s="110"/>
      <c r="M42" s="33"/>
      <c r="N42" s="110"/>
      <c r="O42" s="33"/>
      <c r="P42" s="110"/>
      <c r="Q42" s="33"/>
      <c r="R42" s="110"/>
      <c r="S42" s="33"/>
      <c r="T42" s="110"/>
      <c r="U42" s="33"/>
      <c r="V42" s="110"/>
      <c r="W42" s="33"/>
      <c r="Y42" s="104">
        <f>COUNT(D42:W42)</f>
        <v>0</v>
      </c>
      <c r="Z42" s="123" t="str">
        <f>IF(Y42&lt;3," ",(LARGE(D42:W42,1)+LARGE(D42:W42,2)+LARGE(D42:W42,3))/3)</f>
        <v xml:space="preserve"> </v>
      </c>
      <c r="AA42" s="105" t="str">
        <f>IF(COUNTIF(D42:W42,"(1)")=0," ",COUNTIF(D42:W42,"(1)"))</f>
        <v xml:space="preserve"> </v>
      </c>
      <c r="AB42" s="105" t="str">
        <f>IF(COUNTIF(D42:W42,"(2)")=0," ",COUNTIF(D42:W42,"(2)"))</f>
        <v xml:space="preserve"> </v>
      </c>
      <c r="AC42" s="105" t="str">
        <f>IF(COUNTIF(D42:W42,"(3)")=0," ",COUNTIF(D42:W42,"(3)"))</f>
        <v xml:space="preserve"> </v>
      </c>
      <c r="AD42" s="124" t="str">
        <f>IF(SUM(AA42:AC42)=0," ",SUM(AA42:AC42))</f>
        <v xml:space="preserve"> </v>
      </c>
      <c r="AE42" s="36" t="str">
        <f>IF(Y42=0,Var!$B$8,IF(LARGE(D42:W42,1)&gt;=600,Var!$B$4," "))</f>
        <v>---</v>
      </c>
      <c r="AF42" s="36" t="str">
        <f>IF(Y42=0,Var!$B$8,IF(LARGE(D42:W42,1)&gt;=825,Var!$B$4," "))</f>
        <v>---</v>
      </c>
      <c r="AG42" s="36" t="str">
        <f>IF(Y42=0,Var!$B$8,IF(LARGE(D42:W42,1)&gt;=1025,Var!$B$4," "))</f>
        <v>---</v>
      </c>
      <c r="AH42" s="36" t="str">
        <f>IF(Y42=0,Var!$B$8,IF(LARGE(D42:W42,1)&gt;=1200,Var!$B$4," "))</f>
        <v>---</v>
      </c>
      <c r="AI42" s="36" t="str">
        <f>IF(Y42=0,Var!$B$8,IF(LARGE(D42:W42,1)&gt;=1350,Var!$B$4," "))</f>
        <v>---</v>
      </c>
      <c r="AJ42" s="36" t="str">
        <f>IF(Y42=0,Var!$B$8,IF(LARGE(D42:W42,1)&gt;=1425,Var!$B$4," "))</f>
        <v>---</v>
      </c>
    </row>
    <row r="43" spans="2:36" ht="22.7" customHeight="1" x14ac:dyDescent="0.2">
      <c r="B43" s="106"/>
      <c r="C43" s="107" t="s">
        <v>61</v>
      </c>
      <c r="D43" s="543"/>
      <c r="E43" s="543"/>
      <c r="F43" s="543"/>
      <c r="G43" s="543"/>
      <c r="H43" s="587"/>
      <c r="I43" s="587"/>
      <c r="J43" s="588"/>
      <c r="K43" s="303"/>
      <c r="L43" s="108"/>
      <c r="M43" s="29"/>
      <c r="N43" s="108"/>
      <c r="O43" s="29"/>
      <c r="P43" s="108"/>
      <c r="Q43" s="29"/>
      <c r="R43" s="108"/>
      <c r="S43" s="29"/>
      <c r="T43" s="108"/>
      <c r="U43" s="29"/>
      <c r="V43" s="108"/>
      <c r="W43" s="29"/>
      <c r="AA43" s="102"/>
      <c r="AB43" s="102"/>
      <c r="AC43" s="102"/>
      <c r="AD43" s="125"/>
      <c r="AE43" s="102"/>
      <c r="AF43" s="102"/>
      <c r="AG43" s="102"/>
      <c r="AH43" s="102"/>
      <c r="AI43" s="102"/>
    </row>
    <row r="44" spans="2:36" x14ac:dyDescent="0.2">
      <c r="B44" s="109"/>
      <c r="C44" s="122"/>
      <c r="D44" s="426"/>
      <c r="E44" s="285"/>
      <c r="F44" s="426"/>
      <c r="G44" s="285"/>
      <c r="H44" s="426"/>
      <c r="I44" s="285"/>
      <c r="J44" s="426"/>
      <c r="K44" s="285"/>
      <c r="L44" s="110"/>
      <c r="M44" s="33"/>
      <c r="N44" s="110"/>
      <c r="O44" s="33"/>
      <c r="P44" s="110"/>
      <c r="Q44" s="33"/>
      <c r="R44" s="110"/>
      <c r="S44" s="33"/>
      <c r="T44" s="110"/>
      <c r="U44" s="33"/>
      <c r="V44" s="110"/>
      <c r="W44" s="33"/>
      <c r="Y44" s="104">
        <f>COUNT(D44:W44)</f>
        <v>0</v>
      </c>
      <c r="Z44" s="123" t="str">
        <f>IF(Y44&lt;3," ",(LARGE(D44:W44,1)+LARGE(D44:W44,2)+LARGE(D44:W44,3))/3)</f>
        <v xml:space="preserve"> </v>
      </c>
      <c r="AA44" s="105" t="str">
        <f>IF(COUNTIF(D44:W44,"(1)")=0," ",COUNTIF(D44:W44,"(1)"))</f>
        <v xml:space="preserve"> </v>
      </c>
      <c r="AB44" s="105" t="str">
        <f>IF(COUNTIF(D44:W44,"(2)")=0," ",COUNTIF(D44:W44,"(2)"))</f>
        <v xml:space="preserve"> </v>
      </c>
      <c r="AC44" s="105" t="str">
        <f>IF(COUNTIF(D44:W44,"(3)")=0," ",COUNTIF(D44:W44,"(3)"))</f>
        <v xml:space="preserve"> </v>
      </c>
      <c r="AD44" s="124" t="str">
        <f>IF(SUM(AA44:AC44)=0," ",SUM(AA44:AC44))</f>
        <v xml:space="preserve"> </v>
      </c>
      <c r="AE44" s="36" t="str">
        <f>IF(Y44=0,Var!$B$8,IF(LARGE(D44:W44,1)&gt;=600,Var!$B$4," "))</f>
        <v>---</v>
      </c>
      <c r="AF44" s="36" t="str">
        <f>IF(Y44=0,Var!$B$8,IF(LARGE(D44:W44,1)&gt;=825,Var!$B$4," "))</f>
        <v>---</v>
      </c>
      <c r="AG44" s="36" t="str">
        <f>IF(Y44=0,Var!$B$8,IF(LARGE(D44:W44,1)&gt;=1025,Var!$B$4," "))</f>
        <v>---</v>
      </c>
      <c r="AH44" s="36" t="str">
        <f>IF(Y44=0,Var!$B$8,IF(LARGE(D44:W44,1)&gt;=1200,Var!$B$4," "))</f>
        <v>---</v>
      </c>
      <c r="AI44" s="36" t="str">
        <f>IF(Y44=0,Var!$B$8,IF(LARGE(D44:W44,1)&gt;=1350,Var!$B$4," "))</f>
        <v>---</v>
      </c>
      <c r="AJ44" s="36" t="str">
        <f>IF(Y44=0,Var!$B$8,IF(LARGE(D44:W44,1)&gt;=1425,Var!$B$4," "))</f>
        <v>---</v>
      </c>
    </row>
    <row r="45" spans="2:36" x14ac:dyDescent="0.2">
      <c r="B45" s="109"/>
      <c r="C45" s="122"/>
      <c r="D45" s="426"/>
      <c r="E45" s="285"/>
      <c r="F45" s="426"/>
      <c r="G45" s="285"/>
      <c r="H45" s="426"/>
      <c r="I45" s="285"/>
      <c r="J45" s="426"/>
      <c r="K45" s="285"/>
      <c r="L45" s="110"/>
      <c r="M45" s="33"/>
      <c r="N45" s="110"/>
      <c r="O45" s="33"/>
      <c r="P45" s="110"/>
      <c r="Q45" s="33"/>
      <c r="R45" s="110"/>
      <c r="S45" s="33"/>
      <c r="T45" s="110"/>
      <c r="U45" s="33"/>
      <c r="V45" s="110"/>
      <c r="W45" s="33"/>
      <c r="Y45" s="104">
        <f>COUNT(D45:W45)</f>
        <v>0</v>
      </c>
      <c r="Z45" s="123" t="str">
        <f>IF(Y45&lt;3," ",(LARGE(D45:W45,1)+LARGE(D45:W45,2)+LARGE(D45:W45,3))/3)</f>
        <v xml:space="preserve"> </v>
      </c>
      <c r="AA45" s="105" t="str">
        <f>IF(COUNTIF(D45:W45,"(1)")=0," ",COUNTIF(D45:W45,"(1)"))</f>
        <v xml:space="preserve"> </v>
      </c>
      <c r="AB45" s="105" t="str">
        <f>IF(COUNTIF(D45:W45,"(2)")=0," ",COUNTIF(D45:W45,"(2)"))</f>
        <v xml:space="preserve"> </v>
      </c>
      <c r="AC45" s="105" t="str">
        <f>IF(COUNTIF(D45:W45,"(3)")=0," ",COUNTIF(D45:W45,"(3)"))</f>
        <v xml:space="preserve"> </v>
      </c>
      <c r="AD45" s="124" t="str">
        <f>IF(SUM(AA45:AC45)=0," ",SUM(AA45:AC45))</f>
        <v xml:space="preserve"> </v>
      </c>
      <c r="AE45" s="36" t="str">
        <f>IF(Y45=0,Var!$B$8,IF(LARGE(D45:W45,1)&gt;=600,Var!$B$4," "))</f>
        <v>---</v>
      </c>
      <c r="AF45" s="36" t="str">
        <f>IF(Y45=0,Var!$B$8,IF(LARGE(D45:W45,1)&gt;=825,Var!$B$4," "))</f>
        <v>---</v>
      </c>
      <c r="AG45" s="36" t="str">
        <f>IF(Y45=0,Var!$B$8,IF(LARGE(D45:W45,1)&gt;=1025,Var!$B$4," "))</f>
        <v>---</v>
      </c>
      <c r="AH45" s="36" t="str">
        <f>IF(Y45=0,Var!$B$8,IF(LARGE(D45:W45,1)&gt;=1200,Var!$B$4," "))</f>
        <v>---</v>
      </c>
      <c r="AI45" s="36" t="str">
        <f>IF(Y45=0,Var!$B$8,IF(LARGE(D45:W45,1)&gt;=1350,Var!$B$4," "))</f>
        <v>---</v>
      </c>
      <c r="AJ45" s="36" t="str">
        <f>IF(Y45=0,Var!$B$8,IF(LARGE(D45:W45,1)&gt;=1425,Var!$B$4," "))</f>
        <v>---</v>
      </c>
    </row>
    <row r="46" spans="2:36" ht="22.7" customHeight="1" x14ac:dyDescent="0.2">
      <c r="B46" s="106"/>
      <c r="C46" s="107" t="s">
        <v>63</v>
      </c>
      <c r="D46" s="543"/>
      <c r="E46" s="543"/>
      <c r="F46" s="543"/>
      <c r="G46" s="543"/>
      <c r="H46" s="587"/>
      <c r="I46" s="587"/>
      <c r="J46" s="588"/>
      <c r="K46" s="303"/>
      <c r="L46" s="108"/>
      <c r="M46" s="29"/>
      <c r="N46" s="108"/>
      <c r="O46" s="29"/>
      <c r="P46" s="108"/>
      <c r="Q46" s="29"/>
      <c r="R46" s="108"/>
      <c r="S46" s="29"/>
      <c r="T46" s="108"/>
      <c r="U46" s="29"/>
      <c r="V46" s="108"/>
      <c r="W46" s="29"/>
      <c r="AA46" s="119"/>
      <c r="AB46" s="119"/>
      <c r="AC46" s="119"/>
      <c r="AD46" s="120"/>
      <c r="AE46" s="102"/>
      <c r="AF46" s="102"/>
      <c r="AG46" s="102"/>
      <c r="AH46" s="102"/>
      <c r="AI46" s="102"/>
    </row>
    <row r="47" spans="2:36" x14ac:dyDescent="0.2">
      <c r="B47" s="109"/>
      <c r="C47" s="122"/>
      <c r="D47" s="426"/>
      <c r="E47" s="285"/>
      <c r="F47" s="426"/>
      <c r="G47" s="285"/>
      <c r="H47" s="426"/>
      <c r="I47" s="285"/>
      <c r="J47" s="426"/>
      <c r="K47" s="285"/>
      <c r="L47" s="110"/>
      <c r="M47" s="33"/>
      <c r="N47" s="110"/>
      <c r="O47" s="33"/>
      <c r="P47" s="110"/>
      <c r="Q47" s="33"/>
      <c r="R47" s="110"/>
      <c r="S47" s="33"/>
      <c r="T47" s="110"/>
      <c r="U47" s="33"/>
      <c r="V47" s="110"/>
      <c r="W47" s="33"/>
      <c r="Y47" s="104">
        <f>COUNT(D47:W47)</f>
        <v>0</v>
      </c>
      <c r="Z47" s="123" t="str">
        <f>IF(Y47&lt;3," ",(LARGE(D47:W47,1)+LARGE(D47:W47,2)+LARGE(D47:W47,3))/3)</f>
        <v xml:space="preserve"> </v>
      </c>
      <c r="AA47" s="105" t="str">
        <f>IF(COUNTIF(D47:W47,"(1)")=0," ",COUNTIF(D47:W47,"(1)"))</f>
        <v xml:space="preserve"> </v>
      </c>
      <c r="AB47" s="105" t="str">
        <f>IF(COUNTIF(D47:W47,"(2)")=0," ",COUNTIF(D47:W47,"(2)"))</f>
        <v xml:space="preserve"> </v>
      </c>
      <c r="AC47" s="105" t="str">
        <f>IF(COUNTIF(D47:W47,"(3)")=0," ",COUNTIF(D47:W47,"(3)"))</f>
        <v xml:space="preserve"> </v>
      </c>
      <c r="AD47" s="124" t="str">
        <f>IF(SUM(AA47:AC47)=0," ",SUM(AA47:AC47))</f>
        <v xml:space="preserve"> </v>
      </c>
      <c r="AE47" s="36" t="str">
        <f>IF(Y47=0,Var!$B$8,IF(LARGE(D47:W47,1)&gt;=600,Var!$B$4," "))</f>
        <v>---</v>
      </c>
      <c r="AF47" s="36" t="str">
        <f>IF(Y47=0,Var!$B$8,IF(LARGE(D47:W47,1)&gt;=825,Var!$B$4," "))</f>
        <v>---</v>
      </c>
      <c r="AG47" s="36" t="str">
        <f>IF(Y47=0,Var!$B$8,IF(LARGE(D47:W47,1)&gt;=1025,Var!$B$4," "))</f>
        <v>---</v>
      </c>
      <c r="AH47" s="36" t="str">
        <f>IF(Y47=0,Var!$B$8,IF(LARGE(D47:W47,1)&gt;=1200,Var!$B$4," "))</f>
        <v>---</v>
      </c>
      <c r="AI47" s="36" t="str">
        <f>IF(Y47=0,Var!$B$8,IF(LARGE(D47:W47,1)&gt;=1350,Var!$B$4," "))</f>
        <v>---</v>
      </c>
      <c r="AJ47" s="36" t="str">
        <f>IF(Y47=0,Var!$B$8,IF(LARGE(D47:W47,1)&gt;=1425,Var!$B$4," "))</f>
        <v>---</v>
      </c>
    </row>
    <row r="48" spans="2:36" x14ac:dyDescent="0.2">
      <c r="B48" s="109"/>
      <c r="C48" s="122"/>
      <c r="D48" s="426"/>
      <c r="E48" s="285"/>
      <c r="F48" s="426"/>
      <c r="G48" s="285"/>
      <c r="H48" s="426"/>
      <c r="I48" s="285"/>
      <c r="J48" s="426"/>
      <c r="K48" s="285"/>
      <c r="L48" s="110"/>
      <c r="M48" s="33"/>
      <c r="N48" s="110"/>
      <c r="O48" s="33"/>
      <c r="P48" s="110"/>
      <c r="Q48" s="33"/>
      <c r="R48" s="110"/>
      <c r="S48" s="33"/>
      <c r="T48" s="110"/>
      <c r="U48" s="33"/>
      <c r="V48" s="110"/>
      <c r="W48" s="33"/>
      <c r="Y48" s="104">
        <f>COUNT(D48:W48)</f>
        <v>0</v>
      </c>
      <c r="Z48" s="123" t="str">
        <f>IF(Y48&lt;3," ",(LARGE(D48:W48,1)+LARGE(D48:W48,2)+LARGE(D48:W48,3))/3)</f>
        <v xml:space="preserve"> </v>
      </c>
      <c r="AA48" s="105" t="str">
        <f>IF(COUNTIF(D48:W48,"(1)")=0," ",COUNTIF(D48:W48,"(1)"))</f>
        <v xml:space="preserve"> </v>
      </c>
      <c r="AB48" s="105" t="str">
        <f>IF(COUNTIF(D48:W48,"(2)")=0," ",COUNTIF(D48:W48,"(2)"))</f>
        <v xml:space="preserve"> </v>
      </c>
      <c r="AC48" s="105" t="str">
        <f>IF(COUNTIF(D48:W48,"(3)")=0," ",COUNTIF(D48:W48,"(3)"))</f>
        <v xml:space="preserve"> </v>
      </c>
      <c r="AD48" s="124" t="str">
        <f>IF(SUM(AA48:AC48)=0," ",SUM(AA48:AC48))</f>
        <v xml:space="preserve"> </v>
      </c>
      <c r="AE48" s="36" t="str">
        <f>IF(Y48=0,Var!$B$8,IF(LARGE(D48:W48,1)&gt;=600,Var!$B$4," "))</f>
        <v>---</v>
      </c>
      <c r="AF48" s="36" t="str">
        <f>IF(Y48=0,Var!$B$8,IF(LARGE(D48:W48,1)&gt;=825,Var!$B$4," "))</f>
        <v>---</v>
      </c>
      <c r="AG48" s="36" t="str">
        <f>IF(Y48=0,Var!$B$8,IF(LARGE(D48:W48,1)&gt;=1025,Var!$B$4," "))</f>
        <v>---</v>
      </c>
      <c r="AH48" s="36" t="str">
        <f>IF(Y48=0,Var!$B$8,IF(LARGE(D48:W48,1)&gt;=1200,Var!$B$4," "))</f>
        <v>---</v>
      </c>
      <c r="AI48" s="36" t="str">
        <f>IF(Y48=0,Var!$B$8,IF(LARGE(D48:W48,1)&gt;=1350,Var!$B$4," "))</f>
        <v>---</v>
      </c>
      <c r="AJ48" s="36" t="str">
        <f>IF(Y48=0,Var!$B$8,IF(LARGE(D48:W48,1)&gt;=1425,Var!$B$4," "))</f>
        <v>---</v>
      </c>
    </row>
    <row r="49" spans="2:36" ht="11.45" customHeight="1" x14ac:dyDescent="0.2">
      <c r="B49" s="126"/>
      <c r="C49" s="126"/>
      <c r="D49" s="371"/>
      <c r="E49" s="371"/>
      <c r="F49" s="371"/>
      <c r="G49" s="371"/>
      <c r="H49" s="371"/>
      <c r="I49" s="371"/>
      <c r="J49" s="371"/>
      <c r="K49" s="371"/>
      <c r="L49" s="127"/>
      <c r="M49" s="127"/>
      <c r="N49" s="127"/>
      <c r="O49" s="127"/>
      <c r="P49" s="127"/>
      <c r="Q49" s="127"/>
      <c r="R49" s="127"/>
      <c r="S49" s="127"/>
      <c r="T49" s="127"/>
      <c r="U49" s="127"/>
      <c r="V49" s="127"/>
      <c r="W49" s="127"/>
      <c r="AA49" s="131"/>
      <c r="AB49" s="131"/>
      <c r="AC49" s="131"/>
      <c r="AD49" s="132"/>
      <c r="AE49" s="132"/>
      <c r="AF49" s="132"/>
      <c r="AG49" s="132"/>
      <c r="AH49" s="132"/>
      <c r="AI49" s="132"/>
      <c r="AJ49" s="132"/>
    </row>
    <row r="50" spans="2:36" ht="22.7" customHeight="1" x14ac:dyDescent="0.2">
      <c r="B50" s="119"/>
      <c r="C50" s="129" t="s">
        <v>49</v>
      </c>
      <c r="D50" s="544"/>
      <c r="E50" s="544"/>
      <c r="F50" s="544"/>
      <c r="G50" s="544"/>
      <c r="H50" s="544"/>
      <c r="I50" s="544"/>
      <c r="J50" s="544"/>
      <c r="K50" s="286"/>
      <c r="L50" s="130"/>
      <c r="M50" s="45"/>
      <c r="N50" s="130"/>
      <c r="O50" s="45"/>
      <c r="P50" s="130"/>
      <c r="Q50" s="45"/>
      <c r="R50" s="130"/>
      <c r="S50" s="45"/>
      <c r="T50" s="130"/>
      <c r="U50" s="45"/>
      <c r="V50" s="130"/>
      <c r="W50" s="45"/>
      <c r="AA50" s="119"/>
      <c r="AB50" s="119"/>
      <c r="AC50" s="119"/>
      <c r="AD50" s="120"/>
      <c r="AE50" s="121">
        <v>450</v>
      </c>
      <c r="AF50" s="121">
        <v>675</v>
      </c>
      <c r="AG50" s="121">
        <v>900</v>
      </c>
      <c r="AH50" s="121">
        <v>1050</v>
      </c>
      <c r="AI50" s="121">
        <v>1200</v>
      </c>
      <c r="AJ50" s="121">
        <v>1275</v>
      </c>
    </row>
    <row r="51" spans="2:36" x14ac:dyDescent="0.2">
      <c r="B51" s="109"/>
      <c r="C51" s="122"/>
      <c r="D51" s="426"/>
      <c r="E51" s="285"/>
      <c r="F51" s="426"/>
      <c r="G51" s="285"/>
      <c r="H51" s="426"/>
      <c r="I51" s="285"/>
      <c r="J51" s="426"/>
      <c r="K51" s="285"/>
      <c r="L51" s="110"/>
      <c r="M51" s="33"/>
      <c r="N51" s="110"/>
      <c r="O51" s="33"/>
      <c r="P51" s="110"/>
      <c r="Q51" s="33"/>
      <c r="R51" s="110"/>
      <c r="S51" s="33"/>
      <c r="T51" s="110"/>
      <c r="U51" s="33"/>
      <c r="V51" s="110"/>
      <c r="W51" s="33"/>
      <c r="Y51" s="104">
        <f>COUNT(D51:W51)</f>
        <v>0</v>
      </c>
      <c r="Z51" s="123" t="str">
        <f>IF(Y51&lt;3," ",(LARGE(D51:W51,1)+LARGE(D51:W51,2)+LARGE(D51:W51,3))/3)</f>
        <v xml:space="preserve"> </v>
      </c>
      <c r="AA51" s="105" t="str">
        <f>IF(COUNTIF(D51:W51,"(1)")=0," ",COUNTIF(D51:W51,"(1)"))</f>
        <v xml:space="preserve"> </v>
      </c>
      <c r="AB51" s="105" t="str">
        <f>IF(COUNTIF(D51:W51,"(2)")=0," ",COUNTIF(D51:W51,"(2)"))</f>
        <v xml:space="preserve"> </v>
      </c>
      <c r="AC51" s="105" t="str">
        <f>IF(COUNTIF(D51:W51,"(3)")=0," ",COUNTIF(D51:W51,"(3)"))</f>
        <v xml:space="preserve"> </v>
      </c>
      <c r="AD51" s="124" t="str">
        <f>IF(SUM(AA51:AC51)=0," ",SUM(AA51:AC51))</f>
        <v xml:space="preserve"> </v>
      </c>
      <c r="AE51" s="36" t="str">
        <f>IF(Y51=0,Var!$B$8,IF(LARGE(D51:W51,1)&gt;=450,Var!$B$4," "))</f>
        <v>---</v>
      </c>
      <c r="AF51" s="36" t="str">
        <f>IF(Y51=0,Var!$B$8,IF(LARGE(D51:W51,1)&gt;=625,Var!$B$4," "))</f>
        <v>---</v>
      </c>
      <c r="AG51" s="36" t="str">
        <f>IF(Y51=0,Var!$B$8,IF(LARGE(D51:W51,1)&gt;=900,Var!$B$4," "))</f>
        <v>---</v>
      </c>
      <c r="AH51" s="36" t="str">
        <f>IF(Y51=0,Var!$B$8,IF(LARGE(D51:W51,1)&gt;=1050,Var!$B$4," "))</f>
        <v>---</v>
      </c>
      <c r="AI51" s="36" t="str">
        <f>IF(Y51=0,Var!$B$8,IF(LARGE(D51:W51,1)&gt;=1200,Var!$B$4," "))</f>
        <v>---</v>
      </c>
      <c r="AJ51" s="36" t="str">
        <f>IF(Y51=0,Var!$B$8,IF(LARGE(D51:W51,1)&gt;=1275,Var!$B$4," "))</f>
        <v>---</v>
      </c>
    </row>
    <row r="52" spans="2:36" x14ac:dyDescent="0.2">
      <c r="B52" s="109"/>
      <c r="C52" s="122"/>
      <c r="D52" s="426"/>
      <c r="E52" s="285"/>
      <c r="F52" s="426"/>
      <c r="G52" s="285"/>
      <c r="H52" s="426"/>
      <c r="I52" s="285"/>
      <c r="J52" s="426"/>
      <c r="K52" s="285"/>
      <c r="L52" s="110"/>
      <c r="M52" s="33"/>
      <c r="N52" s="110"/>
      <c r="O52" s="33"/>
      <c r="P52" s="110"/>
      <c r="Q52" s="33"/>
      <c r="R52" s="110"/>
      <c r="S52" s="33"/>
      <c r="T52" s="110"/>
      <c r="U52" s="33"/>
      <c r="V52" s="110"/>
      <c r="W52" s="33"/>
      <c r="Y52" s="104">
        <f>COUNT(D52:W52)</f>
        <v>0</v>
      </c>
      <c r="Z52" s="123" t="str">
        <f>IF(Y52&lt;3," ",(LARGE(D52:W52,1)+LARGE(D52:W52,2)+LARGE(D52:W52,3))/3)</f>
        <v xml:space="preserve"> </v>
      </c>
      <c r="AA52" s="105" t="str">
        <f>IF(COUNTIF(D52:W52,"(1)")=0," ",COUNTIF(D52:W52,"(1)"))</f>
        <v xml:space="preserve"> </v>
      </c>
      <c r="AB52" s="105" t="str">
        <f>IF(COUNTIF(D52:W52,"(2)")=0," ",COUNTIF(D52:W52,"(2)"))</f>
        <v xml:space="preserve"> </v>
      </c>
      <c r="AC52" s="105" t="str">
        <f>IF(COUNTIF(D52:W52,"(3)")=0," ",COUNTIF(D52:W52,"(3)"))</f>
        <v xml:space="preserve"> </v>
      </c>
      <c r="AD52" s="124" t="str">
        <f>IF(SUM(AA52:AC52)=0," ",SUM(AA52:AC52))</f>
        <v xml:space="preserve"> </v>
      </c>
      <c r="AE52" s="36" t="str">
        <f>IF(Y52=0,Var!$B$8,IF(LARGE(D52:W52,1)&gt;=450,Var!$B$4," "))</f>
        <v>---</v>
      </c>
      <c r="AF52" s="36" t="str">
        <f>IF(Y52=0,Var!$B$8,IF(LARGE(D52:W52,1)&gt;=625,Var!$B$4," "))</f>
        <v>---</v>
      </c>
      <c r="AG52" s="36" t="str">
        <f>IF(Y52=0,Var!$B$8,IF(LARGE(D52:W52,1)&gt;=900,Var!$B$4," "))</f>
        <v>---</v>
      </c>
      <c r="AH52" s="36" t="str">
        <f>IF(Y52=0,Var!$B$8,IF(LARGE(D52:W52,1)&gt;=1050,Var!$B$4," "))</f>
        <v>---</v>
      </c>
      <c r="AI52" s="36" t="str">
        <f>IF(Y52=0,Var!$B$8,IF(LARGE(D52:W52,1)&gt;=1200,Var!$B$4," "))</f>
        <v>---</v>
      </c>
      <c r="AJ52" s="36" t="str">
        <f>IF(Y52=0,Var!$B$8,IF(LARGE(D52:W52,1)&gt;=1275,Var!$B$4," "))</f>
        <v>---</v>
      </c>
    </row>
    <row r="53" spans="2:36" x14ac:dyDescent="0.2">
      <c r="B53" s="126"/>
      <c r="C53" s="126"/>
      <c r="D53" s="371"/>
      <c r="E53" s="371"/>
      <c r="F53" s="371"/>
      <c r="G53" s="371"/>
      <c r="H53" s="371"/>
      <c r="I53" s="371"/>
      <c r="J53" s="371"/>
      <c r="K53" s="371"/>
      <c r="L53" s="127"/>
      <c r="M53" s="127"/>
      <c r="N53" s="127"/>
      <c r="O53" s="127"/>
      <c r="P53" s="127"/>
      <c r="Q53" s="127"/>
      <c r="R53" s="127"/>
      <c r="S53" s="127"/>
      <c r="T53" s="127"/>
      <c r="U53" s="127"/>
      <c r="V53" s="127"/>
      <c r="W53" s="127"/>
      <c r="Y53" s="102"/>
      <c r="Z53" s="104"/>
      <c r="AA53" s="104"/>
      <c r="AB53" s="104"/>
      <c r="AC53" s="104"/>
      <c r="AD53" s="104"/>
      <c r="AE53" s="104"/>
      <c r="AF53" s="104"/>
      <c r="AG53" s="104"/>
      <c r="AH53" s="104"/>
      <c r="AI53" s="104"/>
    </row>
    <row r="54" spans="2:36" ht="15.75" x14ac:dyDescent="0.25">
      <c r="B54" s="102"/>
      <c r="C54" t="s">
        <v>32</v>
      </c>
      <c r="F54" s="589"/>
      <c r="G54" s="589"/>
      <c r="H54" s="415"/>
      <c r="I54" s="415"/>
      <c r="J54" s="589"/>
      <c r="K54" s="589"/>
      <c r="L54" s="111"/>
      <c r="M54" s="103"/>
      <c r="N54" s="753">
        <f>SUM(B8:B52)</f>
        <v>1</v>
      </c>
      <c r="O54" s="753"/>
      <c r="P54" s="754"/>
      <c r="Q54" s="754"/>
      <c r="R54" s="103"/>
      <c r="S54" s="103"/>
      <c r="T54" s="103"/>
      <c r="U54" s="103"/>
      <c r="V54" s="103"/>
      <c r="W54" s="103"/>
      <c r="Y54" s="102">
        <f>SUM(Y8:Y52)</f>
        <v>4</v>
      </c>
      <c r="Z54" s="104"/>
      <c r="AA54" s="133">
        <f>SUM(AA8:AA52)</f>
        <v>1</v>
      </c>
      <c r="AB54" s="134">
        <f>SUM(AB8:AB52)</f>
        <v>1</v>
      </c>
      <c r="AC54" s="135">
        <f>SUM(AC8:AC52)</f>
        <v>0</v>
      </c>
      <c r="AD54" s="136">
        <f>SUM(AD8:AD52)</f>
        <v>2</v>
      </c>
      <c r="AE54" s="755">
        <f ca="1">TODAY()</f>
        <v>46048</v>
      </c>
      <c r="AF54" s="755"/>
      <c r="AG54" s="755"/>
      <c r="AH54" s="755"/>
      <c r="AI54" s="755"/>
    </row>
    <row r="55" spans="2:36" x14ac:dyDescent="0.2">
      <c r="B55" s="102"/>
      <c r="D55" s="415"/>
      <c r="E55" s="415"/>
      <c r="F55" s="415"/>
      <c r="G55" s="415"/>
      <c r="H55" s="415"/>
      <c r="I55" s="415"/>
      <c r="J55" s="415"/>
      <c r="K55" s="415"/>
      <c r="L55" s="103"/>
      <c r="M55" s="103"/>
      <c r="N55" s="103"/>
      <c r="O55" s="103"/>
      <c r="P55" s="103"/>
      <c r="Q55" s="103"/>
      <c r="R55" s="103"/>
      <c r="S55" s="103"/>
      <c r="T55" s="103"/>
      <c r="U55" s="103"/>
      <c r="V55" s="103"/>
      <c r="W55" s="103"/>
      <c r="Y55" s="102"/>
    </row>
    <row r="56" spans="2:36" x14ac:dyDescent="0.2">
      <c r="B56" s="102"/>
      <c r="D56" s="415"/>
      <c r="E56" s="415"/>
      <c r="F56" s="415"/>
      <c r="G56" s="415"/>
      <c r="H56" s="415"/>
      <c r="I56" s="415"/>
      <c r="J56" s="415"/>
      <c r="K56" s="415"/>
      <c r="L56" s="103"/>
      <c r="M56" s="103"/>
      <c r="N56" s="103"/>
      <c r="O56" s="103"/>
      <c r="P56" s="103"/>
      <c r="Q56" s="103"/>
      <c r="R56" s="103"/>
      <c r="S56" s="103"/>
      <c r="T56" s="103"/>
      <c r="U56" s="103"/>
      <c r="V56" s="103"/>
      <c r="W56" s="103"/>
      <c r="Y56" s="102"/>
    </row>
    <row r="57" spans="2:36" x14ac:dyDescent="0.2">
      <c r="B57" s="102"/>
      <c r="D57" s="415"/>
      <c r="E57" s="415"/>
      <c r="F57" s="415"/>
      <c r="G57" s="415"/>
      <c r="H57" s="415"/>
      <c r="I57" s="415"/>
      <c r="J57" s="415"/>
      <c r="K57" s="415"/>
      <c r="L57" s="103"/>
      <c r="M57" s="103"/>
      <c r="N57" s="103"/>
      <c r="O57" s="103"/>
      <c r="P57" s="103"/>
      <c r="Q57" s="103"/>
      <c r="R57" s="103"/>
      <c r="S57" s="103"/>
      <c r="T57" s="103"/>
      <c r="U57" s="103"/>
      <c r="V57" s="103"/>
      <c r="W57" s="103"/>
      <c r="Y57" s="102"/>
    </row>
  </sheetData>
  <sheetProtection selectLockedCells="1" selectUnlockedCells="1"/>
  <mergeCells count="55">
    <mergeCell ref="T4:U4"/>
    <mergeCell ref="T5:U5"/>
    <mergeCell ref="T6:W6"/>
    <mergeCell ref="B2:C6"/>
    <mergeCell ref="D2:E2"/>
    <mergeCell ref="F2:G2"/>
    <mergeCell ref="H2:I2"/>
    <mergeCell ref="J2:K2"/>
    <mergeCell ref="D4:E4"/>
    <mergeCell ref="F4:G4"/>
    <mergeCell ref="H4:I4"/>
    <mergeCell ref="J4:K4"/>
    <mergeCell ref="D6:E6"/>
    <mergeCell ref="F6:G6"/>
    <mergeCell ref="H6:I6"/>
    <mergeCell ref="J6:K6"/>
    <mergeCell ref="N2:O2"/>
    <mergeCell ref="P2:Q2"/>
    <mergeCell ref="R2:S2"/>
    <mergeCell ref="V2:W2"/>
    <mergeCell ref="D3:E3"/>
    <mergeCell ref="F3:G3"/>
    <mergeCell ref="H3:I3"/>
    <mergeCell ref="J3:K3"/>
    <mergeCell ref="L3:M3"/>
    <mergeCell ref="N3:O3"/>
    <mergeCell ref="L2:M2"/>
    <mergeCell ref="P3:Q3"/>
    <mergeCell ref="R3:S3"/>
    <mergeCell ref="V3:W3"/>
    <mergeCell ref="T2:U2"/>
    <mergeCell ref="T3:U3"/>
    <mergeCell ref="AA4:AD4"/>
    <mergeCell ref="AE4:AJ4"/>
    <mergeCell ref="D5:E5"/>
    <mergeCell ref="F5:G5"/>
    <mergeCell ref="H5:I5"/>
    <mergeCell ref="J5:K5"/>
    <mergeCell ref="L5:M5"/>
    <mergeCell ref="N5:O5"/>
    <mergeCell ref="P5:Q5"/>
    <mergeCell ref="R5:S5"/>
    <mergeCell ref="V5:W5"/>
    <mergeCell ref="L4:M4"/>
    <mergeCell ref="N4:O4"/>
    <mergeCell ref="P4:Q4"/>
    <mergeCell ref="R4:S4"/>
    <mergeCell ref="V4:W4"/>
    <mergeCell ref="N54:O54"/>
    <mergeCell ref="P54:Q54"/>
    <mergeCell ref="AE54:AI54"/>
    <mergeCell ref="L6:M6"/>
    <mergeCell ref="N6:O6"/>
    <mergeCell ref="P6:Q6"/>
    <mergeCell ref="R6:S6"/>
  </mergeCells>
  <conditionalFormatting sqref="AE7:AG7 AE17:AJ17 AE27:AJ27 AE33:AJ33 AE41:AJ41 AE50:AJ50">
    <cfRule type="cellIs" priority="11" stopIfTrue="1" operator="equal">
      <formula>#N/A</formula>
    </cfRule>
  </conditionalFormatting>
  <conditionalFormatting sqref="AE8:AG8 AE10:AG10 AE12:AG13 AE15:AG15 AE18:AJ18 AE20:AJ20 AE28:AJ28 AE30:AJ31 AE34:AJ35 AE37:AJ37 AE40:AJ40 AE42:AJ42 AE44:AJ45 AE47:AJ48 AE51:AJ52">
    <cfRule type="cellIs" dxfId="92" priority="10" stopIfTrue="1" operator="greaterThan">
      <formula>0</formula>
    </cfRule>
  </conditionalFormatting>
  <conditionalFormatting sqref="AE22:AJ25">
    <cfRule type="cellIs" dxfId="90" priority="5" stopIfTrue="1" operator="greaterThan">
      <formula>0</formula>
    </cfRule>
  </conditionalFormatting>
  <conditionalFormatting sqref="AH7:AJ7 AE14:AI14 AE26:AJ26 AE39:AJ39">
    <cfRule type="cellIs" priority="13" stopIfTrue="1" operator="equal">
      <formula>"03"</formula>
    </cfRule>
  </conditionalFormatting>
  <conditionalFormatting sqref="AH8:AJ13 AE9:AJ9 AE11:AJ11 AH15 AE32 AH32:AJ32 AE38:AJ38 AE49:AJ49">
    <cfRule type="cellIs" priority="12" stopIfTrue="1" operator="equal">
      <formula>"04"</formula>
    </cfRule>
  </conditionalFormatting>
  <pageMargins left="0.7" right="0.7" top="0.75" bottom="0.75" header="0.51180555555555551" footer="0.51180555555555551"/>
  <pageSetup paperSize="9" firstPageNumber="0" orientation="portrait" horizontalDpi="300" verticalDpi="300"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cellIs" priority="6" stopIfTrue="1" operator="equal" id="{DF261701-09FC-44A3-824C-9460F47D7533}">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7" stopIfTrue="1" operator="equal" id="{85CC48BA-34CF-4606-A8BD-BC6BAB2F9D4D}">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8" stopIfTrue="1" operator="equal" id="{B2C91A6A-0A98-4E8C-AA36-8450AAE8A580}">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E8 G8 I8 K8 M8 O8 Q8 S8 U8 W8 E10 G10 I10 K10 M10 O10 Q10 S10 U10 W10 E12:E13 G12:G13 I12:I13 K12:K13 M12:M13 O12:O13 Q12:Q13 S12:S13 U12:U13 W12:W13 E15 G15 I15 K15 M15 O15 Q15 S15 U15 W15 E18 G18 I18 K18 M18 O18 Q18 S18 U18 W18 E20 G20 I20 K20 M20 O20 Q20 S20 U20 W20 E28 G28 I28 K28 M28 O28 Q28 S28 U28 W28 E30:E31 G30:G31 I30:I31 K30:K31 M30:M31 O30:O31 Q30:Q31 S30:S31 U30:U31 W30:W31 E34:E35 G34:G35 I34:I35 K34:K35 M34:M35 O34:O35 Q34:Q35 S34:S35 U34:U35 W34:W35 E37 G37 I37 K37 M37 O37 Q37 S37 U37 W37 E40 G40 I40 K40 M40 O40 Q40 S40 U40 W40 E42 G42 I42 K42 M42 O42 Q42 S42 U42 W42 E44:E45 G44:G45 I44:I45 K44:K45 M44:M45 O44:O45 Q44:Q45 S44:S45 U44:U45 W44:W45 E47:E48 G47:G48 I47:I48 K47:K48 M47:M48 O47:O48 Q47:Q48 S47:S48 U47:U48 W47:W48 E51:E52 G51:G52 I51:I52 K51:K52 M51:M52 O51:O52 Q51:Q52 S51:S52 U51:U52 W51:W52</xm:sqref>
        </x14:conditionalFormatting>
        <x14:conditionalFormatting xmlns:xm="http://schemas.microsoft.com/office/excel/2006/main">
          <x14:cfRule type="cellIs" priority="1" stopIfTrue="1" operator="equal" id="{679E5BA1-2412-44D4-B753-C5AD9FC5DFFB}">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2" stopIfTrue="1" operator="equal" id="{6634FFB1-0C72-42AC-A5E5-F60C1AADF008}">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3" stopIfTrue="1" operator="equal" id="{6CEA5760-6280-4D4E-A0D1-7D527F72EF9F}">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E22:E25 G22:G25 I22:I25 K22:K25 M22:M25 O22:O25 Q22:Q25 S22:S25 U22:U25 W22:W25</xm:sqref>
        </x14:conditionalFormatting>
        <x14:conditionalFormatting xmlns:xm="http://schemas.microsoft.com/office/excel/2006/main">
          <x14:cfRule type="cellIs" priority="9" stopIfTrue="1" operator="equal" id="{F37ED732-F177-445A-B4D3-33A7FD7FEED1}">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AE8:AG8 AE10:AG10 AE12:AG13 AE15:AG15 AE18:AJ18 AE20:AJ20 AE28:AJ28 AE30:AJ31 AE34:AJ35 AE37:AJ37 AE40:AJ40 AE42:AJ42 AE44:AJ45 AE47:AJ48 AE51:AJ52</xm:sqref>
        </x14:conditionalFormatting>
        <x14:conditionalFormatting xmlns:xm="http://schemas.microsoft.com/office/excel/2006/main">
          <x14:cfRule type="cellIs" priority="4" stopIfTrue="1" operator="equal" id="{24DB5FC6-6FDE-408F-BB65-C3E632C721F9}">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AE22:AJ25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L139"/>
  <sheetViews>
    <sheetView zoomScale="85" zoomScaleNormal="85" workbookViewId="0">
      <pane xSplit="3" ySplit="7" topLeftCell="D19" activePane="bottomRight" state="frozen"/>
      <selection pane="topRight" activeCell="D1" sqref="D1"/>
      <selection pane="bottomLeft" activeCell="A8" sqref="A8"/>
      <selection pane="bottomRight" activeCell="A20" sqref="A20:XFD20"/>
    </sheetView>
  </sheetViews>
  <sheetFormatPr baseColWidth="10" defaultRowHeight="12.75" x14ac:dyDescent="0.2"/>
  <cols>
    <col min="1" max="1" width="2" customWidth="1"/>
    <col min="2" max="2" width="2.85546875" customWidth="1"/>
    <col min="3" max="3" width="26.140625" customWidth="1"/>
    <col min="4" max="5" width="3.5703125" style="415" customWidth="1"/>
    <col min="6" max="6" width="4.5703125" style="415" customWidth="1"/>
    <col min="7" max="11" width="3.5703125" style="415" customWidth="1"/>
    <col min="12" max="12" width="4.5703125" style="415" customWidth="1"/>
    <col min="13" max="13" width="3.5703125" style="415" customWidth="1"/>
    <col min="14" max="14" width="4.140625" style="415" customWidth="1"/>
    <col min="15" max="17" width="3.5703125" style="415" customWidth="1"/>
    <col min="18" max="18" width="4.5703125" style="415" customWidth="1"/>
    <col min="19" max="22" width="3.5703125" style="415" customWidth="1"/>
    <col min="23" max="23" width="3.85546875" style="415" customWidth="1"/>
    <col min="24" max="25" width="3.5703125" style="103" customWidth="1"/>
    <col min="26" max="26" width="4.5703125" style="103" customWidth="1"/>
    <col min="27" max="27" width="3.5703125" style="103" customWidth="1"/>
    <col min="28" max="29" width="3" customWidth="1"/>
    <col min="30" max="30" width="2.7109375" customWidth="1"/>
    <col min="31" max="31" width="3.28515625" customWidth="1"/>
    <col min="32" max="32" width="2.85546875" customWidth="1"/>
    <col min="33" max="33" width="4.140625" customWidth="1"/>
    <col min="34" max="34" width="4.85546875" style="102" customWidth="1"/>
    <col min="35" max="37" width="5.140625" style="102" customWidth="1"/>
    <col min="38" max="38" width="4" customWidth="1"/>
  </cols>
  <sheetData>
    <row r="1" spans="2:38" s="319" customFormat="1" x14ac:dyDescent="0.2">
      <c r="D1" s="418"/>
      <c r="E1" s="418"/>
      <c r="F1" s="418"/>
      <c r="G1" s="418"/>
      <c r="H1" s="418"/>
      <c r="I1" s="418"/>
      <c r="J1" s="418"/>
      <c r="K1" s="418"/>
      <c r="L1" s="418"/>
      <c r="M1" s="418"/>
      <c r="N1" s="418"/>
      <c r="O1" s="418"/>
      <c r="P1" s="418"/>
      <c r="Q1" s="418"/>
      <c r="R1" s="418"/>
      <c r="S1" s="418"/>
      <c r="T1" s="418"/>
      <c r="U1" s="418"/>
      <c r="V1" s="418"/>
      <c r="W1" s="418"/>
      <c r="X1" s="320"/>
      <c r="Y1" s="320"/>
      <c r="Z1" s="320"/>
      <c r="AA1" s="320"/>
      <c r="AH1" s="321"/>
      <c r="AI1" s="321"/>
      <c r="AJ1" s="321"/>
      <c r="AK1" s="321"/>
    </row>
    <row r="2" spans="2:38" s="319" customFormat="1" x14ac:dyDescent="0.2">
      <c r="B2" s="322"/>
      <c r="C2" s="323"/>
      <c r="D2" s="786"/>
      <c r="E2" s="786"/>
      <c r="F2" s="786"/>
      <c r="G2" s="788"/>
      <c r="H2" s="786"/>
      <c r="I2" s="786"/>
      <c r="J2" s="786"/>
      <c r="K2" s="788"/>
      <c r="L2" s="789"/>
      <c r="M2" s="786"/>
      <c r="N2" s="786"/>
      <c r="O2" s="786"/>
      <c r="P2" s="786"/>
      <c r="Q2" s="786"/>
      <c r="R2" s="786"/>
      <c r="S2" s="786"/>
      <c r="T2" s="790"/>
      <c r="U2" s="790"/>
      <c r="V2" s="790"/>
      <c r="W2" s="790"/>
      <c r="X2" s="785"/>
      <c r="Y2" s="786"/>
      <c r="Z2" s="786"/>
      <c r="AA2" s="786"/>
      <c r="AH2" s="321"/>
      <c r="AI2" s="321"/>
      <c r="AJ2" s="321"/>
      <c r="AK2" s="321"/>
    </row>
    <row r="3" spans="2:38" s="319" customFormat="1" x14ac:dyDescent="0.2">
      <c r="B3" s="324"/>
      <c r="C3" s="323"/>
      <c r="D3" s="779"/>
      <c r="E3" s="780"/>
      <c r="F3" s="780"/>
      <c r="G3" s="781"/>
      <c r="H3" s="779"/>
      <c r="I3" s="780"/>
      <c r="J3" s="780"/>
      <c r="K3" s="783"/>
      <c r="L3" s="779"/>
      <c r="M3" s="780"/>
      <c r="N3" s="780"/>
      <c r="O3" s="781"/>
      <c r="P3" s="779"/>
      <c r="Q3" s="780"/>
      <c r="R3" s="780"/>
      <c r="S3" s="780"/>
      <c r="T3" s="779"/>
      <c r="U3" s="780"/>
      <c r="V3" s="780"/>
      <c r="W3" s="780"/>
      <c r="X3" s="787"/>
      <c r="Y3" s="772"/>
      <c r="Z3" s="772"/>
      <c r="AA3" s="772"/>
      <c r="AH3" s="321"/>
      <c r="AI3" s="321"/>
      <c r="AJ3" s="321"/>
      <c r="AK3" s="321"/>
    </row>
    <row r="4" spans="2:38" s="319" customFormat="1" ht="13.5" x14ac:dyDescent="0.2">
      <c r="B4" s="325"/>
      <c r="C4" s="323"/>
      <c r="D4" s="779"/>
      <c r="E4" s="780"/>
      <c r="F4" s="780"/>
      <c r="G4" s="781"/>
      <c r="H4" s="779"/>
      <c r="I4" s="780"/>
      <c r="J4" s="780"/>
      <c r="K4" s="783"/>
      <c r="L4" s="782"/>
      <c r="M4" s="780"/>
      <c r="N4" s="780"/>
      <c r="O4" s="780"/>
      <c r="P4" s="779"/>
      <c r="Q4" s="780"/>
      <c r="R4" s="780"/>
      <c r="S4" s="780"/>
      <c r="T4" s="779"/>
      <c r="U4" s="780"/>
      <c r="V4" s="780"/>
      <c r="W4" s="780"/>
      <c r="X4" s="772"/>
      <c r="Y4" s="772"/>
      <c r="Z4" s="772"/>
      <c r="AA4" s="772"/>
      <c r="AD4" s="773" t="s">
        <v>2</v>
      </c>
      <c r="AE4" s="773"/>
      <c r="AF4" s="773"/>
      <c r="AG4" s="773"/>
      <c r="AH4" s="774" t="s">
        <v>3</v>
      </c>
      <c r="AI4" s="774"/>
      <c r="AJ4" s="774"/>
      <c r="AK4" s="774"/>
      <c r="AL4"/>
    </row>
    <row r="5" spans="2:38" s="319" customFormat="1" ht="13.5" x14ac:dyDescent="0.2">
      <c r="B5" s="325"/>
      <c r="C5" s="326"/>
      <c r="D5" s="775"/>
      <c r="E5" s="775"/>
      <c r="F5" s="775"/>
      <c r="G5" s="776"/>
      <c r="H5" s="784"/>
      <c r="I5" s="775"/>
      <c r="J5" s="775"/>
      <c r="K5" s="775"/>
      <c r="L5" s="777"/>
      <c r="M5" s="775"/>
      <c r="N5" s="775"/>
      <c r="O5" s="775"/>
      <c r="P5" s="778"/>
      <c r="Q5" s="775"/>
      <c r="R5" s="775"/>
      <c r="S5" s="775"/>
      <c r="T5" s="775"/>
      <c r="U5" s="775"/>
      <c r="V5" s="775"/>
      <c r="W5" s="775"/>
      <c r="X5" s="775"/>
      <c r="Y5" s="775"/>
      <c r="Z5" s="775"/>
      <c r="AA5" s="775"/>
      <c r="AD5" s="327" t="s">
        <v>5</v>
      </c>
      <c r="AE5" s="328" t="s">
        <v>6</v>
      </c>
      <c r="AF5" s="329" t="s">
        <v>7</v>
      </c>
      <c r="AG5" s="330" t="s">
        <v>8</v>
      </c>
      <c r="AH5" s="331">
        <v>32</v>
      </c>
      <c r="AI5" s="331">
        <v>35</v>
      </c>
      <c r="AJ5" s="331">
        <v>38</v>
      </c>
      <c r="AK5" s="331">
        <v>40</v>
      </c>
      <c r="AL5"/>
    </row>
    <row r="6" spans="2:38" s="319" customFormat="1" x14ac:dyDescent="0.2">
      <c r="B6" s="324"/>
      <c r="C6" s="326"/>
      <c r="D6" s="769"/>
      <c r="E6" s="770"/>
      <c r="F6" s="770"/>
      <c r="G6" s="771"/>
      <c r="H6" s="769"/>
      <c r="I6" s="770"/>
      <c r="J6" s="770"/>
      <c r="K6" s="771"/>
      <c r="L6" s="769"/>
      <c r="M6" s="770"/>
      <c r="N6" s="770"/>
      <c r="O6" s="771"/>
      <c r="P6" s="769"/>
      <c r="Q6" s="770"/>
      <c r="R6" s="770"/>
      <c r="S6" s="771"/>
      <c r="T6" s="768"/>
      <c r="U6" s="768"/>
      <c r="V6" s="768"/>
      <c r="W6" s="768"/>
      <c r="X6" s="768"/>
      <c r="Y6" s="768"/>
      <c r="Z6" s="768"/>
      <c r="AA6" s="768"/>
      <c r="AB6" s="321" t="s">
        <v>46</v>
      </c>
      <c r="AC6" s="321"/>
      <c r="AD6"/>
      <c r="AE6"/>
      <c r="AF6"/>
      <c r="AG6"/>
      <c r="AH6"/>
      <c r="AI6"/>
      <c r="AJ6"/>
      <c r="AK6"/>
      <c r="AL6"/>
    </row>
    <row r="7" spans="2:38" s="319" customFormat="1" x14ac:dyDescent="0.2">
      <c r="B7" s="332"/>
      <c r="C7" s="333"/>
      <c r="D7" s="334"/>
      <c r="E7" s="335"/>
      <c r="F7" s="336"/>
      <c r="G7" s="337"/>
      <c r="H7" s="338"/>
      <c r="I7" s="338"/>
      <c r="J7" s="338"/>
      <c r="K7" s="554"/>
      <c r="L7" s="338"/>
      <c r="M7" s="335"/>
      <c r="N7" s="338"/>
      <c r="O7" s="338"/>
      <c r="P7" s="334"/>
      <c r="Q7" s="335"/>
      <c r="R7" s="336"/>
      <c r="S7" s="337"/>
      <c r="T7" s="334"/>
      <c r="U7" s="335"/>
      <c r="V7" s="336"/>
      <c r="W7" s="337"/>
      <c r="X7" s="334"/>
      <c r="Y7" s="335"/>
      <c r="Z7" s="336"/>
      <c r="AA7" s="337"/>
      <c r="AD7" s="332"/>
      <c r="AE7" s="332"/>
      <c r="AF7" s="332"/>
      <c r="AG7" s="339"/>
      <c r="AH7" s="332"/>
      <c r="AI7" s="332"/>
      <c r="AJ7" s="332"/>
      <c r="AK7" s="332"/>
      <c r="AL7" s="340"/>
    </row>
    <row r="8" spans="2:38" s="319" customFormat="1" ht="22.7" customHeight="1" x14ac:dyDescent="0.25">
      <c r="B8" s="341"/>
      <c r="C8" s="98" t="s">
        <v>9</v>
      </c>
      <c r="D8" s="419"/>
      <c r="E8" s="419"/>
      <c r="F8" s="419"/>
      <c r="G8" s="419"/>
      <c r="H8" s="419"/>
      <c r="I8" s="419"/>
      <c r="J8" s="419"/>
      <c r="K8" s="419"/>
      <c r="L8" s="419"/>
      <c r="M8" s="419"/>
      <c r="N8" s="419"/>
      <c r="O8" s="419"/>
      <c r="P8" s="419"/>
      <c r="Q8" s="419"/>
      <c r="R8" s="419"/>
      <c r="S8" s="419"/>
      <c r="T8" s="419"/>
      <c r="U8" s="419"/>
      <c r="V8" s="419"/>
      <c r="W8" s="419"/>
      <c r="X8" s="99"/>
      <c r="Y8" s="99"/>
      <c r="Z8" s="99"/>
      <c r="AA8" s="99"/>
      <c r="AD8" s="321"/>
      <c r="AE8" s="321"/>
      <c r="AF8" s="321"/>
      <c r="AG8" s="342"/>
      <c r="AH8"/>
      <c r="AI8"/>
      <c r="AJ8"/>
      <c r="AK8"/>
    </row>
    <row r="9" spans="2:38" s="319" customFormat="1" x14ac:dyDescent="0.2">
      <c r="B9" s="343"/>
      <c r="C9" s="344"/>
      <c r="D9" s="420"/>
      <c r="E9" s="564"/>
      <c r="F9" s="421"/>
      <c r="G9" s="427"/>
      <c r="H9" s="422"/>
      <c r="I9" s="422"/>
      <c r="J9" s="422"/>
      <c r="K9" s="557"/>
      <c r="L9" s="415"/>
      <c r="M9" s="564"/>
      <c r="N9" s="422"/>
      <c r="O9" s="422"/>
      <c r="P9" s="420"/>
      <c r="Q9" s="564"/>
      <c r="R9" s="421"/>
      <c r="S9" s="427"/>
      <c r="T9" s="422"/>
      <c r="U9" s="564"/>
      <c r="V9" s="422"/>
      <c r="W9" s="422"/>
      <c r="X9" s="100"/>
      <c r="Y9" s="564"/>
      <c r="Z9" s="101"/>
      <c r="AA9" s="283"/>
      <c r="AB9" s="102">
        <f>COUNT(D9:AA9)</f>
        <v>0</v>
      </c>
      <c r="AC9" s="102"/>
      <c r="AD9" s="345" t="str">
        <f>IF(COUNTIF(D9:AA9,"(1)")=0," ",COUNTIF(D9:AA9,"(1)"))</f>
        <v xml:space="preserve"> </v>
      </c>
      <c r="AE9" s="345" t="str">
        <f>IF(COUNTIF(D9:AA9,"(2)")=0," ",COUNTIF(D9:AA9,"(2)"))</f>
        <v xml:space="preserve"> </v>
      </c>
      <c r="AF9" s="345" t="str">
        <f>IF(COUNTIF(D9:AA9,"(3)")=0," ",COUNTIF(D9:AA9,"(3)"))</f>
        <v xml:space="preserve"> </v>
      </c>
      <c r="AG9" s="346" t="str">
        <f>IF(SUM(AD9:AF9)=0," ",SUM(AD9:AF9))</f>
        <v xml:space="preserve"> </v>
      </c>
      <c r="AH9" s="313" t="str">
        <f>IF(AB9=0,Var!$B$8,IF(LARGE(D9:AA9,1)&gt;=32,Var!$B$4," "))</f>
        <v>---</v>
      </c>
      <c r="AI9" s="313" t="str">
        <f>IF(AB9=0,Var!$B$8,IF(LARGE(D9:AA9,1)&gt;=35,Var!$B$4," "))</f>
        <v>---</v>
      </c>
      <c r="AJ9" s="313" t="str">
        <f>IF(AB9=0,Var!$B$8,IF(LARGE(D9:AA9,1)&gt;=38,Var!$B$4," "))</f>
        <v>---</v>
      </c>
      <c r="AK9" s="313" t="str">
        <f>IF(AB9=0,Var!$B$8,IF(LARGE(D9:AA9,1)=40,Var!$B$4," "))</f>
        <v>---</v>
      </c>
      <c r="AL9" s="340"/>
    </row>
    <row r="10" spans="2:38" s="319" customFormat="1" ht="22.7" customHeight="1" x14ac:dyDescent="0.25">
      <c r="B10" s="341"/>
      <c r="C10" s="98" t="s">
        <v>10</v>
      </c>
      <c r="D10" s="419"/>
      <c r="E10" s="419"/>
      <c r="F10" s="419"/>
      <c r="G10" s="419"/>
      <c r="H10" s="419"/>
      <c r="I10" s="419"/>
      <c r="J10" s="419"/>
      <c r="K10" s="419"/>
      <c r="L10" s="419"/>
      <c r="M10" s="419"/>
      <c r="N10" s="419"/>
      <c r="O10" s="419"/>
      <c r="P10" s="419"/>
      <c r="Q10" s="419"/>
      <c r="R10" s="419"/>
      <c r="S10" s="419"/>
      <c r="T10" s="419"/>
      <c r="U10" s="419"/>
      <c r="V10" s="419"/>
      <c r="W10" s="419"/>
      <c r="X10" s="99"/>
      <c r="Y10" s="419"/>
      <c r="Z10" s="99"/>
      <c r="AA10" s="99"/>
      <c r="AB10" s="102"/>
      <c r="AC10"/>
      <c r="AD10" s="321"/>
      <c r="AE10" s="321"/>
      <c r="AF10" s="321"/>
      <c r="AG10" s="342"/>
      <c r="AH10"/>
      <c r="AI10"/>
      <c r="AJ10"/>
      <c r="AK10"/>
    </row>
    <row r="11" spans="2:38" s="319" customFormat="1" x14ac:dyDescent="0.2">
      <c r="B11" s="343"/>
      <c r="C11" s="344"/>
      <c r="D11" s="420"/>
      <c r="E11" s="564"/>
      <c r="F11" s="421"/>
      <c r="G11" s="427"/>
      <c r="H11" s="422"/>
      <c r="I11" s="422"/>
      <c r="J11" s="422"/>
      <c r="K11" s="557"/>
      <c r="L11" s="415"/>
      <c r="M11" s="564"/>
      <c r="N11" s="422"/>
      <c r="O11" s="422"/>
      <c r="P11" s="420"/>
      <c r="Q11" s="564"/>
      <c r="R11" s="421"/>
      <c r="S11" s="427"/>
      <c r="T11" s="422"/>
      <c r="U11" s="564"/>
      <c r="V11" s="422"/>
      <c r="W11" s="422"/>
      <c r="X11" s="100"/>
      <c r="Y11" s="564"/>
      <c r="Z11" s="101"/>
      <c r="AA11" s="283"/>
      <c r="AB11" s="102">
        <f>COUNT(D11:AA11)</f>
        <v>0</v>
      </c>
      <c r="AC11" s="102"/>
      <c r="AD11" s="345" t="str">
        <f>IF(COUNTIF(D11:AA11,"(1)")=0," ",COUNTIF(D11:AA11,"(1)"))</f>
        <v xml:space="preserve"> </v>
      </c>
      <c r="AE11" s="345" t="str">
        <f>IF(COUNTIF(D11:AA11,"(2)")=0," ",COUNTIF(D11:AA11,"(2)"))</f>
        <v xml:space="preserve"> </v>
      </c>
      <c r="AF11" s="345" t="str">
        <f>IF(COUNTIF(D11:AA11,"(3)")=0," ",COUNTIF(D11:AA11,"(3)"))</f>
        <v xml:space="preserve"> </v>
      </c>
      <c r="AG11" s="346" t="str">
        <f>IF(SUM(AD11:AF11)=0," ",SUM(AD11:AF11))</f>
        <v xml:space="preserve"> </v>
      </c>
      <c r="AH11" s="313" t="str">
        <f>IF(AB11=0,Var!$B$8,IF(LARGE(D11:AA11,1)&gt;=32,Var!$B$4," "))</f>
        <v>---</v>
      </c>
      <c r="AI11" s="313" t="str">
        <f>IF(AB11=0,Var!$B$8,IF(LARGE(D11:AA11,1)&gt;=35,Var!$B$4," "))</f>
        <v>---</v>
      </c>
      <c r="AJ11" s="313" t="str">
        <f>IF(AB11=0,Var!$B$8,IF(LARGE(D11:AA11,1)&gt;=38,Var!$B$4," "))</f>
        <v>---</v>
      </c>
      <c r="AK11" s="313" t="str">
        <f>IF(AB11=0,Var!$B$8,IF(LARGE(D11:AA11,1)=40,Var!$B$4," "))</f>
        <v>---</v>
      </c>
      <c r="AL11" s="340"/>
    </row>
    <row r="12" spans="2:38" s="319" customFormat="1" ht="22.7" customHeight="1" x14ac:dyDescent="0.25">
      <c r="B12" s="341"/>
      <c r="C12" s="98" t="s">
        <v>47</v>
      </c>
      <c r="D12" s="419"/>
      <c r="E12" s="419"/>
      <c r="F12" s="419"/>
      <c r="G12" s="419"/>
      <c r="H12" s="419"/>
      <c r="I12" s="419"/>
      <c r="J12" s="419"/>
      <c r="K12" s="419"/>
      <c r="L12" s="419"/>
      <c r="M12" s="419"/>
      <c r="N12" s="419"/>
      <c r="O12" s="419"/>
      <c r="P12" s="419"/>
      <c r="Q12" s="419"/>
      <c r="R12" s="419"/>
      <c r="S12" s="419"/>
      <c r="T12" s="419"/>
      <c r="U12" s="419"/>
      <c r="V12" s="419"/>
      <c r="W12" s="419"/>
      <c r="X12" s="99"/>
      <c r="Y12" s="419"/>
      <c r="Z12" s="99"/>
      <c r="AA12" s="99"/>
      <c r="AB12" s="102"/>
      <c r="AC12"/>
      <c r="AD12" s="347"/>
      <c r="AE12" s="347"/>
      <c r="AF12" s="347"/>
      <c r="AG12" s="348"/>
      <c r="AH12"/>
      <c r="AI12"/>
      <c r="AJ12"/>
      <c r="AK12"/>
      <c r="AL12" s="321"/>
    </row>
    <row r="13" spans="2:38" s="319" customFormat="1" x14ac:dyDescent="0.2">
      <c r="B13" s="343"/>
      <c r="C13" s="344"/>
      <c r="D13" s="420"/>
      <c r="E13" s="564"/>
      <c r="F13" s="421"/>
      <c r="G13" s="427"/>
      <c r="H13" s="422"/>
      <c r="I13" s="422"/>
      <c r="J13" s="422"/>
      <c r="K13" s="557"/>
      <c r="L13" s="415"/>
      <c r="M13" s="564"/>
      <c r="N13" s="422"/>
      <c r="O13" s="422"/>
      <c r="P13" s="420"/>
      <c r="Q13" s="564"/>
      <c r="R13" s="421"/>
      <c r="S13" s="427"/>
      <c r="T13" s="422"/>
      <c r="U13" s="564"/>
      <c r="V13" s="422"/>
      <c r="W13" s="422"/>
      <c r="X13" s="100"/>
      <c r="Y13" s="564"/>
      <c r="Z13" s="101"/>
      <c r="AA13" s="283"/>
      <c r="AB13" s="102">
        <f>COUNT(D13:AA13)</f>
        <v>0</v>
      </c>
      <c r="AC13" s="102"/>
      <c r="AD13" s="345" t="str">
        <f>IF(COUNTIF(D13:AA13,"(1)")=0," ",COUNTIF(D13:AA13,"(1)"))</f>
        <v xml:space="preserve"> </v>
      </c>
      <c r="AE13" s="345" t="str">
        <f>IF(COUNTIF(D13:AA13,"(2)")=0," ",COUNTIF(D13:AA13,"(2)"))</f>
        <v xml:space="preserve"> </v>
      </c>
      <c r="AF13" s="345" t="str">
        <f>IF(COUNTIF(D13:AA13,"(3)")=0," ",COUNTIF(D13:AA13,"(3)"))</f>
        <v xml:space="preserve"> </v>
      </c>
      <c r="AG13" s="346" t="str">
        <f>IF(SUM(AD13:AF13)=0," ",SUM(AD13:AF13))</f>
        <v xml:space="preserve"> </v>
      </c>
      <c r="AH13" s="313" t="str">
        <f>IF(AB13=0,Var!$B$8,IF(LARGE(D13:AA13,1)&gt;=32,Var!$B$4," "))</f>
        <v>---</v>
      </c>
      <c r="AI13" s="313" t="str">
        <f>IF(AB13=0,Var!$B$8,IF(LARGE(D13:AA13,1)&gt;=35,Var!$B$4," "))</f>
        <v>---</v>
      </c>
      <c r="AJ13" s="313" t="str">
        <f>IF(AB13=0,Var!$B$8,IF(LARGE(D13:AA13,1)&gt;=38,Var!$B$4," "))</f>
        <v>---</v>
      </c>
      <c r="AK13" s="313" t="str">
        <f>IF(AB13=0,Var!$B$8,IF(LARGE(D13:AA13,1)=40,Var!$B$4," "))</f>
        <v>---</v>
      </c>
      <c r="AL13" s="332"/>
    </row>
    <row r="14" spans="2:38" s="319" customFormat="1" ht="22.7" customHeight="1" x14ac:dyDescent="0.25">
      <c r="B14" s="341"/>
      <c r="C14" s="98" t="s">
        <v>259</v>
      </c>
      <c r="D14" s="419"/>
      <c r="E14" s="419"/>
      <c r="F14" s="419"/>
      <c r="G14" s="419"/>
      <c r="H14" s="419"/>
      <c r="I14" s="419"/>
      <c r="J14" s="419"/>
      <c r="K14" s="419"/>
      <c r="L14" s="419"/>
      <c r="M14" s="419"/>
      <c r="N14" s="419"/>
      <c r="O14" s="419"/>
      <c r="P14" s="419"/>
      <c r="Q14" s="419"/>
      <c r="R14" s="419"/>
      <c r="S14" s="419"/>
      <c r="T14" s="419"/>
      <c r="U14" s="419"/>
      <c r="V14" s="419"/>
      <c r="W14" s="419"/>
      <c r="X14" s="99"/>
      <c r="Y14" s="99"/>
      <c r="Z14" s="99"/>
      <c r="AA14" s="99"/>
      <c r="AB14" s="102">
        <f>COUNT(D14:AA14)</f>
        <v>0</v>
      </c>
      <c r="AC14"/>
      <c r="AD14" s="321"/>
      <c r="AE14" s="321"/>
      <c r="AF14" s="321"/>
      <c r="AG14" s="342"/>
      <c r="AH14"/>
      <c r="AI14"/>
      <c r="AJ14"/>
      <c r="AK14"/>
      <c r="AL14" s="321"/>
    </row>
    <row r="15" spans="2:38" s="319" customFormat="1" x14ac:dyDescent="0.2">
      <c r="B15" s="343"/>
      <c r="C15" s="344" t="s">
        <v>303</v>
      </c>
      <c r="D15" s="420"/>
      <c r="E15" s="564"/>
      <c r="F15" s="421"/>
      <c r="G15" s="486"/>
      <c r="H15" s="422"/>
      <c r="I15" s="422"/>
      <c r="J15" s="422"/>
      <c r="K15" s="558"/>
      <c r="L15" s="415"/>
      <c r="M15" s="564"/>
      <c r="N15" s="422"/>
      <c r="O15" s="422"/>
      <c r="P15" s="420"/>
      <c r="Q15" s="564"/>
      <c r="R15" s="421"/>
      <c r="S15" s="486"/>
      <c r="T15" s="422"/>
      <c r="U15" s="564"/>
      <c r="V15" s="422"/>
      <c r="W15" s="422"/>
      <c r="X15" s="420"/>
      <c r="Y15" s="564"/>
      <c r="Z15" s="421"/>
      <c r="AA15" s="427"/>
      <c r="AB15" s="102">
        <f>COUNT(D15:AA15)</f>
        <v>0</v>
      </c>
      <c r="AC15" s="102"/>
      <c r="AD15" s="345" t="str">
        <f>IF(COUNTIF(D15:AA15,"(1)")=0," ",COUNTIF(D15:AA15,"(1)"))</f>
        <v xml:space="preserve"> </v>
      </c>
      <c r="AE15" s="345" t="str">
        <f>IF(COUNTIF(D15:AA15,"(2)")=0," ",COUNTIF(D15:AA15,"(2)"))</f>
        <v xml:space="preserve"> </v>
      </c>
      <c r="AF15" s="345" t="str">
        <f>IF(COUNTIF(D15:AA15,"(3)")=0," ",COUNTIF(D15:AA15,"(3)"))</f>
        <v xml:space="preserve"> </v>
      </c>
      <c r="AG15" s="346" t="str">
        <f>IF(SUM(AD15:AF15)=0," ",SUM(AD15:AF15))</f>
        <v xml:space="preserve"> </v>
      </c>
      <c r="AH15" s="313">
        <v>25</v>
      </c>
      <c r="AI15" s="313" t="str">
        <f>IF(AB15=0,Var!$B$8,IF(LARGE(D15:AA15,1)&gt;=35,Var!$B$4," "))</f>
        <v>---</v>
      </c>
      <c r="AJ15" s="313" t="str">
        <f>IF(AB15=0,Var!$B$8,IF(LARGE(D15:AA15,1)&gt;=38,Var!$B$4," "))</f>
        <v>---</v>
      </c>
      <c r="AK15" s="313" t="str">
        <f>IF(AB15=0,Var!$B$8,IF(LARGE(D15:AA15,1)=40,Var!$B$4," "))</f>
        <v>---</v>
      </c>
      <c r="AL15" s="332"/>
    </row>
    <row r="16" spans="2:38" s="319" customFormat="1" x14ac:dyDescent="0.2">
      <c r="B16" s="343"/>
      <c r="C16" s="344"/>
      <c r="D16" s="420"/>
      <c r="E16" s="564"/>
      <c r="F16" s="421"/>
      <c r="G16" s="427"/>
      <c r="H16" s="422"/>
      <c r="I16" s="422"/>
      <c r="J16" s="422"/>
      <c r="K16" s="559"/>
      <c r="L16" s="415"/>
      <c r="M16" s="564"/>
      <c r="N16" s="422"/>
      <c r="O16" s="422"/>
      <c r="P16" s="420"/>
      <c r="Q16" s="564"/>
      <c r="R16" s="421"/>
      <c r="S16" s="427"/>
      <c r="T16" s="422"/>
      <c r="U16" s="564"/>
      <c r="V16" s="422"/>
      <c r="W16" s="422"/>
      <c r="X16" s="420"/>
      <c r="Y16" s="564"/>
      <c r="Z16" s="421"/>
      <c r="AA16" s="427"/>
      <c r="AB16" s="102">
        <f>COUNT(D16:AA16)</f>
        <v>0</v>
      </c>
      <c r="AC16" s="102"/>
      <c r="AD16" s="345" t="str">
        <f>IF(COUNTIF(D16:AA16,"(1)")=0," ",COUNTIF(D16:AA16,"(1)"))</f>
        <v xml:space="preserve"> </v>
      </c>
      <c r="AE16" s="345" t="str">
        <f>IF(COUNTIF(D16:AA16,"(2)")=0," ",COUNTIF(D16:AA16,"(2)"))</f>
        <v xml:space="preserve"> </v>
      </c>
      <c r="AF16" s="345" t="str">
        <f>IF(COUNTIF(D16:AA16,"(3)")=0," ",COUNTIF(D16:AA16,"(3)"))</f>
        <v xml:space="preserve"> </v>
      </c>
      <c r="AG16" s="346" t="str">
        <f>IF(SUM(AD16:AF16)=0," ",SUM(AD16:AF16))</f>
        <v xml:space="preserve"> </v>
      </c>
      <c r="AH16" s="313" t="str">
        <f>IF(BE16=0,Var!$B$8,IF(LARGE(D16:AA16,1)&gt;=32,Var!$B$4," "))</f>
        <v>---</v>
      </c>
      <c r="AI16" s="313" t="str">
        <f>IF(BE16=0,Var!$B$8,IF(LARGE(D16:AA16,1)&gt;=35,Var!$B$4," "))</f>
        <v>---</v>
      </c>
      <c r="AJ16" s="313" t="str">
        <f>IF(BE16=0,Var!$B$8,IF(LARGE(D16:AA16,1)&gt;=38,Var!$B$4," "))</f>
        <v>---</v>
      </c>
      <c r="AK16" s="313" t="str">
        <f>IF(BE16=0,Var!$B$8,IF(LARGE(D16:AA16,1)=40,Var!$B$4," "))</f>
        <v>---</v>
      </c>
      <c r="AL16" s="332"/>
    </row>
    <row r="17" spans="2:64" s="319" customFormat="1" ht="22.7" customHeight="1" x14ac:dyDescent="0.25">
      <c r="B17" s="341"/>
      <c r="C17" s="98" t="s">
        <v>48</v>
      </c>
      <c r="D17" s="419"/>
      <c r="E17" s="419"/>
      <c r="F17" s="419"/>
      <c r="G17" s="419"/>
      <c r="H17" s="419"/>
      <c r="I17" s="419"/>
      <c r="J17" s="419"/>
      <c r="K17" s="419"/>
      <c r="L17" s="419"/>
      <c r="M17" s="419"/>
      <c r="N17" s="419"/>
      <c r="O17" s="419"/>
      <c r="P17" s="419"/>
      <c r="Q17" s="419"/>
      <c r="R17" s="419"/>
      <c r="S17" s="419"/>
      <c r="T17" s="419"/>
      <c r="U17" s="419"/>
      <c r="V17" s="419"/>
      <c r="W17" s="419"/>
      <c r="X17" s="419"/>
      <c r="Y17" s="419"/>
      <c r="Z17" s="419"/>
      <c r="AA17" s="419"/>
      <c r="AB17" s="102"/>
      <c r="AC17"/>
      <c r="AD17" s="321"/>
      <c r="AE17" s="321"/>
      <c r="AF17" s="321"/>
      <c r="AG17" s="342"/>
      <c r="AH17" s="348"/>
      <c r="AI17" s="348"/>
      <c r="AJ17" s="347"/>
      <c r="AK17" s="347"/>
      <c r="AL17" s="321"/>
    </row>
    <row r="18" spans="2:64" s="319" customFormat="1" x14ac:dyDescent="0.2">
      <c r="B18" s="343"/>
      <c r="C18" s="344"/>
      <c r="D18" s="420"/>
      <c r="E18" s="564"/>
      <c r="F18" s="421"/>
      <c r="G18" s="427"/>
      <c r="H18" s="422"/>
      <c r="I18" s="422"/>
      <c r="J18" s="422"/>
      <c r="K18" s="557"/>
      <c r="L18" s="415"/>
      <c r="M18" s="564"/>
      <c r="N18" s="422"/>
      <c r="O18" s="422"/>
      <c r="P18" s="420"/>
      <c r="Q18" s="564"/>
      <c r="R18" s="421"/>
      <c r="S18" s="427"/>
      <c r="T18" s="422"/>
      <c r="U18" s="564"/>
      <c r="V18" s="422"/>
      <c r="W18" s="422"/>
      <c r="X18" s="420"/>
      <c r="Y18" s="564"/>
      <c r="Z18" s="421"/>
      <c r="AA18" s="427"/>
      <c r="AB18" s="102">
        <f>COUNT(D18:AA18)</f>
        <v>0</v>
      </c>
      <c r="AC18" s="102"/>
      <c r="AD18" s="345" t="str">
        <f>IF(COUNTIF(D18:AA18,"(1)")=0," ",COUNTIF(D18:AA18,"(1)"))</f>
        <v xml:space="preserve"> </v>
      </c>
      <c r="AE18" s="345" t="str">
        <f>IF(COUNTIF(D18:AA18,"(2)")=0," ",COUNTIF(D18:AA18,"(2)"))</f>
        <v xml:space="preserve"> </v>
      </c>
      <c r="AF18" s="345" t="str">
        <f>IF(COUNTIF(D18:AA18,"(3)")=0," ",COUNTIF(D18:AA18,"(3)"))</f>
        <v xml:space="preserve"> </v>
      </c>
      <c r="AG18" s="346" t="str">
        <f>IF(SUM(AD18:AF18)=0," ",SUM(AD18:AF18))</f>
        <v xml:space="preserve"> </v>
      </c>
      <c r="AH18" s="313" t="str">
        <f>IF(BE18=0,Var!$B$8,IF(LARGE(D18:AA18,1)&gt;=32,Var!$B$4," "))</f>
        <v>---</v>
      </c>
      <c r="AI18" s="313" t="str">
        <f>IF(BE18=0,Var!$B$8,IF(LARGE(D18:AA18,1)&gt;=35,Var!$B$4," "))</f>
        <v>---</v>
      </c>
      <c r="AJ18" s="313" t="str">
        <f>IF(BE18=0,Var!$B$8,IF(LARGE(D18:AA18,1)&gt;=38,Var!$B$4," "))</f>
        <v>---</v>
      </c>
      <c r="AK18" s="313" t="str">
        <f>IF(BE18=0,Var!$B$8,IF(LARGE(D18:AA18,1)=40,Var!$B$4," "))</f>
        <v>---</v>
      </c>
      <c r="AL18" s="332"/>
    </row>
    <row r="19" spans="2:64" s="319" customFormat="1" ht="22.7" customHeight="1" x14ac:dyDescent="0.25">
      <c r="B19" s="341"/>
      <c r="C19" s="98" t="s">
        <v>257</v>
      </c>
      <c r="D19" s="419"/>
      <c r="E19" s="419"/>
      <c r="F19" s="419"/>
      <c r="G19" s="419"/>
      <c r="H19" s="419"/>
      <c r="I19" s="419"/>
      <c r="J19" s="419"/>
      <c r="K19" s="419"/>
      <c r="L19" s="419"/>
      <c r="M19" s="419"/>
      <c r="N19" s="419"/>
      <c r="O19" s="419"/>
      <c r="P19" s="419"/>
      <c r="Q19" s="419"/>
      <c r="R19" s="419"/>
      <c r="S19" s="419"/>
      <c r="T19" s="419"/>
      <c r="U19" s="419"/>
      <c r="V19" s="419"/>
      <c r="W19" s="419"/>
      <c r="X19" s="419"/>
      <c r="Y19" s="419"/>
      <c r="Z19" s="419"/>
      <c r="AA19" s="419"/>
      <c r="AB19" s="102"/>
      <c r="AC19" s="102"/>
      <c r="AD19" s="321"/>
      <c r="AE19" s="321"/>
      <c r="AF19" s="321"/>
      <c r="AG19" s="342"/>
      <c r="AH19" s="342"/>
      <c r="AI19" s="342"/>
      <c r="AJ19" s="321"/>
      <c r="AK19" s="321"/>
      <c r="AL19" s="321"/>
    </row>
    <row r="20" spans="2:64" s="319" customFormat="1" x14ac:dyDescent="0.2">
      <c r="B20" s="343"/>
      <c r="C20" s="344" t="s">
        <v>17</v>
      </c>
      <c r="D20" s="420"/>
      <c r="E20" s="564"/>
      <c r="F20" s="421"/>
      <c r="G20" s="486"/>
      <c r="H20" s="540"/>
      <c r="I20" s="540"/>
      <c r="J20" s="540"/>
      <c r="K20" s="560"/>
      <c r="L20" s="415"/>
      <c r="M20" s="564"/>
      <c r="N20" s="422"/>
      <c r="O20" s="540"/>
      <c r="P20" s="420"/>
      <c r="Q20" s="564"/>
      <c r="R20" s="421"/>
      <c r="S20" s="427"/>
      <c r="T20" s="422"/>
      <c r="U20" s="564"/>
      <c r="V20" s="422"/>
      <c r="W20" s="422"/>
      <c r="X20" s="420"/>
      <c r="Y20" s="564"/>
      <c r="Z20" s="421"/>
      <c r="AA20" s="427"/>
      <c r="AB20" s="102">
        <f>COUNT(D20:AA20)</f>
        <v>0</v>
      </c>
      <c r="AC20" s="102"/>
      <c r="AD20" s="345" t="str">
        <f>IF(COUNTIF(D20:AA20,"(1)")=0," ",COUNTIF(D20:AA20,"(1)"))</f>
        <v xml:space="preserve"> </v>
      </c>
      <c r="AE20" s="345" t="str">
        <f>IF(COUNTIF(D20:AA20,"(2)")=0," ",COUNTIF(D20:AA20,"(2)"))</f>
        <v xml:space="preserve"> </v>
      </c>
      <c r="AF20" s="345" t="str">
        <f>IF(COUNTIF(D20:AA20,"(3)")=0," ",COUNTIF(D20:AA20,"(3)"))</f>
        <v xml:space="preserve"> </v>
      </c>
      <c r="AG20" s="346" t="str">
        <f>IF(SUM(AD20:AF20)=0," ",SUM(AD20:AF20))</f>
        <v xml:space="preserve"> </v>
      </c>
      <c r="AH20" s="313">
        <v>22</v>
      </c>
      <c r="AI20" s="313">
        <v>22</v>
      </c>
      <c r="AJ20" s="313">
        <v>22</v>
      </c>
      <c r="AK20" s="313" t="str">
        <f>IF(BE20=0,Var!$B$8,IF(LARGE(D20:AA20,1)=40,Var!$B$4," "))</f>
        <v>---</v>
      </c>
      <c r="AL20" s="332"/>
    </row>
    <row r="21" spans="2:64" s="319" customFormat="1" ht="22.7" customHeight="1" x14ac:dyDescent="0.25">
      <c r="B21" s="341"/>
      <c r="C21" s="98" t="s">
        <v>258</v>
      </c>
      <c r="D21" s="419"/>
      <c r="E21" s="419"/>
      <c r="F21" s="419"/>
      <c r="G21" s="419"/>
      <c r="H21" s="419"/>
      <c r="I21" s="419"/>
      <c r="J21" s="419"/>
      <c r="K21" s="419"/>
      <c r="L21" s="419"/>
      <c r="M21" s="419"/>
      <c r="N21" s="419"/>
      <c r="O21" s="419"/>
      <c r="P21" s="419"/>
      <c r="Q21" s="419"/>
      <c r="R21" s="419"/>
      <c r="S21" s="419"/>
      <c r="T21" s="419"/>
      <c r="U21" s="419"/>
      <c r="V21" s="419"/>
      <c r="W21" s="419"/>
      <c r="X21" s="419"/>
      <c r="Y21" s="419"/>
      <c r="Z21" s="419"/>
      <c r="AA21" s="419"/>
      <c r="AB21" s="102"/>
      <c r="AC21" s="102"/>
      <c r="AD21" s="321"/>
      <c r="AE21" s="321"/>
      <c r="AF21" s="321"/>
      <c r="AG21" s="342"/>
      <c r="AH21"/>
      <c r="AI21"/>
      <c r="AJ21"/>
      <c r="AK21"/>
      <c r="AL21" s="321"/>
    </row>
    <row r="22" spans="2:64" s="319" customFormat="1" x14ac:dyDescent="0.2">
      <c r="B22" s="343"/>
      <c r="C22" s="344" t="s">
        <v>248</v>
      </c>
      <c r="D22" s="420"/>
      <c r="E22" s="564"/>
      <c r="F22" s="421"/>
      <c r="G22" s="427"/>
      <c r="H22" s="422"/>
      <c r="I22" s="422"/>
      <c r="J22" s="422"/>
      <c r="K22" s="558"/>
      <c r="L22" s="415"/>
      <c r="M22" s="564"/>
      <c r="N22" s="422"/>
      <c r="O22" s="422"/>
      <c r="P22" s="420"/>
      <c r="Q22" s="564"/>
      <c r="R22" s="421"/>
      <c r="S22" s="427"/>
      <c r="T22" s="422"/>
      <c r="U22" s="564"/>
      <c r="V22" s="422"/>
      <c r="W22" s="422"/>
      <c r="X22" s="420"/>
      <c r="Y22" s="564"/>
      <c r="Z22" s="421"/>
      <c r="AA22" s="427"/>
      <c r="AB22" s="102">
        <f>COUNT(D22:AA22)</f>
        <v>0</v>
      </c>
      <c r="AC22" s="102"/>
      <c r="AD22" s="345" t="str">
        <f>IF(COUNTIF(D22:AA22,"(1)")=0," ",COUNTIF(D22:AA22,"(1)"))</f>
        <v xml:space="preserve"> </v>
      </c>
      <c r="AE22" s="345" t="str">
        <f>IF(COUNTIF(D22:AA22,"(2)")=0," ",COUNTIF(D22:AA22,"(2)"))</f>
        <v xml:space="preserve"> </v>
      </c>
      <c r="AF22" s="345" t="str">
        <f>IF(COUNTIF(D22:AA22,"(3)")=0," ",COUNTIF(D22:AA22,"(3)"))</f>
        <v xml:space="preserve"> </v>
      </c>
      <c r="AG22" s="346" t="str">
        <f>IF(SUM(AD22:AF22)=0," ",SUM(AD22:AF22))</f>
        <v xml:space="preserve"> </v>
      </c>
      <c r="AH22" s="313">
        <v>19</v>
      </c>
      <c r="AI22" s="313">
        <v>19</v>
      </c>
      <c r="AJ22" s="313">
        <v>19</v>
      </c>
      <c r="AK22" s="313" t="str">
        <f>IF(BE22=0,Var!$B$8,IF(LARGE(D22:AA22,1)=40,Var!$B$4," "))</f>
        <v>---</v>
      </c>
      <c r="AL22" s="332"/>
    </row>
    <row r="23" spans="2:64" s="319" customFormat="1" x14ac:dyDescent="0.2">
      <c r="B23" s="343"/>
      <c r="C23" s="344"/>
      <c r="D23" s="420"/>
      <c r="E23" s="564"/>
      <c r="F23" s="421"/>
      <c r="G23" s="427"/>
      <c r="H23" s="422"/>
      <c r="I23" s="422"/>
      <c r="J23" s="422"/>
      <c r="K23" s="555"/>
      <c r="L23" s="415"/>
      <c r="M23" s="564"/>
      <c r="N23" s="422"/>
      <c r="O23" s="422"/>
      <c r="P23" s="420"/>
      <c r="Q23" s="564"/>
      <c r="R23" s="421"/>
      <c r="S23" s="427"/>
      <c r="T23" s="422"/>
      <c r="U23" s="564"/>
      <c r="V23" s="422"/>
      <c r="W23" s="422"/>
      <c r="X23" s="420"/>
      <c r="Y23" s="564"/>
      <c r="Z23" s="421"/>
      <c r="AA23" s="427"/>
      <c r="AB23" s="102">
        <f>COUNT(D23:AA23)</f>
        <v>0</v>
      </c>
      <c r="AC23" s="102"/>
      <c r="AD23" s="345" t="str">
        <f>IF(COUNTIF(D23:AA23,"(1)")=0," ",COUNTIF(D23:AA23,"(1)"))</f>
        <v xml:space="preserve"> </v>
      </c>
      <c r="AE23" s="345" t="str">
        <f>IF(COUNTIF(D23:AA23,"(2)")=0," ",COUNTIF(D23:AA23,"(2)"))</f>
        <v xml:space="preserve"> </v>
      </c>
      <c r="AF23" s="345" t="str">
        <f>IF(COUNTIF(D23:AA23,"(3)")=0," ",COUNTIF(D23:AA23,"(3)"))</f>
        <v xml:space="preserve"> </v>
      </c>
      <c r="AG23" s="346" t="str">
        <f>IF(SUM(AD23:AF23)=0," ",SUM(AD23:AF23))</f>
        <v xml:space="preserve"> </v>
      </c>
      <c r="AH23" s="313" t="str">
        <f>IF(BE23=0,Var!$B$8,IF(LARGE(D23:AA23,1)&gt;=32,Var!$B$4," "))</f>
        <v>---</v>
      </c>
      <c r="AI23" s="313" t="str">
        <f>IF(BE23=0,Var!$B$8,IF(LARGE(D23:AA23,1)&gt;=35,Var!$B$4," "))</f>
        <v>---</v>
      </c>
      <c r="AJ23" s="313" t="str">
        <f>IF(BE23=0,Var!$B$8,IF(LARGE(D23:AA23,1)&gt;=38,Var!$B$4," "))</f>
        <v>---</v>
      </c>
      <c r="AK23" s="313" t="str">
        <f>IF(BE23=0,Var!$B$8,IF(LARGE(D23:AA23,1)=40,Var!$B$4," "))</f>
        <v>---</v>
      </c>
      <c r="AL23" s="332"/>
    </row>
    <row r="24" spans="2:64" s="319" customFormat="1" x14ac:dyDescent="0.2">
      <c r="B24" s="343"/>
      <c r="C24" s="344" t="s">
        <v>17</v>
      </c>
      <c r="D24" s="420"/>
      <c r="E24" s="564"/>
      <c r="F24" s="421"/>
      <c r="G24" s="427"/>
      <c r="H24" s="422"/>
      <c r="I24" s="422"/>
      <c r="J24" s="422"/>
      <c r="K24" s="559"/>
      <c r="L24" s="415"/>
      <c r="M24" s="564"/>
      <c r="N24" s="422"/>
      <c r="O24" s="422"/>
      <c r="P24" s="420"/>
      <c r="Q24" s="564"/>
      <c r="R24" s="421"/>
      <c r="S24" s="427"/>
      <c r="T24" s="422"/>
      <c r="U24" s="564"/>
      <c r="V24" s="422"/>
      <c r="W24" s="422"/>
      <c r="X24" s="420"/>
      <c r="Y24" s="564"/>
      <c r="Z24" s="421"/>
      <c r="AA24" s="427"/>
      <c r="AB24" s="102">
        <f>COUNT(D24:AA24)</f>
        <v>0</v>
      </c>
      <c r="AC24" s="102"/>
      <c r="AD24" s="345" t="str">
        <f>IF(COUNTIF(D24:AA24,"(1)")=0," ",COUNTIF(D24:AA24,"(1)"))</f>
        <v xml:space="preserve"> </v>
      </c>
      <c r="AE24" s="345" t="str">
        <f>IF(COUNTIF(D24:AA24,"(2)")=0," ",COUNTIF(D24:AA24,"(2)"))</f>
        <v xml:space="preserve"> </v>
      </c>
      <c r="AF24" s="345" t="str">
        <f>IF(COUNTIF(D24:AA24,"(3)")=0," ",COUNTIF(D24:AA24,"(3)"))</f>
        <v xml:space="preserve"> </v>
      </c>
      <c r="AG24" s="346" t="str">
        <f>IF(SUM(AD24:AF24)=0," ",SUM(AD24:AF24))</f>
        <v xml:space="preserve"> </v>
      </c>
      <c r="AH24" s="313" t="str">
        <f>IF(BE24=0,Var!$B$8,IF(LARGE(D24:AA24,1)&gt;=32,Var!$B$4," "))</f>
        <v>---</v>
      </c>
      <c r="AI24" s="313" t="str">
        <f>IF(BE24=0,Var!$B$8,IF(LARGE(D24:AA24,1)&gt;=35,Var!$B$4," "))</f>
        <v>---</v>
      </c>
      <c r="AJ24" s="313" t="str">
        <f>IF(BE24=0,Var!$B$8,IF(LARGE(D24:AA24,1)&gt;=38,Var!$B$4," "))</f>
        <v>---</v>
      </c>
      <c r="AK24" s="313" t="str">
        <f>IF(BE24=0,Var!$B$8,IF(LARGE(D24:AA24,1)=40,Var!$B$4," "))</f>
        <v>---</v>
      </c>
      <c r="AL24" s="332"/>
    </row>
    <row r="25" spans="2:64" s="319" customFormat="1" ht="22.7" customHeight="1" x14ac:dyDescent="0.25">
      <c r="B25" s="341"/>
      <c r="C25" s="98" t="s">
        <v>262</v>
      </c>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102"/>
      <c r="AC25" s="102"/>
      <c r="AD25" s="321"/>
      <c r="AE25" s="321"/>
      <c r="AF25" s="321"/>
      <c r="AG25" s="342"/>
      <c r="AH25"/>
      <c r="AI25"/>
      <c r="AJ25"/>
      <c r="AK25"/>
      <c r="AL25" s="321"/>
      <c r="AM25" s="321"/>
      <c r="AN25" s="321"/>
      <c r="AO25" s="321"/>
      <c r="AP25" s="321"/>
      <c r="AQ25" s="321"/>
      <c r="AR25" s="349"/>
      <c r="AS25" s="321"/>
      <c r="AT25" s="321"/>
      <c r="AU25" s="321"/>
      <c r="AV25" s="321"/>
      <c r="AW25" s="321"/>
      <c r="AX25" s="321"/>
      <c r="AY25" s="321"/>
      <c r="AZ25" s="321"/>
      <c r="BA25" s="321"/>
      <c r="BC25" s="321"/>
      <c r="BD25" s="350"/>
      <c r="BE25" s="321"/>
      <c r="BF25" s="321"/>
      <c r="BG25" s="321"/>
      <c r="BH25" s="342"/>
      <c r="BI25" s="321"/>
      <c r="BJ25" s="321"/>
      <c r="BK25" s="321"/>
      <c r="BL25" s="321"/>
    </row>
    <row r="26" spans="2:64" s="319" customFormat="1" x14ac:dyDescent="0.2">
      <c r="B26" s="343"/>
      <c r="C26" s="344"/>
      <c r="D26" s="420"/>
      <c r="E26" s="564"/>
      <c r="F26" s="421"/>
      <c r="G26" s="427"/>
      <c r="H26" s="422"/>
      <c r="I26" s="422"/>
      <c r="J26" s="422"/>
      <c r="K26" s="557"/>
      <c r="L26" s="415"/>
      <c r="M26" s="564"/>
      <c r="N26" s="422"/>
      <c r="O26" s="422"/>
      <c r="P26" s="420"/>
      <c r="Q26" s="564"/>
      <c r="R26" s="421"/>
      <c r="S26" s="427"/>
      <c r="T26" s="422"/>
      <c r="U26" s="564"/>
      <c r="V26" s="422"/>
      <c r="W26" s="422"/>
      <c r="X26" s="420"/>
      <c r="Y26" s="564"/>
      <c r="Z26" s="421"/>
      <c r="AA26" s="427"/>
      <c r="AB26" s="102">
        <f>COUNT(D26:AA26)</f>
        <v>0</v>
      </c>
      <c r="AC26" s="102"/>
      <c r="AD26" s="345" t="str">
        <f>IF(COUNTIF(D26:AA26,"(1)")=0," ",COUNTIF(D26:AA26,"(1)"))</f>
        <v xml:space="preserve"> </v>
      </c>
      <c r="AE26" s="345" t="str">
        <f>IF(COUNTIF(D26:AA26,"(2)")=0," ",COUNTIF(D26:AA26,"(2)"))</f>
        <v xml:space="preserve"> </v>
      </c>
      <c r="AF26" s="345" t="str">
        <f>IF(COUNTIF(D26:AA26,"(3)")=0," ",COUNTIF(D26:AA26,"(3)"))</f>
        <v xml:space="preserve"> </v>
      </c>
      <c r="AG26" s="346" t="str">
        <f>IF(SUM(AD26:AF26)=0," ",SUM(AD26:AF26))</f>
        <v xml:space="preserve"> </v>
      </c>
      <c r="AH26" s="313" t="str">
        <f>IF(BE26=0,Var!$B$8,IF(LARGE(D26:AA26,1)&gt;=32,Var!$B$4," "))</f>
        <v>---</v>
      </c>
      <c r="AI26" s="313" t="str">
        <f>IF(BE26=0,Var!$B$8,IF(LARGE(D26:AA26,1)&gt;=35,Var!$B$4," "))</f>
        <v>---</v>
      </c>
      <c r="AJ26" s="313" t="str">
        <f>IF(BE26=0,Var!$B$8,IF(LARGE(D26:AA26,1)&gt;=38,Var!$B$4," "))</f>
        <v>---</v>
      </c>
      <c r="AK26" s="313" t="str">
        <f>IF(BE26=0,Var!$B$8,IF(LARGE(D26:AA26,1)=40,Var!$B$4," "))</f>
        <v>---</v>
      </c>
      <c r="AL26" s="332"/>
    </row>
    <row r="27" spans="2:64" s="319" customFormat="1" ht="22.7" customHeight="1" x14ac:dyDescent="0.25">
      <c r="B27" s="341"/>
      <c r="C27" s="98" t="s">
        <v>302</v>
      </c>
      <c r="D27" s="419"/>
      <c r="E27" s="419"/>
      <c r="F27" s="419"/>
      <c r="G27" s="419"/>
      <c r="H27" s="419"/>
      <c r="I27" s="419"/>
      <c r="J27" s="419"/>
      <c r="K27" s="419"/>
      <c r="L27" s="419"/>
      <c r="M27" s="419"/>
      <c r="N27" s="419"/>
      <c r="O27" s="419"/>
      <c r="P27" s="419"/>
      <c r="Q27" s="419"/>
      <c r="R27" s="419"/>
      <c r="S27" s="419"/>
      <c r="T27" s="419"/>
      <c r="U27" s="419"/>
      <c r="V27" s="419"/>
      <c r="W27" s="419"/>
      <c r="X27" s="419"/>
      <c r="Y27" s="419"/>
      <c r="Z27" s="419"/>
      <c r="AA27" s="419"/>
      <c r="AB27" s="102"/>
      <c r="AC27" s="102"/>
      <c r="AD27" s="321"/>
      <c r="AE27" s="321"/>
      <c r="AF27" s="321"/>
      <c r="AG27" s="342"/>
      <c r="AH27"/>
      <c r="AI27"/>
      <c r="AJ27"/>
      <c r="AK27"/>
      <c r="AL27" s="321"/>
      <c r="AM27" s="321"/>
      <c r="AN27" s="321"/>
      <c r="AO27" s="420"/>
      <c r="AP27" s="564"/>
      <c r="AQ27" s="421"/>
      <c r="AR27" s="486"/>
      <c r="AS27" s="321"/>
      <c r="AT27" s="321"/>
      <c r="AU27" s="321"/>
      <c r="AV27" s="321"/>
      <c r="AW27" s="321"/>
      <c r="AX27" s="321"/>
      <c r="AY27" s="321"/>
      <c r="AZ27" s="321"/>
      <c r="BA27" s="321"/>
      <c r="BC27" s="321"/>
      <c r="BD27" s="350"/>
      <c r="BE27" s="321"/>
      <c r="BF27" s="321"/>
      <c r="BG27" s="321"/>
      <c r="BH27" s="342"/>
      <c r="BI27" s="321"/>
      <c r="BJ27" s="321"/>
      <c r="BK27" s="321"/>
      <c r="BL27" s="321"/>
    </row>
    <row r="28" spans="2:64" s="319" customFormat="1" x14ac:dyDescent="0.2">
      <c r="B28" s="343"/>
      <c r="C28" s="344" t="s">
        <v>288</v>
      </c>
      <c r="D28" s="420"/>
      <c r="E28" s="564"/>
      <c r="F28" s="421"/>
      <c r="G28" s="486"/>
      <c r="H28" s="422"/>
      <c r="I28" s="422"/>
      <c r="J28" s="422"/>
      <c r="K28" s="557"/>
      <c r="L28" s="415"/>
      <c r="M28" s="564"/>
      <c r="N28" s="422"/>
      <c r="O28" s="422"/>
      <c r="P28" s="420"/>
      <c r="Q28" s="564"/>
      <c r="R28" s="421"/>
      <c r="S28" s="427"/>
      <c r="T28" s="422"/>
      <c r="U28" s="564"/>
      <c r="V28" s="422"/>
      <c r="W28" s="422"/>
      <c r="X28" s="420"/>
      <c r="Y28" s="564"/>
      <c r="Z28" s="421"/>
      <c r="AA28" s="486"/>
      <c r="AB28" s="102">
        <f>COUNT(D28:AA28)</f>
        <v>0</v>
      </c>
      <c r="AC28" s="102"/>
      <c r="AD28" s="345" t="str">
        <f>IF(COUNTIF(D28:AA28,"(1)")=0," ",COUNTIF(D28:AA28,"(1)"))</f>
        <v xml:space="preserve"> </v>
      </c>
      <c r="AE28" s="345" t="str">
        <f>IF(COUNTIF(D28:AA28,"(2)")=0," ",COUNTIF(D28:AA28,"(2)"))</f>
        <v xml:space="preserve"> </v>
      </c>
      <c r="AF28" s="345" t="str">
        <f>IF(COUNTIF(D28:AA28,"(3)")=0," ",COUNTIF(D28:AA28,"(3)"))</f>
        <v xml:space="preserve"> </v>
      </c>
      <c r="AG28" s="346" t="str">
        <f>IF(SUM(AD28:AF28)=0," ",SUM(AD28:AF28))</f>
        <v xml:space="preserve"> </v>
      </c>
      <c r="AH28" s="313" t="str">
        <f>IF(BE28=0,Var!$B$8,IF(LARGE(D28:AA28,1)&gt;=32,Var!$B$4," "))</f>
        <v>---</v>
      </c>
      <c r="AI28" s="313" t="str">
        <f>IF(BE28=0,Var!$B$8,IF(LARGE(D28:AA28,1)&gt;=35,Var!$B$4," "))</f>
        <v>---</v>
      </c>
      <c r="AJ28" s="313" t="str">
        <f>IF(BE28=0,Var!$B$8,IF(LARGE(D28:AA28,1)&gt;=38,Var!$B$4," "))</f>
        <v>---</v>
      </c>
      <c r="AK28" s="313" t="str">
        <f>IF(BE28=0,Var!$B$8,IF(LARGE(D28:AA28,1)=40,Var!$B$4," "))</f>
        <v>---</v>
      </c>
      <c r="AL28" s="332"/>
    </row>
    <row r="29" spans="2:64" s="319" customFormat="1" ht="22.7" customHeight="1" x14ac:dyDescent="0.25">
      <c r="B29" s="341"/>
      <c r="C29" s="98" t="s">
        <v>263</v>
      </c>
      <c r="D29" s="419"/>
      <c r="E29" s="419"/>
      <c r="F29" s="419"/>
      <c r="G29" s="419"/>
      <c r="H29" s="419"/>
      <c r="I29" s="419"/>
      <c r="J29" s="419"/>
      <c r="K29" s="419"/>
      <c r="L29" s="419"/>
      <c r="M29" s="419"/>
      <c r="N29" s="419"/>
      <c r="O29" s="419"/>
      <c r="P29" s="419"/>
      <c r="Q29" s="419"/>
      <c r="R29" s="419"/>
      <c r="S29" s="419"/>
      <c r="T29" s="419"/>
      <c r="U29" s="419"/>
      <c r="V29" s="419"/>
      <c r="W29" s="419"/>
      <c r="X29" s="419"/>
      <c r="Y29" s="419"/>
      <c r="Z29" s="419"/>
      <c r="AA29" s="419"/>
      <c r="AB29" s="102"/>
      <c r="AC29" s="102"/>
      <c r="AD29" s="321"/>
      <c r="AE29" s="321"/>
      <c r="AF29" s="321"/>
      <c r="AG29" s="342"/>
      <c r="AH29"/>
      <c r="AI29"/>
      <c r="AJ29"/>
      <c r="AK29"/>
      <c r="AL29" s="321"/>
      <c r="AM29" s="321"/>
      <c r="AN29" s="321"/>
      <c r="AO29" s="321"/>
      <c r="AP29" s="321"/>
      <c r="AQ29" s="321"/>
      <c r="AR29" s="349"/>
      <c r="AS29" s="321"/>
      <c r="AT29" s="321"/>
      <c r="AU29" s="321"/>
      <c r="AV29" s="321"/>
      <c r="AW29" s="321"/>
      <c r="AX29" s="321"/>
      <c r="AY29" s="321"/>
      <c r="AZ29" s="321"/>
      <c r="BA29" s="321"/>
      <c r="BC29" s="321"/>
      <c r="BD29" s="350"/>
      <c r="BE29" s="321"/>
      <c r="BF29" s="321"/>
      <c r="BG29" s="321"/>
      <c r="BH29" s="342"/>
      <c r="BI29" s="321"/>
      <c r="BJ29" s="321"/>
      <c r="BK29" s="321"/>
      <c r="BL29" s="321"/>
    </row>
    <row r="30" spans="2:64" s="319" customFormat="1" x14ac:dyDescent="0.2">
      <c r="B30" s="343"/>
      <c r="C30" s="344"/>
      <c r="D30" s="420"/>
      <c r="E30" s="564"/>
      <c r="F30" s="421"/>
      <c r="G30" s="427"/>
      <c r="H30" s="422"/>
      <c r="I30" s="422"/>
      <c r="J30" s="422"/>
      <c r="K30" s="557"/>
      <c r="L30" s="415"/>
      <c r="M30" s="564"/>
      <c r="N30" s="422"/>
      <c r="O30" s="422"/>
      <c r="P30" s="420"/>
      <c r="Q30" s="564"/>
      <c r="R30" s="421"/>
      <c r="S30" s="427"/>
      <c r="T30" s="422"/>
      <c r="U30" s="564"/>
      <c r="V30" s="422"/>
      <c r="W30" s="422"/>
      <c r="X30" s="420"/>
      <c r="Y30" s="564"/>
      <c r="Z30" s="421"/>
      <c r="AA30" s="427"/>
      <c r="AB30" s="102">
        <f>COUNT(D30:AA30)</f>
        <v>0</v>
      </c>
      <c r="AC30" s="102"/>
      <c r="AD30" s="345" t="str">
        <f>IF(COUNTIF(D30:AA30,"(1)")=0," ",COUNTIF(D30:AA30,"(1)"))</f>
        <v xml:space="preserve"> </v>
      </c>
      <c r="AE30" s="345" t="str">
        <f>IF(COUNTIF(D30:AA30,"(2)")=0," ",COUNTIF(D30:AA30,"(2)"))</f>
        <v xml:space="preserve"> </v>
      </c>
      <c r="AF30" s="345" t="str">
        <f>IF(COUNTIF(D30:AA30,"(3)")=0," ",COUNTIF(D30:AA30,"(3)"))</f>
        <v xml:space="preserve"> </v>
      </c>
      <c r="AG30" s="346" t="str">
        <f t="shared" ref="AG30" si="0">IF(SUM(AD30:AF30)=0," ",SUM(AD30:AF30))</f>
        <v xml:space="preserve"> </v>
      </c>
      <c r="AH30" s="313" t="str">
        <f>IF(BE30=0,Var!$B$8,IF(LARGE(D30:AA30,1)&gt;=32,Var!$B$4," "))</f>
        <v>---</v>
      </c>
      <c r="AI30" s="313" t="str">
        <f>IF(BE30=0,Var!$B$8,IF(LARGE(D30:AA30,1)&gt;=35,Var!$B$4," "))</f>
        <v>---</v>
      </c>
      <c r="AJ30" s="313" t="str">
        <f>IF(BE30=0,Var!$B$8,IF(LARGE(D30:AA30,1)&gt;=38,Var!$B$4," "))</f>
        <v>---</v>
      </c>
      <c r="AK30" s="313" t="str">
        <f>IF(BE30=0,Var!$B$8,IF(LARGE(D30:AA30,1)=40,Var!$B$4," "))</f>
        <v>---</v>
      </c>
      <c r="AL30" s="332"/>
    </row>
    <row r="31" spans="2:64" s="319" customFormat="1" ht="22.7" customHeight="1" x14ac:dyDescent="0.25">
      <c r="B31" s="341"/>
      <c r="C31" s="98" t="s">
        <v>301</v>
      </c>
      <c r="D31" s="419"/>
      <c r="E31" s="419"/>
      <c r="F31" s="419"/>
      <c r="G31" s="419"/>
      <c r="H31" s="419"/>
      <c r="I31" s="419"/>
      <c r="J31" s="419"/>
      <c r="K31" s="419"/>
      <c r="L31" s="419"/>
      <c r="M31" s="419"/>
      <c r="N31" s="419"/>
      <c r="O31" s="419"/>
      <c r="P31" s="419"/>
      <c r="Q31" s="419"/>
      <c r="R31" s="419"/>
      <c r="S31" s="419"/>
      <c r="T31" s="419"/>
      <c r="U31" s="419"/>
      <c r="V31" s="419"/>
      <c r="W31" s="419"/>
      <c r="X31" s="419"/>
      <c r="Y31" s="419"/>
      <c r="Z31" s="419"/>
      <c r="AA31" s="419"/>
      <c r="AB31" s="102"/>
      <c r="AC31" s="102"/>
      <c r="AD31" s="347"/>
      <c r="AE31" s="347"/>
      <c r="AF31" s="347"/>
      <c r="AG31" s="348"/>
      <c r="AH31"/>
      <c r="AI31"/>
      <c r="AJ31"/>
      <c r="AK31"/>
      <c r="AL31" s="321"/>
      <c r="AM31" s="321"/>
      <c r="AN31" s="321"/>
      <c r="AO31" s="321"/>
      <c r="AP31" s="321"/>
      <c r="AQ31" s="321"/>
      <c r="AR31" s="349"/>
      <c r="AS31" s="321"/>
      <c r="AT31" s="321"/>
      <c r="AU31" s="321"/>
      <c r="AV31" s="321"/>
      <c r="AW31" s="321"/>
      <c r="AX31" s="321"/>
      <c r="AY31" s="321"/>
      <c r="AZ31" s="321"/>
      <c r="BA31" s="321"/>
      <c r="BC31" s="321"/>
      <c r="BD31" s="350"/>
      <c r="BE31" s="321"/>
      <c r="BF31" s="321"/>
      <c r="BG31" s="321"/>
      <c r="BH31" s="342"/>
      <c r="BI31" s="321"/>
      <c r="BJ31" s="321"/>
      <c r="BK31" s="321"/>
      <c r="BL31" s="321"/>
    </row>
    <row r="32" spans="2:64" s="319" customFormat="1" x14ac:dyDescent="0.2">
      <c r="B32" s="343"/>
      <c r="C32" s="344" t="s">
        <v>16</v>
      </c>
      <c r="D32" s="420"/>
      <c r="E32" s="564"/>
      <c r="F32" s="421"/>
      <c r="G32" s="486"/>
      <c r="H32" s="422"/>
      <c r="I32" s="422"/>
      <c r="J32" s="422"/>
      <c r="K32" s="557"/>
      <c r="L32" s="415"/>
      <c r="M32" s="564"/>
      <c r="N32" s="422"/>
      <c r="O32" s="422"/>
      <c r="P32" s="420"/>
      <c r="Q32" s="564"/>
      <c r="R32" s="421"/>
      <c r="S32" s="486"/>
      <c r="T32" s="422"/>
      <c r="U32" s="564"/>
      <c r="V32" s="422"/>
      <c r="W32" s="422"/>
      <c r="X32" s="420"/>
      <c r="Y32" s="564"/>
      <c r="Z32" s="421"/>
      <c r="AA32" s="427"/>
      <c r="AB32" s="102"/>
      <c r="AC32" s="102"/>
      <c r="AD32" s="345" t="str">
        <f>IF(COUNTIF(D32:AA32,"(1)")=0," ",COUNTIF(D32:AA32,"(1)"))</f>
        <v xml:space="preserve"> </v>
      </c>
      <c r="AE32" s="345" t="str">
        <f>IF(COUNTIF(D32:AA32,"(2)")=0," ",COUNTIF(D32:AA32,"(2)"))</f>
        <v xml:space="preserve"> </v>
      </c>
      <c r="AF32" s="345" t="str">
        <f>IF(COUNTIF(D32:AA32,"(3)")=0," ",COUNTIF(D32:AA32,"(3)"))</f>
        <v xml:space="preserve"> </v>
      </c>
      <c r="AG32" s="346" t="str">
        <f t="shared" ref="AG32" si="1">IF(SUM(AD32:AF32)=0," ",SUM(AD32:AF32))</f>
        <v xml:space="preserve"> </v>
      </c>
      <c r="AH32" s="313">
        <v>23</v>
      </c>
      <c r="AI32" s="313">
        <v>23</v>
      </c>
      <c r="AJ32" s="313" t="str">
        <f>IF(BE32=0,Var!$B$8,IF(LARGE(D32:AA32,1)&gt;=38,Var!$B$4," "))</f>
        <v>---</v>
      </c>
      <c r="AK32" s="313" t="str">
        <f>IF(BE32=0,Var!$B$8,IF(LARGE(D32:AA32,1)&gt;=40,Var!$B$4," "))</f>
        <v>---</v>
      </c>
      <c r="AL32" s="332"/>
    </row>
    <row r="33" spans="2:64" s="319" customFormat="1" ht="22.7" customHeight="1" x14ac:dyDescent="0.25">
      <c r="B33" s="341"/>
      <c r="C33" s="98" t="s">
        <v>264</v>
      </c>
      <c r="D33" s="419"/>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102"/>
      <c r="AC33" s="102"/>
      <c r="AD33" s="321"/>
      <c r="AE33" s="321"/>
      <c r="AF33" s="321"/>
      <c r="AG33" s="342"/>
      <c r="AH33"/>
      <c r="AI33"/>
      <c r="AJ33"/>
      <c r="AK33"/>
      <c r="AL33" s="321"/>
      <c r="AM33" s="321"/>
      <c r="AN33" s="321"/>
      <c r="AO33" s="321"/>
      <c r="AP33" s="321"/>
      <c r="AQ33" s="321"/>
      <c r="AR33" s="349"/>
      <c r="AS33" s="321"/>
      <c r="AT33" s="321"/>
      <c r="AU33" s="321"/>
      <c r="AV33" s="321"/>
      <c r="AW33" s="321"/>
      <c r="AX33" s="321"/>
      <c r="AY33" s="321"/>
      <c r="AZ33" s="321"/>
      <c r="BA33" s="321"/>
      <c r="BC33" s="321"/>
      <c r="BD33" s="350"/>
      <c r="BE33" s="321"/>
      <c r="BF33" s="321"/>
      <c r="BG33" s="321"/>
      <c r="BH33" s="342"/>
      <c r="BI33" s="321"/>
      <c r="BJ33" s="321"/>
      <c r="BK33" s="321"/>
      <c r="BL33" s="321"/>
    </row>
    <row r="34" spans="2:64" s="319" customFormat="1" x14ac:dyDescent="0.2">
      <c r="B34" s="343"/>
      <c r="C34" s="344" t="s">
        <v>22</v>
      </c>
      <c r="D34" s="420"/>
      <c r="E34" s="564"/>
      <c r="F34" s="421"/>
      <c r="G34" s="427"/>
      <c r="H34" s="422"/>
      <c r="I34" s="422"/>
      <c r="J34" s="422"/>
      <c r="K34" s="558"/>
      <c r="L34" s="415"/>
      <c r="M34" s="564"/>
      <c r="N34" s="422"/>
      <c r="O34" s="422"/>
      <c r="P34" s="420"/>
      <c r="Q34" s="564"/>
      <c r="R34" s="421"/>
      <c r="S34" s="427"/>
      <c r="T34" s="422"/>
      <c r="U34" s="564"/>
      <c r="V34" s="422"/>
      <c r="W34" s="422"/>
      <c r="X34" s="420"/>
      <c r="Y34" s="564"/>
      <c r="Z34" s="421"/>
      <c r="AA34" s="427"/>
      <c r="AB34" s="102">
        <f>COUNT(D34:AA34)</f>
        <v>0</v>
      </c>
      <c r="AC34" s="102"/>
      <c r="AD34" s="345" t="str">
        <f>IF(COUNTIF(D34:AA34,"(1)")=0," ",COUNTIF(D34:AA34,"(1)"))</f>
        <v xml:space="preserve"> </v>
      </c>
      <c r="AE34" s="345" t="str">
        <f>IF(COUNTIF(D34:AA34,"(2)")=0," ",COUNTIF(D34:AA34,"(2)"))</f>
        <v xml:space="preserve"> </v>
      </c>
      <c r="AF34" s="345" t="str">
        <f>IF(COUNTIF(D34:AA34,"(3)")=0," ",COUNTIF(D34:AA34,"(3)"))</f>
        <v xml:space="preserve"> </v>
      </c>
      <c r="AG34" s="346" t="str">
        <f>IF(SUM(AD34:AF34)=0," ",SUM(AD34:AF34))</f>
        <v xml:space="preserve"> </v>
      </c>
      <c r="AH34" s="313">
        <v>99</v>
      </c>
      <c r="AI34" s="313">
        <v>99</v>
      </c>
      <c r="AJ34" s="313">
        <v>99</v>
      </c>
      <c r="AK34" s="313" t="str">
        <f>IF(BE34=0,Var!$B$8,IF(LARGE(D34:AA34,1)=40,Var!$B$4," "))</f>
        <v>---</v>
      </c>
      <c r="AL34" s="332"/>
    </row>
    <row r="35" spans="2:64" s="319" customFormat="1" x14ac:dyDescent="0.2">
      <c r="B35" s="343"/>
      <c r="C35" s="344"/>
      <c r="D35" s="420"/>
      <c r="E35" s="564"/>
      <c r="F35" s="421"/>
      <c r="G35" s="427"/>
      <c r="H35" s="422"/>
      <c r="I35" s="422"/>
      <c r="J35" s="422"/>
      <c r="K35" s="559"/>
      <c r="L35" s="415"/>
      <c r="M35" s="564"/>
      <c r="N35" s="422"/>
      <c r="O35" s="422"/>
      <c r="P35" s="420"/>
      <c r="Q35" s="564"/>
      <c r="R35" s="421"/>
      <c r="S35" s="427"/>
      <c r="T35" s="422"/>
      <c r="U35" s="564"/>
      <c r="V35" s="422"/>
      <c r="W35" s="422"/>
      <c r="X35" s="420"/>
      <c r="Y35" s="564"/>
      <c r="Z35" s="421"/>
      <c r="AA35" s="427"/>
      <c r="AB35" s="102">
        <f>COUNT(D35:AA35)</f>
        <v>0</v>
      </c>
      <c r="AC35" s="102"/>
      <c r="AD35" s="345" t="str">
        <f>IF(COUNTIF(D35:AA35,"(1)")=0," ",COUNTIF(D35:AA35,"(1)"))</f>
        <v xml:space="preserve"> </v>
      </c>
      <c r="AE35" s="345" t="str">
        <f>IF(COUNTIF(D35:AA35,"(2)")=0," ",COUNTIF(D35:AA35,"(2)"))</f>
        <v xml:space="preserve"> </v>
      </c>
      <c r="AF35" s="345" t="str">
        <f>IF(COUNTIF(D35:AA35,"(3)")=0," ",COUNTIF(D35:AA35,"(3)"))</f>
        <v xml:space="preserve"> </v>
      </c>
      <c r="AG35" s="346" t="str">
        <f>IF(SUM(AD35:AF35)=0," ",SUM(AD35:AF35))</f>
        <v xml:space="preserve"> </v>
      </c>
      <c r="AH35" s="313" t="str">
        <f>IF(BE35=0,Var!$B$8,IF(LARGE(D35:AA35,1)&gt;=32,Var!$B$4," "))</f>
        <v>---</v>
      </c>
      <c r="AI35" s="313" t="str">
        <f>IF(BE35=0,Var!$B$8,IF(LARGE(D35:AA35,1)&gt;=35,Var!$B$4," "))</f>
        <v>---</v>
      </c>
      <c r="AJ35" s="313" t="str">
        <f>IF(BE35=0,Var!$B$8,IF(LARGE(D35:AA35,1)&gt;=38,Var!$B$4," "))</f>
        <v>---</v>
      </c>
      <c r="AK35" s="313" t="str">
        <f>IF(BE35=0,Var!$B$8,IF(LARGE(D35:AA35,1)=40,Var!$B$4," "))</f>
        <v>---</v>
      </c>
      <c r="AL35" s="332"/>
    </row>
    <row r="36" spans="2:64" s="319" customFormat="1" ht="22.7" customHeight="1" x14ac:dyDescent="0.25">
      <c r="B36" s="341"/>
      <c r="C36" s="98" t="s">
        <v>265</v>
      </c>
      <c r="D36" s="419"/>
      <c r="E36" s="419"/>
      <c r="F36" s="419"/>
      <c r="G36" s="419"/>
      <c r="H36" s="419"/>
      <c r="I36" s="419"/>
      <c r="J36" s="419"/>
      <c r="K36" s="419"/>
      <c r="L36" s="419"/>
      <c r="M36" s="419"/>
      <c r="N36" s="419"/>
      <c r="O36" s="419"/>
      <c r="P36" s="419"/>
      <c r="Q36" s="419"/>
      <c r="R36" s="419"/>
      <c r="S36" s="419"/>
      <c r="T36" s="419"/>
      <c r="U36" s="419"/>
      <c r="V36" s="419"/>
      <c r="W36" s="419"/>
      <c r="X36" s="419"/>
      <c r="Y36" s="419"/>
      <c r="Z36" s="419"/>
      <c r="AA36" s="419"/>
      <c r="AB36" s="102"/>
      <c r="AC36" s="102"/>
      <c r="AD36" s="347"/>
      <c r="AE36" s="347"/>
      <c r="AF36" s="347"/>
      <c r="AG36" s="348"/>
      <c r="AH36"/>
      <c r="AI36"/>
      <c r="AJ36"/>
      <c r="AK36"/>
      <c r="AL36" s="321"/>
      <c r="AM36" s="321"/>
      <c r="AN36" s="321"/>
      <c r="AO36" s="321"/>
      <c r="AP36" s="321"/>
      <c r="AQ36" s="321"/>
      <c r="AR36" s="349"/>
      <c r="AS36" s="321"/>
      <c r="AT36" s="321"/>
      <c r="AU36" s="321"/>
      <c r="AV36" s="321"/>
      <c r="AW36" s="321"/>
      <c r="AX36" s="321"/>
      <c r="AY36" s="321"/>
      <c r="AZ36" s="321"/>
      <c r="BA36" s="321"/>
      <c r="BC36" s="321"/>
      <c r="BD36" s="350"/>
      <c r="BE36" s="321"/>
      <c r="BF36" s="321"/>
      <c r="BG36" s="321"/>
      <c r="BH36" s="342"/>
      <c r="BI36" s="321"/>
      <c r="BJ36" s="321"/>
      <c r="BK36" s="321"/>
      <c r="BL36" s="321"/>
    </row>
    <row r="37" spans="2:64" s="319" customFormat="1" x14ac:dyDescent="0.2">
      <c r="B37" s="343"/>
      <c r="C37" s="344" t="s">
        <v>287</v>
      </c>
      <c r="D37" s="420"/>
      <c r="E37" s="563"/>
      <c r="F37" s="418"/>
      <c r="G37" s="552"/>
      <c r="H37" s="553"/>
      <c r="I37" s="553"/>
      <c r="J37" s="553"/>
      <c r="K37" s="561"/>
      <c r="L37" s="420"/>
      <c r="M37" s="563"/>
      <c r="N37" s="418"/>
      <c r="O37" s="553"/>
      <c r="P37" s="420"/>
      <c r="Q37" s="563"/>
      <c r="R37" s="418"/>
      <c r="S37" s="562"/>
      <c r="T37" s="415"/>
      <c r="U37" s="563"/>
      <c r="V37" s="415"/>
      <c r="W37" s="415"/>
      <c r="X37" s="420"/>
      <c r="Y37" s="563"/>
      <c r="Z37" s="418"/>
      <c r="AA37" s="562"/>
      <c r="AB37" s="102"/>
      <c r="AC37" s="102"/>
      <c r="AD37" s="345" t="str">
        <f>IF(COUNTIF(D37:AA37,"(1)")=0," ",COUNTIF(D37:AA37,"(1)"))</f>
        <v xml:space="preserve"> </v>
      </c>
      <c r="AE37" s="345" t="str">
        <f>IF(COUNTIF(D37:AA37,"(2)")=0," ",COUNTIF(D37:AA37,"(2)"))</f>
        <v xml:space="preserve"> </v>
      </c>
      <c r="AF37" s="345" t="str">
        <f>IF(COUNTIF(D37:AA37,"(3)")=0," ",COUNTIF(D37:AA37,"(3)"))</f>
        <v xml:space="preserve"> </v>
      </c>
      <c r="AG37" s="346" t="str">
        <f t="shared" ref="AG37:AG38" si="2">IF(SUM(AD37:AF37)=0," ",SUM(AD37:AF37))</f>
        <v xml:space="preserve"> </v>
      </c>
      <c r="AH37" s="313">
        <v>22</v>
      </c>
      <c r="AI37" s="313">
        <v>22</v>
      </c>
      <c r="AJ37" s="313">
        <v>22</v>
      </c>
      <c r="AK37" s="313">
        <v>23</v>
      </c>
      <c r="AL37" s="332"/>
    </row>
    <row r="38" spans="2:64" s="319" customFormat="1" x14ac:dyDescent="0.2">
      <c r="B38" s="343"/>
      <c r="C38" s="344"/>
      <c r="D38" s="420"/>
      <c r="E38" s="564"/>
      <c r="F38" s="421"/>
      <c r="G38" s="427"/>
      <c r="H38" s="422"/>
      <c r="I38" s="422"/>
      <c r="J38" s="422"/>
      <c r="K38" s="559"/>
      <c r="L38" s="415"/>
      <c r="M38" s="564"/>
      <c r="N38" s="422"/>
      <c r="O38" s="422"/>
      <c r="P38" s="420"/>
      <c r="Q38" s="564"/>
      <c r="R38" s="421"/>
      <c r="S38" s="427"/>
      <c r="T38" s="422"/>
      <c r="U38" s="564"/>
      <c r="V38" s="422"/>
      <c r="W38" s="422"/>
      <c r="X38" s="420"/>
      <c r="Y38" s="564"/>
      <c r="Z38" s="421"/>
      <c r="AA38" s="427"/>
      <c r="AB38" s="102">
        <f>COUNT(D38:AA38)</f>
        <v>0</v>
      </c>
      <c r="AC38" s="102"/>
      <c r="AD38" s="345" t="str">
        <f>IF(COUNTIF(D38:AA38,"(1)")=0," ",COUNTIF(D38:AA38,"(1)"))</f>
        <v xml:space="preserve"> </v>
      </c>
      <c r="AE38" s="345" t="str">
        <f>IF(COUNTIF(D38:AA38,"(2)")=0," ",COUNTIF(D38:AA38,"(2)"))</f>
        <v xml:space="preserve"> </v>
      </c>
      <c r="AF38" s="345" t="str">
        <f>IF(COUNTIF(D38:AA38,"(3)")=0," ",COUNTIF(D38:AA38,"(3)"))</f>
        <v xml:space="preserve"> </v>
      </c>
      <c r="AG38" s="346" t="str">
        <f t="shared" si="2"/>
        <v xml:space="preserve"> </v>
      </c>
      <c r="AH38" s="313" t="str">
        <f>IF(BE38=0,Var!$B$8,IF(LARGE(D38:AA38,1)&gt;=32,Var!$B$4," "))</f>
        <v>---</v>
      </c>
      <c r="AI38" s="313" t="str">
        <f>IF(BE38=0,Var!$B$8,IF(LARGE(D38:AA38,1)&gt;=35,Var!$B$4," "))</f>
        <v>---</v>
      </c>
      <c r="AJ38" s="313" t="str">
        <f>IF(BE38=0,Var!$B$8,IF(LARGE(D38:AA38,1)&gt;=38,Var!$B$4," "))</f>
        <v>---</v>
      </c>
      <c r="AK38" s="313" t="str">
        <f>IF(BE38=0,Var!$B$8,IF(LARGE(D38:AA38,1)&gt;=40,Var!$B$4," "))</f>
        <v>---</v>
      </c>
      <c r="AL38" s="332"/>
    </row>
    <row r="39" spans="2:64" s="319" customFormat="1" ht="22.7" customHeight="1" x14ac:dyDescent="0.25">
      <c r="B39" s="341"/>
      <c r="C39" s="98" t="s">
        <v>343</v>
      </c>
      <c r="D39" s="419"/>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102"/>
      <c r="AC39" s="102"/>
      <c r="AD39" s="321"/>
      <c r="AE39" s="321"/>
      <c r="AF39" s="321"/>
      <c r="AG39" s="342"/>
      <c r="AH39"/>
      <c r="AI39"/>
      <c r="AJ39"/>
      <c r="AK39"/>
      <c r="AL39" s="321"/>
      <c r="AM39" s="321"/>
      <c r="AN39" s="321"/>
      <c r="AO39" s="321"/>
      <c r="AP39" s="321"/>
      <c r="AQ39" s="321"/>
      <c r="AR39" s="349"/>
      <c r="AS39" s="321"/>
      <c r="AT39" s="321"/>
      <c r="AU39" s="321"/>
      <c r="AV39" s="321"/>
      <c r="AW39" s="321"/>
      <c r="AX39" s="321"/>
      <c r="AY39" s="321"/>
      <c r="AZ39" s="321"/>
      <c r="BA39" s="321"/>
      <c r="BC39" s="321"/>
      <c r="BD39" s="350"/>
      <c r="BE39" s="321"/>
      <c r="BF39" s="321"/>
      <c r="BG39" s="321"/>
      <c r="BH39" s="342"/>
      <c r="BI39" s="321"/>
      <c r="BJ39" s="321"/>
      <c r="BK39" s="321"/>
      <c r="BL39" s="321"/>
    </row>
    <row r="40" spans="2:64" s="319" customFormat="1" x14ac:dyDescent="0.2">
      <c r="B40" s="343"/>
      <c r="C40" s="344" t="s">
        <v>331</v>
      </c>
      <c r="D40" s="420"/>
      <c r="E40" s="564"/>
      <c r="F40" s="421"/>
      <c r="G40" s="486"/>
      <c r="H40" s="422"/>
      <c r="I40" s="422"/>
      <c r="J40" s="422"/>
      <c r="K40" s="557"/>
      <c r="L40" s="415"/>
      <c r="M40" s="564"/>
      <c r="N40" s="422"/>
      <c r="O40" s="422"/>
      <c r="P40" s="420"/>
      <c r="Q40" s="564"/>
      <c r="R40" s="421"/>
      <c r="S40" s="486"/>
      <c r="T40" s="422"/>
      <c r="U40" s="564"/>
      <c r="V40" s="422"/>
      <c r="W40" s="422"/>
      <c r="X40" s="420"/>
      <c r="Y40" s="564"/>
      <c r="Z40" s="421"/>
      <c r="AA40" s="486"/>
      <c r="AB40" s="102">
        <f>COUNT(D40:AA40)</f>
        <v>0</v>
      </c>
      <c r="AC40" s="102"/>
      <c r="AD40" s="345" t="str">
        <f>IF(COUNTIF(D40:AA40,"(1)")=0," ",COUNTIF(D40:AA40,"(1)"))</f>
        <v xml:space="preserve"> </v>
      </c>
      <c r="AE40" s="345" t="str">
        <f>IF(COUNTIF(D40:AA40,"(2)")=0," ",COUNTIF(D40:AA40,"(2)"))</f>
        <v xml:space="preserve"> </v>
      </c>
      <c r="AF40" s="345" t="str">
        <f>IF(COUNTIF(D40:AA40,"(3)")=0," ",COUNTIF(D40:AA40,"(3)"))</f>
        <v xml:space="preserve"> </v>
      </c>
      <c r="AG40" s="346" t="str">
        <f>IF(SUM(AD40:AF40)=0," ",SUM(AD40:AF40))</f>
        <v xml:space="preserve"> </v>
      </c>
      <c r="AH40" s="313">
        <v>25</v>
      </c>
      <c r="AI40" s="313">
        <v>25</v>
      </c>
      <c r="AJ40" s="313">
        <v>25</v>
      </c>
      <c r="AK40" s="313" t="str">
        <f>IF(BE40=0,Var!$B$8,IF(LARGE(D40:AA40,1)=40,Var!$B$4," "))</f>
        <v>---</v>
      </c>
      <c r="AL40" s="332"/>
    </row>
    <row r="41" spans="2:64" s="319" customFormat="1" ht="22.7" customHeight="1" x14ac:dyDescent="0.25">
      <c r="B41" s="341"/>
      <c r="C41" s="98" t="s">
        <v>222</v>
      </c>
      <c r="D41" s="419"/>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102"/>
      <c r="AC41" s="102"/>
      <c r="AD41" s="321"/>
      <c r="AE41" s="321"/>
      <c r="AF41" s="321"/>
      <c r="AG41" s="342"/>
      <c r="AH41"/>
      <c r="AI41"/>
      <c r="AJ41"/>
      <c r="AK41"/>
      <c r="AL41" s="321"/>
      <c r="AM41" s="321"/>
      <c r="AN41" s="321"/>
      <c r="AO41" s="321"/>
      <c r="AP41" s="321"/>
      <c r="AQ41" s="321"/>
      <c r="AR41" s="349"/>
      <c r="AS41" s="321"/>
      <c r="AT41" s="321"/>
      <c r="AU41" s="321"/>
      <c r="AV41" s="321"/>
      <c r="AW41" s="321"/>
      <c r="AX41" s="321"/>
      <c r="AY41" s="321"/>
      <c r="AZ41" s="321"/>
      <c r="BA41" s="321"/>
      <c r="BC41" s="321"/>
      <c r="BD41" s="350"/>
      <c r="BE41" s="321"/>
      <c r="BF41" s="321"/>
      <c r="BG41" s="321"/>
      <c r="BH41" s="342"/>
      <c r="BI41" s="321"/>
      <c r="BJ41" s="321"/>
      <c r="BK41" s="321"/>
      <c r="BL41" s="321"/>
    </row>
    <row r="42" spans="2:64" s="319" customFormat="1" x14ac:dyDescent="0.2">
      <c r="B42" s="343"/>
      <c r="C42" s="344" t="s">
        <v>316</v>
      </c>
      <c r="D42" s="420"/>
      <c r="E42" s="564"/>
      <c r="F42" s="421"/>
      <c r="G42" s="486"/>
      <c r="H42" s="422"/>
      <c r="I42" s="422"/>
      <c r="J42" s="422"/>
      <c r="K42" s="558"/>
      <c r="L42" s="420"/>
      <c r="M42" s="563"/>
      <c r="N42" s="418"/>
      <c r="O42" s="427"/>
      <c r="P42" s="420"/>
      <c r="Q42" s="564"/>
      <c r="R42" s="421"/>
      <c r="S42" s="427"/>
      <c r="T42" s="422"/>
      <c r="U42" s="564"/>
      <c r="V42" s="422"/>
      <c r="W42" s="422"/>
      <c r="X42" s="420"/>
      <c r="Y42" s="564"/>
      <c r="Z42" s="421"/>
      <c r="AA42" s="486"/>
      <c r="AB42" s="102"/>
      <c r="AC42" s="102"/>
      <c r="AD42" s="345" t="str">
        <f>IF(COUNTIF(D42:AA42,"(1)")=0," ",COUNTIF(D42:AA42,"(1)"))</f>
        <v xml:space="preserve"> </v>
      </c>
      <c r="AE42" s="345" t="str">
        <f>IF(COUNTIF(D42:AA42,"(2)")=0," ",COUNTIF(D42:AA42,"(2)"))</f>
        <v xml:space="preserve"> </v>
      </c>
      <c r="AF42" s="345" t="str">
        <f>IF(COUNTIF(D42:AA42,"(3)")=0," ",COUNTIF(D42:AA42,"(3)"))</f>
        <v xml:space="preserve"> </v>
      </c>
      <c r="AG42" s="346" t="str">
        <f>IF(SUM(AD42:AF42)=0," ",SUM(AD42:AF42))</f>
        <v xml:space="preserve"> </v>
      </c>
      <c r="AH42" s="313">
        <v>24</v>
      </c>
      <c r="AI42" s="313">
        <v>24</v>
      </c>
      <c r="AJ42" s="313">
        <v>24</v>
      </c>
      <c r="AK42" s="313">
        <v>24</v>
      </c>
      <c r="AL42" s="332"/>
    </row>
    <row r="43" spans="2:64" s="319" customFormat="1" x14ac:dyDescent="0.2">
      <c r="B43" s="343"/>
      <c r="C43" s="344" t="s">
        <v>283</v>
      </c>
      <c r="D43" s="420"/>
      <c r="E43" s="564"/>
      <c r="F43" s="421"/>
      <c r="G43" s="427"/>
      <c r="H43" s="422"/>
      <c r="I43" s="422"/>
      <c r="J43" s="422"/>
      <c r="K43" s="558"/>
      <c r="L43" s="415"/>
      <c r="M43" s="564"/>
      <c r="N43" s="422"/>
      <c r="O43" s="540"/>
      <c r="P43" s="420"/>
      <c r="Q43" s="564"/>
      <c r="R43" s="421"/>
      <c r="S43" s="486"/>
      <c r="T43" s="422"/>
      <c r="U43" s="564"/>
      <c r="V43" s="422"/>
      <c r="W43" s="422"/>
      <c r="X43" s="420"/>
      <c r="Y43" s="564"/>
      <c r="Z43" s="421"/>
      <c r="AA43" s="427"/>
      <c r="AB43" s="102">
        <f>COUNT(D43:AA43)</f>
        <v>0</v>
      </c>
      <c r="AC43" s="102"/>
      <c r="AD43" s="345" t="str">
        <f>IF(COUNTIF(D43:AA43,"(1)")=0," ",COUNTIF(D43:AA43,"(1)"))</f>
        <v xml:space="preserve"> </v>
      </c>
      <c r="AE43" s="345" t="str">
        <f>IF(COUNTIF(D43:AA43,"(2)")=0," ",COUNTIF(D43:AA43,"(2)"))</f>
        <v xml:space="preserve"> </v>
      </c>
      <c r="AF43" s="345" t="str">
        <f>IF(COUNTIF(D43:AA43,"(3)")=0," ",COUNTIF(D43:AA43,"(3)"))</f>
        <v xml:space="preserve"> </v>
      </c>
      <c r="AG43" s="346" t="str">
        <f>IF(SUM(AD43:AF43)=0," ",SUM(AD43:AF43))</f>
        <v xml:space="preserve"> </v>
      </c>
      <c r="AH43" s="313">
        <v>22</v>
      </c>
      <c r="AI43" s="313">
        <v>22</v>
      </c>
      <c r="AJ43" s="313">
        <v>22</v>
      </c>
      <c r="AK43" s="313">
        <v>22</v>
      </c>
      <c r="AL43" s="332"/>
    </row>
    <row r="44" spans="2:64" s="319" customFormat="1" x14ac:dyDescent="0.2">
      <c r="B44" s="343"/>
      <c r="C44" s="344"/>
      <c r="D44" s="420"/>
      <c r="E44" s="564"/>
      <c r="F44" s="421"/>
      <c r="G44" s="427"/>
      <c r="H44" s="422"/>
      <c r="I44" s="422"/>
      <c r="J44" s="422"/>
      <c r="K44" s="559"/>
      <c r="L44" s="415"/>
      <c r="M44" s="564"/>
      <c r="N44" s="422"/>
      <c r="O44" s="422"/>
      <c r="P44" s="420"/>
      <c r="Q44" s="564"/>
      <c r="R44" s="421"/>
      <c r="S44" s="427"/>
      <c r="T44" s="422"/>
      <c r="U44" s="564"/>
      <c r="V44" s="422"/>
      <c r="W44" s="422"/>
      <c r="X44" s="420"/>
      <c r="Y44" s="564"/>
      <c r="Z44" s="421"/>
      <c r="AA44" s="427"/>
      <c r="AB44" s="102">
        <f>COUNT(D44:AA44)</f>
        <v>0</v>
      </c>
      <c r="AC44" s="102"/>
      <c r="AD44" s="345" t="str">
        <f>IF(COUNTIF(D44:AA44,"(1)")=0," ",COUNTIF(D44:AA44,"(1)"))</f>
        <v xml:space="preserve"> </v>
      </c>
      <c r="AE44" s="345" t="str">
        <f>IF(COUNTIF(D44:AA44,"(2)")=0," ",COUNTIF(D44:AA44,"(2)"))</f>
        <v xml:space="preserve"> </v>
      </c>
      <c r="AF44" s="345" t="str">
        <f>IF(COUNTIF(D44:AA44,"(3)")=0," ",COUNTIF(D44:AA44,"(3)"))</f>
        <v xml:space="preserve"> </v>
      </c>
      <c r="AG44" s="346" t="str">
        <f>IF(SUM(AD44:AF44)=0," ",SUM(AD44:AF44))</f>
        <v xml:space="preserve"> </v>
      </c>
      <c r="AH44" s="313" t="str">
        <f>IF(BE44=0,Var!$B$8,IF(LARGE(D44:AA44,1)&gt;=32,Var!$B$4," "))</f>
        <v>---</v>
      </c>
      <c r="AI44" s="313" t="str">
        <f>IF(BE44=0,Var!$B$8,IF(LARGE(D44:AA44,1)&gt;=35,Var!$B$4," "))</f>
        <v>---</v>
      </c>
      <c r="AJ44" s="313" t="str">
        <f>IF(BE44=0,Var!$B$8,IF(LARGE(D44:AA44,1)&gt;=38,Var!$B$4," "))</f>
        <v>---</v>
      </c>
      <c r="AK44" s="313" t="str">
        <f>IF(BE44=0,Var!$B$8,IF(LARGE(D44:AA44,1)=40,Var!$B$4," "))</f>
        <v>---</v>
      </c>
      <c r="AL44" s="332"/>
    </row>
    <row r="45" spans="2:64" s="319" customFormat="1" ht="22.7" customHeight="1" x14ac:dyDescent="0.25">
      <c r="B45" s="341"/>
      <c r="C45" s="98" t="s">
        <v>223</v>
      </c>
      <c r="D45" s="419"/>
      <c r="E45" s="419"/>
      <c r="F45" s="419"/>
      <c r="G45" s="419"/>
      <c r="H45" s="419"/>
      <c r="I45" s="419"/>
      <c r="J45" s="419"/>
      <c r="K45" s="419"/>
      <c r="L45" s="419"/>
      <c r="M45" s="419"/>
      <c r="N45" s="419"/>
      <c r="O45" s="419"/>
      <c r="P45" s="419"/>
      <c r="Q45" s="419"/>
      <c r="R45" s="419"/>
      <c r="S45" s="419"/>
      <c r="T45" s="419"/>
      <c r="U45" s="419"/>
      <c r="V45" s="419"/>
      <c r="W45" s="419"/>
      <c r="X45" s="419"/>
      <c r="Y45" s="419"/>
      <c r="Z45" s="419"/>
      <c r="AA45" s="419"/>
      <c r="AB45" s="102"/>
      <c r="AC45" s="102"/>
      <c r="AD45" s="321"/>
      <c r="AE45" s="321"/>
      <c r="AF45" s="321"/>
      <c r="AG45" s="342"/>
      <c r="AH45"/>
      <c r="AI45"/>
      <c r="AJ45"/>
      <c r="AK45"/>
      <c r="AL45" s="321"/>
    </row>
    <row r="46" spans="2:64" s="319" customFormat="1" x14ac:dyDescent="0.2">
      <c r="B46" s="343"/>
      <c r="C46" s="344" t="s">
        <v>21</v>
      </c>
      <c r="D46" s="420"/>
      <c r="E46" s="564"/>
      <c r="F46" s="421"/>
      <c r="G46" s="427"/>
      <c r="H46" s="422"/>
      <c r="I46" s="422"/>
      <c r="J46" s="422"/>
      <c r="K46" s="558"/>
      <c r="L46" s="415"/>
      <c r="M46" s="564"/>
      <c r="N46" s="422"/>
      <c r="O46" s="422"/>
      <c r="P46" s="420"/>
      <c r="Q46" s="564"/>
      <c r="R46" s="421"/>
      <c r="S46" s="427"/>
      <c r="T46" s="422"/>
      <c r="U46" s="564"/>
      <c r="V46" s="422"/>
      <c r="W46" s="422"/>
      <c r="X46" s="420"/>
      <c r="Y46" s="564"/>
      <c r="Z46" s="421"/>
      <c r="AA46" s="427"/>
      <c r="AB46" s="102">
        <f>COUNT(D46:AA46)</f>
        <v>0</v>
      </c>
      <c r="AC46" s="102"/>
      <c r="AD46" s="345"/>
      <c r="AE46" s="345"/>
      <c r="AF46" s="345"/>
      <c r="AG46" s="346"/>
      <c r="AH46" s="351">
        <v>93</v>
      </c>
      <c r="AI46" s="313">
        <v>93</v>
      </c>
      <c r="AJ46" s="313">
        <v>94</v>
      </c>
      <c r="AK46" s="313">
        <v>96</v>
      </c>
      <c r="AL46" s="332"/>
    </row>
    <row r="47" spans="2:64" s="319" customFormat="1" x14ac:dyDescent="0.2">
      <c r="B47" s="343"/>
      <c r="C47" s="344" t="s">
        <v>30</v>
      </c>
      <c r="D47" s="420"/>
      <c r="E47" s="564"/>
      <c r="F47" s="421"/>
      <c r="G47" s="486"/>
      <c r="H47" s="540"/>
      <c r="I47" s="540"/>
      <c r="J47" s="540"/>
      <c r="K47" s="556"/>
      <c r="L47" s="415"/>
      <c r="M47" s="564"/>
      <c r="N47" s="422"/>
      <c r="O47" s="540"/>
      <c r="P47" s="420"/>
      <c r="Q47" s="564"/>
      <c r="R47" s="421"/>
      <c r="S47" s="486"/>
      <c r="T47" s="422"/>
      <c r="U47" s="564"/>
      <c r="V47" s="422"/>
      <c r="W47" s="422"/>
      <c r="X47" s="420"/>
      <c r="Y47" s="564"/>
      <c r="Z47" s="421"/>
      <c r="AA47" s="427"/>
      <c r="AB47" s="102"/>
      <c r="AC47" s="102"/>
      <c r="AD47" s="345" t="str">
        <f>IF(COUNTIF(D47:AA47,"(1)")=0," ",COUNTIF(D47:AA47,"(1)"))</f>
        <v xml:space="preserve"> </v>
      </c>
      <c r="AE47" s="345" t="str">
        <f>IF(COUNTIF(D47:AA47,"(2)")=0," ",COUNTIF(D47:AA47,"(2)"))</f>
        <v xml:space="preserve"> </v>
      </c>
      <c r="AF47" s="345" t="str">
        <f>IF(COUNTIF(D47:AA47,"(3)")=0," ",COUNTIF(D47:AA47,"(3)"))</f>
        <v xml:space="preserve"> </v>
      </c>
      <c r="AG47" s="346" t="str">
        <f>IF(SUM(AD47:AF47)=0," ",SUM(AD47:AF47))</f>
        <v xml:space="preserve"> </v>
      </c>
      <c r="AH47" s="313">
        <v>22</v>
      </c>
      <c r="AI47" s="313">
        <v>22</v>
      </c>
      <c r="AJ47" s="313">
        <v>22</v>
      </c>
      <c r="AK47" s="313" t="str">
        <f>IF(BE47=0,Var!$B$8,IF(LARGE(D47:AA47,1)=40,Var!$B$4," "))</f>
        <v>---</v>
      </c>
      <c r="AL47" s="332"/>
    </row>
    <row r="48" spans="2:64" s="319" customFormat="1" x14ac:dyDescent="0.2">
      <c r="B48" s="343"/>
      <c r="C48" s="344" t="s">
        <v>19</v>
      </c>
      <c r="D48" s="590"/>
      <c r="E48" s="590"/>
      <c r="F48" s="590"/>
      <c r="G48" s="486"/>
      <c r="H48" s="540"/>
      <c r="I48" s="540"/>
      <c r="J48" s="540"/>
      <c r="K48" s="556"/>
      <c r="L48" s="420"/>
      <c r="M48" s="563"/>
      <c r="N48" s="418"/>
      <c r="O48" s="486"/>
      <c r="P48" s="420"/>
      <c r="Q48" s="564"/>
      <c r="R48" s="421"/>
      <c r="S48" s="427"/>
      <c r="T48" s="422"/>
      <c r="U48" s="564"/>
      <c r="V48" s="422"/>
      <c r="W48" s="540"/>
      <c r="X48" s="420"/>
      <c r="Y48" s="564"/>
      <c r="Z48" s="421"/>
      <c r="AA48" s="486"/>
      <c r="AB48" s="102"/>
      <c r="AD48" s="345" t="str">
        <f>IF(COUNTIF(D48:AA48,"(1)")=0," ",COUNTIF(D48:AA48,"(1)"))</f>
        <v xml:space="preserve"> </v>
      </c>
      <c r="AE48" s="345" t="str">
        <f>IF(COUNTIF(D48:AA48,"(2)")=0," ",COUNTIF(D48:AA48,"(2)"))</f>
        <v xml:space="preserve"> </v>
      </c>
      <c r="AF48" s="345" t="str">
        <f>IF(COUNTIF(D48:AA48,"(3)")=0," ",COUNTIF(D48:AA48,"(3)"))</f>
        <v xml:space="preserve"> </v>
      </c>
      <c r="AG48" s="346" t="str">
        <f>IF(SUM(AD48:AF48)=0," ",SUM(AD48:AF48))</f>
        <v xml:space="preserve"> </v>
      </c>
      <c r="AH48" s="313">
        <v>6</v>
      </c>
      <c r="AI48" s="313">
        <v>6</v>
      </c>
      <c r="AJ48" s="313">
        <v>6</v>
      </c>
      <c r="AK48" s="313">
        <v>6</v>
      </c>
      <c r="AL48" s="332"/>
    </row>
    <row r="49" spans="2:38" s="319" customFormat="1" x14ac:dyDescent="0.2">
      <c r="B49" s="343"/>
      <c r="C49" s="344" t="s">
        <v>346</v>
      </c>
      <c r="D49" s="590"/>
      <c r="E49" s="590"/>
      <c r="F49" s="590"/>
      <c r="G49" s="486"/>
      <c r="H49" s="540"/>
      <c r="I49" s="540"/>
      <c r="J49" s="540"/>
      <c r="K49" s="556"/>
      <c r="L49" s="420"/>
      <c r="M49" s="563"/>
      <c r="N49" s="418"/>
      <c r="O49" s="486"/>
      <c r="P49" s="420"/>
      <c r="Q49" s="564"/>
      <c r="R49" s="421"/>
      <c r="S49" s="486"/>
      <c r="T49" s="422"/>
      <c r="U49" s="564"/>
      <c r="V49" s="422"/>
      <c r="W49" s="540"/>
      <c r="X49" s="420"/>
      <c r="Y49" s="564"/>
      <c r="Z49" s="421"/>
      <c r="AA49" s="427"/>
      <c r="AB49" s="102"/>
      <c r="AC49" s="102"/>
      <c r="AD49" s="345" t="str">
        <f>IF(COUNTIF(D49:AA49,"(1)")=0," ",COUNTIF(D49:AA49,"(1)"))</f>
        <v xml:space="preserve"> </v>
      </c>
      <c r="AE49" s="345" t="str">
        <f>IF(COUNTIF(D49:AA49,"(2)")=0," ",COUNTIF(D49:AA49,"(2)"))</f>
        <v xml:space="preserve"> </v>
      </c>
      <c r="AF49" s="345" t="str">
        <f>IF(COUNTIF(D49:AA49,"(3)")=0," ",COUNTIF(D49:AA49,"(3)"))</f>
        <v xml:space="preserve"> </v>
      </c>
      <c r="AG49" s="346"/>
      <c r="AH49" s="313">
        <v>25</v>
      </c>
      <c r="AI49" s="313">
        <v>25</v>
      </c>
      <c r="AJ49" s="313">
        <v>25</v>
      </c>
      <c r="AK49" s="313" t="str">
        <f>IF(BE49=0,Var!$B$8,IF(LARGE(D49:AA49,1)=40,Var!$B$4," "))</f>
        <v>---</v>
      </c>
      <c r="AL49" s="332"/>
    </row>
    <row r="50" spans="2:38" s="319" customFormat="1" x14ac:dyDescent="0.2">
      <c r="B50" s="343"/>
      <c r="C50" s="344" t="s">
        <v>31</v>
      </c>
      <c r="D50" s="420"/>
      <c r="E50" s="564"/>
      <c r="F50" s="421"/>
      <c r="G50" s="486"/>
      <c r="H50" s="422"/>
      <c r="I50" s="422"/>
      <c r="J50" s="422"/>
      <c r="K50" s="555"/>
      <c r="L50" s="420"/>
      <c r="M50" s="563"/>
      <c r="N50" s="418"/>
      <c r="O50" s="486"/>
      <c r="P50" s="420"/>
      <c r="Q50" s="564"/>
      <c r="R50" s="421"/>
      <c r="S50" s="486"/>
      <c r="T50" s="422"/>
      <c r="U50" s="564"/>
      <c r="V50" s="422"/>
      <c r="W50" s="422"/>
      <c r="X50" s="420"/>
      <c r="Y50" s="564"/>
      <c r="Z50" s="421"/>
      <c r="AA50" s="427"/>
      <c r="AB50" s="102">
        <f t="shared" ref="AB50" si="3">COUNT(D50:AA50)</f>
        <v>0</v>
      </c>
      <c r="AC50" s="102"/>
      <c r="AD50" s="345" t="str">
        <f>IF(COUNTIF(D50:AA50,"(1)")=0," ",COUNTIF(D50:AA50,"(1)"))</f>
        <v xml:space="preserve"> </v>
      </c>
      <c r="AE50" s="345" t="str">
        <f>IF(COUNTIF(D50:AA50,"(2)")=0," ",COUNTIF(D50:AA50,"(2)"))</f>
        <v xml:space="preserve"> </v>
      </c>
      <c r="AF50" s="345" t="str">
        <f>IF(COUNTIF(D50:AA50,"(3)")=0," ",COUNTIF(D50:AA50,"(3)"))</f>
        <v xml:space="preserve"> </v>
      </c>
      <c r="AG50" s="346" t="str">
        <f>IF(SUM(AD50:AF50)=0," ",SUM(AD50:AF50))</f>
        <v xml:space="preserve"> </v>
      </c>
      <c r="AH50" s="313">
        <v>9</v>
      </c>
      <c r="AI50" s="313">
        <v>9</v>
      </c>
      <c r="AJ50" s="313">
        <v>9</v>
      </c>
      <c r="AK50" s="313">
        <v>9</v>
      </c>
      <c r="AL50" s="332"/>
    </row>
    <row r="51" spans="2:38" s="319" customFormat="1" x14ac:dyDescent="0.2">
      <c r="B51" s="343"/>
      <c r="C51" s="344" t="s">
        <v>28</v>
      </c>
      <c r="D51" s="420"/>
      <c r="E51" s="564"/>
      <c r="F51" s="421"/>
      <c r="G51" s="486"/>
      <c r="H51" s="422"/>
      <c r="I51" s="422"/>
      <c r="J51" s="422"/>
      <c r="K51" s="559"/>
      <c r="L51" s="415"/>
      <c r="M51" s="564"/>
      <c r="N51" s="422"/>
      <c r="O51" s="422"/>
      <c r="P51" s="420"/>
      <c r="Q51" s="564"/>
      <c r="R51" s="421"/>
      <c r="S51" s="486"/>
      <c r="T51" s="422"/>
      <c r="U51" s="564"/>
      <c r="V51" s="422"/>
      <c r="W51" s="422"/>
      <c r="X51" s="420"/>
      <c r="Y51" s="564"/>
      <c r="Z51" s="421"/>
      <c r="AA51" s="486"/>
      <c r="AB51" s="102"/>
      <c r="AC51" s="102"/>
      <c r="AD51" s="345" t="str">
        <f>IF(COUNTIF(D51:AA51,"(1)")=0," ",COUNTIF(D51:AA51,"(1)"))</f>
        <v xml:space="preserve"> </v>
      </c>
      <c r="AE51" s="345" t="str">
        <f>IF(COUNTIF(D51:AA51,"(2)")=0," ",COUNTIF(D51:AA51,"(2)"))</f>
        <v xml:space="preserve"> </v>
      </c>
      <c r="AF51" s="345" t="str">
        <f>IF(COUNTIF(D51:AA51,"(3)")=0," ",COUNTIF(D51:AA51,"(3)"))</f>
        <v xml:space="preserve"> </v>
      </c>
      <c r="AG51" s="346" t="str">
        <f>IF(SUM(AD51:AF51)=0," ",SUM(AD51:AF51))</f>
        <v xml:space="preserve"> </v>
      </c>
      <c r="AH51" s="313">
        <v>15</v>
      </c>
      <c r="AI51" s="313">
        <v>15</v>
      </c>
      <c r="AJ51" s="313">
        <v>15</v>
      </c>
      <c r="AK51" s="313">
        <v>15</v>
      </c>
      <c r="AL51" s="332"/>
    </row>
    <row r="52" spans="2:38" s="319" customFormat="1" x14ac:dyDescent="0.2">
      <c r="B52" s="352"/>
      <c r="C52" s="352"/>
      <c r="D52" s="423"/>
      <c r="E52" s="423"/>
      <c r="F52" s="423"/>
      <c r="G52" s="423"/>
      <c r="H52" s="423"/>
      <c r="I52" s="423"/>
      <c r="J52" s="423"/>
      <c r="K52" s="423"/>
      <c r="L52" s="423"/>
      <c r="M52" s="423"/>
      <c r="N52" s="423"/>
      <c r="O52" s="423"/>
      <c r="P52" s="423"/>
      <c r="Q52" s="423"/>
      <c r="R52" s="423"/>
      <c r="S52" s="423"/>
      <c r="T52" s="423"/>
      <c r="U52" s="423"/>
      <c r="V52" s="423"/>
      <c r="W52" s="423"/>
      <c r="X52" s="353"/>
      <c r="Y52" s="353"/>
      <c r="Z52" s="353"/>
      <c r="AA52" s="353"/>
      <c r="AD52" s="332"/>
      <c r="AE52" s="332"/>
      <c r="AF52" s="332"/>
      <c r="AG52" s="332"/>
      <c r="AH52" s="332"/>
      <c r="AI52" s="332"/>
      <c r="AJ52" s="332"/>
      <c r="AK52" s="332"/>
      <c r="AL52" s="332"/>
    </row>
    <row r="53" spans="2:38" s="319" customFormat="1" x14ac:dyDescent="0.2">
      <c r="C53" s="319" t="s">
        <v>32</v>
      </c>
      <c r="D53" s="764">
        <f>SUM(B9:B52)</f>
        <v>0</v>
      </c>
      <c r="E53" s="765"/>
      <c r="F53" s="424"/>
      <c r="G53" s="424"/>
      <c r="H53" s="424"/>
      <c r="I53" s="424"/>
      <c r="J53" s="424"/>
      <c r="K53" s="424"/>
      <c r="L53" s="424"/>
      <c r="M53" s="424"/>
      <c r="N53" s="424"/>
      <c r="O53" s="424"/>
      <c r="P53" s="424"/>
      <c r="Q53" s="424"/>
      <c r="R53" s="418"/>
      <c r="S53" s="418"/>
      <c r="T53" s="418"/>
      <c r="U53" s="418"/>
      <c r="V53" s="418"/>
      <c r="W53" s="418"/>
      <c r="X53" s="320"/>
      <c r="Y53" s="320"/>
      <c r="Z53" s="320"/>
      <c r="AA53" s="766">
        <f>SUM(AB9:AB51)</f>
        <v>0</v>
      </c>
      <c r="AB53" s="767"/>
      <c r="AD53" s="354">
        <f>SUM(AD9:AD51)</f>
        <v>0</v>
      </c>
      <c r="AE53" s="355">
        <f>SUM(AE9:AE51)</f>
        <v>0</v>
      </c>
      <c r="AF53" s="356">
        <f>SUM(AF8:AF51)</f>
        <v>0</v>
      </c>
      <c r="AG53" s="357">
        <f>SUM(AG8:AG51)</f>
        <v>0</v>
      </c>
      <c r="AI53" s="358"/>
      <c r="AJ53" s="358"/>
      <c r="AK53" s="358"/>
      <c r="AL53" s="358"/>
    </row>
    <row r="54" spans="2:38" s="319" customFormat="1" x14ac:dyDescent="0.2">
      <c r="D54" s="418"/>
      <c r="E54" s="418"/>
      <c r="F54" s="418"/>
      <c r="G54" s="418"/>
      <c r="H54" s="418"/>
      <c r="I54" s="418"/>
      <c r="J54" s="418"/>
      <c r="K54" s="418"/>
      <c r="L54" s="418"/>
      <c r="M54" s="418"/>
      <c r="N54" s="418"/>
      <c r="O54" s="418"/>
      <c r="P54" s="418"/>
      <c r="Q54" s="418"/>
      <c r="R54" s="418"/>
      <c r="S54" s="418"/>
      <c r="T54" s="418"/>
      <c r="U54" s="418"/>
      <c r="V54" s="418"/>
      <c r="W54" s="418"/>
      <c r="X54" s="320"/>
      <c r="Y54" s="320"/>
      <c r="Z54" s="320"/>
      <c r="AA54" s="320"/>
      <c r="AH54" s="321"/>
      <c r="AI54" s="321"/>
      <c r="AJ54" s="321"/>
      <c r="AK54" s="321"/>
    </row>
    <row r="58" spans="2:38" x14ac:dyDescent="0.2">
      <c r="AE58" s="104"/>
      <c r="AF58" s="104"/>
      <c r="AG58" s="104"/>
    </row>
    <row r="135" ht="12.75" customHeight="1" x14ac:dyDescent="0.2"/>
    <row r="139" ht="12.75" customHeight="1" x14ac:dyDescent="0.2"/>
  </sheetData>
  <sheetProtection selectLockedCells="1" selectUnlockedCells="1"/>
  <sortState xmlns:xlrd2="http://schemas.microsoft.com/office/spreadsheetml/2017/richdata2" ref="B20:AK20">
    <sortCondition ref="C20"/>
  </sortState>
  <mergeCells count="34">
    <mergeCell ref="X2:AA2"/>
    <mergeCell ref="D3:G3"/>
    <mergeCell ref="L3:O3"/>
    <mergeCell ref="P3:S3"/>
    <mergeCell ref="X3:AA3"/>
    <mergeCell ref="D2:G2"/>
    <mergeCell ref="L2:O2"/>
    <mergeCell ref="P2:S2"/>
    <mergeCell ref="T2:W2"/>
    <mergeCell ref="T3:W3"/>
    <mergeCell ref="H2:K2"/>
    <mergeCell ref="H3:K3"/>
    <mergeCell ref="X4:AA4"/>
    <mergeCell ref="AD4:AG4"/>
    <mergeCell ref="AH4:AK4"/>
    <mergeCell ref="D5:G5"/>
    <mergeCell ref="L5:O5"/>
    <mergeCell ref="P5:S5"/>
    <mergeCell ref="X5:AA5"/>
    <mergeCell ref="D4:G4"/>
    <mergeCell ref="L4:O4"/>
    <mergeCell ref="P4:S4"/>
    <mergeCell ref="T4:W4"/>
    <mergeCell ref="T5:W5"/>
    <mergeCell ref="H4:K4"/>
    <mergeCell ref="H5:K5"/>
    <mergeCell ref="D53:E53"/>
    <mergeCell ref="AA53:AB53"/>
    <mergeCell ref="X6:AA6"/>
    <mergeCell ref="D6:G6"/>
    <mergeCell ref="L6:O6"/>
    <mergeCell ref="P6:S6"/>
    <mergeCell ref="T6:W6"/>
    <mergeCell ref="H6:K6"/>
  </mergeCells>
  <conditionalFormatting sqref="AH46">
    <cfRule type="cellIs" dxfId="41" priority="120" stopIfTrue="1" operator="lessThanOrEqual">
      <formula>0</formula>
    </cfRule>
  </conditionalFormatting>
  <conditionalFormatting sqref="AH9:AK9 AH11:AK11 AH13:AK13 AH15:AK16 AH18:AK18 AH20:AK20 AH22:AK24 AH42:AK44 AK46">
    <cfRule type="cellIs" dxfId="40" priority="118" stopIfTrue="1" operator="greaterThan">
      <formula>0</formula>
    </cfRule>
  </conditionalFormatting>
  <conditionalFormatting sqref="AH26:AK26">
    <cfRule type="cellIs" dxfId="37" priority="90" stopIfTrue="1" operator="greaterThan">
      <formula>0</formula>
    </cfRule>
  </conditionalFormatting>
  <conditionalFormatting sqref="AH28:AK28">
    <cfRule type="cellIs" dxfId="36" priority="39" stopIfTrue="1" operator="greaterThan">
      <formula>0</formula>
    </cfRule>
  </conditionalFormatting>
  <conditionalFormatting sqref="AH30:AK30">
    <cfRule type="cellIs" dxfId="34" priority="41" stopIfTrue="1" operator="greaterThan">
      <formula>0</formula>
    </cfRule>
  </conditionalFormatting>
  <conditionalFormatting sqref="AH32:AK32">
    <cfRule type="cellIs" dxfId="32" priority="29" stopIfTrue="1" operator="greaterThan">
      <formula>0</formula>
    </cfRule>
  </conditionalFormatting>
  <conditionalFormatting sqref="AH34:AK35">
    <cfRule type="cellIs" dxfId="29" priority="67" stopIfTrue="1" operator="greaterThan">
      <formula>0</formula>
    </cfRule>
  </conditionalFormatting>
  <conditionalFormatting sqref="AH37:AK38">
    <cfRule type="cellIs" dxfId="28" priority="27" stopIfTrue="1" operator="greaterThan">
      <formula>0</formula>
    </cfRule>
  </conditionalFormatting>
  <conditionalFormatting sqref="AH40:AK40">
    <cfRule type="cellIs" dxfId="25" priority="55" stopIfTrue="1" operator="greaterThan">
      <formula>0</formula>
    </cfRule>
  </conditionalFormatting>
  <conditionalFormatting sqref="AH47:AK51">
    <cfRule type="cellIs" dxfId="23" priority="5" stopIfTrue="1" operator="greaterThan">
      <formula>0</formula>
    </cfRule>
  </conditionalFormatting>
  <conditionalFormatting sqref="AI46:AJ46">
    <cfRule type="cellIs" dxfId="22" priority="122" stopIfTrue="1" operator="greaterThanOrEqual">
      <formula>0</formula>
    </cfRule>
  </conditionalFormatting>
  <printOptions horizontalCentered="1"/>
  <pageMargins left="0.43307086614173229" right="0.51181102362204722" top="0.19685039370078741" bottom="7.874015748031496E-2" header="0" footer="0"/>
  <pageSetup paperSize="9" scale="70" firstPageNumber="0" orientation="landscape"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cellIs" priority="110" stopIfTrue="1" operator="equal" id="{BFFFF7B9-4E03-4D51-9526-7104DE396D8C}">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111" stopIfTrue="1" operator="equal" id="{F436F482-7402-4A1C-8C78-7DA39873997E}">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109" stopIfTrue="1" operator="equal" id="{0D0B64AB-C355-43C4-84AA-CC799BABFE1E}">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m:sqref>G9:L9 N9:O9 G11:L11 N11:O11 G15:L16 N15:O16 G18:L18 N18:O18 G20:L20 N20:O20 S20:T20 V20:W20 AA20 G32:L32 N32:O32 L46:L47 N46:O47</xm:sqref>
        </x14:conditionalFormatting>
        <x14:conditionalFormatting xmlns:xm="http://schemas.microsoft.com/office/excel/2006/main">
          <x14:cfRule type="cellIs" priority="83" stopIfTrue="1" operator="equal" id="{3647377A-F1CE-4C4A-983A-1F60426D4083}">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84" stopIfTrue="1" operator="equal" id="{77137584-1E66-4CBA-98AA-C086029B37E2}">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85" stopIfTrue="1" operator="equal" id="{05505A2F-4005-4583-9549-4E1257C06274}">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G26:L26 N26:O26</xm:sqref>
        </x14:conditionalFormatting>
        <x14:conditionalFormatting xmlns:xm="http://schemas.microsoft.com/office/excel/2006/main">
          <x14:cfRule type="cellIs" priority="34" stopIfTrue="1" operator="equal" id="{D47D6C19-40BA-409C-836D-E388404C58F9}">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33" stopIfTrue="1" operator="equal" id="{8037B1BB-4BCD-44F0-83F8-54385EB4D82F}">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32" stopIfTrue="1" operator="equal" id="{106463FA-F9A4-4D04-9074-6786A9D94FA4}">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m:sqref>G28:L28 N28:O28</xm:sqref>
        </x14:conditionalFormatting>
        <x14:conditionalFormatting xmlns:xm="http://schemas.microsoft.com/office/excel/2006/main">
          <x14:cfRule type="cellIs" priority="44" stopIfTrue="1" operator="equal" id="{15372C5D-FB7B-4221-89E5-1B1D319BD8EE}">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43" stopIfTrue="1" operator="equal" id="{38FEBF98-7BFD-40AF-9C1E-EC70263B4F6C}">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42" stopIfTrue="1" operator="equal" id="{F4DD6DD1-E410-41A8-84A7-1134995F0FA1}">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m:sqref>G30:L30 N30:O30</xm:sqref>
        </x14:conditionalFormatting>
        <x14:conditionalFormatting xmlns:xm="http://schemas.microsoft.com/office/excel/2006/main">
          <x14:cfRule type="cellIs" priority="60" stopIfTrue="1" operator="equal" id="{26D387AA-FE07-4EB6-95E2-1A94262E04D0}">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62" stopIfTrue="1" operator="equal" id="{12C29CA4-4C2B-4A71-93A9-3983446CDDB2}">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61" stopIfTrue="1" operator="equal" id="{60386ADC-2BFF-4F59-AF5D-F9BEC44741A6}">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m:sqref>G34:L35 N34:O35</xm:sqref>
        </x14:conditionalFormatting>
        <x14:conditionalFormatting xmlns:xm="http://schemas.microsoft.com/office/excel/2006/main">
          <x14:cfRule type="cellIs" priority="50" stopIfTrue="1" operator="equal" id="{47FB686E-7531-4484-8FA6-E9061971EB38}">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48" stopIfTrue="1" operator="equal" id="{9852C3F4-398D-40A0-BFEB-228F454327D6}">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49" stopIfTrue="1" operator="equal" id="{0A1BB33D-75F8-49F4-8A3B-84BDE5124BDA}">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m:sqref>G40:L40 N40:O40</xm:sqref>
        </x14:conditionalFormatting>
        <x14:conditionalFormatting xmlns:xm="http://schemas.microsoft.com/office/excel/2006/main">
          <x14:cfRule type="cellIs" priority="12" stopIfTrue="1" operator="equal" id="{D16D97EF-6A06-4A25-B6E1-1ADE05E2205D}">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14" stopIfTrue="1" operator="equal" id="{AF43E21B-23D2-452A-AEE8-47486E0C04BC}">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13" stopIfTrue="1" operator="equal" id="{79AC4B19-D01F-4FC0-BD58-5DDEA65B235E}">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m:sqref>O42</xm:sqref>
        </x14:conditionalFormatting>
        <x14:conditionalFormatting xmlns:xm="http://schemas.microsoft.com/office/excel/2006/main">
          <x14:cfRule type="cellIs" priority="17" stopIfTrue="1" operator="equal" id="{A0D74CBF-93C4-4F6B-993A-994548BE94E2}">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16" stopIfTrue="1" operator="equal" id="{07CC33F3-9306-4916-9355-C1C76AB6CF39}">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15" stopIfTrue="1" operator="equal" id="{C48E5963-6B6A-4998-9700-069C5284D446}">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m:sqref>O48:O50</xm:sqref>
        </x14:conditionalFormatting>
        <x14:conditionalFormatting xmlns:xm="http://schemas.microsoft.com/office/excel/2006/main">
          <x14:cfRule type="cellIs" priority="116" stopIfTrue="1" operator="equal" id="{6173C0EC-1676-4474-B92D-DE154A3177AA}">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114" stopIfTrue="1" operator="equal" id="{C9E91932-BB8B-4E7B-A26D-D3ADD1C63D77}">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115" stopIfTrue="1" operator="equal" id="{515C799D-2BBC-4CE8-8062-9DE9D5275835}">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m:sqref>S9:T9 V9:W9 AA9 S11:T11 V11:W11 AA11 G13:L13 N13:O13 S13:T13 V13:W13 AA13 S15:T16 V15:W16 AA15:AA16 S18:T18 V18:W18 AA18 G22:L24 N22:O24 S22:T24 V22:W24 AA22:AA24 S32:T32 V32:W32 AA32 G37:K37 O37 S37:T38 V37:W38 AA37:AA38 G38:L38 N38:O38 G42:K42 G46:K50</xm:sqref>
        </x14:conditionalFormatting>
        <x14:conditionalFormatting xmlns:xm="http://schemas.microsoft.com/office/excel/2006/main">
          <x14:cfRule type="cellIs" priority="86" stopIfTrue="1" operator="equal" id="{421B8804-07A2-40F5-9F10-36972CBB4B3D}">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87" stopIfTrue="1" operator="equal" id="{8E30F601-C630-4A9F-9324-EDC96EC749E0}">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88" stopIfTrue="1" operator="equal" id="{84577CA1-F78F-4079-BC84-8CDC979D3D03}">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S26:T26 V26:W26 AA26</xm:sqref>
        </x14:conditionalFormatting>
        <x14:conditionalFormatting xmlns:xm="http://schemas.microsoft.com/office/excel/2006/main">
          <x14:cfRule type="cellIs" priority="35" stopIfTrue="1" operator="equal" id="{52F40E28-FF84-408E-B402-8DAEF4466111}">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36" stopIfTrue="1" operator="equal" id="{CA2EFDF6-2339-48D9-A022-A61A091648A2}">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37" stopIfTrue="1" operator="equal" id="{B1452389-DC0D-4318-A720-4F54986FE1DE}">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S28:T28 V28:W28 AA28</xm:sqref>
        </x14:conditionalFormatting>
        <x14:conditionalFormatting xmlns:xm="http://schemas.microsoft.com/office/excel/2006/main">
          <x14:cfRule type="cellIs" priority="45" stopIfTrue="1" operator="equal" id="{F7323AE0-B637-4C8A-A20C-9A0E2CC2BF48}">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46" stopIfTrue="1" operator="equal" id="{1240A4FE-F8D6-414A-A490-E0A718699A7A}">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47" stopIfTrue="1" operator="equal" id="{FC4F8FE3-BA5F-49E7-B1CF-41B363AE7FE5}">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S30:T30 V30:W30 AA30</xm:sqref>
        </x14:conditionalFormatting>
        <x14:conditionalFormatting xmlns:xm="http://schemas.microsoft.com/office/excel/2006/main">
          <x14:cfRule type="cellIs" priority="65" stopIfTrue="1" operator="equal" id="{57E0EC58-FDA0-4FB3-888B-1AC7AC6AF6BB}">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63" stopIfTrue="1" operator="equal" id="{C15D4879-B704-49C3-8F81-1BD4C6DEEBB2}">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64" stopIfTrue="1" operator="equal" id="{D432B9A2-4561-45CF-9D3C-C06588173768}">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m:sqref>S34:T35 V34:W35 AA34:AA35</xm:sqref>
        </x14:conditionalFormatting>
        <x14:conditionalFormatting xmlns:xm="http://schemas.microsoft.com/office/excel/2006/main">
          <x14:cfRule type="cellIs" priority="51" stopIfTrue="1" operator="equal" id="{D2C65D33-424A-4BAD-BEE9-109FA5F53D74}">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52" stopIfTrue="1" operator="equal" id="{429F460F-BB6D-475B-B25E-DC0FBE16B1BB}">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53" stopIfTrue="1" operator="equal" id="{4BFDCDF2-BBE9-4173-A215-F162B3D1A1AF}">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S40:T40 V40:W40 AA40</xm:sqref>
        </x14:conditionalFormatting>
        <x14:conditionalFormatting xmlns:xm="http://schemas.microsoft.com/office/excel/2006/main">
          <x14:cfRule type="cellIs" priority="2" stopIfTrue="1" operator="equal" id="{50D7287D-8BBD-4209-A3EA-3155ECA7E943}">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3" stopIfTrue="1" operator="equal" id="{B89F3413-C108-4495-9324-104CD67C848D}">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1" stopIfTrue="1" operator="equal" id="{B0F56BA3-7350-4B7C-A28F-4F48586E1A8F}">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m:sqref>S42:T44 V42:W44 AA42:AA44 G43:L44 N43:O44</xm:sqref>
        </x14:conditionalFormatting>
        <x14:conditionalFormatting xmlns:xm="http://schemas.microsoft.com/office/excel/2006/main">
          <x14:cfRule type="cellIs" priority="23" stopIfTrue="1" operator="equal" id="{B8F31967-0BD0-40A6-B5B3-E08280D34F7A}">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22" stopIfTrue="1" operator="equal" id="{330D17C8-3534-4671-B554-6B9179C77345}">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21" stopIfTrue="1" operator="equal" id="{FB4C3B8B-50BD-4B1D-A299-C937928C0D6C}">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m:sqref>S46:T51 V46:W51 AA46:AA51 G51:L51 N51:O51</xm:sqref>
        </x14:conditionalFormatting>
        <x14:conditionalFormatting xmlns:xm="http://schemas.microsoft.com/office/excel/2006/main">
          <x14:cfRule type="cellIs" priority="117" stopIfTrue="1" operator="equal" id="{8053706D-4559-407B-86AF-3423D74C8649}">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AH9:AK9 AH11:AK11 AH13:AK13 AH15:AK16 AH18:AK18 AH20:AK20 AH22:AK24 AH42:AK44</xm:sqref>
        </x14:conditionalFormatting>
        <x14:conditionalFormatting xmlns:xm="http://schemas.microsoft.com/office/excel/2006/main">
          <x14:cfRule type="cellIs" priority="89" stopIfTrue="1" operator="equal" id="{56B5C131-503B-4D3D-87BE-63B7BEE241A6}">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AH26:AK26</xm:sqref>
        </x14:conditionalFormatting>
        <x14:conditionalFormatting xmlns:xm="http://schemas.microsoft.com/office/excel/2006/main">
          <x14:cfRule type="cellIs" priority="38" stopIfTrue="1" operator="equal" id="{441D4B21-7F50-4A6D-9E88-130E57F208FA}">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AH28:AK28</xm:sqref>
        </x14:conditionalFormatting>
        <x14:conditionalFormatting xmlns:xm="http://schemas.microsoft.com/office/excel/2006/main">
          <x14:cfRule type="cellIs" priority="40" stopIfTrue="1" operator="equal" id="{236E51E7-F631-4265-A1B3-CF303AE37E3D}">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AH30:AK30</xm:sqref>
        </x14:conditionalFormatting>
        <x14:conditionalFormatting xmlns:xm="http://schemas.microsoft.com/office/excel/2006/main">
          <x14:cfRule type="cellIs" priority="28" stopIfTrue="1" operator="equal" id="{2146EB27-1AAA-47A8-AF6A-B1102F9C47BB}">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AH32:AK32</xm:sqref>
        </x14:conditionalFormatting>
        <x14:conditionalFormatting xmlns:xm="http://schemas.microsoft.com/office/excel/2006/main">
          <x14:cfRule type="cellIs" priority="66" stopIfTrue="1" operator="equal" id="{CE033D99-E06A-4B22-B954-7B68B0B2795D}">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AH34:AK35</xm:sqref>
        </x14:conditionalFormatting>
        <x14:conditionalFormatting xmlns:xm="http://schemas.microsoft.com/office/excel/2006/main">
          <x14:cfRule type="cellIs" priority="26" stopIfTrue="1" operator="equal" id="{60DD9369-10AE-42C4-A1DA-F8B1DC8DEA2A}">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AH37:AK38</xm:sqref>
        </x14:conditionalFormatting>
        <x14:conditionalFormatting xmlns:xm="http://schemas.microsoft.com/office/excel/2006/main">
          <x14:cfRule type="cellIs" priority="54" stopIfTrue="1" operator="equal" id="{0E21C78D-B5AE-4B7B-AD66-415843C70585}">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AH40:AK40</xm:sqref>
        </x14:conditionalFormatting>
        <x14:conditionalFormatting xmlns:xm="http://schemas.microsoft.com/office/excel/2006/main">
          <x14:cfRule type="cellIs" priority="4" stopIfTrue="1" operator="equal" id="{887B8142-AF1B-4B0B-BF88-6B2BA70E028E}">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AH46:AK51</xm:sqref>
        </x14:conditionalFormatting>
        <x14:conditionalFormatting xmlns:xm="http://schemas.microsoft.com/office/excel/2006/main">
          <x14:cfRule type="cellIs" priority="11" stopIfTrue="1" operator="equal" id="{E07472B9-E724-4DA0-A426-75A41766528B}">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14:cfRule type="cellIs" priority="10" stopIfTrue="1" operator="equal" id="{14E17464-5C06-4914-B4AD-02139341A84B}">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9" stopIfTrue="1" operator="equal" id="{8E39EF15-4B85-4D47-B6F8-25B9CB8FC4D4}">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m:sqref>AR27</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H71"/>
  <sheetViews>
    <sheetView topLeftCell="B1" zoomScale="85" zoomScaleNormal="85" workbookViewId="0">
      <pane ySplit="5" topLeftCell="A6" activePane="bottomLeft" state="frozen"/>
      <selection pane="bottomLeft" activeCell="B30" sqref="A30:XFD30"/>
    </sheetView>
  </sheetViews>
  <sheetFormatPr baseColWidth="10" defaultRowHeight="12.75" x14ac:dyDescent="0.2"/>
  <cols>
    <col min="1" max="1" width="2.5703125" style="9" customWidth="1"/>
    <col min="2" max="2" width="2.5703125" style="40" customWidth="1"/>
    <col min="3" max="3" width="28.140625" style="9" customWidth="1"/>
    <col min="4" max="4" width="4.5703125" style="413" customWidth="1"/>
    <col min="5" max="5" width="3.5703125" style="413" customWidth="1"/>
    <col min="6" max="6" width="4.5703125" style="413" customWidth="1"/>
    <col min="7" max="7" width="3.5703125" style="413" customWidth="1"/>
    <col min="8" max="8" width="4.5703125" style="381" customWidth="1"/>
    <col min="9" max="9" width="3.5703125" style="381" customWidth="1"/>
    <col min="10" max="10" width="4.5703125" style="381" customWidth="1"/>
    <col min="11" max="11" width="3.5703125" style="381" customWidth="1"/>
    <col min="12" max="12" width="4.5703125" style="381" customWidth="1"/>
    <col min="13" max="13" width="3.5703125" style="381" customWidth="1"/>
    <col min="14" max="14" width="4.5703125" style="381" customWidth="1"/>
    <col min="15" max="15" width="3.5703125" style="381" customWidth="1"/>
    <col min="16" max="16" width="5.42578125" style="381" customWidth="1"/>
    <col min="17" max="17" width="3.5703125" style="381" customWidth="1"/>
    <col min="18" max="18" width="4.5703125" style="381" customWidth="1"/>
    <col min="19" max="19" width="3.5703125" style="381" customWidth="1"/>
    <col min="20" max="20" width="4.5703125" style="381" customWidth="1"/>
    <col min="21" max="21" width="3.5703125" style="381" customWidth="1"/>
    <col min="22" max="22" width="4.5703125" style="381" customWidth="1"/>
    <col min="23" max="23" width="3.5703125" style="381" customWidth="1"/>
    <col min="24" max="24" width="5.140625" style="381" customWidth="1"/>
    <col min="25" max="25" width="3.5703125" style="381" customWidth="1"/>
    <col min="26" max="26" width="4.5703125" style="381" customWidth="1"/>
    <col min="27" max="27" width="3.5703125" style="381" customWidth="1"/>
    <col min="28" max="28" width="3.140625" customWidth="1"/>
    <col min="29" max="29" width="4.5703125" style="53" customWidth="1"/>
    <col min="30" max="30" width="4.5703125" style="9" customWidth="1"/>
    <col min="31" max="31" width="3.140625" style="9" customWidth="1"/>
    <col min="32" max="33" width="3" style="9" customWidth="1"/>
    <col min="34" max="34" width="3.5703125" style="9" customWidth="1"/>
    <col min="35" max="40" width="5.5703125" style="9" customWidth="1"/>
    <col min="41" max="41" width="4.140625" style="9" customWidth="1"/>
    <col min="42" max="16384" width="11.42578125" style="9"/>
  </cols>
  <sheetData>
    <row r="1" spans="2:40" x14ac:dyDescent="0.2">
      <c r="B1" s="77"/>
      <c r="C1" s="78"/>
      <c r="D1" s="689"/>
      <c r="E1" s="689"/>
      <c r="F1" s="689"/>
      <c r="G1" s="689"/>
      <c r="H1" s="689"/>
      <c r="I1" s="689"/>
      <c r="J1" s="689"/>
      <c r="K1" s="689"/>
      <c r="L1" s="689"/>
      <c r="M1" s="689"/>
      <c r="N1" s="689"/>
      <c r="O1" s="689"/>
      <c r="P1" s="689"/>
      <c r="Q1" s="689"/>
      <c r="R1" s="689"/>
      <c r="S1" s="689"/>
      <c r="T1" s="689"/>
      <c r="U1" s="689"/>
      <c r="V1" s="689"/>
      <c r="W1" s="689"/>
      <c r="X1" s="689"/>
      <c r="Y1" s="689"/>
      <c r="Z1" s="689"/>
      <c r="AA1" s="689"/>
    </row>
    <row r="2" spans="2:40" x14ac:dyDescent="0.2">
      <c r="B2" s="79"/>
      <c r="C2" s="78"/>
      <c r="D2" s="795"/>
      <c r="E2" s="693"/>
      <c r="F2" s="795"/>
      <c r="G2" s="693"/>
      <c r="H2" s="795"/>
      <c r="I2" s="693"/>
      <c r="J2" s="795"/>
      <c r="K2" s="693"/>
      <c r="L2" s="795"/>
      <c r="M2" s="693"/>
      <c r="N2" s="795"/>
      <c r="O2" s="693"/>
      <c r="P2" s="795"/>
      <c r="Q2" s="693"/>
      <c r="R2" s="795"/>
      <c r="S2" s="693"/>
      <c r="T2" s="795"/>
      <c r="U2" s="693"/>
      <c r="V2" s="795"/>
      <c r="W2" s="693"/>
      <c r="X2" s="795"/>
      <c r="Y2" s="693"/>
      <c r="Z2" s="795"/>
      <c r="AA2" s="693"/>
      <c r="AC2" s="80"/>
    </row>
    <row r="3" spans="2:40" x14ac:dyDescent="0.2">
      <c r="B3" s="81"/>
      <c r="C3" s="78"/>
      <c r="D3" s="681"/>
      <c r="E3" s="681"/>
      <c r="F3" s="681"/>
      <c r="G3" s="681"/>
      <c r="H3" s="681"/>
      <c r="I3" s="681"/>
      <c r="J3" s="681"/>
      <c r="K3" s="681"/>
      <c r="L3" s="681"/>
      <c r="M3" s="681"/>
      <c r="N3" s="681"/>
      <c r="O3" s="681"/>
      <c r="P3" s="681"/>
      <c r="Q3" s="681"/>
      <c r="R3" s="681"/>
      <c r="S3" s="681"/>
      <c r="T3" s="681"/>
      <c r="U3" s="681"/>
      <c r="V3" s="681"/>
      <c r="W3" s="681"/>
      <c r="X3" s="681"/>
      <c r="Y3" s="681"/>
      <c r="Z3" s="681"/>
      <c r="AA3" s="681"/>
      <c r="AC3" s="80"/>
      <c r="AD3"/>
      <c r="AE3"/>
      <c r="AF3"/>
      <c r="AG3"/>
      <c r="AH3"/>
      <c r="AI3"/>
      <c r="AJ3"/>
      <c r="AK3"/>
      <c r="AL3"/>
      <c r="AM3"/>
      <c r="AN3"/>
    </row>
    <row r="4" spans="2:40" x14ac:dyDescent="0.2">
      <c r="B4" s="81"/>
      <c r="C4" s="82"/>
      <c r="D4" s="681"/>
      <c r="E4" s="681"/>
      <c r="F4" s="681"/>
      <c r="G4" s="681"/>
      <c r="H4" s="681"/>
      <c r="I4" s="681"/>
      <c r="J4" s="681"/>
      <c r="K4" s="681"/>
      <c r="L4" s="681"/>
      <c r="M4" s="681"/>
      <c r="N4" s="681"/>
      <c r="O4" s="681"/>
      <c r="P4" s="681"/>
      <c r="Q4" s="681"/>
      <c r="R4" s="681"/>
      <c r="S4" s="681"/>
      <c r="T4" s="681"/>
      <c r="U4" s="681"/>
      <c r="V4" s="681"/>
      <c r="W4" s="681"/>
      <c r="X4" s="681"/>
      <c r="Y4" s="681"/>
      <c r="Z4" s="681"/>
      <c r="AA4" s="681"/>
      <c r="AC4" s="55" t="s">
        <v>0</v>
      </c>
      <c r="AD4" s="55" t="s">
        <v>1</v>
      </c>
      <c r="AE4" s="719" t="s">
        <v>2</v>
      </c>
      <c r="AF4" s="719"/>
      <c r="AG4" s="719"/>
      <c r="AH4" s="719"/>
      <c r="AI4" s="716" t="s">
        <v>44</v>
      </c>
      <c r="AJ4" s="716"/>
      <c r="AK4" s="716"/>
      <c r="AL4" s="716"/>
      <c r="AM4" s="716"/>
      <c r="AN4" s="716"/>
    </row>
    <row r="5" spans="2:40" x14ac:dyDescent="0.2">
      <c r="B5" s="83"/>
      <c r="C5" s="84"/>
      <c r="D5" s="674"/>
      <c r="E5" s="674"/>
      <c r="F5" s="674"/>
      <c r="G5" s="674"/>
      <c r="H5" s="791"/>
      <c r="I5" s="791"/>
      <c r="J5" s="791"/>
      <c r="K5" s="791"/>
      <c r="L5" s="793"/>
      <c r="M5" s="794"/>
      <c r="N5" s="791"/>
      <c r="O5" s="791"/>
      <c r="P5" s="791"/>
      <c r="Q5" s="791"/>
      <c r="R5" s="791"/>
      <c r="S5" s="791"/>
      <c r="T5" s="792"/>
      <c r="U5" s="792"/>
      <c r="V5" s="791"/>
      <c r="W5" s="791"/>
      <c r="X5" s="791"/>
      <c r="Y5" s="791"/>
      <c r="Z5" s="791"/>
      <c r="AA5" s="791"/>
      <c r="AC5" s="55"/>
      <c r="AD5" s="55" t="s">
        <v>4</v>
      </c>
      <c r="AE5" s="85" t="s">
        <v>5</v>
      </c>
      <c r="AF5" s="86" t="s">
        <v>6</v>
      </c>
      <c r="AG5" s="87" t="s">
        <v>7</v>
      </c>
      <c r="AH5" s="88" t="s">
        <v>8</v>
      </c>
      <c r="AI5"/>
      <c r="AJ5"/>
      <c r="AK5"/>
      <c r="AL5"/>
      <c r="AM5"/>
      <c r="AN5"/>
    </row>
    <row r="6" spans="2:40" ht="19.899999999999999" customHeight="1" x14ac:dyDescent="0.2">
      <c r="B6" s="27"/>
      <c r="C6" s="28" t="s">
        <v>9</v>
      </c>
      <c r="D6" s="301"/>
      <c r="E6" s="301"/>
      <c r="F6" s="302"/>
      <c r="G6" s="301"/>
      <c r="H6" s="303"/>
      <c r="I6" s="303"/>
      <c r="J6" s="303"/>
      <c r="K6" s="303"/>
      <c r="L6" s="303"/>
      <c r="M6" s="303"/>
      <c r="N6" s="303"/>
      <c r="O6" s="303"/>
      <c r="P6" s="303"/>
      <c r="Q6" s="303"/>
      <c r="R6" s="303"/>
      <c r="S6" s="303"/>
      <c r="T6" s="303"/>
      <c r="U6" s="303"/>
      <c r="V6" s="303"/>
      <c r="W6" s="303"/>
      <c r="X6" s="303"/>
      <c r="Y6" s="303"/>
      <c r="Z6" s="303"/>
      <c r="AA6" s="303"/>
      <c r="AD6" s="11"/>
      <c r="AE6" s="43"/>
      <c r="AF6" s="43"/>
      <c r="AG6" s="43"/>
      <c r="AH6" s="89"/>
      <c r="AI6" s="90">
        <v>160</v>
      </c>
      <c r="AJ6" s="90">
        <v>210</v>
      </c>
      <c r="AK6" s="90">
        <v>270</v>
      </c>
      <c r="AL6" s="90">
        <v>320</v>
      </c>
      <c r="AM6" s="40"/>
      <c r="AN6" s="40"/>
    </row>
    <row r="7" spans="2:40" x14ac:dyDescent="0.2">
      <c r="B7" s="91"/>
      <c r="C7" s="92"/>
      <c r="D7" s="304"/>
      <c r="E7" s="285"/>
      <c r="F7" s="304"/>
      <c r="G7" s="285"/>
      <c r="H7" s="304"/>
      <c r="I7" s="285"/>
      <c r="J7" s="304"/>
      <c r="K7" s="285"/>
      <c r="L7" s="304"/>
      <c r="M7" s="285"/>
      <c r="N7" s="304"/>
      <c r="O7" s="285"/>
      <c r="P7" s="304"/>
      <c r="Q7" s="285"/>
      <c r="R7" s="304"/>
      <c r="S7" s="285"/>
      <c r="T7" s="304"/>
      <c r="U7" s="285"/>
      <c r="V7" s="304"/>
      <c r="W7" s="285"/>
      <c r="X7" s="304"/>
      <c r="Y7" s="285"/>
      <c r="Z7" s="304"/>
      <c r="AA7" s="285"/>
      <c r="AC7" s="55">
        <f>COUNT(D7:AA7)</f>
        <v>0</v>
      </c>
      <c r="AD7" s="18" t="str">
        <f>IF(AC7&lt;3," ",(LARGE(D7:AA7,1)+LARGE(D7:AA7,2)+LARGE(D7:AA7,3))/3)</f>
        <v xml:space="preserve"> </v>
      </c>
      <c r="AE7" s="34" t="str">
        <f>IF(COUNTIF(D7:AA7,"(1)")=0," ",COUNTIF(D7:AA7,"(1)"))</f>
        <v xml:space="preserve"> </v>
      </c>
      <c r="AF7" s="34" t="str">
        <f>IF(COUNTIF(D7:AA7,"(2)")=0," ",COUNTIF(D7:AA7,"(2)"))</f>
        <v xml:space="preserve"> </v>
      </c>
      <c r="AG7" s="34" t="str">
        <f>IF(COUNTIF(D7:AA7,"(3)")=0," ",COUNTIF(D7:AA7,"(3)"))</f>
        <v xml:space="preserve"> </v>
      </c>
      <c r="AH7" s="35" t="str">
        <f>IF(SUM(AE7:AG7)=0," ",SUM(AE7:AG7))</f>
        <v xml:space="preserve"> </v>
      </c>
      <c r="AI7" s="36" t="str">
        <f>IF(AC7=0,Var!$B$8,IF(LARGE(D7:AA7,1)&gt;=160,Var!$B$4," "))</f>
        <v>---</v>
      </c>
      <c r="AJ7" s="36" t="str">
        <f>IF(AC7=0,Var!$B$8,IF(LARGE(D7:AA7,1)&gt;=210,Var!$B$4," "))</f>
        <v>---</v>
      </c>
      <c r="AK7" s="36" t="str">
        <f>IF(AC7=0,Var!$B$8,IF(LARGE(D7:AA7,1)&gt;=270,Var!$B$4," "))</f>
        <v>---</v>
      </c>
      <c r="AL7" s="36" t="str">
        <f>IF(AC7=0,Var!$B$8,IF(LARGE(D7:AA7,1)&gt;=320,Var!$B$4," "))</f>
        <v>---</v>
      </c>
      <c r="AM7" s="17"/>
      <c r="AN7" s="17"/>
    </row>
    <row r="8" spans="2:40" x14ac:dyDescent="0.2">
      <c r="B8" s="91"/>
      <c r="C8" s="92"/>
      <c r="D8" s="304"/>
      <c r="E8" s="285"/>
      <c r="F8" s="304"/>
      <c r="G8" s="285"/>
      <c r="H8" s="304"/>
      <c r="I8" s="285"/>
      <c r="J8" s="304"/>
      <c r="K8" s="285"/>
      <c r="L8" s="304"/>
      <c r="M8" s="285"/>
      <c r="N8" s="304"/>
      <c r="O8" s="285"/>
      <c r="P8" s="304"/>
      <c r="Q8" s="285"/>
      <c r="R8" s="304"/>
      <c r="S8" s="285"/>
      <c r="T8" s="304"/>
      <c r="U8" s="285"/>
      <c r="V8" s="304"/>
      <c r="W8" s="285"/>
      <c r="X8" s="304"/>
      <c r="Y8" s="285"/>
      <c r="Z8" s="304"/>
      <c r="AA8" s="285"/>
      <c r="AC8" s="55">
        <f>COUNT(D8:AA8)</f>
        <v>0</v>
      </c>
      <c r="AD8" s="18" t="str">
        <f>IF(AC8&lt;3," ",(LARGE(D8:AA8,1)+LARGE(D8:AA8,2)+LARGE(D8:AA8,3))/3)</f>
        <v xml:space="preserve"> </v>
      </c>
      <c r="AE8" s="34" t="str">
        <f>IF(COUNTIF(D8:AA8,"(1)")=0," ",COUNTIF(D8:AA8,"(1)"))</f>
        <v xml:space="preserve"> </v>
      </c>
      <c r="AF8" s="34" t="str">
        <f>IF(COUNTIF(D8:AA8,"(2)")=0," ",COUNTIF(D8:AA8,"(2)"))</f>
        <v xml:space="preserve"> </v>
      </c>
      <c r="AG8" s="34" t="str">
        <f>IF(COUNTIF(D8:AA8,"(3)")=0," ",COUNTIF(D8:AA8,"(3)"))</f>
        <v xml:space="preserve"> </v>
      </c>
      <c r="AH8" s="35" t="str">
        <f>IF(SUM(AE8:AG8)=0," ",SUM(AE8:AG8))</f>
        <v xml:space="preserve"> </v>
      </c>
      <c r="AI8" s="36" t="str">
        <f>IF(AC8=0,Var!$B$8,IF(LARGE(D8:AA8,1)&gt;=160,Var!$B$4," "))</f>
        <v>---</v>
      </c>
      <c r="AJ8" s="36" t="str">
        <f>IF(AC8=0,Var!$B$8,IF(LARGE(D8:AA8,1)&gt;=210,Var!$B$4," "))</f>
        <v>---</v>
      </c>
      <c r="AK8" s="36" t="str">
        <f>IF(AC8=0,Var!$B$8,IF(LARGE(D8:AA8,1)&gt;=270,Var!$B$4," "))</f>
        <v>---</v>
      </c>
      <c r="AL8" s="36" t="str">
        <f>IF(AC8=0,Var!$B$8,IF(LARGE(D8:AA8,1)&gt;=320,Var!$B$4," "))</f>
        <v>---</v>
      </c>
      <c r="AM8" s="17"/>
      <c r="AN8" s="17"/>
    </row>
    <row r="9" spans="2:40" ht="19.899999999999999" customHeight="1" x14ac:dyDescent="0.2">
      <c r="B9" s="27"/>
      <c r="C9" s="28" t="s">
        <v>15</v>
      </c>
      <c r="D9" s="301"/>
      <c r="E9" s="301"/>
      <c r="F9" s="302"/>
      <c r="G9" s="301"/>
      <c r="H9" s="303"/>
      <c r="I9" s="303"/>
      <c r="J9" s="303"/>
      <c r="K9" s="303"/>
      <c r="L9" s="303"/>
      <c r="M9" s="303"/>
      <c r="N9" s="303"/>
      <c r="O9" s="303"/>
      <c r="P9" s="303"/>
      <c r="Q9" s="303"/>
      <c r="R9" s="303"/>
      <c r="S9" s="303"/>
      <c r="T9" s="303"/>
      <c r="U9" s="303"/>
      <c r="V9" s="303"/>
      <c r="W9" s="303"/>
      <c r="X9" s="303"/>
      <c r="Y9" s="303"/>
      <c r="Z9" s="303"/>
      <c r="AA9" s="303"/>
      <c r="AC9"/>
      <c r="AD9"/>
      <c r="AE9"/>
      <c r="AF9"/>
      <c r="AG9"/>
      <c r="AH9" s="89"/>
      <c r="AI9" s="43"/>
      <c r="AJ9" s="43"/>
      <c r="AK9" s="43"/>
      <c r="AL9" s="43"/>
      <c r="AM9" s="40"/>
      <c r="AN9" s="40"/>
    </row>
    <row r="10" spans="2:40" x14ac:dyDescent="0.2">
      <c r="B10" s="91"/>
      <c r="C10" s="92"/>
      <c r="D10" s="304"/>
      <c r="E10" s="285"/>
      <c r="F10" s="304"/>
      <c r="G10" s="285"/>
      <c r="H10" s="304"/>
      <c r="I10" s="285"/>
      <c r="J10" s="304"/>
      <c r="K10" s="285"/>
      <c r="L10" s="304"/>
      <c r="M10" s="285"/>
      <c r="N10" s="304"/>
      <c r="O10" s="285"/>
      <c r="P10" s="304"/>
      <c r="Q10" s="285"/>
      <c r="R10" s="304"/>
      <c r="S10" s="285"/>
      <c r="T10" s="304"/>
      <c r="U10" s="285"/>
      <c r="V10" s="304"/>
      <c r="W10" s="285"/>
      <c r="X10" s="304"/>
      <c r="Y10" s="285"/>
      <c r="Z10" s="304"/>
      <c r="AA10" s="285"/>
      <c r="AC10" s="55">
        <f>COUNT(D10:AA10)</f>
        <v>0</v>
      </c>
      <c r="AD10" s="18" t="str">
        <f>IF(AC10&lt;3," ",(LARGE(D10:AA10,1)+LARGE(D10:AA10,2)+LARGE(D10:AA10,3))/3)</f>
        <v xml:space="preserve"> </v>
      </c>
      <c r="AE10" s="34" t="str">
        <f>IF(COUNTIF(D10:AA10,"(1)")=0," ",COUNTIF(D10:AA10,"(1)"))</f>
        <v xml:space="preserve"> </v>
      </c>
      <c r="AF10" s="34" t="str">
        <f>IF(COUNTIF(D10:AA10,"(2)")=0," ",COUNTIF(D10:AA10,"(2)"))</f>
        <v xml:space="preserve"> </v>
      </c>
      <c r="AG10" s="34" t="str">
        <f>IF(COUNTIF(D10:AA10,"(3)")=0," ",COUNTIF(D10:AA10,"(3)"))</f>
        <v xml:space="preserve"> </v>
      </c>
      <c r="AH10" s="35" t="str">
        <f>IF(SUM(AE10:AG10)=0," ",SUM(AE10:AG10))</f>
        <v xml:space="preserve"> </v>
      </c>
      <c r="AI10" s="36">
        <v>2</v>
      </c>
      <c r="AJ10" s="36">
        <v>2</v>
      </c>
      <c r="AK10" s="36">
        <v>3</v>
      </c>
      <c r="AL10" s="36" t="str">
        <f>IF(AC10=0,Var!$B$8,IF(LARGE(D10:AA10,1)&gt;=320,Var!$B$4," "))</f>
        <v>---</v>
      </c>
      <c r="AM10" s="17"/>
      <c r="AN10" s="17"/>
    </row>
    <row r="11" spans="2:40" x14ac:dyDescent="0.2">
      <c r="B11" s="91"/>
      <c r="C11" s="92"/>
      <c r="D11" s="304"/>
      <c r="E11" s="285"/>
      <c r="F11" s="304"/>
      <c r="G11" s="285"/>
      <c r="H11" s="304"/>
      <c r="I11" s="285"/>
      <c r="J11" s="304"/>
      <c r="K11" s="285"/>
      <c r="L11" s="304"/>
      <c r="M11" s="285"/>
      <c r="N11" s="304"/>
      <c r="O11" s="285"/>
      <c r="P11" s="304"/>
      <c r="Q11" s="285"/>
      <c r="R11" s="304"/>
      <c r="S11" s="285"/>
      <c r="T11" s="304"/>
      <c r="U11" s="285"/>
      <c r="V11" s="304"/>
      <c r="W11" s="285"/>
      <c r="X11" s="304"/>
      <c r="Y11" s="285"/>
      <c r="Z11" s="304"/>
      <c r="AA11" s="285"/>
      <c r="AC11" s="55">
        <f>COUNT(D11:AA11)</f>
        <v>0</v>
      </c>
      <c r="AD11" s="18" t="str">
        <f>IF(AC11&lt;3," ",(LARGE(D11:AA11,1)+LARGE(D11:AA11,2)+LARGE(D11:AA11,3))/3)</f>
        <v xml:space="preserve"> </v>
      </c>
      <c r="AE11" s="34" t="str">
        <f>IF(COUNTIF(D11:AA11,"(1)")=0," ",COUNTIF(D11:AA11,"(1)"))</f>
        <v xml:space="preserve"> </v>
      </c>
      <c r="AF11" s="34" t="str">
        <f>IF(COUNTIF(D11:AA11,"(2)")=0," ",COUNTIF(D11:AA11,"(2)"))</f>
        <v xml:space="preserve"> </v>
      </c>
      <c r="AG11" s="34" t="str">
        <f>IF(COUNTIF(D11:AA11,"(3)")=0," ",COUNTIF(D11:AA11,"(3)"))</f>
        <v xml:space="preserve"> </v>
      </c>
      <c r="AH11" s="35" t="str">
        <f>IF(SUM(AE11:AG11)=0," ",SUM(AE11:AG11))</f>
        <v xml:space="preserve"> </v>
      </c>
      <c r="AI11" s="36" t="str">
        <f>IF(AC11=0,Var!$B$8,IF(LARGE(D11:AA11,1)&gt;=160,Var!$B$4," "))</f>
        <v>---</v>
      </c>
      <c r="AJ11" s="36" t="str">
        <f>IF(AC11=0,Var!$B$8,IF(LARGE(D11:AA11,1)&gt;=210,Var!$B$4," "))</f>
        <v>---</v>
      </c>
      <c r="AK11" s="36" t="str">
        <f>IF(AC11=0,Var!$B$8,IF(LARGE(D11:AA11,1)&gt;=270,Var!$B$4," "))</f>
        <v>---</v>
      </c>
      <c r="AL11" s="36" t="str">
        <f>IF(AC11=0,Var!$B$8,IF(LARGE(D11:AA11,1)&gt;=320,Var!$B$4," "))</f>
        <v>---</v>
      </c>
      <c r="AM11" s="17"/>
      <c r="AN11" s="17"/>
    </row>
    <row r="12" spans="2:40" ht="19.899999999999999" customHeight="1" x14ac:dyDescent="0.2">
      <c r="B12" s="27"/>
      <c r="C12" s="28" t="s">
        <v>14</v>
      </c>
      <c r="D12" s="301"/>
      <c r="E12" s="301"/>
      <c r="F12" s="302"/>
      <c r="G12" s="301"/>
      <c r="H12" s="303"/>
      <c r="I12" s="303"/>
      <c r="J12" s="303"/>
      <c r="K12" s="303"/>
      <c r="L12" s="303"/>
      <c r="M12" s="303"/>
      <c r="N12" s="303"/>
      <c r="O12" s="303"/>
      <c r="P12" s="303"/>
      <c r="Q12" s="303"/>
      <c r="R12" s="303"/>
      <c r="S12" s="303"/>
      <c r="T12" s="303"/>
      <c r="U12" s="303"/>
      <c r="V12" s="303"/>
      <c r="W12" s="303"/>
      <c r="X12" s="303"/>
      <c r="Y12" s="303"/>
      <c r="Z12" s="303"/>
      <c r="AA12" s="303"/>
      <c r="AC12"/>
      <c r="AD12"/>
      <c r="AE12"/>
      <c r="AF12"/>
      <c r="AG12"/>
      <c r="AH12" s="89"/>
      <c r="AI12" s="43"/>
      <c r="AJ12" s="43"/>
      <c r="AK12" s="43"/>
      <c r="AL12" s="43"/>
      <c r="AM12" s="40"/>
      <c r="AN12" s="40"/>
    </row>
    <row r="13" spans="2:40" x14ac:dyDescent="0.2">
      <c r="B13" s="91"/>
      <c r="C13" s="92"/>
      <c r="D13" s="304"/>
      <c r="E13" s="285"/>
      <c r="F13" s="304"/>
      <c r="G13" s="285"/>
      <c r="H13" s="304"/>
      <c r="I13" s="285"/>
      <c r="J13" s="304"/>
      <c r="K13" s="285"/>
      <c r="L13" s="304"/>
      <c r="M13" s="285"/>
      <c r="N13" s="304"/>
      <c r="O13" s="285"/>
      <c r="P13" s="304"/>
      <c r="Q13" s="285"/>
      <c r="R13" s="304"/>
      <c r="S13" s="285"/>
      <c r="T13" s="304"/>
      <c r="U13" s="285"/>
      <c r="V13" s="304"/>
      <c r="W13" s="285"/>
      <c r="X13" s="304"/>
      <c r="Y13" s="285"/>
      <c r="Z13" s="304"/>
      <c r="AA13" s="285"/>
      <c r="AC13" s="55">
        <f>COUNT(D13:AA13)</f>
        <v>0</v>
      </c>
      <c r="AD13" s="18" t="str">
        <f>IF(AC13&lt;3," ",(LARGE(D13:AA13,1)+LARGE(D13:AA13,2)+LARGE(D13:AA13,3))/3)</f>
        <v xml:space="preserve"> </v>
      </c>
      <c r="AE13" s="34" t="str">
        <f>IF(COUNTIF(D13:AA13,"(1)")=0," ",COUNTIF(D13:AA13,"(1)"))</f>
        <v xml:space="preserve"> </v>
      </c>
      <c r="AF13" s="34" t="str">
        <f>IF(COUNTIF(D13:AA13,"(2)")=0," ",COUNTIF(D13:AA13,"(2)"))</f>
        <v xml:space="preserve"> </v>
      </c>
      <c r="AG13" s="34" t="str">
        <f>IF(COUNTIF(D13:AA13,"(3)")=0," ",COUNTIF(D13:AA13,"(3)"))</f>
        <v xml:space="preserve"> </v>
      </c>
      <c r="AH13" s="35" t="str">
        <f>IF(SUM(AE13:AG13)=0," ",SUM(AE13:AG13))</f>
        <v xml:space="preserve"> </v>
      </c>
      <c r="AI13" s="36" t="str">
        <f>IF(AC13=0,Var!$B$8,IF(LARGE(D13:AA13,1)&gt;=160,Var!$B$4," "))</f>
        <v>---</v>
      </c>
      <c r="AJ13" s="36" t="str">
        <f>IF(AC13=0,Var!$B$8,IF(LARGE(D13:AA13,1)&gt;=210,Var!$B$4," "))</f>
        <v>---</v>
      </c>
      <c r="AK13" s="36" t="str">
        <f>IF(AC13=0,Var!$B$8,IF(LARGE(D13:AA13,1)&gt;=270,Var!$B$4," "))</f>
        <v>---</v>
      </c>
      <c r="AL13" s="36" t="str">
        <f>IF(AC13=0,Var!$B$8,IF(LARGE(D13:AA13,1)&gt;=320,Var!$B$4," "))</f>
        <v>---</v>
      </c>
      <c r="AM13" s="17"/>
      <c r="AN13" s="17"/>
    </row>
    <row r="14" spans="2:40" x14ac:dyDescent="0.2">
      <c r="B14" s="91"/>
      <c r="C14" s="92"/>
      <c r="D14" s="304"/>
      <c r="E14" s="285"/>
      <c r="F14" s="304"/>
      <c r="G14" s="285"/>
      <c r="H14" s="304"/>
      <c r="I14" s="285"/>
      <c r="J14" s="304"/>
      <c r="K14" s="285"/>
      <c r="L14" s="304"/>
      <c r="M14" s="285"/>
      <c r="N14" s="304"/>
      <c r="O14" s="285"/>
      <c r="P14" s="304"/>
      <c r="Q14" s="285"/>
      <c r="R14" s="304"/>
      <c r="S14" s="285"/>
      <c r="T14" s="304"/>
      <c r="U14" s="285"/>
      <c r="V14" s="304"/>
      <c r="W14" s="285"/>
      <c r="X14" s="304"/>
      <c r="Y14" s="285"/>
      <c r="Z14" s="304"/>
      <c r="AA14" s="285"/>
      <c r="AC14" s="55">
        <f>COUNT(D14:AA14)</f>
        <v>0</v>
      </c>
      <c r="AD14" s="18" t="str">
        <f>IF(AC14&lt;3," ",(LARGE(D14:AA14,1)+LARGE(D14:AA14,2)+LARGE(D14:AA14,3))/3)</f>
        <v xml:space="preserve"> </v>
      </c>
      <c r="AE14" s="34" t="str">
        <f>IF(COUNTIF(D14:AA14,"(1)")=0," ",COUNTIF(D14:AA14,"(1)"))</f>
        <v xml:space="preserve"> </v>
      </c>
      <c r="AF14" s="34" t="str">
        <f>IF(COUNTIF(D14:AA14,"(2)")=0," ",COUNTIF(D14:AA14,"(2)"))</f>
        <v xml:space="preserve"> </v>
      </c>
      <c r="AG14" s="34" t="str">
        <f>IF(COUNTIF(D14:AA14,"(3)")=0," ",COUNTIF(D14:AA14,"(3)"))</f>
        <v xml:space="preserve"> </v>
      </c>
      <c r="AH14" s="35" t="str">
        <f>IF(SUM(AE14:AG14)=0," ",SUM(AE14:AG14))</f>
        <v xml:space="preserve"> </v>
      </c>
      <c r="AI14" s="36" t="str">
        <f>IF(AC14=0,Var!$B$8,IF(LARGE(D14:AA14,1)&gt;=160,Var!$B$4," "))</f>
        <v>---</v>
      </c>
      <c r="AJ14" s="36" t="str">
        <f>IF(AC14=0,Var!$B$8,IF(LARGE(D14:AA14,1)&gt;=210,Var!$B$4," "))</f>
        <v>---</v>
      </c>
      <c r="AK14" s="36" t="str">
        <f>IF(AC14=0,Var!$B$8,IF(LARGE(D14:AA14,1)&gt;=270,Var!$B$4," "))</f>
        <v>---</v>
      </c>
      <c r="AL14" s="36" t="str">
        <f>IF(AC14=0,Var!$B$8,IF(LARGE(D14:AA14,1)&gt;=320,Var!$B$4," "))</f>
        <v>---</v>
      </c>
      <c r="AM14" s="17"/>
      <c r="AN14" s="17"/>
    </row>
    <row r="15" spans="2:40" ht="9.9499999999999993" customHeight="1" x14ac:dyDescent="0.2">
      <c r="B15" s="93"/>
      <c r="C15" s="93"/>
      <c r="D15" s="306"/>
      <c r="E15" s="306"/>
      <c r="F15" s="306"/>
      <c r="G15" s="306"/>
      <c r="H15" s="307"/>
      <c r="I15" s="307"/>
      <c r="J15" s="307"/>
      <c r="K15" s="307"/>
      <c r="L15" s="307"/>
      <c r="M15" s="307"/>
      <c r="N15" s="307"/>
      <c r="O15" s="307"/>
      <c r="P15" s="307"/>
      <c r="Q15" s="307"/>
      <c r="R15" s="307"/>
      <c r="S15" s="307"/>
      <c r="T15" s="307"/>
      <c r="U15" s="307"/>
      <c r="V15" s="307"/>
      <c r="W15" s="307"/>
      <c r="X15" s="307"/>
      <c r="Y15" s="307"/>
      <c r="Z15" s="307"/>
      <c r="AA15" s="307"/>
      <c r="AC15" s="55">
        <f>COUNT(D15:AA15)</f>
        <v>0</v>
      </c>
      <c r="AD15"/>
      <c r="AE15"/>
      <c r="AF15"/>
      <c r="AG15"/>
      <c r="AH15" s="26"/>
      <c r="AI15" s="94"/>
      <c r="AJ15" s="94"/>
      <c r="AK15" s="94"/>
      <c r="AL15" s="94"/>
      <c r="AM15" s="94"/>
      <c r="AN15" s="94"/>
    </row>
    <row r="16" spans="2:40" ht="19.899999999999999" customHeight="1" x14ac:dyDescent="0.2">
      <c r="B16" s="43"/>
      <c r="C16" s="44" t="s">
        <v>42</v>
      </c>
      <c r="D16" s="308"/>
      <c r="E16" s="308"/>
      <c r="F16" s="309"/>
      <c r="G16" s="308"/>
      <c r="H16" s="286"/>
      <c r="I16" s="286"/>
      <c r="J16" s="286"/>
      <c r="K16" s="286"/>
      <c r="L16" s="286"/>
      <c r="M16" s="286"/>
      <c r="N16" s="286"/>
      <c r="O16" s="286"/>
      <c r="P16" s="286"/>
      <c r="Q16" s="286"/>
      <c r="R16" s="286"/>
      <c r="S16" s="286"/>
      <c r="T16" s="286"/>
      <c r="U16" s="286"/>
      <c r="V16" s="286"/>
      <c r="W16" s="286"/>
      <c r="X16" s="286"/>
      <c r="Y16" s="286"/>
      <c r="Z16" s="286"/>
      <c r="AA16" s="286"/>
      <c r="AC16"/>
      <c r="AD16"/>
      <c r="AE16"/>
      <c r="AF16"/>
      <c r="AG16"/>
      <c r="AH16" s="89"/>
      <c r="AI16" s="90">
        <v>200</v>
      </c>
      <c r="AJ16" s="90">
        <v>240</v>
      </c>
      <c r="AK16" s="90">
        <v>260</v>
      </c>
      <c r="AL16" s="90">
        <v>300</v>
      </c>
      <c r="AM16" s="90">
        <v>340</v>
      </c>
      <c r="AN16" s="90">
        <v>380</v>
      </c>
    </row>
    <row r="17" spans="2:40" x14ac:dyDescent="0.2">
      <c r="B17" s="91"/>
      <c r="C17" s="92" t="s">
        <v>342</v>
      </c>
      <c r="D17" s="304"/>
      <c r="E17" s="285"/>
      <c r="F17" s="304"/>
      <c r="G17" s="483"/>
      <c r="H17" s="304"/>
      <c r="I17" s="285"/>
      <c r="J17" s="304"/>
      <c r="K17" s="285"/>
      <c r="L17" s="304"/>
      <c r="M17" s="285"/>
      <c r="N17" s="304"/>
      <c r="O17" s="285"/>
      <c r="P17" s="304"/>
      <c r="Q17" s="285"/>
      <c r="R17" s="304"/>
      <c r="S17" s="285"/>
      <c r="T17" s="304"/>
      <c r="U17" s="285"/>
      <c r="V17" s="304"/>
      <c r="W17" s="285"/>
      <c r="X17" s="304"/>
      <c r="Y17" s="285"/>
      <c r="Z17" s="304"/>
      <c r="AA17" s="285"/>
      <c r="AC17" s="55">
        <f>COUNT(D17:AA17)</f>
        <v>0</v>
      </c>
      <c r="AD17" s="18" t="str">
        <f>IF(AC17&lt;3," ",(LARGE(D17:AA17,1)+LARGE(D17:AA17,2)+LARGE(D17:AA17,3))/3)</f>
        <v xml:space="preserve"> </v>
      </c>
      <c r="AE17" s="34" t="str">
        <f>IF(COUNTIF(D17:AA17,"(1)")=0," ",COUNTIF(D17:AA17,"(1)"))</f>
        <v xml:space="preserve"> </v>
      </c>
      <c r="AF17" s="34" t="str">
        <f>IF(COUNTIF(D17:AA17,"(2)")=0," ",COUNTIF(D17:AA17,"(2)"))</f>
        <v xml:space="preserve"> </v>
      </c>
      <c r="AG17" s="34" t="str">
        <f>IF(COUNTIF(D17:AA17,"(3)")=0," ",COUNTIF(D17:AA17,"(3)"))</f>
        <v xml:space="preserve"> </v>
      </c>
      <c r="AH17" s="35" t="str">
        <f>IF(SUM(AE17:AG17)=0," ",SUM(AE17:AG17))</f>
        <v xml:space="preserve"> </v>
      </c>
      <c r="AI17" s="36">
        <v>25</v>
      </c>
      <c r="AJ17" s="36">
        <v>25</v>
      </c>
      <c r="AK17" s="36" t="str">
        <f>IF(AC17=0,Var!$B$8,IF(LARGE(D17:AA17,1)&gt;=260,Var!$B$4," "))</f>
        <v>---</v>
      </c>
      <c r="AL17" s="36" t="str">
        <f>IF(AC17=0,Var!$B$8,IF(LARGE(D17:AA17,1)&gt;=300,Var!$B$4," "))</f>
        <v>---</v>
      </c>
      <c r="AM17" s="36" t="str">
        <f>IF(AC17=0,Var!$B$8,IF(LARGE(D17:AA17,1)&gt;=340,Var!$B$4," "))</f>
        <v>---</v>
      </c>
      <c r="AN17" s="36" t="str">
        <f>IF(AC17=0,Var!$B$8,IF(LARGE(D17:AA17,1)&gt;=380,Var!$B$4," "))</f>
        <v>---</v>
      </c>
    </row>
    <row r="18" spans="2:40" x14ac:dyDescent="0.2">
      <c r="B18" s="91"/>
      <c r="C18" s="92"/>
      <c r="D18" s="304"/>
      <c r="E18" s="285"/>
      <c r="F18" s="304"/>
      <c r="G18" s="285"/>
      <c r="H18" s="304"/>
      <c r="I18" s="285"/>
      <c r="J18" s="304"/>
      <c r="K18" s="285"/>
      <c r="L18" s="304"/>
      <c r="M18" s="285"/>
      <c r="N18" s="304"/>
      <c r="O18" s="285"/>
      <c r="P18" s="304"/>
      <c r="Q18" s="285"/>
      <c r="R18" s="304"/>
      <c r="S18" s="285"/>
      <c r="T18" s="304"/>
      <c r="U18" s="285"/>
      <c r="V18" s="304"/>
      <c r="W18" s="285"/>
      <c r="X18" s="304"/>
      <c r="Y18" s="285"/>
      <c r="Z18" s="304"/>
      <c r="AA18" s="285"/>
      <c r="AC18" s="55">
        <f>COUNT(D18:AA18)</f>
        <v>0</v>
      </c>
      <c r="AD18" s="18" t="str">
        <f>IF(AC18&lt;3," ",(LARGE(D18:AA18,1)+LARGE(D18:AA18,2)+LARGE(D18:AA18,3))/3)</f>
        <v xml:space="preserve"> </v>
      </c>
      <c r="AE18" s="34" t="str">
        <f>IF(COUNTIF(D18:AA18,"(1)")=0," ",COUNTIF(D18:AA18,"(1)"))</f>
        <v xml:space="preserve"> </v>
      </c>
      <c r="AF18" s="34" t="str">
        <f>IF(COUNTIF(D18:AA18,"(2)")=0," ",COUNTIF(D18:AA18,"(2)"))</f>
        <v xml:space="preserve"> </v>
      </c>
      <c r="AG18" s="34" t="str">
        <f>IF(COUNTIF(D18:AA18,"(3)")=0," ",COUNTIF(D18:AA18,"(3)"))</f>
        <v xml:space="preserve"> </v>
      </c>
      <c r="AH18" s="35" t="str">
        <f>IF(SUM(AE18:AG18)=0," ",SUM(AE18:AG18))</f>
        <v xml:space="preserve"> </v>
      </c>
      <c r="AI18" s="36" t="str">
        <f>IF(AC18=0,Var!$B$8,IF(LARGE(D18:AA18,1)&gt;=200,Var!$B$4," "))</f>
        <v>---</v>
      </c>
      <c r="AJ18" s="36" t="str">
        <f>IF(AC18=0,Var!$B$8,IF(LARGE(D18:AA18,1)&gt;=200,Var!$B$4," "))</f>
        <v>---</v>
      </c>
      <c r="AK18" s="36" t="str">
        <f>IF(AC18=0,Var!$B$8,IF(LARGE(D18:AA18,1)&gt;=260,Var!$B$4," "))</f>
        <v>---</v>
      </c>
      <c r="AL18" s="36" t="str">
        <f>IF(AC18=0,Var!$B$8,IF(LARGE(D18:AA18,1)&gt;=300,Var!$B$4," "))</f>
        <v>---</v>
      </c>
      <c r="AM18" s="36" t="str">
        <f>IF(AC18=0,Var!$B$8,IF(LARGE(D18:AA18,1)&gt;=340,Var!$B$4," "))</f>
        <v>---</v>
      </c>
      <c r="AN18" s="36" t="str">
        <f>IF(AC18=0,Var!$B$8,IF(LARGE(D18:AA18,1)&gt;=380,Var!$B$4," "))</f>
        <v>---</v>
      </c>
    </row>
    <row r="19" spans="2:40" ht="19.899999999999999" customHeight="1" x14ac:dyDescent="0.2">
      <c r="B19" s="27"/>
      <c r="C19" s="28" t="s">
        <v>45</v>
      </c>
      <c r="D19" s="301"/>
      <c r="E19" s="301"/>
      <c r="F19" s="302"/>
      <c r="G19" s="301"/>
      <c r="H19" s="303"/>
      <c r="I19" s="303"/>
      <c r="J19" s="303"/>
      <c r="K19" s="303"/>
      <c r="L19" s="303"/>
      <c r="M19" s="303"/>
      <c r="N19" s="303"/>
      <c r="O19" s="303"/>
      <c r="P19" s="303"/>
      <c r="Q19" s="303"/>
      <c r="R19" s="303"/>
      <c r="S19" s="303"/>
      <c r="T19" s="303"/>
      <c r="U19" s="303"/>
      <c r="V19" s="303"/>
      <c r="W19" s="303"/>
      <c r="X19" s="303"/>
      <c r="Y19" s="303"/>
      <c r="Z19" s="303"/>
      <c r="AA19" s="303"/>
      <c r="AC19"/>
      <c r="AD19"/>
      <c r="AE19"/>
      <c r="AF19"/>
      <c r="AG19"/>
      <c r="AH19" s="95"/>
      <c r="AI19" s="40"/>
      <c r="AJ19" s="40"/>
      <c r="AK19" s="40"/>
      <c r="AL19" s="40"/>
      <c r="AM19" s="40"/>
      <c r="AN19" s="40"/>
    </row>
    <row r="20" spans="2:40" x14ac:dyDescent="0.2">
      <c r="B20" s="91"/>
      <c r="C20" s="92"/>
      <c r="D20" s="304"/>
      <c r="E20" s="285"/>
      <c r="F20" s="304"/>
      <c r="G20" s="285"/>
      <c r="H20" s="304"/>
      <c r="I20" s="285"/>
      <c r="J20" s="304"/>
      <c r="K20" s="285"/>
      <c r="L20" s="304"/>
      <c r="M20" s="285"/>
      <c r="N20" s="304"/>
      <c r="O20" s="285"/>
      <c r="P20" s="304"/>
      <c r="Q20" s="285"/>
      <c r="R20" s="304"/>
      <c r="S20" s="285"/>
      <c r="T20" s="304"/>
      <c r="U20" s="285"/>
      <c r="V20" s="304"/>
      <c r="W20" s="285"/>
      <c r="X20" s="304"/>
      <c r="Y20" s="285"/>
      <c r="Z20" s="304"/>
      <c r="AA20" s="285"/>
      <c r="AC20" s="55">
        <f>COUNT(D20:AA20)</f>
        <v>0</v>
      </c>
      <c r="AD20" s="18" t="str">
        <f>IF(AC20&lt;3," ",(LARGE(D20:AA20,1)+LARGE(D20:AA20,2)+LARGE(D20:AA20,3))/3)</f>
        <v xml:space="preserve"> </v>
      </c>
      <c r="AE20" s="34" t="str">
        <f>IF(COUNTIF(D20:AA20,"(1)")=0," ",COUNTIF(D20:AA20,"(1)"))</f>
        <v xml:space="preserve"> </v>
      </c>
      <c r="AF20" s="34" t="str">
        <f>IF(COUNTIF(D20:AA20,"(2)")=0," ",COUNTIF(D20:AA20,"(2)"))</f>
        <v xml:space="preserve"> </v>
      </c>
      <c r="AG20" s="34" t="str">
        <f>IF(COUNTIF(D20:AA20,"(3)")=0," ",COUNTIF(D20:AA20,"(3)"))</f>
        <v xml:space="preserve"> </v>
      </c>
      <c r="AH20" s="35" t="str">
        <f>IF(SUM(AE20:AG20)=0," ",SUM(AE20:AG20))</f>
        <v xml:space="preserve"> </v>
      </c>
      <c r="AI20" s="36" t="str">
        <f>IF(AC20=0,Var!$B$8,IF(LARGE(D20:AA20,1)&gt;=200,Var!$B$4," "))</f>
        <v>---</v>
      </c>
      <c r="AJ20" s="36" t="str">
        <f>IF(AC20=0,Var!$B$8,IF(LARGE(D20:AA20,1)&gt;=200,Var!$B$4," "))</f>
        <v>---</v>
      </c>
      <c r="AK20" s="36" t="str">
        <f>IF(AC20=0,Var!$B$8,IF(LARGE(D20:AA20,1)&gt;=260,Var!$B$4," "))</f>
        <v>---</v>
      </c>
      <c r="AL20" s="36" t="str">
        <f>IF(AC20=0,Var!$B$8,IF(LARGE(D20:AA20,1)&gt;=300,Var!$B$4," "))</f>
        <v>---</v>
      </c>
      <c r="AM20" s="36" t="str">
        <f>IF(AC20=0,Var!$B$8,IF(LARGE(D20:AA20,1)&gt;=340,Var!$B$4," "))</f>
        <v>---</v>
      </c>
      <c r="AN20" s="36" t="str">
        <f>IF(AC20=0,Var!$B$8,IF(LARGE(D20:AA20,1)&gt;=380,Var!$B$4," "))</f>
        <v>---</v>
      </c>
    </row>
    <row r="21" spans="2:40" x14ac:dyDescent="0.2">
      <c r="B21" s="91"/>
      <c r="C21" s="92"/>
      <c r="D21" s="304"/>
      <c r="E21" s="285"/>
      <c r="F21" s="304"/>
      <c r="G21" s="285"/>
      <c r="H21" s="304"/>
      <c r="I21" s="285"/>
      <c r="J21" s="304"/>
      <c r="K21" s="285"/>
      <c r="L21" s="304"/>
      <c r="M21" s="285"/>
      <c r="N21" s="304"/>
      <c r="O21" s="285"/>
      <c r="P21" s="304"/>
      <c r="Q21" s="285"/>
      <c r="R21" s="304"/>
      <c r="S21" s="285"/>
      <c r="T21" s="304"/>
      <c r="U21" s="285"/>
      <c r="V21" s="304"/>
      <c r="W21" s="285"/>
      <c r="X21" s="304"/>
      <c r="Y21" s="285"/>
      <c r="Z21" s="304"/>
      <c r="AA21" s="285"/>
      <c r="AC21" s="55">
        <f>COUNT(D21:AA21)</f>
        <v>0</v>
      </c>
      <c r="AD21" s="18" t="str">
        <f>IF(AC21&lt;3," ",(LARGE(D21:AA21,1)+LARGE(D21:AA21,2)+LARGE(D21:AA21,3))/3)</f>
        <v xml:space="preserve"> </v>
      </c>
      <c r="AE21" s="34" t="str">
        <f>IF(COUNTIF(D21:AA21,"(1)")=0," ",COUNTIF(D21:AA21,"(1)"))</f>
        <v xml:space="preserve"> </v>
      </c>
      <c r="AF21" s="34" t="str">
        <f>IF(COUNTIF(D21:AA21,"(2)")=0," ",COUNTIF(D21:AA21,"(2)"))</f>
        <v xml:space="preserve"> </v>
      </c>
      <c r="AG21" s="34" t="str">
        <f>IF(COUNTIF(D21:AA21,"(3)")=0," ",COUNTIF(D21:AA21,"(3)"))</f>
        <v xml:space="preserve"> </v>
      </c>
      <c r="AH21" s="35" t="str">
        <f>IF(SUM(AE21:AG21)=0," ",SUM(AE21:AG21))</f>
        <v xml:space="preserve"> </v>
      </c>
      <c r="AI21" s="36" t="str">
        <f>IF(AC21=0,Var!$B$8,IF(LARGE(D21:AA21,1)&gt;=200,Var!$B$4," "))</f>
        <v>---</v>
      </c>
      <c r="AJ21" s="36" t="str">
        <f>IF(AC21=0,Var!$B$8,IF(LARGE(D21:AA21,1)&gt;=200,Var!$B$4," "))</f>
        <v>---</v>
      </c>
      <c r="AK21" s="36" t="str">
        <f>IF(AC21=0,Var!$B$8,IF(LARGE(D21:AA21,1)&gt;=260,Var!$B$4," "))</f>
        <v>---</v>
      </c>
      <c r="AL21" s="36" t="str">
        <f>IF(AC21=0,Var!$B$8,IF(LARGE(D21:AA21,1)&gt;=300,Var!$B$4," "))</f>
        <v>---</v>
      </c>
      <c r="AM21" s="36" t="str">
        <f>IF(AC21=0,Var!$B$8,IF(LARGE(D21:AA21,1)&gt;=340,Var!$B$4," "))</f>
        <v>---</v>
      </c>
      <c r="AN21" s="36" t="str">
        <f>IF(AC21=0,Var!$B$8,IF(LARGE(D21:AA21,1)&gt;=380,Var!$B$4," "))</f>
        <v>---</v>
      </c>
    </row>
    <row r="22" spans="2:40" ht="19.899999999999999" customHeight="1" x14ac:dyDescent="0.2">
      <c r="B22" s="27"/>
      <c r="C22" s="28" t="s">
        <v>38</v>
      </c>
      <c r="D22" s="301"/>
      <c r="E22" s="301"/>
      <c r="F22" s="302"/>
      <c r="G22" s="301"/>
      <c r="H22" s="303"/>
      <c r="I22" s="303"/>
      <c r="J22" s="303"/>
      <c r="K22" s="303"/>
      <c r="L22" s="303"/>
      <c r="M22" s="303"/>
      <c r="N22" s="303"/>
      <c r="O22" s="303"/>
      <c r="P22" s="303"/>
      <c r="Q22" s="303"/>
      <c r="R22" s="303"/>
      <c r="S22" s="303"/>
      <c r="T22" s="303"/>
      <c r="U22" s="303"/>
      <c r="V22" s="303"/>
      <c r="W22" s="303"/>
      <c r="X22" s="303"/>
      <c r="Y22" s="303"/>
      <c r="Z22" s="303"/>
      <c r="AA22" s="303"/>
      <c r="AC22"/>
      <c r="AD22"/>
      <c r="AE22"/>
      <c r="AF22"/>
      <c r="AG22"/>
      <c r="AH22"/>
      <c r="AI22" s="43"/>
      <c r="AJ22" s="43"/>
      <c r="AK22" s="43"/>
      <c r="AL22" s="43"/>
      <c r="AM22" s="43"/>
      <c r="AN22" s="43"/>
    </row>
    <row r="23" spans="2:40" x14ac:dyDescent="0.2">
      <c r="B23" s="91"/>
      <c r="C23" s="92"/>
      <c r="D23" s="304"/>
      <c r="E23" s="285"/>
      <c r="F23" s="304"/>
      <c r="G23" s="285"/>
      <c r="H23" s="304"/>
      <c r="I23" s="285"/>
      <c r="J23" s="304"/>
      <c r="K23" s="285"/>
      <c r="L23" s="304"/>
      <c r="M23" s="285"/>
      <c r="N23" s="304"/>
      <c r="O23" s="285"/>
      <c r="P23" s="304"/>
      <c r="Q23" s="285"/>
      <c r="R23" s="304"/>
      <c r="S23" s="285"/>
      <c r="T23" s="304"/>
      <c r="U23" s="285"/>
      <c r="V23" s="304"/>
      <c r="W23" s="285"/>
      <c r="X23" s="304"/>
      <c r="Y23" s="285"/>
      <c r="Z23" s="304"/>
      <c r="AA23" s="285"/>
      <c r="AC23" s="55">
        <f>COUNT(D23:AA23)</f>
        <v>0</v>
      </c>
      <c r="AD23" s="18" t="str">
        <f>IF(AC23&lt;3," ",(LARGE(D23:AA23,1)+LARGE(D23:AA23,2)+LARGE(D23:AA23,3))/3)</f>
        <v xml:space="preserve"> </v>
      </c>
      <c r="AE23" s="34" t="str">
        <f>IF(COUNTIF(D23:AA23,"(1)")=0," ",COUNTIF(D23:AA23,"(1)"))</f>
        <v xml:space="preserve"> </v>
      </c>
      <c r="AF23" s="34" t="str">
        <f>IF(COUNTIF(D23:AA23,"(2)")=0," ",COUNTIF(D23:AA23,"(2)"))</f>
        <v xml:space="preserve"> </v>
      </c>
      <c r="AG23" s="34" t="str">
        <f>IF(COUNTIF(D23:AA23,"(3)")=0," ",COUNTIF(D23:AA23,"(3)"))</f>
        <v xml:space="preserve"> </v>
      </c>
      <c r="AH23" s="35" t="str">
        <f>IF(SUM(AE23:AG23)=0," ",SUM(AE23:AG23))</f>
        <v xml:space="preserve"> </v>
      </c>
      <c r="AI23" s="36" t="str">
        <f>IF(AC23=0,Var!$B$8,IF(LARGE(D23:AA23,1)&gt;=200,Var!$B$4," "))</f>
        <v>---</v>
      </c>
      <c r="AJ23" s="36" t="str">
        <f>IF(AC23=0,Var!$B$8,IF(LARGE(D23:AA23,1)&gt;=200,Var!$B$4," "))</f>
        <v>---</v>
      </c>
      <c r="AK23" s="36" t="str">
        <f>IF(AC23=0,Var!$B$8,IF(LARGE(D23:AA23,1)&gt;=260,Var!$B$4," "))</f>
        <v>---</v>
      </c>
      <c r="AL23" s="36" t="str">
        <f>IF(AC23=0,Var!$B$8,IF(LARGE(D23:AA23,1)&gt;=300,Var!$B$4," "))</f>
        <v>---</v>
      </c>
      <c r="AM23" s="36" t="str">
        <f>IF(AC23=0,Var!$B$8,IF(LARGE(D23:AA23,1)&gt;=340,Var!$B$4," "))</f>
        <v>---</v>
      </c>
      <c r="AN23" s="36" t="str">
        <f>IF(AC23=0,Var!$B$8,IF(LARGE(D23:AA23,1)&gt;=380,Var!$B$4," "))</f>
        <v>---</v>
      </c>
    </row>
    <row r="24" spans="2:40" x14ac:dyDescent="0.2">
      <c r="B24" s="91"/>
      <c r="C24" s="92"/>
      <c r="D24" s="304"/>
      <c r="E24" s="285"/>
      <c r="F24" s="304"/>
      <c r="G24" s="285"/>
      <c r="H24" s="304"/>
      <c r="I24" s="285"/>
      <c r="J24" s="304"/>
      <c r="K24" s="285"/>
      <c r="L24" s="304"/>
      <c r="M24" s="285"/>
      <c r="N24" s="304"/>
      <c r="O24" s="285"/>
      <c r="P24" s="304"/>
      <c r="Q24" s="285"/>
      <c r="R24" s="304"/>
      <c r="S24" s="285"/>
      <c r="T24" s="304"/>
      <c r="U24" s="285"/>
      <c r="V24" s="304"/>
      <c r="W24" s="285"/>
      <c r="X24" s="304"/>
      <c r="Y24" s="285"/>
      <c r="Z24" s="304"/>
      <c r="AA24" s="285"/>
      <c r="AC24" s="55">
        <f>COUNT(D24:AA24)</f>
        <v>0</v>
      </c>
      <c r="AD24" s="18" t="str">
        <f>IF(AC24&lt;3," ",(LARGE(D24:AA24,1)+LARGE(D24:AA24,2)+LARGE(D24:AA24,3))/3)</f>
        <v xml:space="preserve"> </v>
      </c>
      <c r="AE24" s="34" t="str">
        <f>IF(COUNTIF(D24:AA24,"(1)")=0," ",COUNTIF(D24:AA24,"(1)"))</f>
        <v xml:space="preserve"> </v>
      </c>
      <c r="AF24" s="34" t="str">
        <f>IF(COUNTIF(D24:AA24,"(2)")=0," ",COUNTIF(D24:AA24,"(2)"))</f>
        <v xml:space="preserve"> </v>
      </c>
      <c r="AG24" s="34" t="str">
        <f>IF(COUNTIF(D24:AA24,"(3)")=0," ",COUNTIF(D24:AA24,"(3)"))</f>
        <v xml:space="preserve"> </v>
      </c>
      <c r="AH24" s="35" t="str">
        <f>IF(SUM(AE24:AG24)=0," ",SUM(AE24:AG24))</f>
        <v xml:space="preserve"> </v>
      </c>
      <c r="AI24" s="36" t="str">
        <f>IF(AC24=0,Var!$B$8,IF(LARGE(D24:AA24,1)&gt;=200,Var!$B$4," "))</f>
        <v>---</v>
      </c>
      <c r="AJ24" s="36" t="str">
        <f>IF(AC24=0,Var!$B$8,IF(LARGE(D24:AA24,1)&gt;=200,Var!$B$4," "))</f>
        <v>---</v>
      </c>
      <c r="AK24" s="36" t="str">
        <f>IF(AC24=0,Var!$B$8,IF(LARGE(D24:AA24,1)&gt;=260,Var!$B$4," "))</f>
        <v>---</v>
      </c>
      <c r="AL24" s="36" t="str">
        <f>IF(AC24=0,Var!$B$8,IF(LARGE(D24:AA24,1)&gt;=300,Var!$B$4," "))</f>
        <v>---</v>
      </c>
      <c r="AM24" s="36" t="str">
        <f>IF(AC24=0,Var!$B$8,IF(LARGE(D24:AA24,1)&gt;=340,Var!$B$4," "))</f>
        <v>---</v>
      </c>
      <c r="AN24" s="36" t="str">
        <f>IF(AC24=0,Var!$B$8,IF(LARGE(D24:AA24,1)&gt;=380,Var!$B$4," "))</f>
        <v>---</v>
      </c>
    </row>
    <row r="25" spans="2:40" ht="9.9499999999999993" customHeight="1" x14ac:dyDescent="0.2">
      <c r="B25" s="93"/>
      <c r="C25" s="93"/>
      <c r="D25" s="306"/>
      <c r="E25" s="306"/>
      <c r="F25" s="306"/>
      <c r="G25" s="306"/>
      <c r="H25" s="307"/>
      <c r="I25" s="307"/>
      <c r="J25" s="307"/>
      <c r="K25" s="307"/>
      <c r="L25" s="307"/>
      <c r="M25" s="307"/>
      <c r="N25" s="307"/>
      <c r="O25" s="307"/>
      <c r="P25" s="307"/>
      <c r="Q25" s="307"/>
      <c r="R25" s="307"/>
      <c r="S25" s="307"/>
      <c r="T25" s="307"/>
      <c r="U25" s="307"/>
      <c r="V25" s="307"/>
      <c r="W25" s="307"/>
      <c r="X25" s="307"/>
      <c r="Y25" s="307"/>
      <c r="Z25" s="307"/>
      <c r="AA25" s="307"/>
      <c r="AC25"/>
      <c r="AD25"/>
      <c r="AE25"/>
      <c r="AF25"/>
      <c r="AG25"/>
      <c r="AH25"/>
      <c r="AI25" s="17"/>
      <c r="AJ25" s="17"/>
      <c r="AK25" s="17"/>
      <c r="AL25" s="17"/>
      <c r="AM25" s="17"/>
      <c r="AN25" s="17"/>
    </row>
    <row r="26" spans="2:40" ht="19.899999999999999" customHeight="1" x14ac:dyDescent="0.2">
      <c r="B26" s="43"/>
      <c r="C26" s="44" t="s">
        <v>41</v>
      </c>
      <c r="D26" s="308"/>
      <c r="E26" s="308"/>
      <c r="F26" s="309"/>
      <c r="G26" s="308"/>
      <c r="H26" s="286"/>
      <c r="I26" s="286"/>
      <c r="J26" s="286"/>
      <c r="K26" s="286"/>
      <c r="L26" s="286"/>
      <c r="M26" s="286"/>
      <c r="N26" s="286"/>
      <c r="O26" s="286"/>
      <c r="P26" s="286"/>
      <c r="Q26" s="286"/>
      <c r="R26" s="286"/>
      <c r="S26" s="286"/>
      <c r="T26" s="286"/>
      <c r="U26" s="286"/>
      <c r="V26" s="286"/>
      <c r="W26" s="286"/>
      <c r="X26" s="286"/>
      <c r="Y26" s="286"/>
      <c r="Z26" s="286"/>
      <c r="AA26" s="286"/>
      <c r="AC26"/>
      <c r="AD26"/>
      <c r="AE26"/>
      <c r="AF26"/>
      <c r="AG26"/>
      <c r="AH26"/>
      <c r="AI26" s="90">
        <v>220</v>
      </c>
      <c r="AJ26" s="90">
        <v>260</v>
      </c>
      <c r="AK26" s="90">
        <v>280</v>
      </c>
      <c r="AL26" s="90">
        <v>320</v>
      </c>
      <c r="AM26" s="90">
        <v>360</v>
      </c>
      <c r="AN26" s="90">
        <v>400</v>
      </c>
    </row>
    <row r="27" spans="2:40" x14ac:dyDescent="0.2">
      <c r="B27" s="91"/>
      <c r="C27" s="92"/>
      <c r="D27" s="304"/>
      <c r="E27" s="285"/>
      <c r="F27" s="304"/>
      <c r="G27" s="285"/>
      <c r="H27" s="304"/>
      <c r="I27" s="285"/>
      <c r="J27" s="304"/>
      <c r="K27" s="285"/>
      <c r="L27" s="304"/>
      <c r="M27" s="285"/>
      <c r="N27" s="304"/>
      <c r="O27" s="285"/>
      <c r="P27" s="304"/>
      <c r="Q27" s="285"/>
      <c r="R27" s="304"/>
      <c r="S27" s="285"/>
      <c r="T27" s="304"/>
      <c r="U27" s="285"/>
      <c r="V27" s="304"/>
      <c r="W27" s="285"/>
      <c r="X27" s="304"/>
      <c r="Y27" s="285"/>
      <c r="Z27" s="304"/>
      <c r="AA27" s="285"/>
      <c r="AC27" s="55">
        <f>COUNT(D27:AA27)</f>
        <v>0</v>
      </c>
      <c r="AD27" s="18" t="str">
        <f>IF(AC27&lt;3," ",(LARGE(D27:AA27,1)+LARGE(D27:AA27,2)+LARGE(D27:AA27,3))/3)</f>
        <v xml:space="preserve"> </v>
      </c>
      <c r="AE27" s="34" t="str">
        <f>IF(COUNTIF(D27:AA27,"(1)")=0," ",COUNTIF(D27:AA27,"(1)"))</f>
        <v xml:space="preserve"> </v>
      </c>
      <c r="AF27" s="34" t="str">
        <f>IF(COUNTIF(D27:AA27,"(2)")=0," ",COUNTIF(D27:AA27,"(2)"))</f>
        <v xml:space="preserve"> </v>
      </c>
      <c r="AG27" s="34" t="str">
        <f>IF(COUNTIF(D27:AA27,"(3)")=0," ",COUNTIF(D27:AA27,"(3)"))</f>
        <v xml:space="preserve"> </v>
      </c>
      <c r="AH27" s="35" t="str">
        <f>IF(SUM(AE27:AG27)=0," ",SUM(AE27:AG27))</f>
        <v xml:space="preserve"> </v>
      </c>
      <c r="AI27" s="36" t="str">
        <f>IF(AC27=0,Var!$B$8,IF(LARGE(D27:AA27,1)&gt;=220,Var!$B$4," "))</f>
        <v>---</v>
      </c>
      <c r="AJ27" s="36" t="str">
        <f>IF(AC27=0,Var!$B$8,IF(LARGE(D27:AA27,1)&gt;=260,Var!$B$4," "))</f>
        <v>---</v>
      </c>
      <c r="AK27" s="36" t="str">
        <f>IF(AC27=0,Var!$B$8,IF(LARGE(D27:AA27,1)&gt;=280,Var!$B$4," "))</f>
        <v>---</v>
      </c>
      <c r="AL27" s="36" t="str">
        <f>IF(AC27=0,Var!$B$8,IF(LARGE(D27:AA27,1)&gt;=320,Var!$B$4," "))</f>
        <v>---</v>
      </c>
      <c r="AM27" s="36" t="str">
        <f>IF(AC27=0,Var!$B$8,IF(LARGE(D27:AA27,1)&gt;=360,Var!$B$4," "))</f>
        <v>---</v>
      </c>
      <c r="AN27" s="36" t="str">
        <f>IF(AC27=0,Var!$B$8,IF(LARGE(D27:AA27,1)&gt;=400,Var!$B$4," "))</f>
        <v>---</v>
      </c>
    </row>
    <row r="28" spans="2:40" x14ac:dyDescent="0.2">
      <c r="B28" s="91"/>
      <c r="C28" s="92"/>
      <c r="D28" s="304"/>
      <c r="E28" s="285"/>
      <c r="F28" s="304"/>
      <c r="G28" s="285"/>
      <c r="H28" s="304"/>
      <c r="I28" s="285"/>
      <c r="J28" s="304"/>
      <c r="K28" s="285"/>
      <c r="L28" s="304"/>
      <c r="M28" s="285"/>
      <c r="N28" s="304"/>
      <c r="O28" s="285"/>
      <c r="P28" s="304"/>
      <c r="Q28" s="285"/>
      <c r="R28" s="304"/>
      <c r="S28" s="285"/>
      <c r="T28" s="304"/>
      <c r="U28" s="285"/>
      <c r="V28" s="304"/>
      <c r="W28" s="285"/>
      <c r="X28" s="304"/>
      <c r="Y28" s="285"/>
      <c r="Z28" s="304"/>
      <c r="AA28" s="285"/>
      <c r="AC28" s="55">
        <f>COUNT(D28:AA28)</f>
        <v>0</v>
      </c>
      <c r="AD28" s="18" t="str">
        <f>IF(AC28&lt;3," ",(LARGE(D28:AA28,1)+LARGE(D28:AA28,2)+LARGE(D28:AA28,3))/3)</f>
        <v xml:space="preserve"> </v>
      </c>
      <c r="AE28" s="34" t="str">
        <f>IF(COUNTIF(D28:AA28,"(1)")=0," ",COUNTIF(D28:AA28,"(1)"))</f>
        <v xml:space="preserve"> </v>
      </c>
      <c r="AF28" s="34" t="str">
        <f>IF(COUNTIF(D28:AA28,"(2)")=0," ",COUNTIF(D28:AA28,"(2)"))</f>
        <v xml:space="preserve"> </v>
      </c>
      <c r="AG28" s="34" t="str">
        <f>IF(COUNTIF(D28:AA28,"(3)")=0," ",COUNTIF(D28:AA28,"(3)"))</f>
        <v xml:space="preserve"> </v>
      </c>
      <c r="AH28" s="35" t="str">
        <f>IF(SUM(AE28:AG28)=0," ",SUM(AE28:AG28))</f>
        <v xml:space="preserve"> </v>
      </c>
      <c r="AI28" s="36" t="str">
        <f>IF(AC28=0,Var!$B$8,IF(LARGE(D28:AA28,1)&gt;=220,Var!$B$4," "))</f>
        <v>---</v>
      </c>
      <c r="AJ28" s="36" t="str">
        <f>IF(AC28=0,Var!$B$8,IF(LARGE(D28:AA28,1)&gt;=260,Var!$B$4," "))</f>
        <v>---</v>
      </c>
      <c r="AK28" s="36" t="str">
        <f>IF(AC28=0,Var!$B$8,IF(LARGE(D28:AA28,1)&gt;=280,Var!$B$4," "))</f>
        <v>---</v>
      </c>
      <c r="AL28" s="36" t="str">
        <f>IF(AC28=0,Var!$B$8,IF(LARGE(D28:AA28,1)&gt;=320,Var!$B$4," "))</f>
        <v>---</v>
      </c>
      <c r="AM28" s="36" t="str">
        <f>IF(AC28=0,Var!$B$8,IF(LARGE(D28:AA28,1)&gt;=360,Var!$B$4," "))</f>
        <v>---</v>
      </c>
      <c r="AN28" s="36" t="str">
        <f>IF(AC28=0,Var!$B$8,IF(LARGE(D28:AA28,1)&gt;=400,Var!$B$4," "))</f>
        <v>---</v>
      </c>
    </row>
    <row r="29" spans="2:40" ht="19.899999999999999" customHeight="1" x14ac:dyDescent="0.2">
      <c r="B29" s="27"/>
      <c r="C29" s="28" t="s">
        <v>273</v>
      </c>
      <c r="D29" s="301"/>
      <c r="E29" s="301"/>
      <c r="F29" s="302"/>
      <c r="G29" s="301"/>
      <c r="H29" s="303"/>
      <c r="I29" s="303"/>
      <c r="J29" s="303"/>
      <c r="K29" s="303"/>
      <c r="L29" s="303"/>
      <c r="M29" s="303"/>
      <c r="N29" s="303"/>
      <c r="O29" s="303"/>
      <c r="P29" s="303"/>
      <c r="Q29" s="303"/>
      <c r="R29" s="303"/>
      <c r="S29" s="303"/>
      <c r="T29" s="303"/>
      <c r="U29" s="303"/>
      <c r="V29" s="303"/>
      <c r="W29" s="303"/>
      <c r="X29" s="303"/>
      <c r="Y29" s="303"/>
      <c r="Z29" s="303"/>
      <c r="AA29" s="303"/>
      <c r="AC29"/>
      <c r="AD29"/>
      <c r="AE29"/>
      <c r="AF29"/>
      <c r="AG29"/>
      <c r="AH29"/>
      <c r="AI29" s="43"/>
      <c r="AJ29" s="43"/>
      <c r="AK29" s="43"/>
      <c r="AL29" s="43"/>
      <c r="AM29" s="43"/>
      <c r="AN29" s="43"/>
    </row>
    <row r="30" spans="2:40" x14ac:dyDescent="0.2">
      <c r="B30" s="91"/>
      <c r="C30" s="92"/>
      <c r="D30" s="304"/>
      <c r="E30" s="285"/>
      <c r="F30" s="304"/>
      <c r="G30" s="285"/>
      <c r="H30" s="304"/>
      <c r="I30" s="285"/>
      <c r="J30" s="304"/>
      <c r="K30" s="285"/>
      <c r="L30" s="304"/>
      <c r="M30" s="285"/>
      <c r="N30" s="304"/>
      <c r="O30" s="285"/>
      <c r="P30" s="304"/>
      <c r="Q30" s="285"/>
      <c r="R30" s="304"/>
      <c r="S30" s="285"/>
      <c r="T30" s="304"/>
      <c r="U30" s="285"/>
      <c r="V30" s="304"/>
      <c r="W30" s="285"/>
      <c r="X30" s="304"/>
      <c r="Y30" s="285"/>
      <c r="Z30" s="304"/>
      <c r="AA30" s="285"/>
      <c r="AC30" s="55">
        <f>COUNT(D30:AA30)</f>
        <v>0</v>
      </c>
      <c r="AD30" s="18" t="str">
        <f>IF(AC30&lt;3," ",(LARGE(D30:AA30,1)+LARGE(D30:AA30,2)+LARGE(D30:AA30,3))/3)</f>
        <v xml:space="preserve"> </v>
      </c>
      <c r="AE30" s="34" t="str">
        <f>IF(COUNTIF(D30:AA30,"(1)")=0," ",COUNTIF(D30:AA30,"(1)"))</f>
        <v xml:space="preserve"> </v>
      </c>
      <c r="AF30" s="34" t="str">
        <f>IF(COUNTIF(D30:AA30,"(2)")=0," ",COUNTIF(D30:AA30,"(2)"))</f>
        <v xml:space="preserve"> </v>
      </c>
      <c r="AG30" s="34" t="str">
        <f>IF(COUNTIF(D30:AA30,"(3)")=0," ",COUNTIF(D30:AA30,"(3)"))</f>
        <v xml:space="preserve"> </v>
      </c>
      <c r="AH30" s="35" t="str">
        <f>IF(SUM(AE30:AG30)=0," ",SUM(AE30:AG30))</f>
        <v xml:space="preserve"> </v>
      </c>
      <c r="AI30" s="36" t="str">
        <f>IF(AC30=0,Var!$B$8,IF(LARGE(D30:AA30,1)&gt;=220,Var!$B$4," "))</f>
        <v>---</v>
      </c>
      <c r="AJ30" s="36" t="str">
        <f>IF(AC30=0,Var!$B$8,IF(LARGE(D30:AA30,1)&gt;=260,Var!$B$4," "))</f>
        <v>---</v>
      </c>
      <c r="AK30" s="36" t="str">
        <f>IF(AC30=0,Var!$B$8,IF(LARGE(D30:AA30,1)&gt;=280,Var!$B$4," "))</f>
        <v>---</v>
      </c>
      <c r="AL30" s="36" t="str">
        <f>IF(AC30=0,Var!$B$8,IF(LARGE(D30:AA30,1)&gt;=320,Var!$B$4," "))</f>
        <v>---</v>
      </c>
      <c r="AM30" s="36" t="str">
        <f>IF(AC30=0,Var!$B$8,IF(LARGE(D30:AA30,1)&gt;=360,Var!$B$4," "))</f>
        <v>---</v>
      </c>
      <c r="AN30" s="36" t="str">
        <f>IF(AC30=0,Var!$B$8,IF(LARGE(D30:AA30,1)&gt;=400,Var!$B$4," "))</f>
        <v>---</v>
      </c>
    </row>
    <row r="31" spans="2:40" ht="19.899999999999999" customHeight="1" x14ac:dyDescent="0.2">
      <c r="B31" s="27"/>
      <c r="C31" s="28" t="s">
        <v>227</v>
      </c>
      <c r="D31" s="301"/>
      <c r="E31" s="301"/>
      <c r="F31" s="302"/>
      <c r="G31" s="301"/>
      <c r="H31" s="303"/>
      <c r="I31" s="303"/>
      <c r="J31" s="303"/>
      <c r="K31" s="303"/>
      <c r="L31" s="303"/>
      <c r="M31" s="303"/>
      <c r="N31" s="303"/>
      <c r="O31" s="303"/>
      <c r="P31" s="303"/>
      <c r="Q31" s="303"/>
      <c r="R31" s="303"/>
      <c r="S31" s="303"/>
      <c r="T31" s="303"/>
      <c r="U31" s="303"/>
      <c r="V31" s="303"/>
      <c r="W31" s="303"/>
      <c r="X31" s="303"/>
      <c r="Y31" s="303"/>
      <c r="Z31" s="303"/>
      <c r="AA31" s="303"/>
      <c r="AC31"/>
      <c r="AD31"/>
      <c r="AE31"/>
      <c r="AF31"/>
      <c r="AG31"/>
      <c r="AH31"/>
      <c r="AI31" s="95"/>
      <c r="AJ31" s="95"/>
      <c r="AK31" s="95"/>
      <c r="AL31" s="95"/>
      <c r="AM31" s="95"/>
      <c r="AN31" s="40"/>
    </row>
    <row r="32" spans="2:40" x14ac:dyDescent="0.2">
      <c r="B32" s="91"/>
      <c r="C32" s="92" t="s">
        <v>283</v>
      </c>
      <c r="D32" s="304"/>
      <c r="E32" s="483"/>
      <c r="F32" s="304"/>
      <c r="G32" s="285"/>
      <c r="H32" s="304"/>
      <c r="I32" s="285"/>
      <c r="J32" s="304"/>
      <c r="K32" s="285"/>
      <c r="L32" s="304"/>
      <c r="M32" s="285"/>
      <c r="N32" s="304"/>
      <c r="O32" s="285"/>
      <c r="P32" s="304"/>
      <c r="Q32" s="285"/>
      <c r="R32" s="304"/>
      <c r="S32" s="285"/>
      <c r="T32" s="304"/>
      <c r="U32" s="285"/>
      <c r="V32" s="304"/>
      <c r="W32" s="285"/>
      <c r="X32" s="304"/>
      <c r="Y32" s="285"/>
      <c r="Z32" s="304"/>
      <c r="AA32" s="285"/>
      <c r="AC32" s="55">
        <f>COUNT(D32:AA32)</f>
        <v>0</v>
      </c>
      <c r="AD32" s="18" t="str">
        <f>IF(AC32&lt;3," ",(LARGE(D32:AA32,1)+LARGE(D32:AA32,2)+LARGE(D32:AA32,3))/3)</f>
        <v xml:space="preserve"> </v>
      </c>
      <c r="AE32" s="34" t="str">
        <f>IF(COUNTIF(D32:AA32,"(1)")=0," ",COUNTIF(D32:AA32,"(1)"))</f>
        <v xml:space="preserve"> </v>
      </c>
      <c r="AF32" s="34" t="str">
        <f>IF(COUNTIF(D32:AA32,"(2)")=0," ",COUNTIF(D32:AA32,"(2)"))</f>
        <v xml:space="preserve"> </v>
      </c>
      <c r="AG32" s="34" t="str">
        <f>IF(COUNTIF(D32:AA32,"(3)")=0," ",COUNTIF(D32:AA32,"(3)"))</f>
        <v xml:space="preserve"> </v>
      </c>
      <c r="AH32" s="35" t="str">
        <f>IF(SUM(AE32:AG32)=0," ",SUM(AE32:AG32))</f>
        <v xml:space="preserve"> </v>
      </c>
      <c r="AI32" s="36">
        <v>25</v>
      </c>
      <c r="AJ32" s="36">
        <v>25</v>
      </c>
      <c r="AK32" s="36">
        <v>25</v>
      </c>
      <c r="AL32" s="36">
        <v>25</v>
      </c>
      <c r="AM32" s="36" t="str">
        <f>IF(AC32=0,Var!$B$8,IF(LARGE(D32:AA32,1)&gt;=360,Var!$B$4," "))</f>
        <v>---</v>
      </c>
      <c r="AN32" s="36" t="str">
        <f>IF(AC32=0,Var!$B$8,IF(LARGE(D32:AA32,1)&gt;=400,Var!$B$4," "))</f>
        <v>---</v>
      </c>
    </row>
    <row r="33" spans="2:40" x14ac:dyDescent="0.2">
      <c r="B33" s="91"/>
      <c r="C33" s="92" t="s">
        <v>29</v>
      </c>
      <c r="D33" s="304"/>
      <c r="E33" s="285"/>
      <c r="F33" s="304"/>
      <c r="G33" s="285"/>
      <c r="H33" s="304"/>
      <c r="I33" s="285"/>
      <c r="J33" s="304"/>
      <c r="K33" s="285"/>
      <c r="L33" s="304"/>
      <c r="M33" s="285"/>
      <c r="N33" s="304"/>
      <c r="O33" s="285"/>
      <c r="P33" s="304"/>
      <c r="Q33" s="285"/>
      <c r="R33" s="304"/>
      <c r="S33" s="285"/>
      <c r="T33" s="304"/>
      <c r="U33" s="285"/>
      <c r="V33" s="304"/>
      <c r="W33" s="285"/>
      <c r="X33" s="304"/>
      <c r="Y33" s="285"/>
      <c r="Z33" s="304"/>
      <c r="AA33" s="285"/>
      <c r="AC33" s="55">
        <f>COUNT(D33:AA33)</f>
        <v>0</v>
      </c>
      <c r="AD33" s="18" t="str">
        <f>IF(AC33&lt;3," ",(LARGE(D33:AA33,1)+LARGE(D33:AA33,2)+LARGE(D33:AA33,3))/3)</f>
        <v xml:space="preserve"> </v>
      </c>
      <c r="AE33" s="34" t="str">
        <f>IF(COUNTIF(D33:AA33,"(1)")=0," ",COUNTIF(D33:AA33,"(1)"))</f>
        <v xml:space="preserve"> </v>
      </c>
      <c r="AF33" s="34" t="str">
        <f>IF(COUNTIF(D33:AA33,"(2)")=0," ",COUNTIF(D33:AA33,"(2)"))</f>
        <v xml:space="preserve"> </v>
      </c>
      <c r="AG33" s="34" t="str">
        <f>IF(COUNTIF(D33:AA33,"(3)")=0," ",COUNTIF(D33:AA33,"(3)"))</f>
        <v xml:space="preserve"> </v>
      </c>
      <c r="AH33" s="35" t="str">
        <f>IF(SUM(AE33:AG33)=0," ",SUM(AE33:AG33))</f>
        <v xml:space="preserve"> </v>
      </c>
      <c r="AI33" s="36">
        <v>17</v>
      </c>
      <c r="AJ33" s="36">
        <v>17</v>
      </c>
      <c r="AK33" s="36">
        <v>17</v>
      </c>
      <c r="AL33" s="36">
        <v>17</v>
      </c>
      <c r="AM33" s="36">
        <v>17</v>
      </c>
      <c r="AN33" s="36" t="str">
        <f>IF(AC33=0,Var!$B$8,IF(LARGE(D33:AA33,1)&gt;=400,Var!$B$4," "))</f>
        <v>---</v>
      </c>
    </row>
    <row r="34" spans="2:40" x14ac:dyDescent="0.2">
      <c r="B34" s="91"/>
      <c r="C34" s="92" t="s">
        <v>28</v>
      </c>
      <c r="D34" s="304"/>
      <c r="E34" s="285"/>
      <c r="F34" s="304"/>
      <c r="G34" s="285"/>
      <c r="H34" s="304"/>
      <c r="I34" s="310"/>
      <c r="J34" s="304"/>
      <c r="K34" s="285"/>
      <c r="L34" s="304"/>
      <c r="M34" s="285"/>
      <c r="N34" s="304"/>
      <c r="O34" s="285"/>
      <c r="P34" s="304"/>
      <c r="Q34" s="285"/>
      <c r="R34" s="304"/>
      <c r="S34" s="285"/>
      <c r="T34" s="304"/>
      <c r="U34" s="285"/>
      <c r="V34" s="304"/>
      <c r="W34" s="285"/>
      <c r="X34" s="304"/>
      <c r="Y34" s="285"/>
      <c r="Z34" s="304"/>
      <c r="AA34" s="285"/>
      <c r="AC34" s="55">
        <f>COUNT(D34:AA34)</f>
        <v>0</v>
      </c>
      <c r="AD34" s="18" t="str">
        <f>IF(AC34&lt;3," ",(LARGE(D34:AA34,1)+LARGE(D34:AA34,2)+LARGE(D34:AA34,3))/3)</f>
        <v xml:space="preserve"> </v>
      </c>
      <c r="AE34" s="34" t="str">
        <f>IF(COUNTIF(D34:AA34,"(1)")=0," ",COUNTIF(D34:AA34,"(1)"))</f>
        <v xml:space="preserve"> </v>
      </c>
      <c r="AF34" s="34" t="str">
        <f>IF(COUNTIF(D34:AA34,"(2)")=0," ",COUNTIF(D34:AA34,"(2)"))</f>
        <v xml:space="preserve"> </v>
      </c>
      <c r="AG34" s="34" t="str">
        <f>IF(COUNTIF(D34:AA34,"(3)")=0," ",COUNTIF(D34:AA34,"(3)"))</f>
        <v xml:space="preserve"> </v>
      </c>
      <c r="AH34" s="35" t="str">
        <f>IF(SUM(AE34:AG34)=0," ",SUM(AE34:AG34))</f>
        <v xml:space="preserve"> </v>
      </c>
      <c r="AI34" s="36">
        <v>14</v>
      </c>
      <c r="AJ34" s="36">
        <v>14</v>
      </c>
      <c r="AK34" s="36">
        <v>14</v>
      </c>
      <c r="AL34" s="36">
        <v>14</v>
      </c>
      <c r="AM34" s="36">
        <v>14</v>
      </c>
      <c r="AN34" s="36">
        <v>14</v>
      </c>
    </row>
    <row r="35" spans="2:40" x14ac:dyDescent="0.2">
      <c r="B35" s="91"/>
      <c r="C35" s="92"/>
      <c r="D35" s="304"/>
      <c r="E35" s="285"/>
      <c r="F35" s="304"/>
      <c r="G35" s="285"/>
      <c r="H35" s="304"/>
      <c r="I35" s="285"/>
      <c r="J35" s="304"/>
      <c r="K35" s="285"/>
      <c r="L35" s="304"/>
      <c r="M35" s="285"/>
      <c r="N35" s="304"/>
      <c r="O35" s="285"/>
      <c r="P35" s="304"/>
      <c r="Q35" s="285"/>
      <c r="R35" s="304"/>
      <c r="S35" s="285"/>
      <c r="T35" s="304"/>
      <c r="U35" s="285"/>
      <c r="V35" s="304"/>
      <c r="W35" s="285"/>
      <c r="X35" s="304"/>
      <c r="Y35" s="285"/>
      <c r="Z35" s="304"/>
      <c r="AA35" s="285"/>
      <c r="AC35" s="55">
        <f>COUNT(D35:AA35)</f>
        <v>0</v>
      </c>
      <c r="AD35" s="18" t="str">
        <f>IF(AC35&lt;3," ",(LARGE(D35:AA35,1)+LARGE(D35:AA35,2)+LARGE(D35:AA35,3))/3)</f>
        <v xml:space="preserve"> </v>
      </c>
      <c r="AE35" s="34" t="str">
        <f>IF(COUNTIF(D35:AA35,"(1)")=0," ",COUNTIF(D35:AA35,"(1)"))</f>
        <v xml:space="preserve"> </v>
      </c>
      <c r="AF35" s="34" t="str">
        <f>IF(COUNTIF(D35:AA35,"(2)")=0," ",COUNTIF(D35:AA35,"(2)"))</f>
        <v xml:space="preserve"> </v>
      </c>
      <c r="AG35" s="34" t="str">
        <f>IF(COUNTIF(D35:AA35,"(3)")=0," ",COUNTIF(D35:AA35,"(3)"))</f>
        <v xml:space="preserve"> </v>
      </c>
      <c r="AH35" s="35" t="str">
        <f>IF(SUM(AE35:AG35)=0," ",SUM(AE35:AG35))</f>
        <v xml:space="preserve"> </v>
      </c>
      <c r="AI35" s="36" t="str">
        <f>IF(AC35=0,Var!$B$8,IF(LARGE(D35:AA35,1)&gt;=220,Var!$B$4," "))</f>
        <v>---</v>
      </c>
      <c r="AJ35" s="36" t="str">
        <f>IF(AC35=0,Var!$B$8,IF(LARGE(D35:AA35,1)&gt;=260,Var!$B$4," "))</f>
        <v>---</v>
      </c>
      <c r="AK35" s="36" t="str">
        <f>IF(AC35=0,Var!$B$8,IF(LARGE(D35:AA35,1)&gt;=280,Var!$B$4," "))</f>
        <v>---</v>
      </c>
      <c r="AL35" s="36" t="str">
        <f>IF(AC35=0,Var!$B$8,IF(LARGE(D35:AA35,1)&gt;=320,Var!$B$4," "))</f>
        <v>---</v>
      </c>
      <c r="AM35" s="36" t="str">
        <f>IF(AC35=0,Var!$B$8,IF(LARGE(D35:AA35,1)&gt;=360,Var!$B$4," "))</f>
        <v>---</v>
      </c>
      <c r="AN35" s="36" t="str">
        <f>IF(AC35=0,Var!$B$8,IF(LARGE(D35:AA35,1)&gt;=400,Var!$B$4," "))</f>
        <v>---</v>
      </c>
    </row>
    <row r="36" spans="2:40" ht="9.9499999999999993" customHeight="1" x14ac:dyDescent="0.2">
      <c r="B36" s="93"/>
      <c r="C36" s="93"/>
      <c r="D36" s="306"/>
      <c r="E36" s="306"/>
      <c r="F36" s="306"/>
      <c r="G36" s="306"/>
      <c r="H36" s="307"/>
      <c r="I36" s="307"/>
      <c r="J36" s="307"/>
      <c r="K36" s="307"/>
      <c r="L36" s="307"/>
      <c r="M36" s="307"/>
      <c r="N36" s="307"/>
      <c r="O36" s="307"/>
      <c r="P36" s="307"/>
      <c r="Q36" s="307"/>
      <c r="R36" s="307"/>
      <c r="S36" s="307"/>
      <c r="T36" s="307"/>
      <c r="U36" s="307"/>
      <c r="V36" s="307"/>
      <c r="W36" s="307"/>
      <c r="X36" s="307"/>
      <c r="Y36" s="307"/>
      <c r="Z36" s="307"/>
      <c r="AA36" s="307"/>
      <c r="AC36"/>
      <c r="AD36"/>
      <c r="AE36"/>
      <c r="AF36"/>
      <c r="AG36"/>
      <c r="AH36"/>
      <c r="AI36" s="17"/>
      <c r="AJ36" s="17"/>
      <c r="AK36" s="26"/>
      <c r="AL36" s="26"/>
      <c r="AM36" s="17"/>
      <c r="AN36" s="17"/>
    </row>
    <row r="37" spans="2:40" ht="19.899999999999999" customHeight="1" x14ac:dyDescent="0.2">
      <c r="B37" s="43"/>
      <c r="C37" s="44" t="s">
        <v>254</v>
      </c>
      <c r="D37" s="308"/>
      <c r="E37" s="308"/>
      <c r="F37" s="309"/>
      <c r="G37" s="308"/>
      <c r="H37" s="286"/>
      <c r="I37" s="286"/>
      <c r="J37" s="286"/>
      <c r="K37" s="286"/>
      <c r="L37" s="286"/>
      <c r="M37" s="286"/>
      <c r="N37" s="286"/>
      <c r="O37" s="286"/>
      <c r="P37" s="286"/>
      <c r="Q37" s="286"/>
      <c r="R37" s="286"/>
      <c r="S37" s="286"/>
      <c r="T37" s="286"/>
      <c r="U37" s="286"/>
      <c r="V37" s="286"/>
      <c r="W37" s="286"/>
      <c r="X37" s="286"/>
      <c r="Y37" s="286"/>
      <c r="Z37" s="286"/>
      <c r="AA37" s="286"/>
      <c r="AC37"/>
      <c r="AD37"/>
      <c r="AE37"/>
      <c r="AF37"/>
      <c r="AG37"/>
      <c r="AH37"/>
      <c r="AI37" s="90">
        <v>180</v>
      </c>
      <c r="AJ37" s="90">
        <v>220</v>
      </c>
      <c r="AK37" s="90">
        <v>240</v>
      </c>
      <c r="AL37" s="90">
        <v>280</v>
      </c>
      <c r="AM37" s="90">
        <v>320</v>
      </c>
      <c r="AN37" s="90">
        <v>360</v>
      </c>
    </row>
    <row r="38" spans="2:40" x14ac:dyDescent="0.2">
      <c r="B38" s="91"/>
      <c r="C38" s="92"/>
      <c r="D38" s="304"/>
      <c r="E38" s="285"/>
      <c r="F38" s="304"/>
      <c r="G38" s="285"/>
      <c r="H38" s="304"/>
      <c r="I38" s="285"/>
      <c r="J38" s="304"/>
      <c r="K38" s="285"/>
      <c r="L38" s="304"/>
      <c r="M38" s="285"/>
      <c r="N38" s="304"/>
      <c r="O38" s="285"/>
      <c r="P38" s="304"/>
      <c r="Q38" s="285"/>
      <c r="R38" s="304"/>
      <c r="S38" s="285"/>
      <c r="T38" s="304"/>
      <c r="U38" s="285"/>
      <c r="V38" s="304"/>
      <c r="W38" s="285"/>
      <c r="X38" s="304"/>
      <c r="Y38" s="285"/>
      <c r="Z38" s="304"/>
      <c r="AA38" s="285"/>
      <c r="AC38" s="55">
        <f>COUNT(D38:AA38)</f>
        <v>0</v>
      </c>
      <c r="AD38" s="18" t="str">
        <f>IF(AC38&lt;3," ",(LARGE(D38:AA38,1)+LARGE(D38:AA38,2)+LARGE(D38:AA38,3))/3)</f>
        <v xml:space="preserve"> </v>
      </c>
      <c r="AE38" s="34" t="str">
        <f>IF(COUNTIF(D38:AA38,"(1)")=0," ",COUNTIF(D38:AA38,"(1)"))</f>
        <v xml:space="preserve"> </v>
      </c>
      <c r="AF38" s="34" t="str">
        <f>IF(COUNTIF(D38:AA38,"(2)")=0," ",COUNTIF(D38:AA38,"(2)"))</f>
        <v xml:space="preserve"> </v>
      </c>
      <c r="AG38" s="34" t="str">
        <f>IF(COUNTIF(D38:AA38,"(3)")=0," ",COUNTIF(D38:AA38,"(3)"))</f>
        <v xml:space="preserve"> </v>
      </c>
      <c r="AH38" s="35" t="str">
        <f>IF(SUM(AE38:AG38)=0," ",SUM(AE38:AG38))</f>
        <v xml:space="preserve"> </v>
      </c>
      <c r="AI38" s="36" t="str">
        <f>IF(AC38=0,Var!$B$8,IF(LARGE(A38:X38,1)&gt;=180,Var!$B$4," "))</f>
        <v>---</v>
      </c>
      <c r="AJ38" s="36" t="str">
        <f>IF(AC38=0,Var!$B$8,IF(LARGE(B38:Y38,1)&gt;=220,Var!$B$4," "))</f>
        <v>---</v>
      </c>
      <c r="AK38" s="36" t="str">
        <f>IF(AC38=0,Var!$B$8,IF(LARGE(C38:Z38,1)&gt;=240,Var!$B$4," "))</f>
        <v>---</v>
      </c>
      <c r="AL38" s="36" t="str">
        <f>IF(AC38=0,Var!$B$8,IF(LARGE(D38:AA38,1)&gt;=280,Var!$B$4," "))</f>
        <v>---</v>
      </c>
      <c r="AM38" s="36" t="str">
        <f>IF(AC38=0,Var!$B$8,IF(LARGE(D38:AA38,1)&gt;=320,Var!$B$4," "))</f>
        <v>---</v>
      </c>
      <c r="AN38" s="36" t="str">
        <f>IF(AC38=0,Var!$B$8,IF(LARGE(D38:AA38,1)&gt;=360,Var!$B$4," "))</f>
        <v>---</v>
      </c>
    </row>
    <row r="39" spans="2:40" ht="19.899999999999999" customHeight="1" x14ac:dyDescent="0.2">
      <c r="B39" s="27"/>
      <c r="C39" s="28" t="s">
        <v>232</v>
      </c>
      <c r="D39" s="301"/>
      <c r="E39" s="301"/>
      <c r="F39" s="302"/>
      <c r="G39" s="301"/>
      <c r="H39" s="303"/>
      <c r="I39" s="303"/>
      <c r="J39" s="303"/>
      <c r="K39" s="303"/>
      <c r="L39" s="303"/>
      <c r="M39" s="303"/>
      <c r="N39" s="303"/>
      <c r="O39" s="303"/>
      <c r="P39" s="303"/>
      <c r="Q39" s="303"/>
      <c r="R39" s="303"/>
      <c r="S39" s="303"/>
      <c r="T39" s="303"/>
      <c r="U39" s="303"/>
      <c r="V39" s="303"/>
      <c r="W39" s="303"/>
      <c r="X39" s="303"/>
      <c r="Y39" s="303"/>
      <c r="Z39" s="303"/>
      <c r="AA39" s="303"/>
      <c r="AC39"/>
      <c r="AD39"/>
      <c r="AE39"/>
      <c r="AF39"/>
      <c r="AG39"/>
      <c r="AH39"/>
      <c r="AI39" s="43"/>
      <c r="AJ39" s="43"/>
      <c r="AK39" s="43"/>
      <c r="AL39" s="43"/>
      <c r="AM39" s="43"/>
      <c r="AN39" s="43"/>
    </row>
    <row r="40" spans="2:40" x14ac:dyDescent="0.2">
      <c r="B40" s="91"/>
      <c r="C40" s="92" t="s">
        <v>21</v>
      </c>
      <c r="D40" s="304"/>
      <c r="E40" s="285"/>
      <c r="F40" s="304"/>
      <c r="G40" s="285"/>
      <c r="H40" s="304"/>
      <c r="I40" s="285"/>
      <c r="J40" s="304"/>
      <c r="K40" s="285"/>
      <c r="L40" s="304"/>
      <c r="M40" s="285"/>
      <c r="N40" s="304"/>
      <c r="O40" s="285"/>
      <c r="P40" s="304"/>
      <c r="Q40" s="285"/>
      <c r="R40" s="304"/>
      <c r="S40" s="285"/>
      <c r="T40" s="304"/>
      <c r="U40" s="285"/>
      <c r="V40" s="304"/>
      <c r="W40" s="285"/>
      <c r="X40" s="304"/>
      <c r="Y40" s="285"/>
      <c r="Z40" s="304"/>
      <c r="AA40" s="285"/>
      <c r="AC40" s="55">
        <f>COUNT(D40:AA40)</f>
        <v>0</v>
      </c>
      <c r="AD40" s="18" t="str">
        <f>IF(AC40&lt;3," ",(LARGE(D40:AA40,1)+LARGE(D40:AA40,2)+LARGE(D40:AA40,3))/3)</f>
        <v xml:space="preserve"> </v>
      </c>
      <c r="AE40" s="34" t="str">
        <f>IF(COUNTIF(D40:AA40,"(1)")=0," ",COUNTIF(D40:AA40,"(1)"))</f>
        <v xml:space="preserve"> </v>
      </c>
      <c r="AF40" s="34" t="str">
        <f>IF(COUNTIF(D40:AA40,"(2)")=0," ",COUNTIF(D40:AA40,"(2)"))</f>
        <v xml:space="preserve"> </v>
      </c>
      <c r="AG40" s="34" t="str">
        <f>IF(COUNTIF(D40:AA40,"(3)")=0," ",COUNTIF(D40:AA40,"(3)"))</f>
        <v xml:space="preserve"> </v>
      </c>
      <c r="AH40" s="35" t="str">
        <f>IF(SUM(AE40:AG40)=0," ",SUM(AE40:AG40))</f>
        <v xml:space="preserve"> </v>
      </c>
      <c r="AI40" s="36">
        <v>4</v>
      </c>
      <c r="AJ40" s="36">
        <v>4</v>
      </c>
      <c r="AK40" s="36">
        <v>4</v>
      </c>
      <c r="AL40" s="36">
        <v>12</v>
      </c>
      <c r="AM40" s="36" t="str">
        <f>IF(AC40=0,Var!$B$8,IF(LARGE(D40:AA40,1)&gt;=320,Var!$B$4," "))</f>
        <v>---</v>
      </c>
      <c r="AN40" s="36" t="str">
        <f>IF(AC40=0,Var!$B$8,IF(LARGE(D40:AA40,1)&gt;=360,Var!$B$4," "))</f>
        <v>---</v>
      </c>
    </row>
    <row r="41" spans="2:40" x14ac:dyDescent="0.2">
      <c r="B41" s="91"/>
      <c r="C41" s="92" t="s">
        <v>292</v>
      </c>
      <c r="D41" s="304"/>
      <c r="E41" s="483"/>
      <c r="F41" s="304"/>
      <c r="G41" s="483"/>
      <c r="H41" s="304"/>
      <c r="I41" s="483"/>
      <c r="J41" s="304"/>
      <c r="K41" s="483"/>
      <c r="L41" s="304"/>
      <c r="M41" s="483"/>
      <c r="N41" s="304"/>
      <c r="O41" s="285"/>
      <c r="P41" s="304"/>
      <c r="Q41" s="285"/>
      <c r="R41" s="304"/>
      <c r="S41" s="285"/>
      <c r="T41" s="304"/>
      <c r="U41" s="285"/>
      <c r="V41" s="304"/>
      <c r="W41" s="285"/>
      <c r="X41" s="304"/>
      <c r="Y41" s="285"/>
      <c r="Z41" s="304"/>
      <c r="AA41" s="285"/>
      <c r="AC41" s="55">
        <f>COUNT(D41:AA41)</f>
        <v>0</v>
      </c>
      <c r="AD41" s="18" t="str">
        <f>IF(AC41&lt;3," ",(LARGE(D41:AA41,1)+LARGE(D41:AA41,2)+LARGE(D41:AA41,3))/3)</f>
        <v xml:space="preserve"> </v>
      </c>
      <c r="AE41" s="34" t="str">
        <f>IF(COUNTIF(D41:AA41,"(1)")=0," ",COUNTIF(D41:AA41,"(1)"))</f>
        <v xml:space="preserve"> </v>
      </c>
      <c r="AF41" s="34" t="str">
        <f>IF(COUNTIF(D41:AA41,"(2)")=0," ",COUNTIF(D41:AA41,"(2)"))</f>
        <v xml:space="preserve"> </v>
      </c>
      <c r="AG41" s="34" t="str">
        <f>IF(COUNTIF(D41:AA41,"(3)")=0," ",COUNTIF(D41:AA41,"(3)"))</f>
        <v xml:space="preserve"> </v>
      </c>
      <c r="AH41" s="35" t="str">
        <f>IF(SUM(AE41:AG41)=0," ",SUM(AE41:AG41))</f>
        <v xml:space="preserve"> </v>
      </c>
      <c r="AI41" s="551">
        <v>23</v>
      </c>
      <c r="AJ41" s="551">
        <v>23</v>
      </c>
      <c r="AK41" s="551" t="str">
        <f>IF(AC41=0,Var!$B$8,IF(LARGE(C41:Z41,1)&gt;=240,Var!$B$4," "))</f>
        <v>---</v>
      </c>
      <c r="AL41" s="551" t="str">
        <f>IF(AC41=0,Var!$B$8,IF(LARGE(D41:AA41,1)&gt;=280,Var!$B$4," "))</f>
        <v>---</v>
      </c>
      <c r="AM41" s="551" t="str">
        <f>IF(AC41=0,Var!$B$8,IF(LARGE(D41:AA41,1)&gt;=320,Var!$B$4," "))</f>
        <v>---</v>
      </c>
      <c r="AN41" s="551" t="str">
        <f>IF(AC41=0,Var!$B$8,IF(LARGE(D41:AA41,1)&gt;=360,Var!$B$4," "))</f>
        <v>---</v>
      </c>
    </row>
    <row r="42" spans="2:40" ht="9.9499999999999993" customHeight="1" x14ac:dyDescent="0.2">
      <c r="B42" s="93"/>
      <c r="C42" s="93"/>
      <c r="D42" s="306"/>
      <c r="E42" s="306"/>
      <c r="F42" s="306"/>
      <c r="G42" s="306"/>
      <c r="H42" s="307"/>
      <c r="I42" s="307"/>
      <c r="J42" s="307"/>
      <c r="K42" s="307"/>
      <c r="L42" s="307"/>
      <c r="M42" s="307"/>
      <c r="N42" s="307"/>
      <c r="O42" s="307"/>
      <c r="P42" s="307"/>
      <c r="Q42" s="307"/>
      <c r="R42" s="307"/>
      <c r="S42" s="307"/>
      <c r="T42" s="307"/>
      <c r="U42" s="307"/>
      <c r="V42" s="307"/>
      <c r="W42" s="307"/>
      <c r="X42" s="307"/>
      <c r="Y42" s="307"/>
      <c r="Z42" s="307"/>
      <c r="AA42" s="307"/>
      <c r="AC42"/>
      <c r="AD42"/>
      <c r="AE42"/>
      <c r="AF42"/>
      <c r="AG42"/>
      <c r="AH42"/>
      <c r="AI42" s="17"/>
      <c r="AJ42" s="17"/>
      <c r="AK42" s="17"/>
      <c r="AL42" s="17"/>
      <c r="AM42" s="17"/>
      <c r="AN42" s="17"/>
    </row>
    <row r="43" spans="2:40" ht="19.899999999999999" customHeight="1" x14ac:dyDescent="0.2">
      <c r="B43" s="43"/>
      <c r="C43" s="44" t="s">
        <v>224</v>
      </c>
      <c r="D43" s="308"/>
      <c r="E43" s="308"/>
      <c r="F43" s="309"/>
      <c r="G43" s="308"/>
      <c r="H43" s="286"/>
      <c r="I43" s="286"/>
      <c r="J43" s="286"/>
      <c r="K43" s="286"/>
      <c r="L43" s="286"/>
      <c r="M43" s="286"/>
      <c r="N43" s="286"/>
      <c r="O43" s="286"/>
      <c r="P43" s="286"/>
      <c r="Q43" s="286"/>
      <c r="R43" s="286"/>
      <c r="S43" s="286"/>
      <c r="T43" s="286"/>
      <c r="U43" s="286"/>
      <c r="V43" s="286"/>
      <c r="W43" s="286"/>
      <c r="X43" s="286"/>
      <c r="Y43" s="286"/>
      <c r="Z43" s="286"/>
      <c r="AA43" s="286"/>
      <c r="AC43"/>
      <c r="AD43"/>
      <c r="AE43"/>
      <c r="AF43"/>
      <c r="AG43"/>
      <c r="AH43"/>
      <c r="AI43" s="90">
        <v>200</v>
      </c>
      <c r="AJ43" s="90">
        <v>240</v>
      </c>
      <c r="AK43" s="90">
        <v>260</v>
      </c>
      <c r="AL43" s="90">
        <v>300</v>
      </c>
      <c r="AM43" s="90">
        <v>340</v>
      </c>
      <c r="AN43" s="90">
        <v>380</v>
      </c>
    </row>
    <row r="44" spans="2:40" x14ac:dyDescent="0.2">
      <c r="B44" s="91"/>
      <c r="C44" s="92" t="s">
        <v>22</v>
      </c>
      <c r="D44" s="304"/>
      <c r="E44" s="285"/>
      <c r="F44" s="304"/>
      <c r="G44" s="285"/>
      <c r="H44" s="304"/>
      <c r="I44" s="285"/>
      <c r="J44" s="304"/>
      <c r="K44" s="285"/>
      <c r="L44" s="304"/>
      <c r="M44" s="285"/>
      <c r="N44" s="304"/>
      <c r="O44" s="285"/>
      <c r="P44" s="304"/>
      <c r="Q44" s="285"/>
      <c r="R44" s="304"/>
      <c r="S44" s="285"/>
      <c r="T44" s="304"/>
      <c r="U44" s="285"/>
      <c r="V44" s="304"/>
      <c r="W44" s="285"/>
      <c r="X44" s="304"/>
      <c r="Y44" s="285"/>
      <c r="Z44" s="304"/>
      <c r="AA44" s="285"/>
      <c r="AC44" s="55">
        <f>COUNT(D44:AA44)</f>
        <v>0</v>
      </c>
      <c r="AD44" s="18" t="str">
        <f>IF(AC44&lt;3," ",(LARGE(D44:AA44,1)+LARGE(D44:AA44,2)+LARGE(D44:AA44,3))/3)</f>
        <v xml:space="preserve"> </v>
      </c>
      <c r="AE44" s="34" t="str">
        <f>IF(COUNTIF(D44:AA44,"(1)")=0," ",COUNTIF(D44:AA44,"(1)"))</f>
        <v xml:space="preserve"> </v>
      </c>
      <c r="AF44" s="34" t="str">
        <f>IF(COUNTIF(D44:AA44,"(2)")=0," ",COUNTIF(D44:AA44,"(2)"))</f>
        <v xml:space="preserve"> </v>
      </c>
      <c r="AG44" s="34" t="str">
        <f>IF(COUNTIF(D44:AA44,"(3)")=0," ",COUNTIF(D44:AA44,"(3)"))</f>
        <v xml:space="preserve"> </v>
      </c>
      <c r="AH44" s="35" t="str">
        <f>IF(SUM(AE44:AG44)=0," ",SUM(AE44:AG44))</f>
        <v xml:space="preserve"> </v>
      </c>
      <c r="AI44" s="36">
        <v>6</v>
      </c>
      <c r="AJ44" s="36">
        <v>6</v>
      </c>
      <c r="AK44" s="36" t="str">
        <f>IF(AC44=0,Var!$B$8,IF(LARGE(D44:AA44,1)&gt;=260,Var!$B$4," "))</f>
        <v>---</v>
      </c>
      <c r="AL44" s="36" t="str">
        <f>IF(AC44=0,Var!$B$8,IF(LARGE(D44:AA44,1)&gt;=300,Var!$B$4," "))</f>
        <v>---</v>
      </c>
      <c r="AM44" s="36" t="str">
        <f>IF(AC44=0,Var!$B$8,IF(LARGE(D44:AA44,1)&gt;=340,Var!$B$4," "))</f>
        <v>---</v>
      </c>
      <c r="AN44" s="36" t="str">
        <f>IF(AC44=0,Var!$B$8,IF(LARGE(D44:AA44,1)&gt;=380,Var!$B$4," "))</f>
        <v>---</v>
      </c>
    </row>
    <row r="45" spans="2:40" ht="19.899999999999999" customHeight="1" x14ac:dyDescent="0.2">
      <c r="B45" s="27"/>
      <c r="C45" s="28" t="s">
        <v>229</v>
      </c>
      <c r="D45" s="301"/>
      <c r="E45" s="301"/>
      <c r="F45" s="302"/>
      <c r="G45" s="301"/>
      <c r="H45" s="303"/>
      <c r="I45" s="303"/>
      <c r="J45" s="303"/>
      <c r="K45" s="303"/>
      <c r="L45" s="303"/>
      <c r="M45" s="303"/>
      <c r="N45" s="303"/>
      <c r="O45" s="303"/>
      <c r="P45" s="303"/>
      <c r="Q45" s="303"/>
      <c r="R45" s="303"/>
      <c r="S45" s="303"/>
      <c r="T45" s="303"/>
      <c r="U45" s="303"/>
      <c r="V45" s="303"/>
      <c r="W45" s="303"/>
      <c r="X45" s="303"/>
      <c r="Y45" s="303"/>
      <c r="Z45" s="303"/>
      <c r="AA45" s="303"/>
      <c r="AC45"/>
      <c r="AD45"/>
      <c r="AE45"/>
      <c r="AF45"/>
      <c r="AG45"/>
      <c r="AH45"/>
      <c r="AI45" s="43"/>
      <c r="AJ45" s="43"/>
      <c r="AK45" s="43"/>
      <c r="AL45" s="43"/>
      <c r="AM45" s="43"/>
      <c r="AN45" s="43"/>
    </row>
    <row r="46" spans="2:40" x14ac:dyDescent="0.2">
      <c r="B46" s="91"/>
      <c r="C46" s="92"/>
      <c r="D46" s="304"/>
      <c r="E46" s="285"/>
      <c r="F46" s="304"/>
      <c r="G46" s="310"/>
      <c r="H46" s="304"/>
      <c r="I46" s="314"/>
      <c r="J46" s="304"/>
      <c r="K46" s="311"/>
      <c r="L46" s="304"/>
      <c r="M46" s="285"/>
      <c r="N46" s="304"/>
      <c r="O46" s="285"/>
      <c r="P46" s="304"/>
      <c r="Q46" s="285"/>
      <c r="R46" s="304"/>
      <c r="S46" s="285"/>
      <c r="T46" s="304"/>
      <c r="U46" s="285"/>
      <c r="V46" s="304"/>
      <c r="W46" s="285"/>
      <c r="X46" s="304"/>
      <c r="Y46" s="285"/>
      <c r="Z46" s="304"/>
      <c r="AA46" s="285"/>
      <c r="AC46" s="55">
        <f>COUNT(D46:AA46)</f>
        <v>0</v>
      </c>
      <c r="AD46" s="18" t="str">
        <f>IF(AC46&lt;3," ",(LARGE(D46:AA46,1)+LARGE(D46:AA46,2)+LARGE(D46:AA46,3))/3)</f>
        <v xml:space="preserve"> </v>
      </c>
      <c r="AE46" s="34" t="str">
        <f>IF(COUNTIF(D46:AA46,"(1)")=0," ",COUNTIF(D46:AA46,"(1)"))</f>
        <v xml:space="preserve"> </v>
      </c>
      <c r="AF46" s="34" t="str">
        <f>IF(COUNTIF(D46:AA46,"(2)")=0," ",COUNTIF(D46:AA46,"(2)"))</f>
        <v xml:space="preserve"> </v>
      </c>
      <c r="AG46" s="34" t="str">
        <f>IF(COUNTIF(D46:AA46,"(3)")=0," ",COUNTIF(D46:AA46,"(3)"))</f>
        <v xml:space="preserve"> </v>
      </c>
      <c r="AH46" s="35" t="str">
        <f>IF(SUM(AE46:AG46)=0," ",SUM(AE46:AG46))</f>
        <v xml:space="preserve"> </v>
      </c>
      <c r="AI46" s="36" t="str">
        <f>IF(AA46=0,Var!$B$8,IF(LARGE(B46:Y46,1)&gt;=200,Var!$B$4," "))</f>
        <v>---</v>
      </c>
      <c r="AJ46" s="36" t="str">
        <f>IF(AB46=0,Var!$B$8,IF(LARGE(C46:Z46,1)&gt;=240,Var!$B$4," "))</f>
        <v>---</v>
      </c>
      <c r="AK46" s="36" t="str">
        <f>IF(AC46=0,Var!$B$8,IF(LARGE(D46:AA46,1)&gt;=260,Var!$B$4," "))</f>
        <v>---</v>
      </c>
      <c r="AL46" s="36" t="str">
        <f>IF(AC46=0,Var!$B$8,IF(LARGE(D46:AA46,1)&gt;=300,Var!$B$4," "))</f>
        <v>---</v>
      </c>
      <c r="AM46" s="36" t="str">
        <f>IF(AC46=0,Var!$B$8,IF(LARGE(D46:AA46,1)&gt;=340,Var!$B$4," "))</f>
        <v>---</v>
      </c>
      <c r="AN46" s="36" t="str">
        <f>IF(AC46=0,Var!$B$8,IF(LARGE(D46:AA46,1)&gt;=380,Var!$B$4," "))</f>
        <v>---</v>
      </c>
    </row>
    <row r="47" spans="2:40" ht="19.899999999999999" customHeight="1" x14ac:dyDescent="0.2">
      <c r="B47" s="27"/>
      <c r="C47" s="28" t="s">
        <v>230</v>
      </c>
      <c r="D47" s="301"/>
      <c r="E47" s="301"/>
      <c r="F47" s="302"/>
      <c r="G47" s="301"/>
      <c r="H47" s="303"/>
      <c r="I47" s="303"/>
      <c r="J47" s="303"/>
      <c r="K47" s="303"/>
      <c r="L47" s="303"/>
      <c r="M47" s="303"/>
      <c r="N47" s="303"/>
      <c r="O47" s="303"/>
      <c r="P47" s="303"/>
      <c r="Q47" s="303"/>
      <c r="R47" s="303"/>
      <c r="S47" s="303"/>
      <c r="T47" s="303"/>
      <c r="U47" s="303"/>
      <c r="V47" s="303"/>
      <c r="W47" s="303"/>
      <c r="X47" s="303"/>
      <c r="Y47" s="303"/>
      <c r="Z47" s="303"/>
      <c r="AA47" s="303"/>
      <c r="AC47"/>
      <c r="AD47"/>
      <c r="AE47"/>
      <c r="AF47"/>
      <c r="AG47"/>
      <c r="AH47"/>
      <c r="AI47" s="40"/>
      <c r="AJ47" s="40"/>
      <c r="AK47" s="40"/>
      <c r="AL47" s="40"/>
      <c r="AM47" s="40"/>
      <c r="AN47" s="40"/>
    </row>
    <row r="48" spans="2:40" x14ac:dyDescent="0.2">
      <c r="B48" s="91"/>
      <c r="C48" s="92" t="s">
        <v>21</v>
      </c>
      <c r="D48" s="304"/>
      <c r="E48" s="285"/>
      <c r="F48" s="304"/>
      <c r="G48" s="285"/>
      <c r="H48" s="304"/>
      <c r="I48" s="285"/>
      <c r="J48" s="304"/>
      <c r="K48" s="285"/>
      <c r="L48" s="304"/>
      <c r="M48" s="285"/>
      <c r="N48" s="304"/>
      <c r="O48" s="285"/>
      <c r="P48" s="304"/>
      <c r="Q48" s="285"/>
      <c r="R48" s="304"/>
      <c r="S48" s="285"/>
      <c r="T48" s="304"/>
      <c r="U48" s="285"/>
      <c r="V48" s="304"/>
      <c r="W48" s="285"/>
      <c r="X48" s="304"/>
      <c r="Y48" s="285"/>
      <c r="Z48" s="304"/>
      <c r="AA48" s="285"/>
      <c r="AC48" s="55">
        <f>COUNT(D48:AA48)</f>
        <v>0</v>
      </c>
      <c r="AD48" s="18" t="str">
        <f>IF(AC48&lt;3," ",(LARGE(D48:AA48,1)+LARGE(D48:AA48,2)+LARGE(D48:AA48,3))/3)</f>
        <v xml:space="preserve"> </v>
      </c>
      <c r="AE48" s="34" t="str">
        <f>IF(COUNTIF(D48:AA48,"(1)")=0," ",COUNTIF(D48:AA48,"(1)"))</f>
        <v xml:space="preserve"> </v>
      </c>
      <c r="AF48" s="34" t="str">
        <f>IF(COUNTIF(D48:AA48,"(2)")=0," ",COUNTIF(D48:AA48,"(2)"))</f>
        <v xml:space="preserve"> </v>
      </c>
      <c r="AG48" s="34" t="str">
        <f>IF(COUNTIF(D48:AA48,"(3)")=0," ",COUNTIF(D48:AA48,"(3)"))</f>
        <v xml:space="preserve"> </v>
      </c>
      <c r="AH48" s="35" t="str">
        <f>IF(SUM(AE48:AG48)=0," ",SUM(AE48:AG48))</f>
        <v xml:space="preserve"> </v>
      </c>
      <c r="AI48" s="36">
        <v>4</v>
      </c>
      <c r="AJ48" s="36">
        <v>4</v>
      </c>
      <c r="AK48" s="36">
        <v>4</v>
      </c>
      <c r="AL48" s="36" t="str">
        <f>IF(AC48=0,Var!$B$8,IF(LARGE(D48:AA48,1)&gt;=300,Var!$B$4," "))</f>
        <v>---</v>
      </c>
      <c r="AM48" s="36" t="str">
        <f>IF(AC48=0,Var!$B$8,IF(LARGE(D48:AA48,1)&gt;=340,Var!$B$4," "))</f>
        <v>---</v>
      </c>
      <c r="AN48" s="36" t="str">
        <f>IF(AC48=0,Var!$B$8,IF(LARGE(D48:AA48,1)&gt;=380,Var!$B$4," "))</f>
        <v>---</v>
      </c>
    </row>
    <row r="49" spans="1:242" x14ac:dyDescent="0.2">
      <c r="B49" s="91"/>
      <c r="C49" s="92"/>
      <c r="D49" s="304"/>
      <c r="E49" s="285"/>
      <c r="F49" s="304"/>
      <c r="G49" s="285"/>
      <c r="H49" s="304"/>
      <c r="I49" s="285"/>
      <c r="J49" s="304"/>
      <c r="K49" s="285"/>
      <c r="L49" s="304"/>
      <c r="M49" s="285"/>
      <c r="N49" s="304"/>
      <c r="O49" s="285"/>
      <c r="P49" s="304"/>
      <c r="Q49" s="285"/>
      <c r="R49" s="304"/>
      <c r="S49" s="285"/>
      <c r="T49" s="304"/>
      <c r="U49" s="285"/>
      <c r="V49" s="304"/>
      <c r="W49" s="285"/>
      <c r="X49" s="304"/>
      <c r="Y49" s="285"/>
      <c r="Z49" s="304"/>
      <c r="AA49" s="285"/>
      <c r="AC49" s="55">
        <f>COUNT(D49:AA49)</f>
        <v>0</v>
      </c>
      <c r="AD49" s="18" t="str">
        <f>IF(AC49&lt;3," ",(LARGE(D49:AA49,1)+LARGE(D49:AA49,2)+LARGE(D49:AA49,3))/3)</f>
        <v xml:space="preserve"> </v>
      </c>
      <c r="AE49" s="34" t="str">
        <f>IF(COUNTIF(D49:AA49,"(1)")=0," ",COUNTIF(D49:AA49,"(1)"))</f>
        <v xml:space="preserve"> </v>
      </c>
      <c r="AF49" s="34" t="str">
        <f>IF(COUNTIF(D49:AA49,"(2)")=0," ",COUNTIF(D49:AA49,"(2)"))</f>
        <v xml:space="preserve"> </v>
      </c>
      <c r="AG49" s="34" t="str">
        <f>IF(COUNTIF(D49:AA49,"(3)")=0," ",COUNTIF(D49:AA49,"(3)"))</f>
        <v xml:space="preserve"> </v>
      </c>
      <c r="AH49" s="35" t="str">
        <f>IF(SUM(AE49:AG49)=0," ",SUM(AE49:AG49))</f>
        <v xml:space="preserve"> </v>
      </c>
      <c r="AI49" s="36" t="str">
        <f>IF(AC49=0,Var!$B$8,IF(LARGE(D49:AA49,1)&gt;=200,Var!$B$4," "))</f>
        <v>---</v>
      </c>
      <c r="AJ49" s="36" t="str">
        <f>IF(AC49=0,Var!$B$8,IF(LARGE(D49:AA49,1)&gt;=240,Var!$B$4," "))</f>
        <v>---</v>
      </c>
      <c r="AK49" s="36" t="str">
        <f>IF(AC49=0,Var!$B$8,IF(LARGE(D49:AA49,1)&gt;=260,Var!$B$4," "))</f>
        <v>---</v>
      </c>
      <c r="AL49" s="36" t="str">
        <f>IF(AC49=0,Var!$B$8,IF(LARGE(D49:AA49,1)&gt;=300,Var!$B$4," "))</f>
        <v>---</v>
      </c>
      <c r="AM49" s="36" t="str">
        <f>IF(AC49=0,Var!$B$8,IF(LARGE(D49:AA49,1)&gt;=340,Var!$B$4," "))</f>
        <v>---</v>
      </c>
      <c r="AN49" s="36" t="str">
        <f>IF(AC49=0,Var!$B$8,IF(LARGE(D49:AA49,1)&gt;=380,Var!$B$4," "))</f>
        <v>---</v>
      </c>
    </row>
    <row r="50" spans="1:242" ht="9.9499999999999993" customHeight="1" x14ac:dyDescent="0.2">
      <c r="B50" s="93"/>
      <c r="C50" s="93"/>
      <c r="D50" s="306"/>
      <c r="E50" s="306"/>
      <c r="F50" s="306"/>
      <c r="G50" s="306"/>
      <c r="H50" s="307"/>
      <c r="I50" s="307"/>
      <c r="J50" s="307"/>
      <c r="K50" s="307"/>
      <c r="L50" s="307"/>
      <c r="M50" s="307"/>
      <c r="N50" s="307"/>
      <c r="O50" s="307"/>
      <c r="P50" s="307"/>
      <c r="Q50" s="307"/>
      <c r="R50" s="307"/>
      <c r="S50" s="307"/>
      <c r="T50" s="307"/>
      <c r="U50" s="307"/>
      <c r="V50" s="307"/>
      <c r="W50" s="307"/>
      <c r="X50" s="307"/>
      <c r="Y50" s="307"/>
      <c r="Z50" s="307"/>
      <c r="AA50" s="307"/>
      <c r="AC50"/>
      <c r="AD50"/>
      <c r="AE50"/>
      <c r="AF50"/>
      <c r="AG50"/>
      <c r="AH50"/>
      <c r="AI50" s="96"/>
      <c r="AJ50" s="96"/>
      <c r="AK50" s="96"/>
      <c r="AL50" s="96"/>
      <c r="AM50" s="96"/>
      <c r="AN50" s="96"/>
    </row>
    <row r="51" spans="1:242" ht="19.899999999999999" customHeight="1" x14ac:dyDescent="0.2">
      <c r="B51" s="43"/>
      <c r="C51" s="44" t="s">
        <v>231</v>
      </c>
      <c r="D51" s="308"/>
      <c r="E51" s="308"/>
      <c r="F51" s="309"/>
      <c r="G51" s="308"/>
      <c r="H51" s="286"/>
      <c r="I51" s="286"/>
      <c r="J51" s="286"/>
      <c r="K51" s="286"/>
      <c r="L51" s="286"/>
      <c r="M51" s="286"/>
      <c r="N51" s="286"/>
      <c r="O51" s="286"/>
      <c r="P51" s="286"/>
      <c r="Q51" s="286"/>
      <c r="R51" s="286"/>
      <c r="S51" s="286"/>
      <c r="T51" s="286"/>
      <c r="U51" s="286"/>
      <c r="V51" s="286"/>
      <c r="W51" s="286"/>
      <c r="X51" s="286"/>
      <c r="Y51" s="286"/>
      <c r="Z51" s="286"/>
      <c r="AA51" s="286"/>
      <c r="AC51"/>
      <c r="AD51"/>
      <c r="AE51"/>
      <c r="AF51"/>
      <c r="AG51"/>
      <c r="AH51"/>
      <c r="AI51" s="97">
        <v>220</v>
      </c>
      <c r="AJ51" s="97">
        <v>260</v>
      </c>
      <c r="AK51" s="97">
        <v>280</v>
      </c>
      <c r="AL51" s="97">
        <v>320</v>
      </c>
      <c r="AM51" s="97">
        <v>360</v>
      </c>
      <c r="AN51" s="97">
        <v>400</v>
      </c>
    </row>
    <row r="52" spans="1:242" x14ac:dyDescent="0.2">
      <c r="B52" s="91"/>
      <c r="C52" s="92" t="s">
        <v>21</v>
      </c>
      <c r="D52" s="304"/>
      <c r="E52" s="483"/>
      <c r="F52" s="304"/>
      <c r="G52" s="483"/>
      <c r="H52" s="304"/>
      <c r="I52" s="483"/>
      <c r="J52" s="304"/>
      <c r="K52" s="483"/>
      <c r="L52" s="304"/>
      <c r="M52" s="285"/>
      <c r="N52" s="304"/>
      <c r="O52" s="285"/>
      <c r="P52" s="304"/>
      <c r="Q52" s="285"/>
      <c r="R52" s="304"/>
      <c r="S52" s="285"/>
      <c r="T52" s="304"/>
      <c r="U52" s="285"/>
      <c r="V52" s="304"/>
      <c r="W52" s="285"/>
      <c r="X52" s="304"/>
      <c r="Y52" s="285"/>
      <c r="Z52" s="304"/>
      <c r="AA52" s="285"/>
      <c r="AC52" s="55">
        <f>COUNT(D52:AA52)</f>
        <v>0</v>
      </c>
      <c r="AD52" s="18" t="str">
        <f>IF(AC52&lt;3," ",(LARGE(D52:AA52,1)+LARGE(D52:AA52,2)+LARGE(D52:AA52,3))/3)</f>
        <v xml:space="preserve"> </v>
      </c>
      <c r="AE52" s="34" t="str">
        <f>IF(COUNTIF(D52:AA52,"(1)")=0," ",COUNTIF(D52:AA52,"(1)"))</f>
        <v xml:space="preserve"> </v>
      </c>
      <c r="AF52" s="34" t="str">
        <f>IF(COUNTIF(D52:AA52,"(2)")=0," ",COUNTIF(D52:AA52,"(2)"))</f>
        <v xml:space="preserve"> </v>
      </c>
      <c r="AG52" s="34" t="str">
        <f>IF(COUNTIF(D52:AA52,"(3)")=0," ",COUNTIF(D52:AA52,"(3)"))</f>
        <v xml:space="preserve"> </v>
      </c>
      <c r="AH52" s="35" t="str">
        <f>IF(SUM(AE52:AG52)=0," ",SUM(AE52:AG52))</f>
        <v xml:space="preserve"> </v>
      </c>
      <c r="AI52" s="36">
        <v>4</v>
      </c>
      <c r="AJ52" s="36">
        <v>4</v>
      </c>
      <c r="AK52" s="36">
        <v>4</v>
      </c>
      <c r="AL52" s="36">
        <v>12</v>
      </c>
      <c r="AM52" s="36" t="str">
        <f>IF(AC52=0,Var!$B$8,IF(LARGE(D52:AA52,1)&gt;=320,Var!$B$4," "))</f>
        <v>---</v>
      </c>
      <c r="AN52" s="36" t="str">
        <f>IF(AC52=0,Var!$B$8,IF(LARGE(D52:AA52,1)&gt;=360,Var!$B$4," "))</f>
        <v>---</v>
      </c>
    </row>
    <row r="53" spans="1:242" x14ac:dyDescent="0.2">
      <c r="B53" s="91"/>
      <c r="C53" s="92"/>
      <c r="D53" s="304"/>
      <c r="E53" s="285"/>
      <c r="F53" s="304"/>
      <c r="G53" s="285"/>
      <c r="H53" s="304"/>
      <c r="I53" s="285"/>
      <c r="J53" s="304"/>
      <c r="K53" s="285"/>
      <c r="L53" s="304"/>
      <c r="M53" s="285"/>
      <c r="N53" s="304"/>
      <c r="O53" s="285"/>
      <c r="P53" s="304"/>
      <c r="Q53" s="285"/>
      <c r="R53" s="304"/>
      <c r="S53" s="285"/>
      <c r="T53" s="304"/>
      <c r="U53" s="285"/>
      <c r="V53" s="304"/>
      <c r="W53" s="285"/>
      <c r="X53" s="304"/>
      <c r="Y53" s="285"/>
      <c r="Z53" s="304"/>
      <c r="AA53" s="285"/>
      <c r="AC53" s="55">
        <f>COUNT(D53:AA53)</f>
        <v>0</v>
      </c>
      <c r="AD53" s="18" t="str">
        <f>IF(AC53&lt;3," ",(LARGE(D53:AA53,1)+LARGE(D53:AA53,2)+LARGE(D53:AA53,3))/3)</f>
        <v xml:space="preserve"> </v>
      </c>
      <c r="AE53" s="34" t="str">
        <f>IF(COUNTIF(D53:AA53,"(1)")=0," ",COUNTIF(D53:AA53,"(1)"))</f>
        <v xml:space="preserve"> </v>
      </c>
      <c r="AF53" s="34" t="str">
        <f>IF(COUNTIF(D53:AA53,"(2)")=0," ",COUNTIF(D53:AA53,"(2)"))</f>
        <v xml:space="preserve"> </v>
      </c>
      <c r="AG53" s="34" t="str">
        <f>IF(COUNTIF(D53:AA53,"(3)")=0," ",COUNTIF(D53:AA53,"(3)"))</f>
        <v xml:space="preserve"> </v>
      </c>
      <c r="AH53" s="35" t="str">
        <f>IF(SUM(AE53:AG53)=0," ",SUM(AE53:AG53))</f>
        <v xml:space="preserve"> </v>
      </c>
      <c r="AI53" s="36" t="str">
        <f>IF(AC53=0,Var!$B$8,IF(LARGE(D53:AA53,1)&gt;=220,Var!$B$4," "))</f>
        <v>---</v>
      </c>
      <c r="AJ53" s="36" t="str">
        <f>IF(AC53=0,Var!$B$8,IF(LARGE(D53:AA53,1)&gt;=260,Var!$B$4," "))</f>
        <v>---</v>
      </c>
      <c r="AK53" s="36" t="str">
        <f>IF(AC53=0,Var!$B$8,IF(LARGE(D53:AA53,1)&gt;=280,Var!$B$4," "))</f>
        <v>---</v>
      </c>
      <c r="AL53" s="36" t="str">
        <f>IF(AC53=0,Var!$B$8,IF(LARGE(D53:AA53,1)&gt;=320,Var!$B$4," "))</f>
        <v>---</v>
      </c>
      <c r="AM53" s="36" t="str">
        <f>IF(AC53=0,Var!$B$8,IF(LARGE(D53:AA53,1)&gt;=360,Var!$B$4," "))</f>
        <v>---</v>
      </c>
      <c r="AN53" s="36" t="str">
        <f>IF(AC53=0,Var!$B$8,IF(LARGE(D53:AA53,1)&gt;=400,Var!$B$4," "))</f>
        <v>---</v>
      </c>
    </row>
    <row r="54" spans="1:242" x14ac:dyDescent="0.2">
      <c r="B54" s="91"/>
      <c r="C54" s="92"/>
      <c r="D54" s="304"/>
      <c r="E54" s="285"/>
      <c r="F54" s="304"/>
      <c r="G54" s="285"/>
      <c r="H54" s="304"/>
      <c r="I54" s="285"/>
      <c r="J54" s="304"/>
      <c r="K54" s="285"/>
      <c r="L54" s="304"/>
      <c r="M54" s="285"/>
      <c r="N54" s="304"/>
      <c r="O54" s="285"/>
      <c r="P54" s="304"/>
      <c r="Q54" s="285"/>
      <c r="R54" s="304"/>
      <c r="S54" s="285"/>
      <c r="T54" s="304"/>
      <c r="U54" s="285"/>
      <c r="V54" s="304"/>
      <c r="W54" s="285"/>
      <c r="X54" s="304"/>
      <c r="Y54" s="285"/>
      <c r="Z54" s="304"/>
      <c r="AA54" s="285"/>
      <c r="AC54" s="55">
        <f>COUNT(D54:AA54)</f>
        <v>0</v>
      </c>
      <c r="AD54" s="18" t="str">
        <f>IF(AC54&lt;3," ",(LARGE(D54:AA54,1)+LARGE(D54:AA54,2)+LARGE(D54:AA54,3))/3)</f>
        <v xml:space="preserve"> </v>
      </c>
      <c r="AE54" s="34" t="str">
        <f>IF(COUNTIF(D54:AA54,"(1)")=0," ",COUNTIF(D54:AA54,"(1)"))</f>
        <v xml:space="preserve"> </v>
      </c>
      <c r="AF54" s="34" t="str">
        <f>IF(COUNTIF(D54:AA54,"(2)")=0," ",COUNTIF(D54:AA54,"(2)"))</f>
        <v xml:space="preserve"> </v>
      </c>
      <c r="AG54" s="34" t="str">
        <f>IF(COUNTIF(D54:AA54,"(3)")=0," ",COUNTIF(D54:AA54,"(3)"))</f>
        <v xml:space="preserve"> </v>
      </c>
      <c r="AH54" s="35" t="str">
        <f>IF(SUM(AE54:AG54)=0," ",SUM(AE54:AG54))</f>
        <v xml:space="preserve"> </v>
      </c>
      <c r="AI54" s="36" t="str">
        <f>IF(AC54=0,Var!$B$8,IF(LARGE(D54:AA54,1)&gt;=220,Var!$B$4," "))</f>
        <v>---</v>
      </c>
      <c r="AJ54" s="36" t="str">
        <f>IF(AC54=0,Var!$B$8,IF(LARGE(D54:AA54,1)&gt;=260,Var!$B$4," "))</f>
        <v>---</v>
      </c>
      <c r="AK54" s="36" t="str">
        <f>IF(AC54=0,Var!$B$8,IF(LARGE(D54:AA54,1)&gt;=280,Var!$B$4," "))</f>
        <v>---</v>
      </c>
      <c r="AL54" s="36" t="str">
        <f>IF(AC54=0,Var!$B$8,IF(LARGE(D54:AA54,1)&gt;=320,Var!$B$4," "))</f>
        <v>---</v>
      </c>
      <c r="AM54" s="36" t="str">
        <f>IF(AC54=0,Var!$B$8,IF(LARGE(D54:AA54,1)&gt;=360,Var!$B$4," "))</f>
        <v>---</v>
      </c>
      <c r="AN54" s="36" t="str">
        <f>IF(AC54=0,Var!$B$8,IF(LARGE(D54:AA54,1)&gt;=400,Var!$B$4," "))</f>
        <v>---</v>
      </c>
    </row>
    <row r="55" spans="1:242" x14ac:dyDescent="0.2">
      <c r="B55" s="93"/>
      <c r="C55" s="93"/>
      <c r="D55" s="306"/>
      <c r="E55" s="306"/>
      <c r="F55" s="306"/>
      <c r="G55" s="306"/>
      <c r="H55" s="307"/>
      <c r="I55" s="307"/>
      <c r="J55" s="307"/>
      <c r="K55" s="307"/>
      <c r="L55" s="307"/>
      <c r="M55" s="307"/>
      <c r="N55" s="307"/>
      <c r="O55" s="307"/>
      <c r="P55" s="307"/>
      <c r="Q55" s="307"/>
      <c r="R55" s="307"/>
      <c r="S55" s="307"/>
      <c r="T55" s="307"/>
      <c r="U55" s="307"/>
      <c r="V55" s="307"/>
      <c r="W55" s="307"/>
      <c r="X55" s="307"/>
      <c r="Y55" s="307"/>
      <c r="Z55" s="307"/>
      <c r="AA55" s="307"/>
      <c r="AC55" s="55"/>
    </row>
    <row r="56" spans="1:242" x14ac:dyDescent="0.2">
      <c r="A56"/>
      <c r="B56"/>
      <c r="C56" t="s">
        <v>32</v>
      </c>
      <c r="D56" s="374"/>
      <c r="E56" s="374"/>
      <c r="F56" s="374"/>
      <c r="G56" s="374"/>
      <c r="H56" s="374"/>
      <c r="I56" s="374"/>
      <c r="J56" s="374"/>
      <c r="K56" s="374"/>
      <c r="L56" s="374"/>
      <c r="M56" s="374"/>
      <c r="N56" s="374"/>
      <c r="O56" s="374"/>
      <c r="P56" s="374"/>
      <c r="Q56" s="374"/>
      <c r="R56" s="374"/>
      <c r="S56" s="374"/>
      <c r="T56" s="673">
        <f>COUNT(B8:B60)</f>
        <v>0</v>
      </c>
      <c r="U56" s="673"/>
      <c r="V56" s="374"/>
      <c r="W56" s="374"/>
      <c r="X56" s="374"/>
      <c r="Y56" s="374"/>
      <c r="Z56" s="374"/>
      <c r="AA56" s="374"/>
      <c r="AC56" s="56">
        <f>SUM(AC4:AC55)</f>
        <v>0</v>
      </c>
      <c r="AD56"/>
      <c r="AE56" s="57">
        <f>SUM(AE4:AE55)</f>
        <v>0</v>
      </c>
      <c r="AF56" s="62">
        <f>SUM(AF4:AF55)</f>
        <v>0</v>
      </c>
      <c r="AG56" s="63">
        <f>SUM(AG4:AG55)</f>
        <v>0</v>
      </c>
      <c r="AH56" s="64">
        <f>SUM(AH4:AH55)</f>
        <v>0</v>
      </c>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row>
    <row r="57" spans="1:242" x14ac:dyDescent="0.2">
      <c r="A57"/>
      <c r="B57"/>
      <c r="C57"/>
      <c r="D57" s="374"/>
      <c r="E57" s="374"/>
      <c r="F57" s="374"/>
      <c r="G57" s="374"/>
      <c r="H57" s="374"/>
      <c r="I57" s="374"/>
      <c r="J57" s="374"/>
      <c r="K57" s="374"/>
      <c r="L57" s="374"/>
      <c r="M57" s="374"/>
      <c r="N57" s="374"/>
      <c r="O57" s="374"/>
      <c r="P57" s="374"/>
      <c r="Q57" s="374"/>
      <c r="R57" s="374"/>
      <c r="S57" s="374"/>
      <c r="T57" s="374"/>
      <c r="U57" s="374"/>
      <c r="V57" s="374"/>
      <c r="W57" s="374"/>
      <c r="X57" s="374"/>
      <c r="Y57" s="374"/>
      <c r="Z57" s="374"/>
      <c r="AA57" s="374"/>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row>
    <row r="58" spans="1:242" x14ac:dyDescent="0.2">
      <c r="A58"/>
      <c r="B58"/>
      <c r="C58"/>
      <c r="D58" s="374"/>
      <c r="E58" s="374"/>
      <c r="F58" s="374"/>
      <c r="G58" s="374"/>
      <c r="H58" s="374"/>
      <c r="I58" s="374"/>
      <c r="J58" s="374"/>
      <c r="K58" s="374"/>
      <c r="L58" s="374"/>
      <c r="M58" s="374"/>
      <c r="N58" s="374"/>
      <c r="O58" s="374"/>
      <c r="P58" s="374"/>
      <c r="Q58" s="374"/>
      <c r="R58" s="374"/>
      <c r="S58" s="374"/>
      <c r="T58" s="374"/>
      <c r="U58" s="374"/>
      <c r="V58" s="374"/>
      <c r="W58" s="374"/>
      <c r="X58" s="374"/>
      <c r="Y58" s="374"/>
      <c r="Z58" s="374"/>
      <c r="AA58" s="374"/>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row>
    <row r="59" spans="1:242" x14ac:dyDescent="0.2">
      <c r="AC59" s="55"/>
    </row>
    <row r="67" spans="2:27" x14ac:dyDescent="0.2">
      <c r="B67" s="9"/>
      <c r="H67" s="413"/>
      <c r="I67" s="413"/>
      <c r="J67" s="413"/>
      <c r="K67" s="413"/>
      <c r="L67" s="417"/>
      <c r="M67" s="417"/>
      <c r="N67" s="417"/>
      <c r="O67" s="417"/>
      <c r="P67" s="417"/>
      <c r="Q67" s="417"/>
      <c r="R67" s="417"/>
      <c r="S67" s="417"/>
      <c r="T67" s="417"/>
      <c r="U67" s="417"/>
      <c r="V67" s="417"/>
      <c r="W67" s="417"/>
      <c r="X67" s="417"/>
      <c r="Y67" s="417"/>
      <c r="Z67" s="417"/>
      <c r="AA67" s="417"/>
    </row>
    <row r="68" spans="2:27" x14ac:dyDescent="0.2">
      <c r="B68" s="9"/>
      <c r="H68" s="413"/>
      <c r="I68" s="413"/>
      <c r="J68" s="413"/>
      <c r="K68" s="413"/>
      <c r="L68" s="417"/>
      <c r="M68" s="417"/>
      <c r="N68" s="417"/>
      <c r="O68" s="417"/>
      <c r="P68" s="417"/>
      <c r="Q68" s="417"/>
      <c r="R68" s="417"/>
      <c r="S68" s="417"/>
      <c r="T68" s="417"/>
      <c r="U68" s="417"/>
      <c r="V68" s="417"/>
      <c r="W68" s="417"/>
      <c r="X68" s="417"/>
      <c r="Y68" s="417"/>
      <c r="Z68" s="417"/>
      <c r="AA68" s="417"/>
    </row>
    <row r="69" spans="2:27" x14ac:dyDescent="0.2">
      <c r="B69" s="9"/>
      <c r="H69" s="413"/>
      <c r="I69" s="413"/>
      <c r="J69" s="413"/>
      <c r="K69" s="413"/>
      <c r="L69" s="417"/>
      <c r="M69" s="417"/>
      <c r="N69" s="417"/>
      <c r="O69" s="417"/>
      <c r="P69" s="417"/>
      <c r="Q69" s="417"/>
      <c r="R69" s="417"/>
      <c r="S69" s="417"/>
      <c r="T69" s="417"/>
      <c r="U69" s="417"/>
      <c r="V69" s="417"/>
      <c r="W69" s="417"/>
      <c r="X69" s="417"/>
      <c r="Y69" s="417"/>
      <c r="Z69" s="417"/>
      <c r="AA69" s="417"/>
    </row>
    <row r="70" spans="2:27" x14ac:dyDescent="0.2">
      <c r="B70" s="9"/>
      <c r="H70" s="413"/>
      <c r="I70" s="413"/>
      <c r="J70" s="413"/>
      <c r="K70" s="413"/>
      <c r="L70" s="417"/>
      <c r="M70" s="417"/>
      <c r="N70" s="417"/>
      <c r="O70" s="417"/>
      <c r="P70" s="417"/>
      <c r="Q70" s="417"/>
      <c r="R70" s="417"/>
      <c r="S70" s="417"/>
      <c r="T70" s="417"/>
      <c r="U70" s="417"/>
      <c r="V70" s="417"/>
      <c r="W70" s="417"/>
      <c r="X70" s="417"/>
      <c r="Y70" s="417"/>
      <c r="Z70" s="417"/>
      <c r="AA70" s="417"/>
    </row>
    <row r="71" spans="2:27" x14ac:dyDescent="0.2">
      <c r="B71" s="9"/>
      <c r="H71" s="413"/>
      <c r="I71" s="413"/>
      <c r="J71" s="413"/>
      <c r="K71" s="413"/>
      <c r="L71" s="417"/>
      <c r="M71" s="417"/>
      <c r="N71" s="417"/>
      <c r="O71" s="417"/>
      <c r="P71" s="417"/>
      <c r="Q71" s="417"/>
      <c r="R71" s="417"/>
      <c r="S71" s="417"/>
      <c r="T71" s="417"/>
      <c r="U71" s="417"/>
      <c r="V71" s="417"/>
      <c r="W71" s="417"/>
      <c r="X71" s="417"/>
      <c r="Y71" s="417"/>
      <c r="Z71" s="417"/>
      <c r="AA71" s="417"/>
    </row>
  </sheetData>
  <sheetProtection selectLockedCells="1" selectUnlockedCells="1"/>
  <sortState xmlns:xlrd2="http://schemas.microsoft.com/office/spreadsheetml/2017/richdata2" ref="C55:AN59">
    <sortCondition ref="C55:C59"/>
  </sortState>
  <mergeCells count="63">
    <mergeCell ref="D1:E1"/>
    <mergeCell ref="F1:G1"/>
    <mergeCell ref="H1:I1"/>
    <mergeCell ref="J1:K1"/>
    <mergeCell ref="L1:M1"/>
    <mergeCell ref="N1:O1"/>
    <mergeCell ref="P1:Q1"/>
    <mergeCell ref="Z2:AA2"/>
    <mergeCell ref="X2:Y2"/>
    <mergeCell ref="R1:S1"/>
    <mergeCell ref="T1:U1"/>
    <mergeCell ref="V1:W1"/>
    <mergeCell ref="V2:W2"/>
    <mergeCell ref="X1:Y1"/>
    <mergeCell ref="Z1:AA1"/>
    <mergeCell ref="Z3:AA3"/>
    <mergeCell ref="D2:E2"/>
    <mergeCell ref="F2:G2"/>
    <mergeCell ref="T2:U2"/>
    <mergeCell ref="H2:I2"/>
    <mergeCell ref="J2:K2"/>
    <mergeCell ref="L2:M2"/>
    <mergeCell ref="N2:O2"/>
    <mergeCell ref="P2:Q2"/>
    <mergeCell ref="R2:S2"/>
    <mergeCell ref="N3:O3"/>
    <mergeCell ref="P3:Q3"/>
    <mergeCell ref="R3:S3"/>
    <mergeCell ref="T3:U3"/>
    <mergeCell ref="V3:W3"/>
    <mergeCell ref="X3:Y3"/>
    <mergeCell ref="N4:O4"/>
    <mergeCell ref="D3:E3"/>
    <mergeCell ref="F3:G3"/>
    <mergeCell ref="H3:I3"/>
    <mergeCell ref="J3:K3"/>
    <mergeCell ref="L3:M3"/>
    <mergeCell ref="D4:E4"/>
    <mergeCell ref="F4:G4"/>
    <mergeCell ref="H4:I4"/>
    <mergeCell ref="J4:K4"/>
    <mergeCell ref="L4:M4"/>
    <mergeCell ref="AE4:AH4"/>
    <mergeCell ref="AI4:AN4"/>
    <mergeCell ref="V4:W4"/>
    <mergeCell ref="X4:Y4"/>
    <mergeCell ref="Z4:AA4"/>
    <mergeCell ref="T56:U56"/>
    <mergeCell ref="X5:Y5"/>
    <mergeCell ref="Z5:AA5"/>
    <mergeCell ref="V5:W5"/>
    <mergeCell ref="P4:Q4"/>
    <mergeCell ref="R4:S4"/>
    <mergeCell ref="T4:U4"/>
    <mergeCell ref="N5:O5"/>
    <mergeCell ref="P5:Q5"/>
    <mergeCell ref="R5:S5"/>
    <mergeCell ref="T5:U5"/>
    <mergeCell ref="D5:E5"/>
    <mergeCell ref="F5:G5"/>
    <mergeCell ref="H5:I5"/>
    <mergeCell ref="J5:K5"/>
    <mergeCell ref="L5:M5"/>
  </mergeCells>
  <conditionalFormatting sqref="AI7:AL8 AI10:AL11 AI13:AL14 AI17:AN18 AI20:AN21 AI23:AN24 AI27:AN28 AI30:AN30 AI38:AN38 AI44:AN44 AI48:AN49">
    <cfRule type="cellIs" dxfId="8" priority="25" stopIfTrue="1" operator="greaterThan">
      <formula>0</formula>
    </cfRule>
  </conditionalFormatting>
  <conditionalFormatting sqref="AI6:AM6">
    <cfRule type="cellIs" priority="26" stopIfTrue="1" operator="equal">
      <formula>#N/A</formula>
    </cfRule>
  </conditionalFormatting>
  <conditionalFormatting sqref="AI25:AM25 AI31:AN31 AI42:AM42 AI50:AN50">
    <cfRule type="cellIs" priority="28" stopIfTrue="1" operator="equal">
      <formula>"04"</formula>
    </cfRule>
  </conditionalFormatting>
  <conditionalFormatting sqref="AI32:AN35">
    <cfRule type="cellIs" dxfId="6" priority="2" stopIfTrue="1" operator="greaterThan">
      <formula>0</formula>
    </cfRule>
  </conditionalFormatting>
  <conditionalFormatting sqref="AI36:AN36">
    <cfRule type="cellIs" priority="30" stopIfTrue="1" operator="equal">
      <formula>"04"</formula>
    </cfRule>
  </conditionalFormatting>
  <conditionalFormatting sqref="AI37:AN37">
    <cfRule type="cellIs" priority="31" stopIfTrue="1" operator="equal">
      <formula>"03"</formula>
    </cfRule>
  </conditionalFormatting>
  <conditionalFormatting sqref="AI40:AN41">
    <cfRule type="cellIs" dxfId="4" priority="7" stopIfTrue="1" operator="greaterThan">
      <formula>0</formula>
    </cfRule>
  </conditionalFormatting>
  <conditionalFormatting sqref="AI46:AN46">
    <cfRule type="cellIs" dxfId="2" priority="9" stopIfTrue="1" operator="greaterThan">
      <formula>0</formula>
    </cfRule>
  </conditionalFormatting>
  <conditionalFormatting sqref="AI52:AN54">
    <cfRule type="cellIs" dxfId="0" priority="15" stopIfTrue="1" operator="greaterThan">
      <formula>0</formula>
    </cfRule>
  </conditionalFormatting>
  <conditionalFormatting sqref="AM7:AN16 AI9:AN9 AI12:AN12 AI15:AL16 AI19:AN19 AI22:AN22 AN25:AN26 AI26:AN26 AI29:AN29 AI39:AN39 AN42:AN43 AI43:AN43 AI45:AN45 AI47:AN47 AI51:AO51">
    <cfRule type="cellIs" priority="27" stopIfTrue="1" operator="equal">
      <formula>"03"</formula>
    </cfRule>
  </conditionalFormatting>
  <pageMargins left="0.2361111111111111" right="0.2361111111111111" top="0.2361111111111111" bottom="0.2361111111111111" header="0.51180555555555551" footer="0.51180555555555551"/>
  <pageSetup paperSize="9" scale="62" firstPageNumber="0" orientation="landscape" horizontalDpi="300" verticalDpi="300"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cellIs" priority="21" stopIfTrue="1" operator="equal" id="{3A50BB53-1385-4BED-A3FA-C0CB15147629}">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22" stopIfTrue="1" operator="equal" id="{5F3A56CB-524E-4351-AD4C-B7F10D602208}">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23" stopIfTrue="1" operator="equal" id="{42EB9AA0-9F69-4C59-A5B7-42A82D388B94}">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E7:E8 G7:G8 I7:I8 K7:K8 M7:M8 O7:O8 Q7:Q8 S7:S8 U7:U8 W7:W8 Y7:Y8 AA7:AA8 E10:E11 G10:G11 I10:I11 K10:K11 M10:M11 O10:O11 Q10:Q11 S10:S11 U10:U11 W10:W11 Y10:Y11 AA10:AA11 E13:E14 G13:G14 I13:I14 K13:K14 M13:M14 O13:O14 Q13:Q14 S13:S14 U13:U14 W13:W14 Y13:Y14 AA13:AA14 E17:E18 G17:G18 I17:I18 K17:K18 M17:M18 O17:O18 Q17:Q18 S17:S18 U17:U18 W17:W18 Y17:Y18 AA17:AA18 E20:E21 G20:G21 I20:I21 K20:K21 M20:M21 O20:O21 Q20:Q21 S20:S21 U20:U21 W20:W21 Y20:Y21 AA20:AA21 E23:E24 G23:G24 I23:I24 K23:K24 M23:M24 O23:O24 Q23:Q24 S23:S24 U23:U24 W23:W24 Y23:Y24 AA23:AA24 E27:E28 G27:G28 I27:I28 K27:K28 M27:M28 O27:O28 Q27:Q28 S27:S28 U27:U28 W27:W28 Y27:Y28 AA27:AA28 E30 G30 I30 K30 M30 O30 Q30 S30 U30 W30 Y30 AA30 E32:E35 G32:G35 I32:I35 K32:K35 M32:M35 O32:O35 Q32:Q35 S32:S35 U32:U35 W32:W35 Y32:Y35 AA32:AA35 E38 G38 I38 K38 M38 O38 Q38 S38 U38 W38 Y38 AA38 E44 G44 I44 K44 M44 O44 Q44 S44 U44 W44 Y44 AA44 E46 G46 I46 K46 M46 O46 Q46 S46 U46 W46 Y46 AA46 E48:E49 G48:G49 I48:I49 K48:K49 M48:M49 O48:O49 Q48:Q49 S48:S49 U48:U49 W48:W49 Y48:Y49 AA48:AA49</xm:sqref>
        </x14:conditionalFormatting>
        <x14:conditionalFormatting xmlns:xm="http://schemas.microsoft.com/office/excel/2006/main">
          <x14:cfRule type="cellIs" priority="3" stopIfTrue="1" operator="equal" id="{72AD677F-B2DA-4DA3-9AE1-6B1581A0558E}">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4" stopIfTrue="1" operator="equal" id="{6038A610-5875-4FD0-9A28-1CBC965CC072}">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5" stopIfTrue="1" operator="equal" id="{71D816F7-749E-4EE5-A060-C257F1EDB78B}">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E40:E41 G40:G41 I40:I41 K40:K41 M40:M41 O40:O41 Q40:Q41 S40:S41 U40:U41 W40:W41 Y40:Y41 AA40:AA41</xm:sqref>
        </x14:conditionalFormatting>
        <x14:conditionalFormatting xmlns:xm="http://schemas.microsoft.com/office/excel/2006/main">
          <x14:cfRule type="cellIs" priority="16" stopIfTrue="1" operator="equal" id="{DAE64FB8-A51F-4BF8-A6AA-224DD0E0263B}">
            <xm:f>(Var!$B$5)</xm:f>
            <x14:dxf>
              <font>
                <b/>
                <i val="0"/>
                <strike val="0"/>
                <condense val="0"/>
                <extend val="0"/>
                <u val="none"/>
                <sz val="8"/>
                <color indexed="0"/>
              </font>
              <fill>
                <patternFill patternType="solid">
                  <fgColor indexed="34"/>
                  <bgColor indexed="13"/>
                </patternFill>
              </fill>
              <border>
                <left/>
                <right style="thin">
                  <color indexed="8"/>
                </right>
                <top/>
                <bottom/>
              </border>
            </x14:dxf>
          </x14:cfRule>
          <x14:cfRule type="cellIs" priority="17" stopIfTrue="1" operator="equal" id="{C8AA0F8D-7CA3-4337-BBCA-4C7EBA082BEC}">
            <xm:f>(Var!$B$6)</xm:f>
            <x14:dxf>
              <font>
                <b/>
                <i val="0"/>
                <strike val="0"/>
                <condense val="0"/>
                <extend val="0"/>
                <u val="none"/>
                <sz val="8"/>
                <color indexed="0"/>
              </font>
              <fill>
                <patternFill patternType="solid">
                  <fgColor indexed="22"/>
                  <bgColor indexed="31"/>
                </patternFill>
              </fill>
              <border>
                <left/>
                <right style="thin">
                  <color indexed="8"/>
                </right>
                <top/>
                <bottom/>
              </border>
            </x14:dxf>
          </x14:cfRule>
          <x14:cfRule type="cellIs" priority="18" stopIfTrue="1" operator="equal" id="{3DEDFD67-322E-4DF5-9DD8-97C2E85734BB}">
            <xm:f>(Var!$B$7)</xm:f>
            <x14:dxf>
              <font>
                <b/>
                <i val="0"/>
                <strike val="0"/>
                <condense val="0"/>
                <extend val="0"/>
                <u val="none"/>
                <sz val="8"/>
                <color indexed="9"/>
              </font>
              <fill>
                <patternFill patternType="solid">
                  <fgColor indexed="54"/>
                  <bgColor indexed="23"/>
                </patternFill>
              </fill>
              <border>
                <left/>
                <right style="thin">
                  <color indexed="8"/>
                </right>
                <top/>
                <bottom/>
              </border>
            </x14:dxf>
          </x14:cfRule>
          <xm:sqref>E52:E54 G52:G54 I52:I54 K52:K54 M52:M54 O52:O54 Q52:Q54 S52:S54 U52:U54 W52:W54 Y52:Y54 AA52:AA54</xm:sqref>
        </x14:conditionalFormatting>
        <x14:conditionalFormatting xmlns:xm="http://schemas.microsoft.com/office/excel/2006/main">
          <x14:cfRule type="cellIs" priority="24" stopIfTrue="1" operator="equal" id="{5D7A18F7-87C4-4D92-BF29-41A91A1FF851}">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AI7:AL8 AI10:AL11 AI13:AL14 AI17:AN18 AI20:AN21 AI23:AN24 AI27:AN28 AI30:AN30 AI38:AN38 AI44:AN44 AI48:AN49</xm:sqref>
        </x14:conditionalFormatting>
        <x14:conditionalFormatting xmlns:xm="http://schemas.microsoft.com/office/excel/2006/main">
          <x14:cfRule type="cellIs" priority="1" stopIfTrue="1" operator="equal" id="{A904FF5D-8B08-40DA-9ACE-FB6CC4075CCB}">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AI32:AN35</xm:sqref>
        </x14:conditionalFormatting>
        <x14:conditionalFormatting xmlns:xm="http://schemas.microsoft.com/office/excel/2006/main">
          <x14:cfRule type="cellIs" priority="6" stopIfTrue="1" operator="equal" id="{0F22AA69-0BBB-44C6-AB00-6DA12DE371D2}">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AI40:AN41</xm:sqref>
        </x14:conditionalFormatting>
        <x14:conditionalFormatting xmlns:xm="http://schemas.microsoft.com/office/excel/2006/main">
          <x14:cfRule type="cellIs" priority="8" stopIfTrue="1" operator="equal" id="{99731EB7-1526-4FD4-9A7D-C2720693578D}">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AI46:AN46</xm:sqref>
        </x14:conditionalFormatting>
        <x14:conditionalFormatting xmlns:xm="http://schemas.microsoft.com/office/excel/2006/main">
          <x14:cfRule type="cellIs" priority="14" stopIfTrue="1" operator="equal" id="{F227FD54-0582-485F-9F34-F9795669EA3E}">
            <xm:f>(Var!$B$8)</xm:f>
            <x14:dxf>
              <font>
                <b val="0"/>
                <i val="0"/>
                <strike val="0"/>
                <condense val="0"/>
                <extend val="0"/>
                <u val="none"/>
                <sz val="8"/>
                <color indexed="8"/>
              </font>
              <fill>
                <patternFill patternType="none">
                  <fgColor indexed="64"/>
                  <bgColor indexed="65"/>
                </patternFill>
              </fill>
              <border>
                <left style="thin">
                  <color indexed="8"/>
                </left>
                <right style="thin">
                  <color indexed="8"/>
                </right>
                <top style="thin">
                  <color indexed="8"/>
                </top>
                <bottom style="thin">
                  <color indexed="8"/>
                </bottom>
              </border>
            </x14:dxf>
          </x14:cfRule>
          <xm:sqref>AI52:AN54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37"/>
  <sheetViews>
    <sheetView zoomScale="85" zoomScaleNormal="85" workbookViewId="0">
      <selection activeCell="J10" sqref="J10"/>
    </sheetView>
  </sheetViews>
  <sheetFormatPr baseColWidth="10" defaultRowHeight="12.75" x14ac:dyDescent="0.2"/>
  <cols>
    <col min="1" max="1" width="15.28515625" style="137" customWidth="1"/>
    <col min="2" max="2" width="13.5703125" style="103" customWidth="1"/>
    <col min="3" max="3" width="13.5703125" style="111" customWidth="1"/>
    <col min="4" max="4" width="13.5703125" style="103" customWidth="1"/>
    <col min="5" max="8" width="13.5703125" style="111" customWidth="1"/>
    <col min="9" max="9" width="13.5703125" style="103" customWidth="1"/>
    <col min="10" max="16" width="13.5703125" style="111" customWidth="1"/>
    <col min="17" max="16384" width="11.42578125" style="111"/>
  </cols>
  <sheetData>
    <row r="1" spans="1:16" ht="69.75" customHeight="1" thickBot="1" x14ac:dyDescent="0.25">
      <c r="A1" s="138"/>
      <c r="B1" s="139"/>
      <c r="C1" s="139"/>
      <c r="D1" s="139"/>
      <c r="E1" s="139"/>
      <c r="F1" s="139"/>
      <c r="G1" s="139"/>
      <c r="H1" s="139"/>
      <c r="I1" s="139"/>
      <c r="J1" s="139"/>
      <c r="K1" s="139"/>
      <c r="L1" s="139"/>
      <c r="M1" s="139"/>
      <c r="N1" s="139"/>
      <c r="O1" s="139"/>
      <c r="P1" s="140"/>
    </row>
    <row r="2" spans="1:16" ht="16.5" customHeight="1" thickBot="1" x14ac:dyDescent="0.25">
      <c r="A2" s="602"/>
      <c r="B2" s="142" t="s">
        <v>233</v>
      </c>
      <c r="C2" s="143" t="s">
        <v>234</v>
      </c>
      <c r="D2" s="143" t="s">
        <v>275</v>
      </c>
      <c r="E2" s="143" t="s">
        <v>354</v>
      </c>
      <c r="F2" s="143" t="s">
        <v>355</v>
      </c>
      <c r="G2" s="143" t="s">
        <v>356</v>
      </c>
      <c r="H2" s="143" t="s">
        <v>357</v>
      </c>
      <c r="I2" s="143" t="s">
        <v>235</v>
      </c>
      <c r="J2" s="143" t="s">
        <v>236</v>
      </c>
      <c r="K2" s="143" t="s">
        <v>279</v>
      </c>
      <c r="L2" s="143" t="s">
        <v>358</v>
      </c>
      <c r="M2" s="144" t="s">
        <v>359</v>
      </c>
      <c r="N2" s="145" t="s">
        <v>65</v>
      </c>
      <c r="O2" s="142" t="s">
        <v>237</v>
      </c>
      <c r="P2" s="143" t="s">
        <v>238</v>
      </c>
    </row>
    <row r="3" spans="1:16" ht="12.75" customHeight="1" x14ac:dyDescent="0.2">
      <c r="A3" s="603"/>
      <c r="B3" s="287">
        <v>613</v>
      </c>
      <c r="C3" s="600"/>
      <c r="D3" s="600"/>
      <c r="E3" s="600"/>
      <c r="F3" s="298"/>
      <c r="G3" s="600"/>
      <c r="H3" s="600"/>
      <c r="I3" s="239"/>
      <c r="J3" s="627">
        <v>678</v>
      </c>
      <c r="K3" s="599">
        <v>640</v>
      </c>
      <c r="L3" s="239"/>
      <c r="M3" s="150"/>
      <c r="N3" s="150"/>
      <c r="O3" s="149"/>
      <c r="P3" s="150"/>
    </row>
    <row r="4" spans="1:16" x14ac:dyDescent="0.2">
      <c r="A4" s="605" t="s">
        <v>351</v>
      </c>
      <c r="B4" s="288" t="s">
        <v>67</v>
      </c>
      <c r="C4" s="600"/>
      <c r="D4" s="600"/>
      <c r="E4" s="600"/>
      <c r="F4" s="288"/>
      <c r="G4" s="600"/>
      <c r="H4" s="600"/>
      <c r="I4" s="152"/>
      <c r="J4" s="288" t="s">
        <v>319</v>
      </c>
      <c r="K4" s="299" t="s">
        <v>317</v>
      </c>
      <c r="L4" s="152"/>
      <c r="M4" s="150"/>
      <c r="N4" s="150"/>
      <c r="O4" s="149"/>
      <c r="P4" s="150"/>
    </row>
    <row r="5" spans="1:16" ht="24" customHeight="1" thickBot="1" x14ac:dyDescent="0.25">
      <c r="A5" s="604" t="s">
        <v>352</v>
      </c>
      <c r="B5" s="289" t="s">
        <v>281</v>
      </c>
      <c r="C5" s="601"/>
      <c r="D5" s="601"/>
      <c r="E5" s="601"/>
      <c r="F5" s="463"/>
      <c r="G5" s="601"/>
      <c r="H5" s="601"/>
      <c r="I5" s="170"/>
      <c r="J5" s="289" t="s">
        <v>320</v>
      </c>
      <c r="K5" s="463" t="s">
        <v>318</v>
      </c>
      <c r="L5" s="158"/>
      <c r="M5" s="161"/>
      <c r="N5" s="161"/>
      <c r="O5" s="160"/>
      <c r="P5" s="161"/>
    </row>
    <row r="6" spans="1:16" ht="12.75" customHeight="1" x14ac:dyDescent="0.2">
      <c r="A6" s="603"/>
      <c r="B6" s="162">
        <v>659</v>
      </c>
      <c r="C6" s="163">
        <v>673</v>
      </c>
      <c r="D6" s="164">
        <v>673</v>
      </c>
      <c r="E6" s="164"/>
      <c r="F6" s="164">
        <v>578</v>
      </c>
      <c r="G6" s="164"/>
      <c r="H6" s="164">
        <v>698</v>
      </c>
      <c r="I6" s="164">
        <v>693</v>
      </c>
      <c r="J6" s="164">
        <v>696</v>
      </c>
      <c r="K6" s="164">
        <v>714</v>
      </c>
      <c r="L6" s="164">
        <v>703</v>
      </c>
      <c r="M6" s="165"/>
      <c r="N6" s="294">
        <v>522</v>
      </c>
      <c r="O6" s="166"/>
      <c r="P6" s="167"/>
    </row>
    <row r="7" spans="1:16" x14ac:dyDescent="0.2">
      <c r="A7" s="605" t="s">
        <v>351</v>
      </c>
      <c r="B7" s="151" t="s">
        <v>66</v>
      </c>
      <c r="C7" s="152" t="s">
        <v>67</v>
      </c>
      <c r="D7" s="153" t="s">
        <v>68</v>
      </c>
      <c r="E7" s="151"/>
      <c r="F7" s="152" t="s">
        <v>76</v>
      </c>
      <c r="G7" s="152"/>
      <c r="H7" s="152" t="s">
        <v>77</v>
      </c>
      <c r="I7" s="152" t="s">
        <v>70</v>
      </c>
      <c r="J7" s="152" t="s">
        <v>70</v>
      </c>
      <c r="K7" s="152" t="s">
        <v>71</v>
      </c>
      <c r="L7" s="152" t="s">
        <v>71</v>
      </c>
      <c r="M7" s="148"/>
      <c r="N7" s="547" t="s">
        <v>296</v>
      </c>
      <c r="O7" s="149"/>
      <c r="P7" s="150"/>
    </row>
    <row r="8" spans="1:16" ht="22.5" customHeight="1" thickBot="1" x14ac:dyDescent="0.25">
      <c r="A8" s="604" t="s">
        <v>353</v>
      </c>
      <c r="B8" s="168" t="s">
        <v>78</v>
      </c>
      <c r="C8" s="156" t="s">
        <v>72</v>
      </c>
      <c r="D8" s="158" t="s">
        <v>79</v>
      </c>
      <c r="E8" s="156"/>
      <c r="F8" s="157" t="s">
        <v>80</v>
      </c>
      <c r="G8" s="158"/>
      <c r="H8" s="169" t="s">
        <v>81</v>
      </c>
      <c r="I8" s="170" t="s">
        <v>82</v>
      </c>
      <c r="J8" s="156" t="s">
        <v>74</v>
      </c>
      <c r="K8" s="157" t="s">
        <v>83</v>
      </c>
      <c r="L8" s="158" t="s">
        <v>75</v>
      </c>
      <c r="M8" s="159"/>
      <c r="N8" s="297">
        <v>44745</v>
      </c>
      <c r="O8" s="160"/>
      <c r="P8" s="161"/>
    </row>
    <row r="9" spans="1:16" ht="13.5" thickBot="1" x14ac:dyDescent="0.25">
      <c r="A9" s="798" t="s">
        <v>84</v>
      </c>
      <c r="B9" s="162">
        <v>554</v>
      </c>
      <c r="C9" s="163">
        <v>562</v>
      </c>
      <c r="D9" s="164">
        <v>577</v>
      </c>
      <c r="E9" s="164">
        <v>564</v>
      </c>
      <c r="F9" s="164">
        <v>559</v>
      </c>
      <c r="G9" s="164">
        <v>561</v>
      </c>
      <c r="H9" s="164">
        <v>571</v>
      </c>
      <c r="I9" s="164">
        <v>575</v>
      </c>
      <c r="J9" s="665">
        <v>573</v>
      </c>
      <c r="K9" s="164">
        <v>589</v>
      </c>
      <c r="L9" s="164">
        <v>584</v>
      </c>
      <c r="M9" s="171">
        <v>521</v>
      </c>
      <c r="N9" s="172">
        <v>527</v>
      </c>
      <c r="O9" s="173"/>
      <c r="P9" s="174"/>
    </row>
    <row r="10" spans="1:16" ht="13.5" thickBot="1" x14ac:dyDescent="0.25">
      <c r="A10" s="798"/>
      <c r="B10" s="175" t="s">
        <v>85</v>
      </c>
      <c r="C10" s="151" t="s">
        <v>67</v>
      </c>
      <c r="D10" s="153" t="s">
        <v>68</v>
      </c>
      <c r="E10" s="151" t="s">
        <v>86</v>
      </c>
      <c r="F10" s="154" t="s">
        <v>69</v>
      </c>
      <c r="G10" s="155" t="s">
        <v>69</v>
      </c>
      <c r="H10" s="151" t="s">
        <v>77</v>
      </c>
      <c r="I10" s="152" t="s">
        <v>70</v>
      </c>
      <c r="J10" s="666" t="s">
        <v>317</v>
      </c>
      <c r="K10" s="152" t="s">
        <v>88</v>
      </c>
      <c r="L10" s="152" t="s">
        <v>71</v>
      </c>
      <c r="M10" s="42" t="s">
        <v>89</v>
      </c>
      <c r="N10" s="176" t="s">
        <v>90</v>
      </c>
      <c r="O10" s="177"/>
      <c r="P10" s="178"/>
    </row>
    <row r="11" spans="1:16" ht="27" customHeight="1" thickBot="1" x14ac:dyDescent="0.25">
      <c r="A11" s="798"/>
      <c r="B11" s="168" t="s">
        <v>91</v>
      </c>
      <c r="C11" s="156" t="s">
        <v>92</v>
      </c>
      <c r="D11" s="156" t="s">
        <v>93</v>
      </c>
      <c r="E11" s="157" t="s">
        <v>94</v>
      </c>
      <c r="F11" s="157" t="s">
        <v>95</v>
      </c>
      <c r="G11" s="157" t="s">
        <v>96</v>
      </c>
      <c r="H11" s="157" t="s">
        <v>97</v>
      </c>
      <c r="I11" s="157" t="s">
        <v>98</v>
      </c>
      <c r="J11" s="667" t="s">
        <v>416</v>
      </c>
      <c r="K11" s="157" t="s">
        <v>99</v>
      </c>
      <c r="L11" s="157" t="s">
        <v>100</v>
      </c>
      <c r="M11" s="179" t="s">
        <v>101</v>
      </c>
      <c r="N11" s="180" t="s">
        <v>102</v>
      </c>
      <c r="O11" s="181"/>
      <c r="P11" s="182"/>
    </row>
    <row r="12" spans="1:16" ht="13.5" thickBot="1" x14ac:dyDescent="0.25">
      <c r="A12" s="798" t="s">
        <v>103</v>
      </c>
      <c r="B12" s="162">
        <v>267</v>
      </c>
      <c r="C12" s="163">
        <v>347</v>
      </c>
      <c r="D12" s="164">
        <v>354</v>
      </c>
      <c r="E12" s="164">
        <v>317</v>
      </c>
      <c r="F12" s="164">
        <v>301</v>
      </c>
      <c r="G12" s="164">
        <v>229</v>
      </c>
      <c r="H12" s="164"/>
      <c r="I12" s="462">
        <v>290</v>
      </c>
      <c r="J12" s="290">
        <v>392</v>
      </c>
      <c r="K12" s="164">
        <v>411</v>
      </c>
      <c r="L12" s="164">
        <v>396</v>
      </c>
      <c r="M12" s="171"/>
      <c r="N12" s="183">
        <v>288</v>
      </c>
      <c r="O12" s="184">
        <v>272</v>
      </c>
      <c r="P12" s="172">
        <v>261</v>
      </c>
    </row>
    <row r="13" spans="1:16" ht="13.5" thickBot="1" x14ac:dyDescent="0.25">
      <c r="A13" s="798"/>
      <c r="B13" s="175" t="s">
        <v>85</v>
      </c>
      <c r="C13" s="151" t="s">
        <v>104</v>
      </c>
      <c r="D13" s="153" t="s">
        <v>68</v>
      </c>
      <c r="E13" s="151" t="s">
        <v>105</v>
      </c>
      <c r="F13" s="152" t="s">
        <v>106</v>
      </c>
      <c r="G13" s="152" t="s">
        <v>107</v>
      </c>
      <c r="H13" s="152"/>
      <c r="I13" s="545" t="s">
        <v>85</v>
      </c>
      <c r="J13" s="291" t="s">
        <v>87</v>
      </c>
      <c r="K13" s="152" t="s">
        <v>108</v>
      </c>
      <c r="L13" s="152" t="s">
        <v>71</v>
      </c>
      <c r="M13" s="42"/>
      <c r="N13" s="176" t="s">
        <v>109</v>
      </c>
      <c r="O13" s="185" t="s">
        <v>85</v>
      </c>
      <c r="P13" s="176" t="s">
        <v>85</v>
      </c>
    </row>
    <row r="14" spans="1:16" ht="13.5" thickBot="1" x14ac:dyDescent="0.25">
      <c r="A14" s="798"/>
      <c r="B14" s="168" t="s">
        <v>110</v>
      </c>
      <c r="C14" s="156" t="s">
        <v>111</v>
      </c>
      <c r="D14" s="157" t="s">
        <v>112</v>
      </c>
      <c r="E14" s="157" t="s">
        <v>113</v>
      </c>
      <c r="F14" s="157" t="s">
        <v>114</v>
      </c>
      <c r="G14" s="157" t="s">
        <v>115</v>
      </c>
      <c r="H14" s="157"/>
      <c r="I14" s="546">
        <v>44647</v>
      </c>
      <c r="J14" s="292">
        <v>43204</v>
      </c>
      <c r="K14" s="157" t="s">
        <v>75</v>
      </c>
      <c r="L14" s="158" t="s">
        <v>116</v>
      </c>
      <c r="M14" s="179"/>
      <c r="N14" s="180" t="s">
        <v>117</v>
      </c>
      <c r="O14" s="186" t="s">
        <v>118</v>
      </c>
      <c r="P14" s="180" t="s">
        <v>119</v>
      </c>
    </row>
    <row r="15" spans="1:16" x14ac:dyDescent="0.2">
      <c r="A15" s="187"/>
      <c r="B15" s="188"/>
      <c r="C15" s="189"/>
      <c r="D15" s="190"/>
      <c r="E15" s="189"/>
      <c r="F15" s="189"/>
      <c r="G15" s="189"/>
      <c r="H15" s="189"/>
      <c r="I15" s="190"/>
      <c r="J15" s="189"/>
      <c r="K15" s="189"/>
      <c r="L15" s="189"/>
      <c r="M15" s="189"/>
      <c r="P15" s="191"/>
    </row>
    <row r="16" spans="1:16" x14ac:dyDescent="0.2">
      <c r="A16" s="192"/>
      <c r="B16" s="797" t="s">
        <v>120</v>
      </c>
      <c r="C16" s="797"/>
      <c r="D16" s="797"/>
      <c r="E16" s="797"/>
      <c r="P16" s="193"/>
    </row>
    <row r="17" spans="1:16" x14ac:dyDescent="0.2">
      <c r="A17" s="192"/>
      <c r="B17" s="194" t="s">
        <v>121</v>
      </c>
      <c r="C17" s="103">
        <v>1613</v>
      </c>
      <c r="D17" s="103" t="s">
        <v>122</v>
      </c>
      <c r="E17" s="111" t="s">
        <v>123</v>
      </c>
      <c r="P17" s="193"/>
    </row>
    <row r="18" spans="1:16" x14ac:dyDescent="0.2">
      <c r="A18" s="192"/>
      <c r="B18" s="194" t="s">
        <v>124</v>
      </c>
      <c r="C18" s="103">
        <v>1712</v>
      </c>
      <c r="D18" s="103" t="s">
        <v>125</v>
      </c>
      <c r="E18" s="111" t="s">
        <v>126</v>
      </c>
      <c r="H18" s="195"/>
      <c r="P18" s="193"/>
    </row>
    <row r="19" spans="1:16" x14ac:dyDescent="0.2">
      <c r="A19" s="192"/>
      <c r="B19" s="194" t="s">
        <v>127</v>
      </c>
      <c r="C19" s="103">
        <v>1643</v>
      </c>
      <c r="D19" s="103" t="s">
        <v>128</v>
      </c>
      <c r="E19" s="111" t="s">
        <v>129</v>
      </c>
      <c r="H19" s="195"/>
      <c r="P19" s="193"/>
    </row>
    <row r="20" spans="1:16" x14ac:dyDescent="0.2">
      <c r="A20" s="192"/>
      <c r="B20" s="194" t="s">
        <v>130</v>
      </c>
      <c r="C20" s="103">
        <v>1777</v>
      </c>
      <c r="D20" s="103" t="s">
        <v>131</v>
      </c>
      <c r="E20" s="111" t="s">
        <v>132</v>
      </c>
      <c r="P20" s="193"/>
    </row>
    <row r="21" spans="1:16" x14ac:dyDescent="0.2">
      <c r="A21" s="192"/>
      <c r="B21" s="194" t="s">
        <v>103</v>
      </c>
      <c r="C21" s="103">
        <v>995</v>
      </c>
      <c r="D21" s="103" t="s">
        <v>133</v>
      </c>
      <c r="E21" s="111" t="s">
        <v>134</v>
      </c>
      <c r="P21" s="193"/>
    </row>
    <row r="22" spans="1:16" x14ac:dyDescent="0.2">
      <c r="A22" s="192"/>
      <c r="B22" s="194" t="s">
        <v>135</v>
      </c>
      <c r="C22" s="103">
        <v>1938</v>
      </c>
      <c r="D22" s="103" t="s">
        <v>136</v>
      </c>
      <c r="E22" s="111" t="s">
        <v>137</v>
      </c>
      <c r="P22" s="193"/>
    </row>
    <row r="23" spans="1:16" x14ac:dyDescent="0.2">
      <c r="A23" s="192"/>
      <c r="B23" s="194" t="s">
        <v>138</v>
      </c>
      <c r="C23" s="103">
        <v>1999</v>
      </c>
      <c r="D23" s="103" t="s">
        <v>139</v>
      </c>
      <c r="E23" s="111" t="s">
        <v>140</v>
      </c>
      <c r="P23" s="193"/>
    </row>
    <row r="24" spans="1:16" x14ac:dyDescent="0.2">
      <c r="A24" s="192"/>
      <c r="B24" s="194" t="s">
        <v>141</v>
      </c>
      <c r="C24" s="103">
        <v>1895</v>
      </c>
      <c r="D24" s="103" t="s">
        <v>142</v>
      </c>
      <c r="E24" s="111" t="s">
        <v>143</v>
      </c>
      <c r="P24" s="193"/>
    </row>
    <row r="25" spans="1:16" x14ac:dyDescent="0.2">
      <c r="A25" s="192"/>
      <c r="B25" s="194" t="s">
        <v>144</v>
      </c>
      <c r="C25" s="103">
        <v>1835</v>
      </c>
      <c r="D25" s="103" t="s">
        <v>139</v>
      </c>
      <c r="E25" s="111" t="s">
        <v>145</v>
      </c>
      <c r="P25" s="193"/>
    </row>
    <row r="26" spans="1:16" x14ac:dyDescent="0.2">
      <c r="A26" s="192"/>
      <c r="B26" s="194" t="s">
        <v>146</v>
      </c>
      <c r="C26" s="103">
        <v>1213</v>
      </c>
      <c r="D26" s="103" t="s">
        <v>147</v>
      </c>
      <c r="E26" s="111" t="s">
        <v>148</v>
      </c>
      <c r="P26" s="193"/>
    </row>
    <row r="27" spans="1:16" x14ac:dyDescent="0.2">
      <c r="A27" s="192"/>
      <c r="B27" s="194" t="s">
        <v>149</v>
      </c>
      <c r="C27" s="103">
        <v>835</v>
      </c>
      <c r="D27" s="103" t="s">
        <v>150</v>
      </c>
      <c r="E27" s="111" t="s">
        <v>151</v>
      </c>
      <c r="P27" s="193"/>
    </row>
    <row r="28" spans="1:16" x14ac:dyDescent="0.2">
      <c r="A28" s="622"/>
      <c r="B28" s="194" t="s">
        <v>326</v>
      </c>
      <c r="C28" s="103">
        <v>1207</v>
      </c>
      <c r="D28" s="623">
        <v>45571</v>
      </c>
      <c r="E28" s="111" t="s">
        <v>327</v>
      </c>
      <c r="L28" s="1"/>
      <c r="M28" s="1"/>
      <c r="N28" s="1"/>
      <c r="O28" s="1"/>
      <c r="P28" s="624"/>
    </row>
    <row r="29" spans="1:16" ht="13.5" thickBot="1" x14ac:dyDescent="0.25">
      <c r="A29" s="625"/>
      <c r="B29" s="799" t="s">
        <v>373</v>
      </c>
      <c r="C29" s="800"/>
      <c r="D29" s="628">
        <v>45914</v>
      </c>
      <c r="E29" s="629" t="s">
        <v>327</v>
      </c>
      <c r="F29" s="629"/>
      <c r="G29" s="629"/>
      <c r="H29" s="796" t="s">
        <v>372</v>
      </c>
      <c r="I29" s="796"/>
      <c r="J29" s="197"/>
      <c r="K29" s="197"/>
      <c r="L29" s="199"/>
      <c r="M29" s="199"/>
      <c r="N29" s="199"/>
      <c r="O29" s="199"/>
      <c r="P29" s="200"/>
    </row>
    <row r="30" spans="1:16" ht="25.5" customHeight="1" thickBot="1" x14ac:dyDescent="0.25">
      <c r="B30" s="201" t="s">
        <v>278</v>
      </c>
      <c r="C30" s="202" t="s">
        <v>239</v>
      </c>
      <c r="D30" s="145" t="s">
        <v>240</v>
      </c>
      <c r="E30" s="145" t="s">
        <v>280</v>
      </c>
      <c r="F30" s="145" t="s">
        <v>241</v>
      </c>
      <c r="G30" s="145" t="s">
        <v>341</v>
      </c>
      <c r="H30" s="145" t="s">
        <v>240</v>
      </c>
      <c r="I30" s="202" t="s">
        <v>276</v>
      </c>
      <c r="J30" s="145" t="s">
        <v>277</v>
      </c>
      <c r="K30" s="202" t="s">
        <v>242</v>
      </c>
      <c r="L30" s="145" t="s">
        <v>334</v>
      </c>
      <c r="M30" s="202" t="s">
        <v>338</v>
      </c>
      <c r="N30" s="145" t="s">
        <v>339</v>
      </c>
      <c r="O30" s="145" t="s">
        <v>299</v>
      </c>
      <c r="P30" s="145"/>
    </row>
    <row r="31" spans="1:16" ht="13.5" thickBot="1" x14ac:dyDescent="0.25">
      <c r="A31" s="798" t="s">
        <v>157</v>
      </c>
      <c r="B31" s="293">
        <v>473</v>
      </c>
      <c r="C31" s="548">
        <v>512</v>
      </c>
      <c r="D31" s="630">
        <v>331</v>
      </c>
      <c r="E31" s="294">
        <v>401</v>
      </c>
      <c r="F31" s="293">
        <v>379</v>
      </c>
      <c r="G31" s="294">
        <v>353</v>
      </c>
      <c r="H31" s="294">
        <v>331</v>
      </c>
      <c r="I31" s="425">
        <v>252</v>
      </c>
      <c r="J31" s="294"/>
      <c r="K31" s="631">
        <v>418</v>
      </c>
      <c r="L31" s="632">
        <v>513</v>
      </c>
      <c r="M31" s="631">
        <v>314</v>
      </c>
      <c r="N31" s="294">
        <v>254</v>
      </c>
      <c r="O31" s="294">
        <v>171</v>
      </c>
      <c r="P31" s="184"/>
    </row>
    <row r="32" spans="1:16" ht="13.5" thickBot="1" x14ac:dyDescent="0.25">
      <c r="A32" s="798"/>
      <c r="B32" s="295" t="s">
        <v>108</v>
      </c>
      <c r="C32" s="549" t="s">
        <v>87</v>
      </c>
      <c r="D32" s="296" t="s">
        <v>159</v>
      </c>
      <c r="E32" s="296" t="s">
        <v>159</v>
      </c>
      <c r="F32" s="295" t="s">
        <v>158</v>
      </c>
      <c r="G32" s="549" t="s">
        <v>87</v>
      </c>
      <c r="H32" s="296" t="s">
        <v>159</v>
      </c>
      <c r="I32" s="295" t="s">
        <v>76</v>
      </c>
      <c r="J32" s="296"/>
      <c r="K32" s="401" t="s">
        <v>90</v>
      </c>
      <c r="L32" s="633" t="s">
        <v>87</v>
      </c>
      <c r="M32" s="401" t="s">
        <v>296</v>
      </c>
      <c r="N32" s="296" t="s">
        <v>340</v>
      </c>
      <c r="O32" s="296" t="s">
        <v>300</v>
      </c>
      <c r="P32" s="205"/>
    </row>
    <row r="33" spans="1:16" s="318" customFormat="1" ht="13.5" thickBot="1" x14ac:dyDescent="0.25">
      <c r="A33" s="798"/>
      <c r="B33" s="315">
        <v>43296</v>
      </c>
      <c r="C33" s="316">
        <v>44451</v>
      </c>
      <c r="D33" s="297">
        <v>45746</v>
      </c>
      <c r="E33" s="297">
        <v>43576</v>
      </c>
      <c r="F33" s="316">
        <v>43660</v>
      </c>
      <c r="G33" s="297">
        <v>45753</v>
      </c>
      <c r="H33" s="297">
        <v>45746</v>
      </c>
      <c r="I33" s="316">
        <v>43646</v>
      </c>
      <c r="J33" s="297"/>
      <c r="K33" s="634">
        <v>45571</v>
      </c>
      <c r="L33" s="635">
        <v>45571</v>
      </c>
      <c r="M33" s="634">
        <v>45753</v>
      </c>
      <c r="N33" s="297">
        <v>45753</v>
      </c>
      <c r="O33" s="297">
        <v>45032</v>
      </c>
      <c r="P33" s="317"/>
    </row>
    <row r="34" spans="1:16" ht="13.5" thickBot="1" x14ac:dyDescent="0.25">
      <c r="B34" s="201" t="s">
        <v>152</v>
      </c>
      <c r="C34" s="207" t="s">
        <v>239</v>
      </c>
      <c r="D34" s="550" t="s">
        <v>240</v>
      </c>
      <c r="E34" s="550" t="s">
        <v>153</v>
      </c>
      <c r="F34" s="550" t="s">
        <v>241</v>
      </c>
      <c r="G34" s="550" t="s">
        <v>154</v>
      </c>
      <c r="H34" s="550" t="s">
        <v>240</v>
      </c>
      <c r="I34" s="636" t="s">
        <v>155</v>
      </c>
      <c r="J34" s="550" t="s">
        <v>156</v>
      </c>
      <c r="K34" s="637" t="s">
        <v>242</v>
      </c>
      <c r="L34" s="638"/>
      <c r="M34" s="636"/>
      <c r="N34" s="638"/>
      <c r="O34" s="209"/>
      <c r="P34" s="208"/>
    </row>
    <row r="35" spans="1:16" ht="13.5" thickBot="1" x14ac:dyDescent="0.25">
      <c r="A35" s="798" t="s">
        <v>161</v>
      </c>
      <c r="B35" s="172"/>
      <c r="C35" s="171"/>
      <c r="D35" s="630"/>
      <c r="E35" s="294"/>
      <c r="F35" s="294">
        <v>855</v>
      </c>
      <c r="G35" s="294"/>
      <c r="H35" s="294"/>
      <c r="I35" s="631"/>
      <c r="J35" s="294"/>
      <c r="K35" s="631">
        <v>665</v>
      </c>
      <c r="L35" s="632"/>
      <c r="M35" s="631"/>
      <c r="N35" s="632"/>
      <c r="O35" s="203"/>
      <c r="P35" s="184"/>
    </row>
    <row r="36" spans="1:16" ht="13.5" thickBot="1" x14ac:dyDescent="0.25">
      <c r="A36" s="798"/>
      <c r="B36" s="176"/>
      <c r="C36" s="42"/>
      <c r="D36" s="296"/>
      <c r="E36" s="296"/>
      <c r="F36" s="296" t="s">
        <v>158</v>
      </c>
      <c r="G36" s="296"/>
      <c r="H36" s="296"/>
      <c r="I36" s="401"/>
      <c r="J36" s="296"/>
      <c r="K36" s="401" t="s">
        <v>90</v>
      </c>
      <c r="L36" s="639"/>
      <c r="M36" s="401"/>
      <c r="N36" s="639"/>
      <c r="O36" s="204"/>
      <c r="P36" s="205"/>
    </row>
    <row r="37" spans="1:16" ht="13.5" thickBot="1" x14ac:dyDescent="0.25">
      <c r="A37" s="798"/>
      <c r="B37" s="180"/>
      <c r="C37" s="179"/>
      <c r="D37" s="640"/>
      <c r="E37" s="640"/>
      <c r="F37" s="297">
        <v>44668</v>
      </c>
      <c r="G37" s="640"/>
      <c r="H37" s="640"/>
      <c r="I37" s="641"/>
      <c r="J37" s="640"/>
      <c r="K37" s="634">
        <v>45739</v>
      </c>
      <c r="L37" s="642"/>
      <c r="M37" s="641"/>
      <c r="N37" s="642"/>
      <c r="O37" s="206"/>
      <c r="P37" s="186"/>
    </row>
  </sheetData>
  <sheetProtection selectLockedCells="1" selectUnlockedCells="1"/>
  <mergeCells count="7">
    <mergeCell ref="H29:I29"/>
    <mergeCell ref="B16:E16"/>
    <mergeCell ref="A31:A33"/>
    <mergeCell ref="A35:A37"/>
    <mergeCell ref="A9:A11"/>
    <mergeCell ref="A12:A14"/>
    <mergeCell ref="B29:C29"/>
  </mergeCells>
  <printOptions horizontalCentered="1" verticalCentered="1"/>
  <pageMargins left="0.51181102362204722" right="0.51181102362204722" top="0.74803149606299213" bottom="0.35433070866141736" header="0.31496062992125984" footer="0.31496062992125984"/>
  <pageSetup paperSize="9" scale="63" firstPageNumber="0"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26"/>
  <sheetViews>
    <sheetView zoomScale="85" zoomScaleNormal="85" workbookViewId="0">
      <pane xSplit="1" ySplit="2" topLeftCell="B3" activePane="bottomRight" state="frozen"/>
      <selection pane="topRight" activeCell="B1" sqref="B1"/>
      <selection pane="bottomLeft" activeCell="A3" sqref="A3"/>
      <selection pane="bottomRight" activeCell="Q12" sqref="Q12"/>
    </sheetView>
  </sheetViews>
  <sheetFormatPr baseColWidth="10" defaultRowHeight="20.100000000000001" customHeight="1" x14ac:dyDescent="0.2"/>
  <cols>
    <col min="1" max="1" width="14.140625" style="137" customWidth="1"/>
    <col min="2" max="3" width="11.42578125" style="111"/>
    <col min="4" max="4" width="13" style="103" customWidth="1"/>
    <col min="5" max="5" width="13" style="111" customWidth="1"/>
    <col min="6" max="16384" width="11.42578125" style="111"/>
  </cols>
  <sheetData>
    <row r="1" spans="1:13" ht="78" customHeight="1" thickBot="1" x14ac:dyDescent="0.25">
      <c r="A1" s="210"/>
      <c r="B1" s="211"/>
      <c r="C1" s="212"/>
      <c r="D1" s="211"/>
      <c r="E1" s="211"/>
      <c r="F1" s="211"/>
      <c r="G1" s="211"/>
      <c r="H1" s="211"/>
      <c r="I1" s="211"/>
      <c r="J1" s="211"/>
      <c r="K1" s="211"/>
      <c r="L1" s="211"/>
      <c r="M1" s="213"/>
    </row>
    <row r="2" spans="1:13" s="137" customFormat="1" ht="15" customHeight="1" thickBot="1" x14ac:dyDescent="0.25">
      <c r="A2" s="141"/>
      <c r="B2" s="142" t="s">
        <v>243</v>
      </c>
      <c r="C2" s="143" t="s">
        <v>244</v>
      </c>
      <c r="D2" s="143" t="s">
        <v>284</v>
      </c>
      <c r="E2" s="143" t="s">
        <v>360</v>
      </c>
      <c r="F2" s="143" t="s">
        <v>361</v>
      </c>
      <c r="G2" s="143" t="s">
        <v>362</v>
      </c>
      <c r="H2" s="143" t="s">
        <v>363</v>
      </c>
      <c r="I2" s="312" t="s">
        <v>245</v>
      </c>
      <c r="J2" s="312" t="s">
        <v>246</v>
      </c>
      <c r="K2" s="143" t="s">
        <v>286</v>
      </c>
      <c r="L2" s="143" t="s">
        <v>364</v>
      </c>
      <c r="M2" s="143" t="s">
        <v>162</v>
      </c>
    </row>
    <row r="3" spans="1:13" s="148" customFormat="1" ht="20.100000000000001" customHeight="1" thickBot="1" x14ac:dyDescent="0.25">
      <c r="A3" s="801" t="s">
        <v>349</v>
      </c>
      <c r="B3" s="287">
        <v>595</v>
      </c>
      <c r="C3" s="146">
        <v>475</v>
      </c>
      <c r="D3" s="147">
        <v>578</v>
      </c>
      <c r="E3" s="147"/>
      <c r="F3" s="147">
        <v>566</v>
      </c>
      <c r="G3" s="147">
        <v>460</v>
      </c>
      <c r="H3" s="147"/>
      <c r="I3" s="214"/>
      <c r="J3" s="215"/>
      <c r="K3" s="146"/>
      <c r="L3" s="214"/>
      <c r="M3" s="216"/>
    </row>
    <row r="4" spans="1:13" s="148" customFormat="1" ht="20.100000000000001" customHeight="1" thickBot="1" x14ac:dyDescent="0.25">
      <c r="A4" s="801"/>
      <c r="B4" s="489" t="s">
        <v>335</v>
      </c>
      <c r="C4" s="218" t="s">
        <v>163</v>
      </c>
      <c r="D4" s="151" t="s">
        <v>164</v>
      </c>
      <c r="E4" s="218"/>
      <c r="F4" s="219" t="s">
        <v>165</v>
      </c>
      <c r="G4" s="219" t="s">
        <v>166</v>
      </c>
      <c r="H4" s="219"/>
      <c r="I4" s="217"/>
      <c r="J4" s="220"/>
      <c r="K4" s="218"/>
      <c r="L4" s="217"/>
      <c r="M4" s="216"/>
    </row>
    <row r="5" spans="1:13" s="148" customFormat="1" ht="20.100000000000001" customHeight="1" thickBot="1" x14ac:dyDescent="0.25">
      <c r="A5" s="801"/>
      <c r="B5" s="289" t="s">
        <v>348</v>
      </c>
      <c r="C5" s="158" t="s">
        <v>116</v>
      </c>
      <c r="D5" s="156" t="s">
        <v>73</v>
      </c>
      <c r="E5" s="156"/>
      <c r="F5" s="157" t="s">
        <v>167</v>
      </c>
      <c r="G5" s="157" t="s">
        <v>168</v>
      </c>
      <c r="H5" s="157"/>
      <c r="I5" s="221"/>
      <c r="J5" s="222"/>
      <c r="K5" s="156"/>
      <c r="L5" s="221"/>
      <c r="M5" s="223"/>
    </row>
    <row r="6" spans="1:13" s="148" customFormat="1" ht="20.100000000000001" customHeight="1" thickBot="1" x14ac:dyDescent="0.25">
      <c r="A6" s="801" t="s">
        <v>350</v>
      </c>
      <c r="B6" s="287">
        <v>636</v>
      </c>
      <c r="C6" s="147">
        <v>632</v>
      </c>
      <c r="D6" s="147">
        <v>636</v>
      </c>
      <c r="E6" s="298">
        <v>609</v>
      </c>
      <c r="F6" s="147">
        <v>580</v>
      </c>
      <c r="G6" s="147">
        <v>583</v>
      </c>
      <c r="H6" s="147">
        <v>437</v>
      </c>
      <c r="I6" s="214"/>
      <c r="J6" s="215"/>
      <c r="K6" s="146"/>
      <c r="L6" s="214"/>
      <c r="M6" s="216"/>
    </row>
    <row r="7" spans="1:13" s="148" customFormat="1" ht="20.100000000000001" customHeight="1" x14ac:dyDescent="0.2">
      <c r="A7" s="801"/>
      <c r="B7" s="489" t="s">
        <v>335</v>
      </c>
      <c r="C7" s="218" t="s">
        <v>163</v>
      </c>
      <c r="D7" s="219" t="s">
        <v>164</v>
      </c>
      <c r="E7" s="291" t="s">
        <v>174</v>
      </c>
      <c r="F7" s="219" t="s">
        <v>165</v>
      </c>
      <c r="G7" s="219" t="s">
        <v>166</v>
      </c>
      <c r="H7" s="219" t="s">
        <v>169</v>
      </c>
      <c r="I7" s="217"/>
      <c r="J7" s="220"/>
      <c r="K7" s="218"/>
      <c r="L7" s="217"/>
      <c r="M7" s="216"/>
    </row>
    <row r="8" spans="1:13" s="148" customFormat="1" ht="20.100000000000001" customHeight="1" x14ac:dyDescent="0.2">
      <c r="A8" s="801"/>
      <c r="B8" s="643" t="s">
        <v>347</v>
      </c>
      <c r="C8" s="224" t="s">
        <v>170</v>
      </c>
      <c r="D8" s="218" t="s">
        <v>171</v>
      </c>
      <c r="E8" s="299" t="s">
        <v>213</v>
      </c>
      <c r="F8" s="156" t="s">
        <v>167</v>
      </c>
      <c r="G8" s="218" t="s">
        <v>168</v>
      </c>
      <c r="H8" s="219" t="s">
        <v>172</v>
      </c>
      <c r="I8" s="217"/>
      <c r="J8" s="220"/>
      <c r="K8" s="218"/>
      <c r="L8" s="217"/>
      <c r="M8" s="216"/>
    </row>
    <row r="9" spans="1:13" s="148" customFormat="1" ht="20.100000000000001" customHeight="1" x14ac:dyDescent="0.2">
      <c r="A9" s="225"/>
      <c r="B9" s="163">
        <v>526</v>
      </c>
      <c r="C9" s="164">
        <v>538</v>
      </c>
      <c r="D9" s="462">
        <v>551</v>
      </c>
      <c r="E9" s="290">
        <v>543</v>
      </c>
      <c r="F9" s="164">
        <v>508</v>
      </c>
      <c r="G9" s="164">
        <v>524</v>
      </c>
      <c r="H9" s="164">
        <v>534</v>
      </c>
      <c r="I9" s="462">
        <v>540</v>
      </c>
      <c r="J9" s="164"/>
      <c r="K9" s="164">
        <v>503</v>
      </c>
      <c r="L9" s="164">
        <v>489</v>
      </c>
      <c r="M9" s="226"/>
    </row>
    <row r="10" spans="1:13" s="148" customFormat="1" ht="20.100000000000001" customHeight="1" x14ac:dyDescent="0.2">
      <c r="A10" s="183" t="s">
        <v>84</v>
      </c>
      <c r="B10" s="151" t="s">
        <v>173</v>
      </c>
      <c r="C10" s="152" t="s">
        <v>163</v>
      </c>
      <c r="D10" s="288" t="s">
        <v>174</v>
      </c>
      <c r="E10" s="291" t="s">
        <v>174</v>
      </c>
      <c r="F10" s="218" t="s">
        <v>175</v>
      </c>
      <c r="G10" s="151" t="s">
        <v>176</v>
      </c>
      <c r="H10" s="152" t="s">
        <v>177</v>
      </c>
      <c r="I10" s="288" t="s">
        <v>335</v>
      </c>
      <c r="J10" s="152"/>
      <c r="K10" s="152" t="s">
        <v>178</v>
      </c>
      <c r="L10" s="152" t="s">
        <v>179</v>
      </c>
      <c r="M10" s="216"/>
    </row>
    <row r="11" spans="1:13" s="148" customFormat="1" ht="20.100000000000001" customHeight="1" x14ac:dyDescent="0.2">
      <c r="A11" s="227"/>
      <c r="B11" s="156" t="s">
        <v>180</v>
      </c>
      <c r="C11" s="157" t="s">
        <v>96</v>
      </c>
      <c r="D11" s="463" t="s">
        <v>285</v>
      </c>
      <c r="E11" s="300" t="s">
        <v>181</v>
      </c>
      <c r="F11" s="157" t="s">
        <v>182</v>
      </c>
      <c r="G11" s="157" t="s">
        <v>183</v>
      </c>
      <c r="H11" s="157">
        <v>1982</v>
      </c>
      <c r="I11" s="463" t="s">
        <v>337</v>
      </c>
      <c r="J11" s="156"/>
      <c r="K11" s="157" t="s">
        <v>184</v>
      </c>
      <c r="L11" s="157" t="s">
        <v>185</v>
      </c>
      <c r="M11" s="223"/>
    </row>
    <row r="12" spans="1:13" s="148" customFormat="1" ht="20.100000000000001" customHeight="1" x14ac:dyDescent="0.2">
      <c r="A12" s="183"/>
      <c r="B12" s="217"/>
      <c r="C12" s="146">
        <v>224</v>
      </c>
      <c r="D12" s="147">
        <v>254</v>
      </c>
      <c r="E12" s="147">
        <v>242</v>
      </c>
      <c r="F12" s="147">
        <v>269</v>
      </c>
      <c r="G12" s="147">
        <v>277</v>
      </c>
      <c r="H12" s="147"/>
      <c r="I12" s="147"/>
      <c r="J12" s="147"/>
      <c r="K12" s="147">
        <v>332</v>
      </c>
      <c r="L12" s="147"/>
      <c r="M12" s="228"/>
    </row>
    <row r="13" spans="1:13" s="148" customFormat="1" ht="20.100000000000001" customHeight="1" x14ac:dyDescent="0.2">
      <c r="A13" s="183" t="s">
        <v>103</v>
      </c>
      <c r="B13" s="217"/>
      <c r="C13" s="218" t="s">
        <v>186</v>
      </c>
      <c r="D13" s="219" t="s">
        <v>164</v>
      </c>
      <c r="E13" s="219" t="s">
        <v>187</v>
      </c>
      <c r="F13" s="219" t="s">
        <v>188</v>
      </c>
      <c r="G13" s="219" t="s">
        <v>188</v>
      </c>
      <c r="H13" s="219"/>
      <c r="I13" s="219"/>
      <c r="J13" s="219"/>
      <c r="K13" s="219" t="s">
        <v>189</v>
      </c>
      <c r="L13" s="219"/>
      <c r="M13" s="205"/>
    </row>
    <row r="14" spans="1:13" s="148" customFormat="1" ht="20.100000000000001" customHeight="1" x14ac:dyDescent="0.2">
      <c r="A14" s="229"/>
      <c r="B14" s="217"/>
      <c r="C14" s="218" t="s">
        <v>190</v>
      </c>
      <c r="D14" s="219" t="s">
        <v>191</v>
      </c>
      <c r="E14" s="219" t="s">
        <v>192</v>
      </c>
      <c r="F14" s="219" t="s">
        <v>193</v>
      </c>
      <c r="G14" s="219" t="s">
        <v>194</v>
      </c>
      <c r="H14" s="219"/>
      <c r="I14" s="219"/>
      <c r="J14" s="219"/>
      <c r="K14" s="219" t="s">
        <v>195</v>
      </c>
      <c r="L14" s="219"/>
      <c r="M14" s="205"/>
    </row>
    <row r="15" spans="1:13" ht="12.75" x14ac:dyDescent="0.2">
      <c r="A15" s="187"/>
      <c r="B15" s="189"/>
      <c r="C15" s="189"/>
      <c r="D15" s="190"/>
      <c r="E15" s="189"/>
      <c r="F15" s="189"/>
      <c r="G15" s="189"/>
      <c r="H15" s="189"/>
      <c r="I15" s="189"/>
      <c r="J15" s="189"/>
      <c r="K15" s="230"/>
      <c r="L15" s="230"/>
      <c r="M15" s="231"/>
    </row>
    <row r="16" spans="1:13" ht="12.75" x14ac:dyDescent="0.2">
      <c r="A16" s="192"/>
      <c r="M16" s="193"/>
    </row>
    <row r="17" spans="1:13" ht="12.75" x14ac:dyDescent="0.2">
      <c r="A17" s="192"/>
      <c r="B17" s="802" t="s">
        <v>120</v>
      </c>
      <c r="C17" s="802"/>
      <c r="D17" s="802"/>
      <c r="E17" s="802"/>
      <c r="M17" s="193"/>
    </row>
    <row r="18" spans="1:13" ht="12.75" x14ac:dyDescent="0.2">
      <c r="A18" s="192"/>
      <c r="B18" s="111" t="s">
        <v>121</v>
      </c>
      <c r="C18" s="103">
        <v>1532</v>
      </c>
      <c r="D18" s="103" t="s">
        <v>196</v>
      </c>
      <c r="E18" s="111" t="s">
        <v>197</v>
      </c>
      <c r="M18" s="193"/>
    </row>
    <row r="19" spans="1:13" ht="12.75" x14ac:dyDescent="0.2">
      <c r="A19" s="192"/>
      <c r="M19" s="193"/>
    </row>
    <row r="20" spans="1:13" ht="12.75" x14ac:dyDescent="0.2">
      <c r="A20" s="192"/>
      <c r="M20" s="193"/>
    </row>
    <row r="21" spans="1:13" ht="12.75" x14ac:dyDescent="0.2">
      <c r="A21" s="192"/>
      <c r="M21" s="193"/>
    </row>
    <row r="22" spans="1:13" ht="12.75" x14ac:dyDescent="0.2">
      <c r="A22" s="196"/>
      <c r="B22" s="197"/>
      <c r="C22" s="197"/>
      <c r="D22" s="198"/>
      <c r="E22" s="197"/>
      <c r="F22" s="197"/>
      <c r="G22" s="197"/>
      <c r="H22" s="197"/>
      <c r="I22" s="197"/>
      <c r="J22" s="197"/>
      <c r="K22" s="197"/>
      <c r="L22" s="197"/>
      <c r="M22" s="232"/>
    </row>
    <row r="23" spans="1:13" s="137" customFormat="1" ht="12.75" x14ac:dyDescent="0.2">
      <c r="B23" s="137" t="s">
        <v>198</v>
      </c>
      <c r="C23" s="233" t="s">
        <v>199</v>
      </c>
      <c r="D23" s="7" t="s">
        <v>200</v>
      </c>
      <c r="E23" s="234" t="s">
        <v>201</v>
      </c>
      <c r="G23" s="235" t="s">
        <v>202</v>
      </c>
      <c r="I23" s="235"/>
      <c r="K23" s="235"/>
      <c r="M23" s="236"/>
    </row>
    <row r="24" spans="1:13" s="148" customFormat="1" ht="20.100000000000001" customHeight="1" x14ac:dyDescent="0.2">
      <c r="A24" s="225"/>
      <c r="B24" s="237"/>
      <c r="C24" s="238"/>
      <c r="D24" s="239">
        <v>376</v>
      </c>
      <c r="E24" s="238"/>
      <c r="F24" s="239"/>
      <c r="G24" s="239"/>
      <c r="H24" s="239"/>
      <c r="I24" s="239"/>
      <c r="J24" s="239"/>
      <c r="K24" s="239"/>
      <c r="L24" s="239"/>
      <c r="M24" s="226"/>
    </row>
    <row r="25" spans="1:13" s="148" customFormat="1" ht="20.100000000000001" customHeight="1" x14ac:dyDescent="0.2">
      <c r="A25" s="183" t="s">
        <v>157</v>
      </c>
      <c r="B25" s="240"/>
      <c r="C25" s="218"/>
      <c r="D25" s="219" t="s">
        <v>203</v>
      </c>
      <c r="E25" s="151"/>
      <c r="F25" s="218"/>
      <c r="G25" s="151"/>
      <c r="H25" s="218"/>
      <c r="I25" s="219"/>
      <c r="J25" s="219"/>
      <c r="K25" s="219"/>
      <c r="L25" s="219"/>
      <c r="M25" s="216"/>
    </row>
    <row r="26" spans="1:13" s="148" customFormat="1" ht="20.100000000000001" customHeight="1" x14ac:dyDescent="0.2">
      <c r="A26" s="227"/>
      <c r="B26" s="168"/>
      <c r="C26" s="156"/>
      <c r="D26" s="157" t="s">
        <v>160</v>
      </c>
      <c r="E26" s="156"/>
      <c r="F26" s="157"/>
      <c r="G26" s="157"/>
      <c r="H26" s="157"/>
      <c r="I26" s="157"/>
      <c r="J26" s="157"/>
      <c r="K26" s="157"/>
      <c r="L26" s="157"/>
      <c r="M26" s="241"/>
    </row>
  </sheetData>
  <sheetProtection selectLockedCells="1" selectUnlockedCells="1"/>
  <mergeCells count="3">
    <mergeCell ref="A3:A5"/>
    <mergeCell ref="A6:A8"/>
    <mergeCell ref="B17:E17"/>
  </mergeCells>
  <printOptions horizontalCentered="1" verticalCentered="1"/>
  <pageMargins left="0.7" right="0.7" top="0.75" bottom="0.75" header="0.51180555555555551" footer="0.51180555555555551"/>
  <pageSetup paperSize="9" scale="86" firstPageNumber="0"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82"/>
  <sheetViews>
    <sheetView topLeftCell="A12" zoomScale="85" zoomScaleNormal="85" workbookViewId="0">
      <selection activeCell="E48" sqref="E47:E48"/>
    </sheetView>
  </sheetViews>
  <sheetFormatPr baseColWidth="10" defaultRowHeight="12" x14ac:dyDescent="0.2"/>
  <cols>
    <col min="1" max="1" width="11.42578125" style="53"/>
    <col min="2" max="2" width="32.7109375" style="54" customWidth="1"/>
    <col min="3" max="3" width="35.42578125" style="54" customWidth="1"/>
    <col min="4" max="4" width="32.7109375" style="54" customWidth="1"/>
    <col min="5" max="5" width="34.28515625" style="242" customWidth="1"/>
    <col min="6" max="8" width="32.7109375" style="54" customWidth="1"/>
    <col min="9" max="9" width="32.7109375" style="53" customWidth="1"/>
    <col min="10" max="16384" width="11.42578125" style="53"/>
  </cols>
  <sheetData>
    <row r="1" spans="1:10" s="246" customFormat="1" ht="51.75" customHeight="1" x14ac:dyDescent="0.35">
      <c r="A1" s="243" t="s">
        <v>376</v>
      </c>
      <c r="B1" s="244"/>
      <c r="C1" s="244"/>
      <c r="D1" s="244"/>
      <c r="E1" s="245"/>
      <c r="F1" s="244"/>
      <c r="G1" s="244"/>
      <c r="H1" s="244"/>
      <c r="I1" s="244"/>
    </row>
    <row r="5" spans="1:10" x14ac:dyDescent="0.2">
      <c r="A5" s="242"/>
    </row>
    <row r="13" spans="1:10" ht="15" x14ac:dyDescent="0.25">
      <c r="A13" s="247"/>
      <c r="B13" s="248"/>
      <c r="C13" s="248"/>
      <c r="D13" s="248"/>
      <c r="E13" s="249"/>
      <c r="F13" s="248"/>
      <c r="G13" s="248"/>
      <c r="H13" s="248"/>
      <c r="I13" s="247"/>
      <c r="J13" s="247"/>
    </row>
    <row r="14" spans="1:10" ht="15" x14ac:dyDescent="0.25">
      <c r="A14" s="247"/>
      <c r="B14" s="248"/>
      <c r="C14" s="248"/>
      <c r="D14" s="248"/>
      <c r="E14" s="249"/>
      <c r="F14" s="248"/>
      <c r="G14" s="248"/>
      <c r="H14" s="248"/>
      <c r="I14" s="247"/>
      <c r="J14" s="247"/>
    </row>
    <row r="15" spans="1:10" ht="15" x14ac:dyDescent="0.25">
      <c r="A15" s="247"/>
      <c r="B15" s="248"/>
      <c r="C15" s="248"/>
      <c r="D15" s="248"/>
      <c r="E15" s="249"/>
      <c r="F15" s="248"/>
      <c r="G15" s="248"/>
      <c r="H15" s="248"/>
      <c r="I15" s="247"/>
      <c r="J15" s="247"/>
    </row>
    <row r="16" spans="1:10" ht="15" x14ac:dyDescent="0.25">
      <c r="A16" s="247"/>
      <c r="B16" s="248"/>
      <c r="C16" s="248"/>
      <c r="D16" s="248"/>
      <c r="E16" s="249"/>
      <c r="F16" s="248"/>
      <c r="G16" s="248"/>
      <c r="H16" s="248"/>
      <c r="I16" s="247"/>
      <c r="J16" s="247"/>
    </row>
    <row r="17" spans="1:10" ht="15" x14ac:dyDescent="0.25">
      <c r="A17" s="247"/>
      <c r="B17" s="248"/>
      <c r="C17" s="250"/>
      <c r="D17" s="248"/>
      <c r="E17" s="249"/>
      <c r="F17" s="248"/>
      <c r="G17" s="250"/>
      <c r="H17" s="248"/>
      <c r="I17" s="247"/>
      <c r="J17" s="247"/>
    </row>
    <row r="18" spans="1:10" ht="15" x14ac:dyDescent="0.25">
      <c r="A18" s="247"/>
      <c r="B18" s="248"/>
      <c r="C18" s="251" t="s">
        <v>291</v>
      </c>
      <c r="D18" s="248"/>
      <c r="E18" s="249"/>
      <c r="F18" s="248"/>
      <c r="G18" s="251" t="s">
        <v>291</v>
      </c>
      <c r="H18" s="248"/>
      <c r="I18" s="247"/>
      <c r="J18" s="247"/>
    </row>
    <row r="19" spans="1:10" ht="24.75" customHeight="1" x14ac:dyDescent="0.25">
      <c r="A19" s="247"/>
      <c r="B19" s="248"/>
      <c r="C19" s="252"/>
      <c r="D19" s="248"/>
      <c r="E19" s="249"/>
      <c r="F19" s="248"/>
      <c r="G19" s="252"/>
      <c r="H19" s="248"/>
      <c r="I19" s="247"/>
      <c r="J19" s="247"/>
    </row>
    <row r="20" spans="1:10" ht="15" x14ac:dyDescent="0.25">
      <c r="A20" s="247"/>
      <c r="B20" s="248"/>
      <c r="C20" s="252"/>
      <c r="D20" s="248"/>
      <c r="E20" s="249"/>
      <c r="F20" s="248"/>
      <c r="G20" s="252"/>
      <c r="H20" s="248"/>
      <c r="I20" s="247"/>
      <c r="J20" s="247"/>
    </row>
    <row r="21" spans="1:10" ht="16.5" thickTop="1" thickBot="1" x14ac:dyDescent="0.3">
      <c r="A21" s="247"/>
      <c r="B21" s="253"/>
      <c r="C21" s="252"/>
      <c r="D21" s="248"/>
      <c r="E21" s="249"/>
      <c r="F21" s="253"/>
      <c r="G21" s="252"/>
      <c r="H21" s="248"/>
      <c r="I21" s="247"/>
      <c r="J21" s="247"/>
    </row>
    <row r="22" spans="1:10" ht="15.75" thickTop="1" x14ac:dyDescent="0.25">
      <c r="A22" s="247"/>
      <c r="B22" s="251" t="s">
        <v>291</v>
      </c>
      <c r="C22" s="254"/>
      <c r="D22" s="609" t="s">
        <v>291</v>
      </c>
      <c r="E22" s="249"/>
      <c r="F22" s="251" t="s">
        <v>291</v>
      </c>
      <c r="G22" s="252"/>
      <c r="H22" s="253"/>
      <c r="I22" s="247"/>
      <c r="J22" s="247"/>
    </row>
    <row r="23" spans="1:10" ht="15" x14ac:dyDescent="0.25">
      <c r="A23" s="247"/>
      <c r="B23" s="252"/>
      <c r="C23" s="248"/>
      <c r="D23" s="251"/>
      <c r="E23" s="249"/>
      <c r="F23" s="252"/>
      <c r="G23" s="248"/>
      <c r="H23" s="251" t="s">
        <v>291</v>
      </c>
      <c r="I23" s="247"/>
      <c r="J23" s="247"/>
    </row>
    <row r="24" spans="1:10" ht="15" x14ac:dyDescent="0.25">
      <c r="A24" s="247"/>
      <c r="B24" s="251" t="s">
        <v>369</v>
      </c>
      <c r="C24" s="251" t="s">
        <v>369</v>
      </c>
      <c r="D24" s="251" t="s">
        <v>369</v>
      </c>
      <c r="E24" s="249"/>
      <c r="F24" s="252"/>
      <c r="G24" s="252"/>
      <c r="H24" s="252"/>
      <c r="I24" s="247"/>
      <c r="J24" s="247"/>
    </row>
    <row r="25" spans="1:10" ht="15" x14ac:dyDescent="0.25">
      <c r="A25" s="247"/>
      <c r="B25" s="252"/>
      <c r="C25" s="252"/>
      <c r="D25" s="252"/>
      <c r="E25" s="249"/>
      <c r="F25" s="252"/>
      <c r="G25" s="252"/>
      <c r="H25" s="252"/>
      <c r="I25" s="247"/>
      <c r="J25" s="247"/>
    </row>
    <row r="26" spans="1:10" ht="15" x14ac:dyDescent="0.25">
      <c r="A26" s="247"/>
      <c r="B26" s="255"/>
      <c r="C26" s="252"/>
      <c r="D26" s="252"/>
      <c r="E26" s="249"/>
      <c r="F26" s="252"/>
      <c r="G26" s="255"/>
      <c r="H26" s="256"/>
      <c r="I26" s="247"/>
      <c r="J26" s="247"/>
    </row>
    <row r="27" spans="1:10" ht="15" x14ac:dyDescent="0.25">
      <c r="A27" s="247"/>
      <c r="B27" s="256" t="s">
        <v>84</v>
      </c>
      <c r="C27" s="257" t="s">
        <v>84</v>
      </c>
      <c r="D27" s="256" t="s">
        <v>84</v>
      </c>
      <c r="E27" s="249"/>
      <c r="F27" s="256" t="s">
        <v>84</v>
      </c>
      <c r="G27" s="256" t="s">
        <v>84</v>
      </c>
      <c r="H27" s="256" t="s">
        <v>84</v>
      </c>
      <c r="I27" s="247"/>
      <c r="J27" s="247"/>
    </row>
    <row r="28" spans="1:10" ht="15" x14ac:dyDescent="0.25">
      <c r="A28" s="247"/>
      <c r="B28" s="252" t="s">
        <v>422</v>
      </c>
      <c r="C28" s="255" t="s">
        <v>424</v>
      </c>
      <c r="D28" s="252" t="s">
        <v>423</v>
      </c>
      <c r="E28" s="249"/>
      <c r="F28" s="256"/>
      <c r="G28" s="257"/>
      <c r="H28" s="256"/>
      <c r="I28" s="247"/>
      <c r="J28" s="247"/>
    </row>
    <row r="29" spans="1:10" ht="15" x14ac:dyDescent="0.25">
      <c r="A29" s="247"/>
      <c r="B29" s="252" t="s">
        <v>426</v>
      </c>
      <c r="C29" s="255" t="s">
        <v>425</v>
      </c>
      <c r="D29" s="252" t="s">
        <v>429</v>
      </c>
      <c r="E29" s="249"/>
      <c r="F29" s="256"/>
      <c r="G29" s="257"/>
      <c r="H29" s="256"/>
      <c r="I29" s="247"/>
      <c r="J29" s="247"/>
    </row>
    <row r="30" spans="1:10" ht="15" x14ac:dyDescent="0.25">
      <c r="A30" s="247"/>
      <c r="B30" s="252" t="s">
        <v>427</v>
      </c>
      <c r="C30" s="255"/>
      <c r="D30" s="252"/>
      <c r="E30" s="249"/>
      <c r="F30" s="252"/>
      <c r="G30" s="255"/>
      <c r="H30" s="252"/>
      <c r="I30" s="247"/>
      <c r="J30" s="247"/>
    </row>
    <row r="31" spans="1:10" ht="15" x14ac:dyDescent="0.25">
      <c r="A31" s="247"/>
      <c r="B31" s="252" t="s">
        <v>428</v>
      </c>
      <c r="C31" s="255"/>
      <c r="D31" s="252"/>
      <c r="E31" s="249"/>
      <c r="F31" s="258"/>
      <c r="G31" s="258"/>
      <c r="H31" s="258"/>
      <c r="I31" s="247"/>
      <c r="J31" s="247"/>
    </row>
    <row r="32" spans="1:10" ht="15" x14ac:dyDescent="0.25">
      <c r="A32" s="247"/>
      <c r="B32" s="258" t="s">
        <v>103</v>
      </c>
      <c r="C32" s="259" t="s">
        <v>103</v>
      </c>
      <c r="D32" s="258" t="s">
        <v>103</v>
      </c>
      <c r="E32" s="249"/>
      <c r="F32" s="258" t="s">
        <v>103</v>
      </c>
      <c r="G32" s="258" t="s">
        <v>103</v>
      </c>
      <c r="H32" s="258" t="s">
        <v>103</v>
      </c>
      <c r="I32" s="247"/>
      <c r="J32" s="247"/>
    </row>
    <row r="33" spans="1:10" ht="15" x14ac:dyDescent="0.25">
      <c r="A33" s="247"/>
      <c r="B33" s="252"/>
      <c r="C33" s="252"/>
      <c r="D33" s="252"/>
      <c r="E33" s="249"/>
      <c r="F33" s="252"/>
      <c r="G33" s="252"/>
      <c r="H33" s="252"/>
      <c r="I33" s="247"/>
      <c r="J33" s="247"/>
    </row>
    <row r="34" spans="1:10" ht="15" x14ac:dyDescent="0.25">
      <c r="A34" s="247"/>
      <c r="B34" s="260" t="s">
        <v>204</v>
      </c>
      <c r="C34" s="261" t="s">
        <v>204</v>
      </c>
      <c r="D34" s="260" t="s">
        <v>204</v>
      </c>
      <c r="E34" s="249"/>
      <c r="F34" s="260" t="s">
        <v>204</v>
      </c>
      <c r="G34" s="262" t="s">
        <v>204</v>
      </c>
      <c r="H34" s="260" t="s">
        <v>204</v>
      </c>
      <c r="I34" s="247"/>
      <c r="J34" s="247"/>
    </row>
    <row r="35" spans="1:10" ht="15" x14ac:dyDescent="0.25">
      <c r="A35" s="247"/>
      <c r="B35" s="252"/>
      <c r="C35" s="254"/>
      <c r="D35" s="252"/>
      <c r="E35" s="249"/>
      <c r="F35" s="252"/>
      <c r="G35" s="255"/>
      <c r="H35" s="252"/>
      <c r="I35" s="247"/>
      <c r="J35" s="247"/>
    </row>
    <row r="36" spans="1:10" ht="15" x14ac:dyDescent="0.25">
      <c r="A36" s="247"/>
      <c r="B36" s="252"/>
      <c r="C36" s="255"/>
      <c r="D36" s="252"/>
      <c r="E36" s="249"/>
      <c r="F36" s="252"/>
      <c r="G36" s="252"/>
      <c r="H36" s="252"/>
      <c r="I36" s="247"/>
      <c r="J36" s="247"/>
    </row>
    <row r="37" spans="1:10" ht="15" x14ac:dyDescent="0.25">
      <c r="A37" s="247"/>
      <c r="B37" s="252"/>
      <c r="C37" s="255"/>
      <c r="D37" s="252"/>
      <c r="E37" s="249"/>
      <c r="F37" s="252"/>
      <c r="G37" s="254"/>
      <c r="H37" s="252"/>
      <c r="I37" s="247"/>
      <c r="J37" s="247"/>
    </row>
    <row r="38" spans="1:10" ht="15" x14ac:dyDescent="0.25">
      <c r="A38" s="247"/>
      <c r="B38" s="488" t="s">
        <v>161</v>
      </c>
      <c r="C38" s="488" t="s">
        <v>161</v>
      </c>
      <c r="D38" s="488" t="s">
        <v>161</v>
      </c>
      <c r="E38" s="249"/>
      <c r="F38" s="488" t="s">
        <v>161</v>
      </c>
      <c r="G38" s="488" t="s">
        <v>161</v>
      </c>
      <c r="H38" s="488" t="s">
        <v>161</v>
      </c>
      <c r="I38" s="247"/>
      <c r="J38" s="247"/>
    </row>
    <row r="39" spans="1:10" ht="15" x14ac:dyDescent="0.25">
      <c r="A39" s="247"/>
      <c r="B39" s="252"/>
      <c r="C39" s="252"/>
      <c r="D39" s="254"/>
      <c r="E39" s="249"/>
      <c r="F39" s="488"/>
      <c r="G39" s="488"/>
      <c r="H39" s="488"/>
      <c r="I39" s="247"/>
      <c r="J39" s="247"/>
    </row>
    <row r="40" spans="1:10" ht="15" x14ac:dyDescent="0.25">
      <c r="A40" s="247"/>
      <c r="B40" s="263" t="s">
        <v>205</v>
      </c>
      <c r="C40" s="263" t="s">
        <v>205</v>
      </c>
      <c r="D40" s="263" t="s">
        <v>205</v>
      </c>
      <c r="E40" s="249"/>
      <c r="F40" s="263" t="s">
        <v>205</v>
      </c>
      <c r="G40" s="263" t="s">
        <v>205</v>
      </c>
      <c r="H40" s="263" t="s">
        <v>205</v>
      </c>
      <c r="I40" s="247"/>
      <c r="J40" s="247"/>
    </row>
    <row r="41" spans="1:10" ht="15" x14ac:dyDescent="0.25">
      <c r="A41" s="247"/>
      <c r="B41" s="252"/>
      <c r="C41" s="255"/>
      <c r="D41" s="252"/>
      <c r="E41" s="249"/>
      <c r="F41" s="252"/>
      <c r="G41" s="252"/>
      <c r="H41" s="252"/>
      <c r="I41" s="247"/>
      <c r="J41" s="247"/>
    </row>
    <row r="42" spans="1:10" ht="15" x14ac:dyDescent="0.25">
      <c r="A42" s="247"/>
      <c r="B42" s="264"/>
      <c r="C42" s="248"/>
      <c r="D42" s="252"/>
      <c r="E42" s="249"/>
      <c r="F42" s="252"/>
      <c r="G42" s="254"/>
      <c r="H42" s="252"/>
      <c r="I42" s="247"/>
      <c r="J42" s="247"/>
    </row>
    <row r="43" spans="1:10" ht="15" x14ac:dyDescent="0.25">
      <c r="A43" s="247"/>
      <c r="B43" s="264"/>
      <c r="C43" s="248"/>
      <c r="D43" s="252"/>
      <c r="E43" s="249"/>
      <c r="F43" s="252"/>
      <c r="G43" s="248"/>
      <c r="H43" s="252"/>
      <c r="I43" s="247"/>
      <c r="J43" s="247"/>
    </row>
    <row r="44" spans="1:10" ht="15" x14ac:dyDescent="0.25">
      <c r="A44" s="247"/>
      <c r="B44" s="264"/>
      <c r="C44" s="248"/>
      <c r="D44" s="252"/>
      <c r="E44" s="249"/>
      <c r="F44" s="252"/>
      <c r="G44" s="248"/>
      <c r="H44" s="252"/>
      <c r="I44" s="247"/>
      <c r="J44" s="247"/>
    </row>
    <row r="45" spans="1:10" ht="15" x14ac:dyDescent="0.25">
      <c r="A45" s="247"/>
      <c r="B45" s="264"/>
      <c r="C45" s="248"/>
      <c r="D45" s="252"/>
      <c r="E45" s="249"/>
      <c r="F45" s="252"/>
      <c r="G45" s="248"/>
      <c r="H45" s="252"/>
      <c r="I45" s="247"/>
      <c r="J45" s="247"/>
    </row>
    <row r="46" spans="1:10" ht="15" x14ac:dyDescent="0.25">
      <c r="A46" s="247"/>
      <c r="B46" s="252"/>
      <c r="C46" s="254"/>
      <c r="D46" s="252"/>
      <c r="E46" s="249"/>
      <c r="F46" s="252"/>
      <c r="G46" s="254"/>
      <c r="H46" s="252"/>
      <c r="I46" s="247"/>
      <c r="J46" s="247"/>
    </row>
    <row r="47" spans="1:10" ht="15" x14ac:dyDescent="0.25">
      <c r="A47" s="247"/>
      <c r="B47" s="265"/>
      <c r="C47" s="266"/>
      <c r="D47" s="265"/>
      <c r="E47" s="249"/>
      <c r="F47" s="265"/>
      <c r="G47" s="265"/>
      <c r="H47" s="265"/>
      <c r="I47" s="247"/>
      <c r="J47" s="247"/>
    </row>
    <row r="48" spans="1:10" ht="15" x14ac:dyDescent="0.25">
      <c r="A48" s="247"/>
      <c r="B48" s="248"/>
      <c r="C48" s="248"/>
      <c r="D48" s="248"/>
      <c r="E48" s="267"/>
      <c r="F48" s="248"/>
      <c r="G48" s="248"/>
      <c r="H48" s="248"/>
      <c r="I48" s="247"/>
      <c r="J48" s="247"/>
    </row>
    <row r="49" spans="2:8" x14ac:dyDescent="0.2">
      <c r="E49" s="268"/>
      <c r="H49" s="53"/>
    </row>
    <row r="50" spans="2:8" x14ac:dyDescent="0.2">
      <c r="E50" s="268"/>
      <c r="H50" s="53"/>
    </row>
    <row r="51" spans="2:8" x14ac:dyDescent="0.2">
      <c r="E51" s="268"/>
      <c r="H51" s="53"/>
    </row>
    <row r="52" spans="2:8" x14ac:dyDescent="0.2">
      <c r="E52" s="268"/>
      <c r="H52" s="53"/>
    </row>
    <row r="53" spans="2:8" x14ac:dyDescent="0.2">
      <c r="E53" s="268"/>
      <c r="H53" s="53"/>
    </row>
    <row r="54" spans="2:8" x14ac:dyDescent="0.2">
      <c r="E54" s="268"/>
      <c r="H54" s="53"/>
    </row>
    <row r="55" spans="2:8" x14ac:dyDescent="0.2">
      <c r="E55" s="268"/>
      <c r="H55" s="53"/>
    </row>
    <row r="56" spans="2:8" x14ac:dyDescent="0.2">
      <c r="E56" s="268"/>
      <c r="H56" s="53"/>
    </row>
    <row r="57" spans="2:8" x14ac:dyDescent="0.2">
      <c r="E57" s="268"/>
      <c r="H57" s="53"/>
    </row>
    <row r="58" spans="2:8" s="269" customFormat="1" ht="18" x14ac:dyDescent="0.25">
      <c r="B58" s="270"/>
      <c r="C58" s="270"/>
      <c r="D58" s="270"/>
      <c r="E58" s="271"/>
      <c r="F58" s="270"/>
    </row>
    <row r="59" spans="2:8" s="269" customFormat="1" ht="18" x14ac:dyDescent="0.25">
      <c r="B59" s="644" t="s">
        <v>84</v>
      </c>
      <c r="C59" s="271"/>
      <c r="D59" s="273"/>
      <c r="E59" s="274"/>
    </row>
    <row r="60" spans="2:8" s="269" customFormat="1" ht="18" x14ac:dyDescent="0.25">
      <c r="B60" s="272"/>
      <c r="C60" s="271"/>
      <c r="D60" s="273"/>
      <c r="E60" s="274"/>
    </row>
    <row r="61" spans="2:8" s="269" customFormat="1" ht="18" x14ac:dyDescent="0.25">
      <c r="B61" s="275"/>
      <c r="C61" s="271"/>
      <c r="D61" s="273"/>
      <c r="E61" s="274"/>
    </row>
    <row r="62" spans="2:8" s="269" customFormat="1" ht="18" x14ac:dyDescent="0.25">
      <c r="B62" s="275" t="s">
        <v>204</v>
      </c>
      <c r="C62" s="271"/>
      <c r="D62" s="276"/>
      <c r="E62" s="277"/>
    </row>
    <row r="63" spans="2:8" s="269" customFormat="1" ht="18" x14ac:dyDescent="0.25">
      <c r="B63" s="275"/>
      <c r="C63" s="271"/>
      <c r="D63" s="276"/>
      <c r="E63" s="277"/>
    </row>
    <row r="64" spans="2:8" s="269" customFormat="1" ht="18" x14ac:dyDescent="0.25">
      <c r="B64" s="275"/>
      <c r="C64" s="271"/>
      <c r="D64" s="276"/>
      <c r="E64" s="277"/>
    </row>
    <row r="65" spans="2:7" s="269" customFormat="1" ht="18" x14ac:dyDescent="0.25">
      <c r="B65" s="275"/>
      <c r="C65" s="271"/>
      <c r="D65" s="276"/>
      <c r="E65" s="277"/>
    </row>
    <row r="66" spans="2:7" s="269" customFormat="1" ht="18" x14ac:dyDescent="0.25">
      <c r="B66" s="275"/>
      <c r="C66" s="271"/>
      <c r="D66" s="276"/>
      <c r="E66" s="277"/>
    </row>
    <row r="67" spans="2:7" s="269" customFormat="1" ht="18" x14ac:dyDescent="0.25">
      <c r="B67" s="275" t="s">
        <v>370</v>
      </c>
      <c r="C67" s="271"/>
      <c r="D67" s="276"/>
      <c r="E67" s="277"/>
    </row>
    <row r="68" spans="2:7" s="269" customFormat="1" ht="18" x14ac:dyDescent="0.25">
      <c r="B68" s="275"/>
      <c r="C68" s="271"/>
      <c r="D68" s="276"/>
      <c r="E68" s="277"/>
    </row>
    <row r="69" spans="2:7" s="269" customFormat="1" ht="18" x14ac:dyDescent="0.25">
      <c r="B69" s="275" t="s">
        <v>247</v>
      </c>
      <c r="C69" s="271"/>
      <c r="D69" s="276"/>
      <c r="E69" s="621"/>
    </row>
    <row r="70" spans="2:7" s="269" customFormat="1" ht="18" x14ac:dyDescent="0.25">
      <c r="B70" s="275"/>
      <c r="C70" s="271"/>
      <c r="D70" s="276"/>
      <c r="E70" s="584"/>
    </row>
    <row r="71" spans="2:7" s="269" customFormat="1" ht="18" x14ac:dyDescent="0.25">
      <c r="B71" s="275"/>
      <c r="C71" s="271"/>
      <c r="D71" s="276"/>
      <c r="E71" s="277"/>
    </row>
    <row r="72" spans="2:7" s="269" customFormat="1" ht="18" x14ac:dyDescent="0.25">
      <c r="B72" s="275"/>
      <c r="C72" s="271"/>
      <c r="D72" s="276"/>
      <c r="E72" s="277"/>
    </row>
    <row r="73" spans="2:7" s="269" customFormat="1" ht="18" x14ac:dyDescent="0.25">
      <c r="B73" s="275" t="s">
        <v>371</v>
      </c>
      <c r="C73" s="271"/>
      <c r="D73" s="276"/>
      <c r="E73" s="277"/>
    </row>
    <row r="74" spans="2:7" s="269" customFormat="1" ht="18" x14ac:dyDescent="0.25">
      <c r="B74" s="275"/>
      <c r="C74" s="271"/>
      <c r="D74" s="276"/>
      <c r="E74" s="277"/>
    </row>
    <row r="75" spans="2:7" s="269" customFormat="1" ht="18" x14ac:dyDescent="0.25">
      <c r="B75" s="275"/>
      <c r="C75" s="271"/>
      <c r="D75" s="276"/>
      <c r="E75" s="274"/>
    </row>
    <row r="76" spans="2:7" s="269" customFormat="1" ht="18" x14ac:dyDescent="0.25">
      <c r="B76" s="275" t="s">
        <v>323</v>
      </c>
      <c r="C76" s="271"/>
      <c r="D76" s="276"/>
      <c r="E76" s="274"/>
      <c r="F76" s="270"/>
    </row>
    <row r="77" spans="2:7" s="269" customFormat="1" ht="18" x14ac:dyDescent="0.25">
      <c r="B77" s="275"/>
      <c r="C77" s="271"/>
      <c r="D77" s="276"/>
      <c r="E77" s="274"/>
      <c r="F77" s="270"/>
    </row>
    <row r="78" spans="2:7" s="269" customFormat="1" ht="18" x14ac:dyDescent="0.25">
      <c r="B78" s="270"/>
      <c r="C78" s="271"/>
      <c r="D78" s="270"/>
      <c r="E78" s="274"/>
      <c r="F78" s="270"/>
      <c r="G78" s="270"/>
    </row>
    <row r="79" spans="2:7" s="269" customFormat="1" ht="18" x14ac:dyDescent="0.25">
      <c r="B79" s="270"/>
      <c r="C79" s="270"/>
      <c r="D79" s="270"/>
      <c r="E79" s="271"/>
      <c r="F79" s="270"/>
      <c r="G79" s="270"/>
    </row>
    <row r="80" spans="2:7" s="269" customFormat="1" ht="18" x14ac:dyDescent="0.25">
      <c r="B80" s="270"/>
      <c r="C80" s="270"/>
      <c r="D80" s="270"/>
      <c r="E80" s="271"/>
      <c r="F80" s="54"/>
      <c r="G80" s="54"/>
    </row>
    <row r="81" spans="2:8" s="269" customFormat="1" ht="18" x14ac:dyDescent="0.25">
      <c r="B81" s="270"/>
      <c r="C81" s="270"/>
      <c r="E81" s="271"/>
      <c r="F81" s="54"/>
      <c r="G81" s="54"/>
    </row>
    <row r="82" spans="2:8" s="269" customFormat="1" ht="18" x14ac:dyDescent="0.25">
      <c r="B82" s="270"/>
      <c r="C82" s="270"/>
      <c r="D82" s="270"/>
      <c r="E82" s="274"/>
      <c r="F82" s="54"/>
      <c r="G82" s="54"/>
      <c r="H82" s="270"/>
    </row>
  </sheetData>
  <sheetProtection selectLockedCells="1" selectUnlockedCells="1"/>
  <printOptions horizontalCentered="1" verticalCentered="1"/>
  <pageMargins left="1.5748031496062993" right="0.78740157480314965" top="7.874015748031496E-2" bottom="7.874015748031496E-2" header="0.31496062992125984" footer="0.31496062992125984"/>
  <pageSetup paperSize="9" scale="43" firstPageNumber="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16</vt:i4>
      </vt:variant>
    </vt:vector>
  </HeadingPairs>
  <TitlesOfParts>
    <vt:vector size="26" baseType="lpstr">
      <vt:lpstr>Salle</vt:lpstr>
      <vt:lpstr>EXTERIEUR</vt:lpstr>
      <vt:lpstr>3D</vt:lpstr>
      <vt:lpstr>Nature</vt:lpstr>
      <vt:lpstr>Beursault</vt:lpstr>
      <vt:lpstr>Field</vt:lpstr>
      <vt:lpstr>RecordsH</vt:lpstr>
      <vt:lpstr>RecordsF</vt:lpstr>
      <vt:lpstr>Palmarés</vt:lpstr>
      <vt:lpstr>Var</vt:lpstr>
      <vt:lpstr>__xlnm.Print_Area</vt:lpstr>
      <vt:lpstr>__xlnm.Print_Area_1</vt:lpstr>
      <vt:lpstr>__xlnm.Print_Area_3</vt:lpstr>
      <vt:lpstr>__xlnm.Print_Area_4</vt:lpstr>
      <vt:lpstr>__xlnm.Print_Area_5</vt:lpstr>
      <vt:lpstr>__xlnm.Print_Area_6</vt:lpstr>
      <vt:lpstr>__xlnm.Print_Area_7</vt:lpstr>
      <vt:lpstr>__xlnm.Print_Area_8</vt:lpstr>
      <vt:lpstr>'3D'!Zone_d_impression</vt:lpstr>
      <vt:lpstr>Beursault!Zone_d_impression</vt:lpstr>
      <vt:lpstr>EXTERIEUR!Zone_d_impression</vt:lpstr>
      <vt:lpstr>Field!Zone_d_impression</vt:lpstr>
      <vt:lpstr>Palmarés!Zone_d_impression</vt:lpstr>
      <vt:lpstr>RecordsF!Zone_d_impression</vt:lpstr>
      <vt:lpstr>RecordsH!Zone_d_impression</vt:lpstr>
      <vt:lpstr>Salle!Zone_d_impression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Norbert</dc:creator>
  <cp:lastModifiedBy>Norbert PERREUX</cp:lastModifiedBy>
  <cp:lastPrinted>2025-10-06T07:32:19Z</cp:lastPrinted>
  <dcterms:created xsi:type="dcterms:W3CDTF">2018-05-01T18:57:22Z</dcterms:created>
  <dcterms:modified xsi:type="dcterms:W3CDTF">2026-01-26T08:10:05Z</dcterms:modified>
</cp:coreProperties>
</file>